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5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6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7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9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0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41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2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45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47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8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50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51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52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3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54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55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56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57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58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59.xml" ContentType="application/vnd.openxmlformats-officedocument.drawing+xml"/>
  <Override PartName="/xl/ctrlProps/ctrlProp1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24AABD96-2083-4D1B-8D61-4B27CA17B678}" xr6:coauthVersionLast="43" xr6:coauthVersionMax="43" xr10:uidLastSave="{00000000-0000-0000-0000-000000000000}"/>
  <bookViews>
    <workbookView xWindow="0" yWindow="0" windowWidth="20490" windowHeight="10920" tabRatio="609" firstSheet="1" activeTab="3" xr2:uid="{00000000-000D-0000-FFFF-FFFF00000000}"/>
  </bookViews>
  <sheets>
    <sheet name="Main Tab" sheetId="7" r:id="rId1"/>
    <sheet name="Daily Totals" sheetId="9" r:id="rId2"/>
    <sheet name="Hourly Totals" sheetId="56" r:id="rId3"/>
    <sheet name="05-30-19" sheetId="110" r:id="rId4"/>
    <sheet name="05-29-19" sheetId="109" r:id="rId5"/>
    <sheet name="05-28-19" sheetId="108" r:id="rId6"/>
    <sheet name="05-27-19" sheetId="107" r:id="rId7"/>
    <sheet name="05-26-19" sheetId="106" r:id="rId8"/>
    <sheet name="05-25-19" sheetId="105" r:id="rId9"/>
    <sheet name="05-24-19" sheetId="104" r:id="rId10"/>
    <sheet name="05-23-19" sheetId="103" r:id="rId11"/>
    <sheet name="05-22-19" sheetId="102" r:id="rId12"/>
    <sheet name="05-21-19" sheetId="101" r:id="rId13"/>
    <sheet name="05-20-19" sheetId="100" r:id="rId14"/>
    <sheet name="05-18-19" sheetId="98" r:id="rId15"/>
    <sheet name="05-19-19" sheetId="99" r:id="rId16"/>
    <sheet name="05-17-19" sheetId="97" r:id="rId17"/>
    <sheet name="05-16-19" sheetId="96" r:id="rId18"/>
    <sheet name="05-15-19" sheetId="95" r:id="rId19"/>
    <sheet name="05-14-19" sheetId="94" r:id="rId20"/>
    <sheet name="05-13-19" sheetId="93" r:id="rId21"/>
    <sheet name="05-12-19" sheetId="92" r:id="rId22"/>
    <sheet name="05-11-19" sheetId="91" r:id="rId23"/>
    <sheet name="05-10-19" sheetId="90" r:id="rId24"/>
    <sheet name="05-09-19" sheetId="89" r:id="rId25"/>
    <sheet name="05-08-19" sheetId="88" r:id="rId26"/>
    <sheet name="05-07-19" sheetId="87" r:id="rId27"/>
    <sheet name="05-06-19" sheetId="86" r:id="rId28"/>
    <sheet name="05-05-19" sheetId="85" r:id="rId29"/>
    <sheet name="05-04-19" sheetId="84" r:id="rId30"/>
    <sheet name="05-03-19" sheetId="83" r:id="rId31"/>
    <sheet name="05-02-19" sheetId="82" r:id="rId32"/>
    <sheet name="05-01-19" sheetId="81" r:id="rId33"/>
    <sheet name="04-30-19" sheetId="80" r:id="rId34"/>
    <sheet name="04-29-19" sheetId="79" r:id="rId35"/>
    <sheet name="04-28-19" sheetId="78" r:id="rId36"/>
    <sheet name="04-27-19" sheetId="77" r:id="rId37"/>
    <sheet name="04-26-19" sheetId="76" r:id="rId38"/>
    <sheet name="04-25-19" sheetId="75" r:id="rId39"/>
    <sheet name="04-24-19" sheetId="74" r:id="rId40"/>
    <sheet name="04-23-19" sheetId="73" r:id="rId41"/>
    <sheet name="04-22-19" sheetId="72" r:id="rId42"/>
    <sheet name="04-21-19" sheetId="71" r:id="rId43"/>
    <sheet name="04-20-19" sheetId="70" r:id="rId44"/>
    <sheet name="04-19-19" sheetId="69" r:id="rId45"/>
    <sheet name="04-18-19" sheetId="68" r:id="rId46"/>
    <sheet name="04-17-19" sheetId="67" r:id="rId47"/>
    <sheet name="04-16-19" sheetId="66" r:id="rId48"/>
    <sheet name="04-15-19" sheetId="65" r:id="rId49"/>
    <sheet name="04-14-19" sheetId="64" r:id="rId50"/>
    <sheet name="04-13-19" sheetId="63" r:id="rId51"/>
    <sheet name="04-12-19" sheetId="62" r:id="rId52"/>
    <sheet name="04-11-19" sheetId="61" r:id="rId53"/>
    <sheet name="04-10-19" sheetId="60" r:id="rId54"/>
    <sheet name="04-09-19" sheetId="59" r:id="rId55"/>
    <sheet name="04-08-19" sheetId="58" r:id="rId56"/>
    <sheet name="04-07-19" sheetId="57" r:id="rId57"/>
    <sheet name="04-06-19" sheetId="55" r:id="rId58"/>
    <sheet name="04-05-19" sheetId="6" r:id="rId59"/>
  </sheets>
  <definedNames>
    <definedName name="_xlnm.Print_Area" localSheetId="58">'04-05-19'!$B$1:$AF$38</definedName>
    <definedName name="_xlnm.Print_Area" localSheetId="57">'04-06-19'!$B$1:$AF$38</definedName>
    <definedName name="_xlnm.Print_Area" localSheetId="56">'04-07-19'!$B$1:$AF$38</definedName>
    <definedName name="_xlnm.Print_Area" localSheetId="55">'04-08-19'!$B$1:$AF$38</definedName>
    <definedName name="_xlnm.Print_Area" localSheetId="54">'04-09-19'!$B$1:$AF$38</definedName>
    <definedName name="_xlnm.Print_Area" localSheetId="53">'04-10-19'!$B$1:$AF$38</definedName>
    <definedName name="_xlnm.Print_Area" localSheetId="52">'04-11-19'!$B$1:$AF$38</definedName>
    <definedName name="_xlnm.Print_Area" localSheetId="51">'04-12-19'!$B$1:$AF$38</definedName>
    <definedName name="_xlnm.Print_Area" localSheetId="50">'04-13-19'!$B$1:$AF$38</definedName>
    <definedName name="_xlnm.Print_Area" localSheetId="49">'04-14-19'!$B$1:$AF$38</definedName>
    <definedName name="_xlnm.Print_Area" localSheetId="48">'04-15-19'!$B$1:$AF$38</definedName>
    <definedName name="_xlnm.Print_Area" localSheetId="47">'04-16-19'!$B$1:$AF$38</definedName>
    <definedName name="_xlnm.Print_Area" localSheetId="46">'04-17-19'!$B$1:$AF$38</definedName>
    <definedName name="_xlnm.Print_Area" localSheetId="45">'04-18-19'!$B$1:$AF$38</definedName>
    <definedName name="_xlnm.Print_Area" localSheetId="44">'04-19-19'!$B$1:$AF$38</definedName>
    <definedName name="_xlnm.Print_Area" localSheetId="43">'04-20-19'!$B$1:$AF$38</definedName>
    <definedName name="_xlnm.Print_Area" localSheetId="42">'04-21-19'!$B$1:$AF$38</definedName>
    <definedName name="_xlnm.Print_Area" localSheetId="41">'04-22-19'!$B$1:$AF$38</definedName>
    <definedName name="_xlnm.Print_Area" localSheetId="40">'04-23-19'!$B$1:$AF$38</definedName>
    <definedName name="_xlnm.Print_Area" localSheetId="39">'04-24-19'!$B$1:$AF$38</definedName>
    <definedName name="_xlnm.Print_Area" localSheetId="38">'04-25-19'!$B$1:$AF$38</definedName>
    <definedName name="_xlnm.Print_Area" localSheetId="37">'04-26-19'!$B$1:$AF$38</definedName>
    <definedName name="_xlnm.Print_Area" localSheetId="36">'04-27-19'!$B$1:$AF$38</definedName>
    <definedName name="_xlnm.Print_Area" localSheetId="35">'04-28-19'!$B$1:$AF$38</definedName>
    <definedName name="_xlnm.Print_Area" localSheetId="34">'04-29-19'!$B$1:$AF$38</definedName>
    <definedName name="_xlnm.Print_Area" localSheetId="33">'04-30-19'!$B$1:$AF$38</definedName>
    <definedName name="_xlnm.Print_Area" localSheetId="32">'05-01-19'!$B$1:$AF$38</definedName>
    <definedName name="_xlnm.Print_Area" localSheetId="31">'05-02-19'!$B$1:$AF$38</definedName>
    <definedName name="_xlnm.Print_Area" localSheetId="30">'05-03-19'!$B$1:$AF$38</definedName>
    <definedName name="_xlnm.Print_Area" localSheetId="29">'05-04-19'!$B$1:$AF$38</definedName>
    <definedName name="_xlnm.Print_Area" localSheetId="28">'05-05-19'!$B$1:$AF$38</definedName>
    <definedName name="_xlnm.Print_Area" localSheetId="27">'05-06-19'!$B$1:$AF$38</definedName>
    <definedName name="_xlnm.Print_Area" localSheetId="26">'05-07-19'!$B$1:$AF$38</definedName>
    <definedName name="_xlnm.Print_Area" localSheetId="25">'05-08-19'!$B$1:$AF$38</definedName>
    <definedName name="_xlnm.Print_Area" localSheetId="24">'05-09-19'!$B$1:$AF$38</definedName>
    <definedName name="_xlnm.Print_Area" localSheetId="23">'05-10-19'!$B$1:$AF$38</definedName>
    <definedName name="_xlnm.Print_Area" localSheetId="22">'05-11-19'!$B$1:$AF$38</definedName>
    <definedName name="_xlnm.Print_Area" localSheetId="21">'05-12-19'!$B$1:$AF$38</definedName>
    <definedName name="_xlnm.Print_Area" localSheetId="20">'05-13-19'!$B$1:$AF$38</definedName>
    <definedName name="_xlnm.Print_Area" localSheetId="19">'05-14-19'!$B$1:$AF$38</definedName>
    <definedName name="_xlnm.Print_Area" localSheetId="18">'05-15-19'!$B$1:$AF$38</definedName>
    <definedName name="_xlnm.Print_Area" localSheetId="17">'05-16-19'!$B$1:$AF$38</definedName>
    <definedName name="_xlnm.Print_Area" localSheetId="16">'05-17-19'!$B$1:$AF$38</definedName>
    <definedName name="_xlnm.Print_Area" localSheetId="14">'05-18-19'!$B$1:$AF$38</definedName>
    <definedName name="_xlnm.Print_Area" localSheetId="15">'05-19-19'!$B$1:$AF$38</definedName>
    <definedName name="_xlnm.Print_Area" localSheetId="13">'05-20-19'!$B$1:$AF$38</definedName>
    <definedName name="_xlnm.Print_Area" localSheetId="12">'05-21-19'!$B$1:$AF$38</definedName>
    <definedName name="_xlnm.Print_Area" localSheetId="11">'05-22-19'!$B$1:$AF$38</definedName>
    <definedName name="_xlnm.Print_Area" localSheetId="10">'05-23-19'!$B$1:$AF$38</definedName>
    <definedName name="_xlnm.Print_Area" localSheetId="9">'05-24-19'!$B$1:$AF$38</definedName>
    <definedName name="_xlnm.Print_Area" localSheetId="8">'05-25-19'!$B$1:$AF$38</definedName>
    <definedName name="_xlnm.Print_Area" localSheetId="7">'05-26-19'!$B$1:$AF$38</definedName>
    <definedName name="_xlnm.Print_Area" localSheetId="6">'05-27-19'!$B$1:$AF$38</definedName>
    <definedName name="_xlnm.Print_Area" localSheetId="5">'05-28-19'!$B$1:$AF$38</definedName>
    <definedName name="_xlnm.Print_Area" localSheetId="4">'05-29-19'!$B$1:$AF$38</definedName>
    <definedName name="_xlnm.Print_Area" localSheetId="3">'05-30-19'!$B$1:$AF$38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U38" i="110" l="1"/>
  <c r="BF37" i="110"/>
  <c r="BE37" i="110"/>
  <c r="BD37" i="110"/>
  <c r="BC37" i="110"/>
  <c r="BB37" i="110"/>
  <c r="BA37" i="110"/>
  <c r="AZ37" i="110"/>
  <c r="AY37" i="110"/>
  <c r="AX37" i="110"/>
  <c r="AW37" i="110"/>
  <c r="AV37" i="110"/>
  <c r="AU37" i="110"/>
  <c r="AT37" i="110"/>
  <c r="AS37" i="110"/>
  <c r="AR37" i="110"/>
  <c r="AQ37" i="110"/>
  <c r="AP37" i="110"/>
  <c r="AO37" i="110"/>
  <c r="AN37" i="110"/>
  <c r="BF36" i="110"/>
  <c r="BE36" i="110"/>
  <c r="BD36" i="110"/>
  <c r="BC36" i="110"/>
  <c r="BB36" i="110"/>
  <c r="BA36" i="110"/>
  <c r="AZ36" i="110"/>
  <c r="AY36" i="110"/>
  <c r="AX36" i="110"/>
  <c r="AW36" i="110"/>
  <c r="AV36" i="110"/>
  <c r="AU36" i="110"/>
  <c r="AT36" i="110"/>
  <c r="AS36" i="110"/>
  <c r="AR36" i="110"/>
  <c r="AQ36" i="110"/>
  <c r="AP36" i="110"/>
  <c r="AO36" i="110"/>
  <c r="AN36" i="110"/>
  <c r="BF35" i="110"/>
  <c r="BE35" i="110"/>
  <c r="BD35" i="110"/>
  <c r="BC35" i="110"/>
  <c r="BB35" i="110"/>
  <c r="BA35" i="110"/>
  <c r="AZ35" i="110"/>
  <c r="AY35" i="110"/>
  <c r="AX35" i="110"/>
  <c r="AW35" i="110"/>
  <c r="AV35" i="110"/>
  <c r="AU35" i="110"/>
  <c r="AT35" i="110"/>
  <c r="AS35" i="110"/>
  <c r="AR35" i="110"/>
  <c r="AQ35" i="110"/>
  <c r="AP35" i="110"/>
  <c r="AO35" i="110"/>
  <c r="AN35" i="110"/>
  <c r="BF34" i="110"/>
  <c r="BE34" i="110"/>
  <c r="BD34" i="110"/>
  <c r="BC34" i="110"/>
  <c r="BB34" i="110"/>
  <c r="BA34" i="110"/>
  <c r="AZ34" i="110"/>
  <c r="AY34" i="110"/>
  <c r="AX34" i="110"/>
  <c r="AW34" i="110"/>
  <c r="AV34" i="110"/>
  <c r="AU34" i="110"/>
  <c r="AT34" i="110"/>
  <c r="AS34" i="110"/>
  <c r="AR34" i="110"/>
  <c r="AQ34" i="110"/>
  <c r="AP34" i="110"/>
  <c r="AO34" i="110"/>
  <c r="AN34" i="110"/>
  <c r="BF33" i="110"/>
  <c r="BE33" i="110"/>
  <c r="BD33" i="110"/>
  <c r="BC33" i="110"/>
  <c r="BB33" i="110"/>
  <c r="BA33" i="110"/>
  <c r="AZ33" i="110"/>
  <c r="AY33" i="110"/>
  <c r="AX33" i="110"/>
  <c r="AW33" i="110"/>
  <c r="AV33" i="110"/>
  <c r="AU33" i="110"/>
  <c r="AT33" i="110"/>
  <c r="AS33" i="110"/>
  <c r="AR33" i="110"/>
  <c r="AQ33" i="110"/>
  <c r="AP33" i="110"/>
  <c r="AO33" i="110"/>
  <c r="AN33" i="110"/>
  <c r="BF32" i="110"/>
  <c r="BE32" i="110"/>
  <c r="BD32" i="110"/>
  <c r="BC32" i="110"/>
  <c r="BB32" i="110"/>
  <c r="BA32" i="110"/>
  <c r="AZ32" i="110"/>
  <c r="AY32" i="110"/>
  <c r="AX32" i="110"/>
  <c r="AW32" i="110"/>
  <c r="AV32" i="110"/>
  <c r="AU32" i="110"/>
  <c r="AT32" i="110"/>
  <c r="AS32" i="110"/>
  <c r="AR32" i="110"/>
  <c r="AQ32" i="110"/>
  <c r="AP32" i="110"/>
  <c r="AO32" i="110"/>
  <c r="AN32" i="110"/>
  <c r="BF31" i="110"/>
  <c r="BE31" i="110"/>
  <c r="BD31" i="110"/>
  <c r="BC31" i="110"/>
  <c r="BB31" i="110"/>
  <c r="BA31" i="110"/>
  <c r="AZ31" i="110"/>
  <c r="AY31" i="110"/>
  <c r="AX31" i="110"/>
  <c r="AW31" i="110"/>
  <c r="AV31" i="110"/>
  <c r="AU31" i="110"/>
  <c r="AT31" i="110"/>
  <c r="AS31" i="110"/>
  <c r="AR31" i="110"/>
  <c r="AQ31" i="110"/>
  <c r="AP31" i="110"/>
  <c r="AO31" i="110"/>
  <c r="AN31" i="110"/>
  <c r="BF30" i="110"/>
  <c r="BE30" i="110"/>
  <c r="BD30" i="110"/>
  <c r="BC30" i="110"/>
  <c r="BB30" i="110"/>
  <c r="BA30" i="110"/>
  <c r="AZ30" i="110"/>
  <c r="AY30" i="110"/>
  <c r="AX30" i="110"/>
  <c r="AW30" i="110"/>
  <c r="AV30" i="110"/>
  <c r="AU30" i="110"/>
  <c r="AT30" i="110"/>
  <c r="AS30" i="110"/>
  <c r="AR30" i="110"/>
  <c r="AQ30" i="110"/>
  <c r="AP30" i="110"/>
  <c r="AO30" i="110"/>
  <c r="AN30" i="110"/>
  <c r="BF29" i="110"/>
  <c r="BE29" i="110"/>
  <c r="BD29" i="110"/>
  <c r="BC29" i="110"/>
  <c r="BB29" i="110"/>
  <c r="BA29" i="110"/>
  <c r="AZ29" i="110"/>
  <c r="AY29" i="110"/>
  <c r="AX29" i="110"/>
  <c r="AW29" i="110"/>
  <c r="AV29" i="110"/>
  <c r="AU29" i="110"/>
  <c r="AT29" i="110"/>
  <c r="AS29" i="110"/>
  <c r="AR29" i="110"/>
  <c r="AQ29" i="110"/>
  <c r="AP29" i="110"/>
  <c r="AO29" i="110"/>
  <c r="AN29" i="110"/>
  <c r="BF28" i="110"/>
  <c r="BE28" i="110"/>
  <c r="BD28" i="110"/>
  <c r="BC28" i="110"/>
  <c r="BB28" i="110"/>
  <c r="BA28" i="110"/>
  <c r="AZ28" i="110"/>
  <c r="AY28" i="110"/>
  <c r="AX28" i="110"/>
  <c r="AW28" i="110"/>
  <c r="AV28" i="110"/>
  <c r="AU28" i="110"/>
  <c r="AT28" i="110"/>
  <c r="AS28" i="110"/>
  <c r="AR28" i="110"/>
  <c r="AQ28" i="110"/>
  <c r="AP28" i="110"/>
  <c r="AO28" i="110"/>
  <c r="AN28" i="110"/>
  <c r="BF27" i="110"/>
  <c r="BE27" i="110"/>
  <c r="BD27" i="110"/>
  <c r="BC27" i="110"/>
  <c r="BB27" i="110"/>
  <c r="BA27" i="110"/>
  <c r="AZ27" i="110"/>
  <c r="AY27" i="110"/>
  <c r="AX27" i="110"/>
  <c r="AW27" i="110"/>
  <c r="AV27" i="110"/>
  <c r="AU27" i="110"/>
  <c r="AT27" i="110"/>
  <c r="AS27" i="110"/>
  <c r="AR27" i="110"/>
  <c r="AQ27" i="110"/>
  <c r="AP27" i="110"/>
  <c r="AO27" i="110"/>
  <c r="AN27" i="110"/>
  <c r="BF26" i="110"/>
  <c r="BE26" i="110"/>
  <c r="BD26" i="110"/>
  <c r="BC26" i="110"/>
  <c r="BB26" i="110"/>
  <c r="BA26" i="110"/>
  <c r="AZ26" i="110"/>
  <c r="AY26" i="110"/>
  <c r="AX26" i="110"/>
  <c r="AW26" i="110"/>
  <c r="AV26" i="110"/>
  <c r="AU26" i="110"/>
  <c r="AT26" i="110"/>
  <c r="AS26" i="110"/>
  <c r="AR26" i="110"/>
  <c r="AQ26" i="110"/>
  <c r="AP26" i="110"/>
  <c r="AO26" i="110"/>
  <c r="AN26" i="110"/>
  <c r="BF25" i="110"/>
  <c r="BE25" i="110"/>
  <c r="BD25" i="110"/>
  <c r="BC25" i="110"/>
  <c r="BB25" i="110"/>
  <c r="BA25" i="110"/>
  <c r="AZ25" i="110"/>
  <c r="AY25" i="110"/>
  <c r="AX25" i="110"/>
  <c r="AW25" i="110"/>
  <c r="AV25" i="110"/>
  <c r="AU25" i="110"/>
  <c r="AT25" i="110"/>
  <c r="AS25" i="110"/>
  <c r="AR25" i="110"/>
  <c r="AQ25" i="110"/>
  <c r="AP25" i="110"/>
  <c r="AO25" i="110"/>
  <c r="AN25" i="110"/>
  <c r="BF24" i="110"/>
  <c r="BE24" i="110"/>
  <c r="BD24" i="110"/>
  <c r="BC24" i="110"/>
  <c r="BB24" i="110"/>
  <c r="BA24" i="110"/>
  <c r="AZ24" i="110"/>
  <c r="AY24" i="110"/>
  <c r="AX24" i="110"/>
  <c r="AW24" i="110"/>
  <c r="AV24" i="110"/>
  <c r="AU24" i="110"/>
  <c r="AT24" i="110"/>
  <c r="AS24" i="110"/>
  <c r="AR24" i="110"/>
  <c r="AQ24" i="110"/>
  <c r="AP24" i="110"/>
  <c r="AO24" i="110"/>
  <c r="AN24" i="110"/>
  <c r="BF23" i="110"/>
  <c r="BE23" i="110"/>
  <c r="BD23" i="110"/>
  <c r="BC23" i="110"/>
  <c r="BB23" i="110"/>
  <c r="BA23" i="110"/>
  <c r="AZ23" i="110"/>
  <c r="AY23" i="110"/>
  <c r="AX23" i="110"/>
  <c r="AW23" i="110"/>
  <c r="AV23" i="110"/>
  <c r="AU23" i="110"/>
  <c r="AT23" i="110"/>
  <c r="AS23" i="110"/>
  <c r="AR23" i="110"/>
  <c r="AQ23" i="110"/>
  <c r="AP23" i="110"/>
  <c r="AO23" i="110"/>
  <c r="AN23" i="110"/>
  <c r="BF22" i="110"/>
  <c r="BE22" i="110"/>
  <c r="BD22" i="110"/>
  <c r="BC22" i="110"/>
  <c r="BB22" i="110"/>
  <c r="BA22" i="110"/>
  <c r="AZ22" i="110"/>
  <c r="AY22" i="110"/>
  <c r="AX22" i="110"/>
  <c r="AW22" i="110"/>
  <c r="AV22" i="110"/>
  <c r="AU22" i="110"/>
  <c r="AT22" i="110"/>
  <c r="AS22" i="110"/>
  <c r="AR22" i="110"/>
  <c r="AQ22" i="110"/>
  <c r="AP22" i="110"/>
  <c r="AO22" i="110"/>
  <c r="AN22" i="110"/>
  <c r="BF21" i="110"/>
  <c r="BE21" i="110"/>
  <c r="BD21" i="110"/>
  <c r="BC21" i="110"/>
  <c r="BB21" i="110"/>
  <c r="BA21" i="110"/>
  <c r="AZ21" i="110"/>
  <c r="AY21" i="110"/>
  <c r="AX21" i="110"/>
  <c r="AW21" i="110"/>
  <c r="AV21" i="110"/>
  <c r="AU21" i="110"/>
  <c r="AT21" i="110"/>
  <c r="AS21" i="110"/>
  <c r="AR21" i="110"/>
  <c r="AQ21" i="110"/>
  <c r="AP21" i="110"/>
  <c r="AO21" i="110"/>
  <c r="AN21" i="110"/>
  <c r="BF20" i="110"/>
  <c r="BE20" i="110"/>
  <c r="BD20" i="110"/>
  <c r="BC20" i="110"/>
  <c r="BB20" i="110"/>
  <c r="BA20" i="110"/>
  <c r="AZ20" i="110"/>
  <c r="AY20" i="110"/>
  <c r="AX20" i="110"/>
  <c r="AW20" i="110"/>
  <c r="AV20" i="110"/>
  <c r="AU20" i="110"/>
  <c r="AT20" i="110"/>
  <c r="AS20" i="110"/>
  <c r="AR20" i="110"/>
  <c r="AQ20" i="110"/>
  <c r="AP20" i="110"/>
  <c r="AO20" i="110"/>
  <c r="AN20" i="110"/>
  <c r="BF19" i="110"/>
  <c r="BE19" i="110"/>
  <c r="BD19" i="110"/>
  <c r="BC19" i="110"/>
  <c r="BB19" i="110"/>
  <c r="BA19" i="110"/>
  <c r="AZ19" i="110"/>
  <c r="AY19" i="110"/>
  <c r="AX19" i="110"/>
  <c r="AW19" i="110"/>
  <c r="AV19" i="110"/>
  <c r="AU19" i="110"/>
  <c r="AT19" i="110"/>
  <c r="AS19" i="110"/>
  <c r="AR19" i="110"/>
  <c r="AQ19" i="110"/>
  <c r="AP19" i="110"/>
  <c r="AO19" i="110"/>
  <c r="AN19" i="110"/>
  <c r="BF18" i="110"/>
  <c r="BE18" i="110"/>
  <c r="BD18" i="110"/>
  <c r="BC18" i="110"/>
  <c r="BB18" i="110"/>
  <c r="BA18" i="110"/>
  <c r="AZ18" i="110"/>
  <c r="AY18" i="110"/>
  <c r="AX18" i="110"/>
  <c r="AW18" i="110"/>
  <c r="AV18" i="110"/>
  <c r="AU18" i="110"/>
  <c r="AT18" i="110"/>
  <c r="AS18" i="110"/>
  <c r="AR18" i="110"/>
  <c r="AQ18" i="110"/>
  <c r="AP18" i="110"/>
  <c r="AO18" i="110"/>
  <c r="AN18" i="110"/>
  <c r="BF17" i="110"/>
  <c r="BE17" i="110"/>
  <c r="BD17" i="110"/>
  <c r="BC17" i="110"/>
  <c r="BB17" i="110"/>
  <c r="BA17" i="110"/>
  <c r="AZ17" i="110"/>
  <c r="AY17" i="110"/>
  <c r="AX17" i="110"/>
  <c r="AW17" i="110"/>
  <c r="AV17" i="110"/>
  <c r="AU17" i="110"/>
  <c r="AT17" i="110"/>
  <c r="AS17" i="110"/>
  <c r="AR17" i="110"/>
  <c r="AQ17" i="110"/>
  <c r="AP17" i="110"/>
  <c r="AO17" i="110"/>
  <c r="AN17" i="110"/>
  <c r="BF16" i="110"/>
  <c r="BE16" i="110"/>
  <c r="BD16" i="110"/>
  <c r="BC16" i="110"/>
  <c r="BB16" i="110"/>
  <c r="BA16" i="110"/>
  <c r="AZ16" i="110"/>
  <c r="AY16" i="110"/>
  <c r="AX16" i="110"/>
  <c r="AW16" i="110"/>
  <c r="AV16" i="110"/>
  <c r="AU16" i="110"/>
  <c r="AT16" i="110"/>
  <c r="AS16" i="110"/>
  <c r="AR16" i="110"/>
  <c r="AQ16" i="110"/>
  <c r="AP16" i="110"/>
  <c r="AO16" i="110"/>
  <c r="AN16" i="110"/>
  <c r="BF15" i="110"/>
  <c r="BE15" i="110"/>
  <c r="BD15" i="110"/>
  <c r="BC15" i="110"/>
  <c r="BB15" i="110"/>
  <c r="BA15" i="110"/>
  <c r="AZ15" i="110"/>
  <c r="AY15" i="110"/>
  <c r="AX15" i="110"/>
  <c r="AW15" i="110"/>
  <c r="AV15" i="110"/>
  <c r="AU15" i="110"/>
  <c r="AT15" i="110"/>
  <c r="AS15" i="110"/>
  <c r="AR15" i="110"/>
  <c r="AQ15" i="110"/>
  <c r="AP15" i="110"/>
  <c r="AO15" i="110"/>
  <c r="AN15" i="110"/>
  <c r="BF14" i="110"/>
  <c r="BE14" i="110"/>
  <c r="BD14" i="110"/>
  <c r="BC14" i="110"/>
  <c r="BB14" i="110"/>
  <c r="BA14" i="110"/>
  <c r="AZ14" i="110"/>
  <c r="AY14" i="110"/>
  <c r="AX14" i="110"/>
  <c r="AW14" i="110"/>
  <c r="AV14" i="110"/>
  <c r="AU14" i="110"/>
  <c r="AT14" i="110"/>
  <c r="AS14" i="110"/>
  <c r="AR14" i="110"/>
  <c r="AQ14" i="110"/>
  <c r="AP14" i="110"/>
  <c r="AO14" i="110"/>
  <c r="AN14" i="110"/>
  <c r="S14" i="110"/>
  <c r="S15" i="110" s="1"/>
  <c r="S16" i="110" s="1"/>
  <c r="S17" i="110" s="1"/>
  <c r="S18" i="110" s="1"/>
  <c r="S19" i="110" s="1"/>
  <c r="S20" i="110" s="1"/>
  <c r="S21" i="110" s="1"/>
  <c r="S22" i="110" s="1"/>
  <c r="S23" i="110" s="1"/>
  <c r="S24" i="110" s="1"/>
  <c r="S25" i="110" s="1"/>
  <c r="S26" i="110" s="1"/>
  <c r="S27" i="110" s="1"/>
  <c r="S28" i="110" s="1"/>
  <c r="S29" i="110" s="1"/>
  <c r="S30" i="110" s="1"/>
  <c r="S31" i="110" s="1"/>
  <c r="S32" i="110" s="1"/>
  <c r="S33" i="110" s="1"/>
  <c r="S34" i="110" s="1"/>
  <c r="S35" i="110" s="1"/>
  <c r="S36" i="110" s="1"/>
  <c r="S37" i="110" s="1"/>
  <c r="L7" i="110" s="1"/>
  <c r="R14" i="110"/>
  <c r="R15" i="110" s="1"/>
  <c r="R16" i="110" s="1"/>
  <c r="R17" i="110" s="1"/>
  <c r="R18" i="110" s="1"/>
  <c r="R19" i="110" s="1"/>
  <c r="R20" i="110" s="1"/>
  <c r="R21" i="110" s="1"/>
  <c r="R22" i="110" s="1"/>
  <c r="R23" i="110" s="1"/>
  <c r="R24" i="110" s="1"/>
  <c r="R25" i="110" s="1"/>
  <c r="R26" i="110" s="1"/>
  <c r="R27" i="110" s="1"/>
  <c r="R28" i="110" s="1"/>
  <c r="R29" i="110" s="1"/>
  <c r="R30" i="110" s="1"/>
  <c r="R31" i="110" s="1"/>
  <c r="R32" i="110" s="1"/>
  <c r="R33" i="110" s="1"/>
  <c r="R34" i="110" s="1"/>
  <c r="R35" i="110" s="1"/>
  <c r="R36" i="110" s="1"/>
  <c r="R37" i="110" s="1"/>
  <c r="L6" i="110" s="1"/>
  <c r="E8" i="110"/>
  <c r="E7" i="110"/>
  <c r="E6" i="110"/>
  <c r="P5" i="110"/>
  <c r="L5" i="110"/>
  <c r="B15" i="110" s="1"/>
  <c r="E5" i="110"/>
  <c r="N5" i="110" l="1"/>
  <c r="R5" i="110"/>
  <c r="B16" i="110"/>
  <c r="AI15" i="110"/>
  <c r="N6" i="110"/>
  <c r="AI14" i="110"/>
  <c r="B17" i="110" l="1"/>
  <c r="AI16" i="110"/>
  <c r="B18" i="110" l="1"/>
  <c r="AI17" i="110"/>
  <c r="B19" i="110" l="1"/>
  <c r="AI18" i="110"/>
  <c r="B20" i="110" l="1"/>
  <c r="AI19" i="110"/>
  <c r="B21" i="110" l="1"/>
  <c r="AI20" i="110"/>
  <c r="B22" i="110" l="1"/>
  <c r="AI21" i="110"/>
  <c r="B23" i="110" l="1"/>
  <c r="AI22" i="110"/>
  <c r="B24" i="110" l="1"/>
  <c r="AI23" i="110"/>
  <c r="B25" i="110" l="1"/>
  <c r="AI24" i="110"/>
  <c r="B26" i="110" l="1"/>
  <c r="AI25" i="110"/>
  <c r="B27" i="110" l="1"/>
  <c r="AI26" i="110"/>
  <c r="B28" i="110" l="1"/>
  <c r="AI27" i="110"/>
  <c r="B29" i="110" l="1"/>
  <c r="AI28" i="110"/>
  <c r="B30" i="110" l="1"/>
  <c r="AI29" i="110"/>
  <c r="B31" i="110" l="1"/>
  <c r="AI30" i="110"/>
  <c r="B32" i="110" l="1"/>
  <c r="AI31" i="110"/>
  <c r="B33" i="110" l="1"/>
  <c r="AI32" i="110"/>
  <c r="B34" i="110" l="1"/>
  <c r="AI33" i="110"/>
  <c r="B35" i="110" l="1"/>
  <c r="AI34" i="110"/>
  <c r="B36" i="110" l="1"/>
  <c r="AI35" i="110"/>
  <c r="B37" i="110" l="1"/>
  <c r="AI37" i="110" s="1"/>
  <c r="AI36" i="110"/>
  <c r="AU38" i="109" l="1"/>
  <c r="BF37" i="109"/>
  <c r="BE37" i="109"/>
  <c r="BD37" i="109"/>
  <c r="BC37" i="109"/>
  <c r="BB37" i="109"/>
  <c r="BA37" i="109"/>
  <c r="AZ37" i="109"/>
  <c r="AY37" i="109"/>
  <c r="AX37" i="109"/>
  <c r="AW37" i="109"/>
  <c r="AV37" i="109"/>
  <c r="AU37" i="109"/>
  <c r="AT37" i="109"/>
  <c r="AS37" i="109"/>
  <c r="AR37" i="109"/>
  <c r="AQ37" i="109"/>
  <c r="AP37" i="109"/>
  <c r="AO37" i="109"/>
  <c r="AN37" i="109"/>
  <c r="BF36" i="109"/>
  <c r="BE36" i="109"/>
  <c r="BD36" i="109"/>
  <c r="BC36" i="109"/>
  <c r="BB36" i="109"/>
  <c r="BA36" i="109"/>
  <c r="AZ36" i="109"/>
  <c r="AY36" i="109"/>
  <c r="AX36" i="109"/>
  <c r="AW36" i="109"/>
  <c r="AV36" i="109"/>
  <c r="AU36" i="109"/>
  <c r="AT36" i="109"/>
  <c r="AS36" i="109"/>
  <c r="AR36" i="109"/>
  <c r="AQ36" i="109"/>
  <c r="AP36" i="109"/>
  <c r="AO36" i="109"/>
  <c r="AN36" i="109"/>
  <c r="BF35" i="109"/>
  <c r="BE35" i="109"/>
  <c r="BD35" i="109"/>
  <c r="BC35" i="109"/>
  <c r="BB35" i="109"/>
  <c r="BA35" i="109"/>
  <c r="AZ35" i="109"/>
  <c r="AY35" i="109"/>
  <c r="AX35" i="109"/>
  <c r="AW35" i="109"/>
  <c r="AV35" i="109"/>
  <c r="AU35" i="109"/>
  <c r="AT35" i="109"/>
  <c r="AS35" i="109"/>
  <c r="AR35" i="109"/>
  <c r="AQ35" i="109"/>
  <c r="AP35" i="109"/>
  <c r="AO35" i="109"/>
  <c r="AN35" i="109"/>
  <c r="BF34" i="109"/>
  <c r="BE34" i="109"/>
  <c r="BD34" i="109"/>
  <c r="BC34" i="109"/>
  <c r="BB34" i="109"/>
  <c r="BA34" i="109"/>
  <c r="AZ34" i="109"/>
  <c r="AY34" i="109"/>
  <c r="AX34" i="109"/>
  <c r="AW34" i="109"/>
  <c r="AV34" i="109"/>
  <c r="AU34" i="109"/>
  <c r="AT34" i="109"/>
  <c r="AS34" i="109"/>
  <c r="AR34" i="109"/>
  <c r="AQ34" i="109"/>
  <c r="AP34" i="109"/>
  <c r="AO34" i="109"/>
  <c r="AN34" i="109"/>
  <c r="BF33" i="109"/>
  <c r="BE33" i="109"/>
  <c r="BD33" i="109"/>
  <c r="BC33" i="109"/>
  <c r="BB33" i="109"/>
  <c r="BA33" i="109"/>
  <c r="AZ33" i="109"/>
  <c r="AY33" i="109"/>
  <c r="AX33" i="109"/>
  <c r="AW33" i="109"/>
  <c r="AV33" i="109"/>
  <c r="AU33" i="109"/>
  <c r="AT33" i="109"/>
  <c r="AS33" i="109"/>
  <c r="AR33" i="109"/>
  <c r="AQ33" i="109"/>
  <c r="AP33" i="109"/>
  <c r="AO33" i="109"/>
  <c r="AN33" i="109"/>
  <c r="BF32" i="109"/>
  <c r="BE32" i="109"/>
  <c r="BD32" i="109"/>
  <c r="BC32" i="109"/>
  <c r="BB32" i="109"/>
  <c r="BA32" i="109"/>
  <c r="AZ32" i="109"/>
  <c r="AY32" i="109"/>
  <c r="AX32" i="109"/>
  <c r="AW32" i="109"/>
  <c r="AV32" i="109"/>
  <c r="AU32" i="109"/>
  <c r="AT32" i="109"/>
  <c r="AS32" i="109"/>
  <c r="AR32" i="109"/>
  <c r="AQ32" i="109"/>
  <c r="AP32" i="109"/>
  <c r="AO32" i="109"/>
  <c r="AN32" i="109"/>
  <c r="BF31" i="109"/>
  <c r="BE31" i="109"/>
  <c r="BD31" i="109"/>
  <c r="BC31" i="109"/>
  <c r="BB31" i="109"/>
  <c r="BA31" i="109"/>
  <c r="AZ31" i="109"/>
  <c r="AY31" i="109"/>
  <c r="AX31" i="109"/>
  <c r="AW31" i="109"/>
  <c r="AV31" i="109"/>
  <c r="AU31" i="109"/>
  <c r="AT31" i="109"/>
  <c r="AS31" i="109"/>
  <c r="AR31" i="109"/>
  <c r="AQ31" i="109"/>
  <c r="AP31" i="109"/>
  <c r="AO31" i="109"/>
  <c r="AN31" i="109"/>
  <c r="BF30" i="109"/>
  <c r="BE30" i="109"/>
  <c r="BD30" i="109"/>
  <c r="BC30" i="109"/>
  <c r="BB30" i="109"/>
  <c r="BA30" i="109"/>
  <c r="AZ30" i="109"/>
  <c r="AY30" i="109"/>
  <c r="AX30" i="109"/>
  <c r="AW30" i="109"/>
  <c r="AV30" i="109"/>
  <c r="AU30" i="109"/>
  <c r="AT30" i="109"/>
  <c r="AS30" i="109"/>
  <c r="AR30" i="109"/>
  <c r="AQ30" i="109"/>
  <c r="AP30" i="109"/>
  <c r="AO30" i="109"/>
  <c r="AN30" i="109"/>
  <c r="BF29" i="109"/>
  <c r="BE29" i="109"/>
  <c r="BD29" i="109"/>
  <c r="BC29" i="109"/>
  <c r="BB29" i="109"/>
  <c r="BA29" i="109"/>
  <c r="AZ29" i="109"/>
  <c r="AY29" i="109"/>
  <c r="AX29" i="109"/>
  <c r="AW29" i="109"/>
  <c r="AV29" i="109"/>
  <c r="AU29" i="109"/>
  <c r="AT29" i="109"/>
  <c r="AS29" i="109"/>
  <c r="AR29" i="109"/>
  <c r="AQ29" i="109"/>
  <c r="AP29" i="109"/>
  <c r="AO29" i="109"/>
  <c r="AN29" i="109"/>
  <c r="BF28" i="109"/>
  <c r="BE28" i="109"/>
  <c r="BD28" i="109"/>
  <c r="BC28" i="109"/>
  <c r="BB28" i="109"/>
  <c r="BA28" i="109"/>
  <c r="AZ28" i="109"/>
  <c r="AY28" i="109"/>
  <c r="AX28" i="109"/>
  <c r="AW28" i="109"/>
  <c r="AV28" i="109"/>
  <c r="AU28" i="109"/>
  <c r="AT28" i="109"/>
  <c r="AS28" i="109"/>
  <c r="AR28" i="109"/>
  <c r="AQ28" i="109"/>
  <c r="AP28" i="109"/>
  <c r="AO28" i="109"/>
  <c r="AN28" i="109"/>
  <c r="BF27" i="109"/>
  <c r="BE27" i="109"/>
  <c r="BD27" i="109"/>
  <c r="BC27" i="109"/>
  <c r="BB27" i="109"/>
  <c r="BA27" i="109"/>
  <c r="AZ27" i="109"/>
  <c r="AY27" i="109"/>
  <c r="AX27" i="109"/>
  <c r="AW27" i="109"/>
  <c r="AV27" i="109"/>
  <c r="AU27" i="109"/>
  <c r="AT27" i="109"/>
  <c r="AS27" i="109"/>
  <c r="AR27" i="109"/>
  <c r="AQ27" i="109"/>
  <c r="AP27" i="109"/>
  <c r="AO27" i="109"/>
  <c r="AN27" i="109"/>
  <c r="BF26" i="109"/>
  <c r="BE26" i="109"/>
  <c r="BD26" i="109"/>
  <c r="BC26" i="109"/>
  <c r="BB26" i="109"/>
  <c r="BA26" i="109"/>
  <c r="AZ26" i="109"/>
  <c r="AY26" i="109"/>
  <c r="AX26" i="109"/>
  <c r="AW26" i="109"/>
  <c r="AV26" i="109"/>
  <c r="AU26" i="109"/>
  <c r="AT26" i="109"/>
  <c r="AS26" i="109"/>
  <c r="AR26" i="109"/>
  <c r="AQ26" i="109"/>
  <c r="AP26" i="109"/>
  <c r="AO26" i="109"/>
  <c r="AN26" i="109"/>
  <c r="BF25" i="109"/>
  <c r="BE25" i="109"/>
  <c r="BD25" i="109"/>
  <c r="BC25" i="109"/>
  <c r="BB25" i="109"/>
  <c r="BA25" i="109"/>
  <c r="AZ25" i="109"/>
  <c r="AY25" i="109"/>
  <c r="AX25" i="109"/>
  <c r="AW25" i="109"/>
  <c r="AV25" i="109"/>
  <c r="AU25" i="109"/>
  <c r="AT25" i="109"/>
  <c r="AS25" i="109"/>
  <c r="AR25" i="109"/>
  <c r="AQ25" i="109"/>
  <c r="AP25" i="109"/>
  <c r="AO25" i="109"/>
  <c r="AN25" i="109"/>
  <c r="BF24" i="109"/>
  <c r="BE24" i="109"/>
  <c r="BD24" i="109"/>
  <c r="BC24" i="109"/>
  <c r="BB24" i="109"/>
  <c r="BA24" i="109"/>
  <c r="AZ24" i="109"/>
  <c r="AY24" i="109"/>
  <c r="AX24" i="109"/>
  <c r="AW24" i="109"/>
  <c r="AV24" i="109"/>
  <c r="AU24" i="109"/>
  <c r="AT24" i="109"/>
  <c r="AS24" i="109"/>
  <c r="AR24" i="109"/>
  <c r="AQ24" i="109"/>
  <c r="AP24" i="109"/>
  <c r="AO24" i="109"/>
  <c r="AN24" i="109"/>
  <c r="BF23" i="109"/>
  <c r="BE23" i="109"/>
  <c r="BD23" i="109"/>
  <c r="BC23" i="109"/>
  <c r="BB23" i="109"/>
  <c r="BA23" i="109"/>
  <c r="AZ23" i="109"/>
  <c r="AY23" i="109"/>
  <c r="AX23" i="109"/>
  <c r="AW23" i="109"/>
  <c r="AV23" i="109"/>
  <c r="AU23" i="109"/>
  <c r="AT23" i="109"/>
  <c r="AS23" i="109"/>
  <c r="AR23" i="109"/>
  <c r="AQ23" i="109"/>
  <c r="AP23" i="109"/>
  <c r="AO23" i="109"/>
  <c r="AN23" i="109"/>
  <c r="BF22" i="109"/>
  <c r="BE22" i="109"/>
  <c r="BD22" i="109"/>
  <c r="BC22" i="109"/>
  <c r="BB22" i="109"/>
  <c r="BA22" i="109"/>
  <c r="AZ22" i="109"/>
  <c r="AY22" i="109"/>
  <c r="AX22" i="109"/>
  <c r="AW22" i="109"/>
  <c r="AV22" i="109"/>
  <c r="AU22" i="109"/>
  <c r="AT22" i="109"/>
  <c r="AS22" i="109"/>
  <c r="AR22" i="109"/>
  <c r="AQ22" i="109"/>
  <c r="AP22" i="109"/>
  <c r="AO22" i="109"/>
  <c r="AN22" i="109"/>
  <c r="BF21" i="109"/>
  <c r="BE21" i="109"/>
  <c r="BD21" i="109"/>
  <c r="BC21" i="109"/>
  <c r="BB21" i="109"/>
  <c r="BA21" i="109"/>
  <c r="AZ21" i="109"/>
  <c r="AY21" i="109"/>
  <c r="AX21" i="109"/>
  <c r="AW21" i="109"/>
  <c r="AV21" i="109"/>
  <c r="AU21" i="109"/>
  <c r="AT21" i="109"/>
  <c r="AS21" i="109"/>
  <c r="AR21" i="109"/>
  <c r="AQ21" i="109"/>
  <c r="AP21" i="109"/>
  <c r="AO21" i="109"/>
  <c r="AN21" i="109"/>
  <c r="BF20" i="109"/>
  <c r="BE20" i="109"/>
  <c r="BD20" i="109"/>
  <c r="BC20" i="109"/>
  <c r="BB20" i="109"/>
  <c r="BA20" i="109"/>
  <c r="AZ20" i="109"/>
  <c r="AY20" i="109"/>
  <c r="AX20" i="109"/>
  <c r="AW20" i="109"/>
  <c r="AV20" i="109"/>
  <c r="AU20" i="109"/>
  <c r="AT20" i="109"/>
  <c r="AS20" i="109"/>
  <c r="AR20" i="109"/>
  <c r="AQ20" i="109"/>
  <c r="AP20" i="109"/>
  <c r="AO20" i="109"/>
  <c r="AN20" i="109"/>
  <c r="BF19" i="109"/>
  <c r="BE19" i="109"/>
  <c r="BD19" i="109"/>
  <c r="BC19" i="109"/>
  <c r="BB19" i="109"/>
  <c r="BA19" i="109"/>
  <c r="AZ19" i="109"/>
  <c r="AY19" i="109"/>
  <c r="AX19" i="109"/>
  <c r="AW19" i="109"/>
  <c r="AV19" i="109"/>
  <c r="AU19" i="109"/>
  <c r="AT19" i="109"/>
  <c r="AS19" i="109"/>
  <c r="AR19" i="109"/>
  <c r="AQ19" i="109"/>
  <c r="AP19" i="109"/>
  <c r="AO19" i="109"/>
  <c r="AN19" i="109"/>
  <c r="BF18" i="109"/>
  <c r="BE18" i="109"/>
  <c r="BD18" i="109"/>
  <c r="BC18" i="109"/>
  <c r="BB18" i="109"/>
  <c r="BA18" i="109"/>
  <c r="AZ18" i="109"/>
  <c r="AY18" i="109"/>
  <c r="AX18" i="109"/>
  <c r="AW18" i="109"/>
  <c r="AV18" i="109"/>
  <c r="AU18" i="109"/>
  <c r="AT18" i="109"/>
  <c r="AS18" i="109"/>
  <c r="AR18" i="109"/>
  <c r="AQ18" i="109"/>
  <c r="AP18" i="109"/>
  <c r="AO18" i="109"/>
  <c r="AN18" i="109"/>
  <c r="BF17" i="109"/>
  <c r="BE17" i="109"/>
  <c r="BD17" i="109"/>
  <c r="BC17" i="109"/>
  <c r="BB17" i="109"/>
  <c r="BA17" i="109"/>
  <c r="AZ17" i="109"/>
  <c r="AY17" i="109"/>
  <c r="AX17" i="109"/>
  <c r="AW17" i="109"/>
  <c r="AV17" i="109"/>
  <c r="AU17" i="109"/>
  <c r="AT17" i="109"/>
  <c r="AS17" i="109"/>
  <c r="AR17" i="109"/>
  <c r="AQ17" i="109"/>
  <c r="AP17" i="109"/>
  <c r="AO17" i="109"/>
  <c r="AN17" i="109"/>
  <c r="BF16" i="109"/>
  <c r="BE16" i="109"/>
  <c r="BD16" i="109"/>
  <c r="BC16" i="109"/>
  <c r="BB16" i="109"/>
  <c r="BA16" i="109"/>
  <c r="AZ16" i="109"/>
  <c r="AY16" i="109"/>
  <c r="AX16" i="109"/>
  <c r="AW16" i="109"/>
  <c r="AV16" i="109"/>
  <c r="AU16" i="109"/>
  <c r="AT16" i="109"/>
  <c r="AS16" i="109"/>
  <c r="AR16" i="109"/>
  <c r="AQ16" i="109"/>
  <c r="AP16" i="109"/>
  <c r="AO16" i="109"/>
  <c r="AN16" i="109"/>
  <c r="BF15" i="109"/>
  <c r="BE15" i="109"/>
  <c r="BD15" i="109"/>
  <c r="BC15" i="109"/>
  <c r="BB15" i="109"/>
  <c r="BA15" i="109"/>
  <c r="AZ15" i="109"/>
  <c r="AY15" i="109"/>
  <c r="AX15" i="109"/>
  <c r="AW15" i="109"/>
  <c r="AV15" i="109"/>
  <c r="AU15" i="109"/>
  <c r="AT15" i="109"/>
  <c r="AS15" i="109"/>
  <c r="AR15" i="109"/>
  <c r="AQ15" i="109"/>
  <c r="AP15" i="109"/>
  <c r="AO15" i="109"/>
  <c r="AN15" i="109"/>
  <c r="BF14" i="109"/>
  <c r="BE14" i="109"/>
  <c r="BD14" i="109"/>
  <c r="BC14" i="109"/>
  <c r="BB14" i="109"/>
  <c r="BA14" i="109"/>
  <c r="AZ14" i="109"/>
  <c r="AY14" i="109"/>
  <c r="AX14" i="109"/>
  <c r="AW14" i="109"/>
  <c r="AV14" i="109"/>
  <c r="AU14" i="109"/>
  <c r="AT14" i="109"/>
  <c r="AS14" i="109"/>
  <c r="AR14" i="109"/>
  <c r="AQ14" i="109"/>
  <c r="AP14" i="109"/>
  <c r="AO14" i="109"/>
  <c r="AN14" i="109"/>
  <c r="S14" i="109"/>
  <c r="S15" i="109" s="1"/>
  <c r="S16" i="109" s="1"/>
  <c r="S17" i="109" s="1"/>
  <c r="S18" i="109" s="1"/>
  <c r="S19" i="109" s="1"/>
  <c r="S20" i="109" s="1"/>
  <c r="S21" i="109" s="1"/>
  <c r="S22" i="109" s="1"/>
  <c r="S23" i="109" s="1"/>
  <c r="S24" i="109" s="1"/>
  <c r="S25" i="109" s="1"/>
  <c r="S26" i="109" s="1"/>
  <c r="S27" i="109" s="1"/>
  <c r="S28" i="109" s="1"/>
  <c r="S29" i="109" s="1"/>
  <c r="S30" i="109" s="1"/>
  <c r="S31" i="109" s="1"/>
  <c r="S32" i="109" s="1"/>
  <c r="S33" i="109" s="1"/>
  <c r="S34" i="109" s="1"/>
  <c r="S35" i="109" s="1"/>
  <c r="S36" i="109" s="1"/>
  <c r="S37" i="109" s="1"/>
  <c r="L7" i="109" s="1"/>
  <c r="R14" i="109"/>
  <c r="R15" i="109" s="1"/>
  <c r="R16" i="109" s="1"/>
  <c r="R17" i="109" s="1"/>
  <c r="R18" i="109" s="1"/>
  <c r="R19" i="109" s="1"/>
  <c r="R20" i="109" s="1"/>
  <c r="R21" i="109" s="1"/>
  <c r="R22" i="109" s="1"/>
  <c r="R23" i="109" s="1"/>
  <c r="R24" i="109" s="1"/>
  <c r="R25" i="109" s="1"/>
  <c r="R26" i="109" s="1"/>
  <c r="R27" i="109" s="1"/>
  <c r="R28" i="109" s="1"/>
  <c r="R29" i="109" s="1"/>
  <c r="R30" i="109" s="1"/>
  <c r="R31" i="109" s="1"/>
  <c r="R32" i="109" s="1"/>
  <c r="R33" i="109" s="1"/>
  <c r="R34" i="109" s="1"/>
  <c r="R35" i="109" s="1"/>
  <c r="R36" i="109" s="1"/>
  <c r="R37" i="109" s="1"/>
  <c r="L6" i="109" s="1"/>
  <c r="E8" i="109"/>
  <c r="E7" i="109"/>
  <c r="E6" i="109"/>
  <c r="P5" i="109"/>
  <c r="L5" i="109"/>
  <c r="N6" i="109" s="1"/>
  <c r="E5" i="109"/>
  <c r="N5" i="109" l="1"/>
  <c r="B15" i="109"/>
  <c r="R5" i="109"/>
  <c r="AI14" i="109"/>
  <c r="AU38" i="108"/>
  <c r="BF37" i="108"/>
  <c r="BE37" i="108"/>
  <c r="BD37" i="108"/>
  <c r="BC37" i="108"/>
  <c r="BB37" i="108"/>
  <c r="BA37" i="108"/>
  <c r="AZ37" i="108"/>
  <c r="AY37" i="108"/>
  <c r="AX37" i="108"/>
  <c r="AW37" i="108"/>
  <c r="AV37" i="108"/>
  <c r="AU37" i="108"/>
  <c r="AT37" i="108"/>
  <c r="AS37" i="108"/>
  <c r="AR37" i="108"/>
  <c r="AQ37" i="108"/>
  <c r="AP37" i="108"/>
  <c r="AO37" i="108"/>
  <c r="AN37" i="108"/>
  <c r="BF36" i="108"/>
  <c r="BE36" i="108"/>
  <c r="BD36" i="108"/>
  <c r="BC36" i="108"/>
  <c r="BB36" i="108"/>
  <c r="BA36" i="108"/>
  <c r="AZ36" i="108"/>
  <c r="AY36" i="108"/>
  <c r="AX36" i="108"/>
  <c r="AW36" i="108"/>
  <c r="AV36" i="108"/>
  <c r="AU36" i="108"/>
  <c r="AT36" i="108"/>
  <c r="AS36" i="108"/>
  <c r="AR36" i="108"/>
  <c r="AQ36" i="108"/>
  <c r="AP36" i="108"/>
  <c r="AO36" i="108"/>
  <c r="AN36" i="108"/>
  <c r="BF35" i="108"/>
  <c r="BE35" i="108"/>
  <c r="BD35" i="108"/>
  <c r="BC35" i="108"/>
  <c r="BB35" i="108"/>
  <c r="BA35" i="108"/>
  <c r="AZ35" i="108"/>
  <c r="AY35" i="108"/>
  <c r="AX35" i="108"/>
  <c r="AW35" i="108"/>
  <c r="AV35" i="108"/>
  <c r="AU35" i="108"/>
  <c r="AT35" i="108"/>
  <c r="AS35" i="108"/>
  <c r="AR35" i="108"/>
  <c r="AQ35" i="108"/>
  <c r="AP35" i="108"/>
  <c r="AO35" i="108"/>
  <c r="AN35" i="108"/>
  <c r="BF34" i="108"/>
  <c r="BE34" i="108"/>
  <c r="BD34" i="108"/>
  <c r="BC34" i="108"/>
  <c r="BB34" i="108"/>
  <c r="BA34" i="108"/>
  <c r="AZ34" i="108"/>
  <c r="AY34" i="108"/>
  <c r="AX34" i="108"/>
  <c r="AW34" i="108"/>
  <c r="AV34" i="108"/>
  <c r="AU34" i="108"/>
  <c r="AT34" i="108"/>
  <c r="AS34" i="108"/>
  <c r="AR34" i="108"/>
  <c r="AQ34" i="108"/>
  <c r="AP34" i="108"/>
  <c r="AO34" i="108"/>
  <c r="AN34" i="108"/>
  <c r="BF33" i="108"/>
  <c r="BE33" i="108"/>
  <c r="BD33" i="108"/>
  <c r="BC33" i="108"/>
  <c r="BB33" i="108"/>
  <c r="BA33" i="108"/>
  <c r="AZ33" i="108"/>
  <c r="AY33" i="108"/>
  <c r="AX33" i="108"/>
  <c r="AW33" i="108"/>
  <c r="AV33" i="108"/>
  <c r="AU33" i="108"/>
  <c r="AT33" i="108"/>
  <c r="AS33" i="108"/>
  <c r="AR33" i="108"/>
  <c r="AQ33" i="108"/>
  <c r="AP33" i="108"/>
  <c r="AO33" i="108"/>
  <c r="AN33" i="108"/>
  <c r="BF32" i="108"/>
  <c r="BE32" i="108"/>
  <c r="BD32" i="108"/>
  <c r="BC32" i="108"/>
  <c r="BB32" i="108"/>
  <c r="BA32" i="108"/>
  <c r="AZ32" i="108"/>
  <c r="AY32" i="108"/>
  <c r="AX32" i="108"/>
  <c r="AW32" i="108"/>
  <c r="AV32" i="108"/>
  <c r="AU32" i="108"/>
  <c r="AT32" i="108"/>
  <c r="AS32" i="108"/>
  <c r="AR32" i="108"/>
  <c r="AQ32" i="108"/>
  <c r="AP32" i="108"/>
  <c r="AO32" i="108"/>
  <c r="AN32" i="108"/>
  <c r="BF31" i="108"/>
  <c r="BE31" i="108"/>
  <c r="BD31" i="108"/>
  <c r="BC31" i="108"/>
  <c r="BB31" i="108"/>
  <c r="BA31" i="108"/>
  <c r="AZ31" i="108"/>
  <c r="AY31" i="108"/>
  <c r="AX31" i="108"/>
  <c r="AW31" i="108"/>
  <c r="AV31" i="108"/>
  <c r="AU31" i="108"/>
  <c r="AT31" i="108"/>
  <c r="AS31" i="108"/>
  <c r="AR31" i="108"/>
  <c r="AQ31" i="108"/>
  <c r="AP31" i="108"/>
  <c r="AO31" i="108"/>
  <c r="AN31" i="108"/>
  <c r="BF30" i="108"/>
  <c r="BE30" i="108"/>
  <c r="BD30" i="108"/>
  <c r="BC30" i="108"/>
  <c r="BB30" i="108"/>
  <c r="BA30" i="108"/>
  <c r="AZ30" i="108"/>
  <c r="AY30" i="108"/>
  <c r="AX30" i="108"/>
  <c r="AW30" i="108"/>
  <c r="AV30" i="108"/>
  <c r="AU30" i="108"/>
  <c r="AT30" i="108"/>
  <c r="AS30" i="108"/>
  <c r="AR30" i="108"/>
  <c r="AQ30" i="108"/>
  <c r="AP30" i="108"/>
  <c r="AO30" i="108"/>
  <c r="AN30" i="108"/>
  <c r="BF29" i="108"/>
  <c r="BE29" i="108"/>
  <c r="BD29" i="108"/>
  <c r="BC29" i="108"/>
  <c r="BB29" i="108"/>
  <c r="BA29" i="108"/>
  <c r="AZ29" i="108"/>
  <c r="AY29" i="108"/>
  <c r="AX29" i="108"/>
  <c r="AW29" i="108"/>
  <c r="AV29" i="108"/>
  <c r="AU29" i="108"/>
  <c r="AT29" i="108"/>
  <c r="AS29" i="108"/>
  <c r="AR29" i="108"/>
  <c r="AQ29" i="108"/>
  <c r="AP29" i="108"/>
  <c r="AO29" i="108"/>
  <c r="AN29" i="108"/>
  <c r="BF28" i="108"/>
  <c r="BE28" i="108"/>
  <c r="BD28" i="108"/>
  <c r="BC28" i="108"/>
  <c r="BB28" i="108"/>
  <c r="BA28" i="108"/>
  <c r="AZ28" i="108"/>
  <c r="AY28" i="108"/>
  <c r="AX28" i="108"/>
  <c r="AW28" i="108"/>
  <c r="AV28" i="108"/>
  <c r="AU28" i="108"/>
  <c r="AT28" i="108"/>
  <c r="AS28" i="108"/>
  <c r="AR28" i="108"/>
  <c r="AQ28" i="108"/>
  <c r="AP28" i="108"/>
  <c r="AO28" i="108"/>
  <c r="AN28" i="108"/>
  <c r="BF27" i="108"/>
  <c r="BE27" i="108"/>
  <c r="BD27" i="108"/>
  <c r="BC27" i="108"/>
  <c r="BB27" i="108"/>
  <c r="BA27" i="108"/>
  <c r="AZ27" i="108"/>
  <c r="AY27" i="108"/>
  <c r="AX27" i="108"/>
  <c r="AW27" i="108"/>
  <c r="AV27" i="108"/>
  <c r="AU27" i="108"/>
  <c r="AT27" i="108"/>
  <c r="AS27" i="108"/>
  <c r="AR27" i="108"/>
  <c r="AQ27" i="108"/>
  <c r="AP27" i="108"/>
  <c r="AO27" i="108"/>
  <c r="AN27" i="108"/>
  <c r="BF26" i="108"/>
  <c r="BE26" i="108"/>
  <c r="BD26" i="108"/>
  <c r="BC26" i="108"/>
  <c r="BB26" i="108"/>
  <c r="BA26" i="108"/>
  <c r="AZ26" i="108"/>
  <c r="AY26" i="108"/>
  <c r="AX26" i="108"/>
  <c r="AW26" i="108"/>
  <c r="AV26" i="108"/>
  <c r="AU26" i="108"/>
  <c r="AT26" i="108"/>
  <c r="AS26" i="108"/>
  <c r="AR26" i="108"/>
  <c r="AQ26" i="108"/>
  <c r="AP26" i="108"/>
  <c r="AO26" i="108"/>
  <c r="AN26" i="108"/>
  <c r="BF25" i="108"/>
  <c r="BE25" i="108"/>
  <c r="BD25" i="108"/>
  <c r="BC25" i="108"/>
  <c r="BB25" i="108"/>
  <c r="BA25" i="108"/>
  <c r="AZ25" i="108"/>
  <c r="AY25" i="108"/>
  <c r="AX25" i="108"/>
  <c r="AW25" i="108"/>
  <c r="AV25" i="108"/>
  <c r="AU25" i="108"/>
  <c r="AT25" i="108"/>
  <c r="AS25" i="108"/>
  <c r="AR25" i="108"/>
  <c r="AQ25" i="108"/>
  <c r="AP25" i="108"/>
  <c r="AO25" i="108"/>
  <c r="AN25" i="108"/>
  <c r="BF24" i="108"/>
  <c r="BE24" i="108"/>
  <c r="BD24" i="108"/>
  <c r="BC24" i="108"/>
  <c r="BB24" i="108"/>
  <c r="BA24" i="108"/>
  <c r="AZ24" i="108"/>
  <c r="AY24" i="108"/>
  <c r="AX24" i="108"/>
  <c r="AW24" i="108"/>
  <c r="AV24" i="108"/>
  <c r="AU24" i="108"/>
  <c r="AT24" i="108"/>
  <c r="AS24" i="108"/>
  <c r="AR24" i="108"/>
  <c r="AQ24" i="108"/>
  <c r="AP24" i="108"/>
  <c r="AO24" i="108"/>
  <c r="AN24" i="108"/>
  <c r="BF23" i="108"/>
  <c r="BE23" i="108"/>
  <c r="BD23" i="108"/>
  <c r="BC23" i="108"/>
  <c r="BB23" i="108"/>
  <c r="BA23" i="108"/>
  <c r="AZ23" i="108"/>
  <c r="AY23" i="108"/>
  <c r="AX23" i="108"/>
  <c r="AW23" i="108"/>
  <c r="AV23" i="108"/>
  <c r="AU23" i="108"/>
  <c r="AT23" i="108"/>
  <c r="AS23" i="108"/>
  <c r="AR23" i="108"/>
  <c r="AQ23" i="108"/>
  <c r="AP23" i="108"/>
  <c r="AO23" i="108"/>
  <c r="AN23" i="108"/>
  <c r="BF22" i="108"/>
  <c r="BE22" i="108"/>
  <c r="BD22" i="108"/>
  <c r="BC22" i="108"/>
  <c r="BB22" i="108"/>
  <c r="BA22" i="108"/>
  <c r="AZ22" i="108"/>
  <c r="AY22" i="108"/>
  <c r="AX22" i="108"/>
  <c r="AW22" i="108"/>
  <c r="AV22" i="108"/>
  <c r="AU22" i="108"/>
  <c r="AT22" i="108"/>
  <c r="AS22" i="108"/>
  <c r="AR22" i="108"/>
  <c r="AQ22" i="108"/>
  <c r="AP22" i="108"/>
  <c r="AO22" i="108"/>
  <c r="AN22" i="108"/>
  <c r="BF21" i="108"/>
  <c r="BE21" i="108"/>
  <c r="BD21" i="108"/>
  <c r="BC21" i="108"/>
  <c r="BB21" i="108"/>
  <c r="BA21" i="108"/>
  <c r="AZ21" i="108"/>
  <c r="AY21" i="108"/>
  <c r="AX21" i="108"/>
  <c r="AW21" i="108"/>
  <c r="AV21" i="108"/>
  <c r="AU21" i="108"/>
  <c r="AT21" i="108"/>
  <c r="AS21" i="108"/>
  <c r="AR21" i="108"/>
  <c r="AQ21" i="108"/>
  <c r="AP21" i="108"/>
  <c r="AO21" i="108"/>
  <c r="AN21" i="108"/>
  <c r="BF20" i="108"/>
  <c r="BE20" i="108"/>
  <c r="BD20" i="108"/>
  <c r="BC20" i="108"/>
  <c r="BB20" i="108"/>
  <c r="BA20" i="108"/>
  <c r="AZ20" i="108"/>
  <c r="AY20" i="108"/>
  <c r="AX20" i="108"/>
  <c r="AW20" i="108"/>
  <c r="AV20" i="108"/>
  <c r="AU20" i="108"/>
  <c r="AT20" i="108"/>
  <c r="AS20" i="108"/>
  <c r="AR20" i="108"/>
  <c r="AQ20" i="108"/>
  <c r="AP20" i="108"/>
  <c r="AO20" i="108"/>
  <c r="AN20" i="108"/>
  <c r="BF19" i="108"/>
  <c r="BE19" i="108"/>
  <c r="BD19" i="108"/>
  <c r="BC19" i="108"/>
  <c r="BB19" i="108"/>
  <c r="BA19" i="108"/>
  <c r="AZ19" i="108"/>
  <c r="AY19" i="108"/>
  <c r="AX19" i="108"/>
  <c r="AW19" i="108"/>
  <c r="AV19" i="108"/>
  <c r="AU19" i="108"/>
  <c r="AT19" i="108"/>
  <c r="AS19" i="108"/>
  <c r="AR19" i="108"/>
  <c r="AQ19" i="108"/>
  <c r="AP19" i="108"/>
  <c r="AO19" i="108"/>
  <c r="AN19" i="108"/>
  <c r="BF18" i="108"/>
  <c r="BE18" i="108"/>
  <c r="BD18" i="108"/>
  <c r="BC18" i="108"/>
  <c r="BB18" i="108"/>
  <c r="BA18" i="108"/>
  <c r="AZ18" i="108"/>
  <c r="AY18" i="108"/>
  <c r="AX18" i="108"/>
  <c r="AW18" i="108"/>
  <c r="AV18" i="108"/>
  <c r="AU18" i="108"/>
  <c r="AT18" i="108"/>
  <c r="AS18" i="108"/>
  <c r="AR18" i="108"/>
  <c r="AQ18" i="108"/>
  <c r="AP18" i="108"/>
  <c r="AO18" i="108"/>
  <c r="AN18" i="108"/>
  <c r="BF17" i="108"/>
  <c r="BE17" i="108"/>
  <c r="BD17" i="108"/>
  <c r="BC17" i="108"/>
  <c r="BB17" i="108"/>
  <c r="BA17" i="108"/>
  <c r="AZ17" i="108"/>
  <c r="AY17" i="108"/>
  <c r="AX17" i="108"/>
  <c r="AW17" i="108"/>
  <c r="AV17" i="108"/>
  <c r="AU17" i="108"/>
  <c r="AT17" i="108"/>
  <c r="AS17" i="108"/>
  <c r="AR17" i="108"/>
  <c r="AQ17" i="108"/>
  <c r="AP17" i="108"/>
  <c r="AO17" i="108"/>
  <c r="AN17" i="108"/>
  <c r="BF16" i="108"/>
  <c r="BE16" i="108"/>
  <c r="BD16" i="108"/>
  <c r="BC16" i="108"/>
  <c r="BB16" i="108"/>
  <c r="BA16" i="108"/>
  <c r="AZ16" i="108"/>
  <c r="AY16" i="108"/>
  <c r="AX16" i="108"/>
  <c r="AW16" i="108"/>
  <c r="AV16" i="108"/>
  <c r="AU16" i="108"/>
  <c r="AT16" i="108"/>
  <c r="AS16" i="108"/>
  <c r="AR16" i="108"/>
  <c r="AQ16" i="108"/>
  <c r="AP16" i="108"/>
  <c r="AO16" i="108"/>
  <c r="AN16" i="108"/>
  <c r="BF15" i="108"/>
  <c r="BE15" i="108"/>
  <c r="BD15" i="108"/>
  <c r="BC15" i="108"/>
  <c r="BB15" i="108"/>
  <c r="BA15" i="108"/>
  <c r="AZ15" i="108"/>
  <c r="AY15" i="108"/>
  <c r="AX15" i="108"/>
  <c r="AW15" i="108"/>
  <c r="AV15" i="108"/>
  <c r="AU15" i="108"/>
  <c r="AT15" i="108"/>
  <c r="AS15" i="108"/>
  <c r="AR15" i="108"/>
  <c r="AQ15" i="108"/>
  <c r="AP15" i="108"/>
  <c r="AO15" i="108"/>
  <c r="AN15" i="108"/>
  <c r="BF14" i="108"/>
  <c r="BE14" i="108"/>
  <c r="BD14" i="108"/>
  <c r="BC14" i="108"/>
  <c r="BB14" i="108"/>
  <c r="BA14" i="108"/>
  <c r="AZ14" i="108"/>
  <c r="AY14" i="108"/>
  <c r="AX14" i="108"/>
  <c r="AW14" i="108"/>
  <c r="AV14" i="108"/>
  <c r="AU14" i="108"/>
  <c r="AT14" i="108"/>
  <c r="AS14" i="108"/>
  <c r="AR14" i="108"/>
  <c r="AQ14" i="108"/>
  <c r="AP14" i="108"/>
  <c r="AO14" i="108"/>
  <c r="AN14" i="108"/>
  <c r="S14" i="108"/>
  <c r="S15" i="108" s="1"/>
  <c r="S16" i="108" s="1"/>
  <c r="S17" i="108" s="1"/>
  <c r="S18" i="108" s="1"/>
  <c r="S19" i="108" s="1"/>
  <c r="S20" i="108" s="1"/>
  <c r="S21" i="108" s="1"/>
  <c r="S22" i="108" s="1"/>
  <c r="S23" i="108" s="1"/>
  <c r="S24" i="108" s="1"/>
  <c r="S25" i="108" s="1"/>
  <c r="S26" i="108" s="1"/>
  <c r="S27" i="108" s="1"/>
  <c r="S28" i="108" s="1"/>
  <c r="S29" i="108" s="1"/>
  <c r="S30" i="108" s="1"/>
  <c r="S31" i="108" s="1"/>
  <c r="S32" i="108" s="1"/>
  <c r="S33" i="108" s="1"/>
  <c r="S34" i="108" s="1"/>
  <c r="S35" i="108" s="1"/>
  <c r="S36" i="108" s="1"/>
  <c r="S37" i="108" s="1"/>
  <c r="L7" i="108" s="1"/>
  <c r="R14" i="108"/>
  <c r="R15" i="108" s="1"/>
  <c r="R16" i="108" s="1"/>
  <c r="R17" i="108" s="1"/>
  <c r="R18" i="108" s="1"/>
  <c r="R19" i="108" s="1"/>
  <c r="R20" i="108" s="1"/>
  <c r="R21" i="108" s="1"/>
  <c r="R22" i="108" s="1"/>
  <c r="R23" i="108" s="1"/>
  <c r="R24" i="108" s="1"/>
  <c r="R25" i="108" s="1"/>
  <c r="R26" i="108" s="1"/>
  <c r="R27" i="108" s="1"/>
  <c r="R28" i="108" s="1"/>
  <c r="R29" i="108" s="1"/>
  <c r="R30" i="108" s="1"/>
  <c r="R31" i="108" s="1"/>
  <c r="R32" i="108" s="1"/>
  <c r="R33" i="108" s="1"/>
  <c r="R34" i="108" s="1"/>
  <c r="R35" i="108" s="1"/>
  <c r="R36" i="108" s="1"/>
  <c r="R37" i="108" s="1"/>
  <c r="L6" i="108" s="1"/>
  <c r="E8" i="108"/>
  <c r="E7" i="108"/>
  <c r="E6" i="108"/>
  <c r="P5" i="108"/>
  <c r="L5" i="108"/>
  <c r="R5" i="108" s="1"/>
  <c r="E5" i="108"/>
  <c r="AI15" i="109" l="1"/>
  <c r="B16" i="109"/>
  <c r="N6" i="108"/>
  <c r="AI14" i="108"/>
  <c r="B15" i="108"/>
  <c r="N5" i="108"/>
  <c r="AU38" i="107"/>
  <c r="BF37" i="107"/>
  <c r="BE37" i="107"/>
  <c r="BD37" i="107"/>
  <c r="BC37" i="107"/>
  <c r="BB37" i="107"/>
  <c r="BA37" i="107"/>
  <c r="AZ37" i="107"/>
  <c r="AY37" i="107"/>
  <c r="AX37" i="107"/>
  <c r="AW37" i="107"/>
  <c r="AV37" i="107"/>
  <c r="AU37" i="107"/>
  <c r="AT37" i="107"/>
  <c r="AS37" i="107"/>
  <c r="AR37" i="107"/>
  <c r="AQ37" i="107"/>
  <c r="AP37" i="107"/>
  <c r="AO37" i="107"/>
  <c r="AN37" i="107"/>
  <c r="BF36" i="107"/>
  <c r="BE36" i="107"/>
  <c r="BD36" i="107"/>
  <c r="BC36" i="107"/>
  <c r="BB36" i="107"/>
  <c r="BA36" i="107"/>
  <c r="AZ36" i="107"/>
  <c r="AY36" i="107"/>
  <c r="AX36" i="107"/>
  <c r="AW36" i="107"/>
  <c r="AV36" i="107"/>
  <c r="AU36" i="107"/>
  <c r="AT36" i="107"/>
  <c r="AS36" i="107"/>
  <c r="AR36" i="107"/>
  <c r="AQ36" i="107"/>
  <c r="AP36" i="107"/>
  <c r="AO36" i="107"/>
  <c r="AN36" i="107"/>
  <c r="BF35" i="107"/>
  <c r="BE35" i="107"/>
  <c r="BD35" i="107"/>
  <c r="BC35" i="107"/>
  <c r="BB35" i="107"/>
  <c r="BA35" i="107"/>
  <c r="AZ35" i="107"/>
  <c r="AY35" i="107"/>
  <c r="AX35" i="107"/>
  <c r="AW35" i="107"/>
  <c r="AV35" i="107"/>
  <c r="AU35" i="107"/>
  <c r="AT35" i="107"/>
  <c r="AS35" i="107"/>
  <c r="AR35" i="107"/>
  <c r="AQ35" i="107"/>
  <c r="AP35" i="107"/>
  <c r="AO35" i="107"/>
  <c r="AN35" i="107"/>
  <c r="BF34" i="107"/>
  <c r="BE34" i="107"/>
  <c r="BD34" i="107"/>
  <c r="BC34" i="107"/>
  <c r="BB34" i="107"/>
  <c r="BA34" i="107"/>
  <c r="AZ34" i="107"/>
  <c r="AY34" i="107"/>
  <c r="AX34" i="107"/>
  <c r="AW34" i="107"/>
  <c r="AV34" i="107"/>
  <c r="AU34" i="107"/>
  <c r="AT34" i="107"/>
  <c r="AS34" i="107"/>
  <c r="AR34" i="107"/>
  <c r="AQ34" i="107"/>
  <c r="AP34" i="107"/>
  <c r="AO34" i="107"/>
  <c r="AN34" i="107"/>
  <c r="BF33" i="107"/>
  <c r="BE33" i="107"/>
  <c r="BD33" i="107"/>
  <c r="BC33" i="107"/>
  <c r="BB33" i="107"/>
  <c r="BA33" i="107"/>
  <c r="AZ33" i="107"/>
  <c r="AY33" i="107"/>
  <c r="AX33" i="107"/>
  <c r="AW33" i="107"/>
  <c r="AV33" i="107"/>
  <c r="AU33" i="107"/>
  <c r="AT33" i="107"/>
  <c r="AS33" i="107"/>
  <c r="AR33" i="107"/>
  <c r="AQ33" i="107"/>
  <c r="AP33" i="107"/>
  <c r="AO33" i="107"/>
  <c r="AN33" i="107"/>
  <c r="BF32" i="107"/>
  <c r="BE32" i="107"/>
  <c r="BD32" i="107"/>
  <c r="BC32" i="107"/>
  <c r="BB32" i="107"/>
  <c r="BA32" i="107"/>
  <c r="AZ32" i="107"/>
  <c r="AY32" i="107"/>
  <c r="AX32" i="107"/>
  <c r="AW32" i="107"/>
  <c r="AV32" i="107"/>
  <c r="AU32" i="107"/>
  <c r="AT32" i="107"/>
  <c r="AS32" i="107"/>
  <c r="AR32" i="107"/>
  <c r="AQ32" i="107"/>
  <c r="AP32" i="107"/>
  <c r="AO32" i="107"/>
  <c r="AN32" i="107"/>
  <c r="BF31" i="107"/>
  <c r="BE31" i="107"/>
  <c r="BD31" i="107"/>
  <c r="BC31" i="107"/>
  <c r="BB31" i="107"/>
  <c r="BA31" i="107"/>
  <c r="AZ31" i="107"/>
  <c r="AY31" i="107"/>
  <c r="AX31" i="107"/>
  <c r="AW31" i="107"/>
  <c r="AV31" i="107"/>
  <c r="AU31" i="107"/>
  <c r="AT31" i="107"/>
  <c r="AS31" i="107"/>
  <c r="AR31" i="107"/>
  <c r="AQ31" i="107"/>
  <c r="AP31" i="107"/>
  <c r="AO31" i="107"/>
  <c r="AN31" i="107"/>
  <c r="BF30" i="107"/>
  <c r="BE30" i="107"/>
  <c r="BD30" i="107"/>
  <c r="BC30" i="107"/>
  <c r="BB30" i="107"/>
  <c r="BA30" i="107"/>
  <c r="AZ30" i="107"/>
  <c r="AY30" i="107"/>
  <c r="AX30" i="107"/>
  <c r="AW30" i="107"/>
  <c r="AV30" i="107"/>
  <c r="AU30" i="107"/>
  <c r="AT30" i="107"/>
  <c r="AS30" i="107"/>
  <c r="AR30" i="107"/>
  <c r="AQ30" i="107"/>
  <c r="AP30" i="107"/>
  <c r="AO30" i="107"/>
  <c r="AN30" i="107"/>
  <c r="BF29" i="107"/>
  <c r="BE29" i="107"/>
  <c r="BD29" i="107"/>
  <c r="BC29" i="107"/>
  <c r="BB29" i="107"/>
  <c r="BA29" i="107"/>
  <c r="AZ29" i="107"/>
  <c r="AY29" i="107"/>
  <c r="AX29" i="107"/>
  <c r="AW29" i="107"/>
  <c r="AV29" i="107"/>
  <c r="AU29" i="107"/>
  <c r="AT29" i="107"/>
  <c r="AS29" i="107"/>
  <c r="AR29" i="107"/>
  <c r="AQ29" i="107"/>
  <c r="AP29" i="107"/>
  <c r="AO29" i="107"/>
  <c r="AN29" i="107"/>
  <c r="BF28" i="107"/>
  <c r="BE28" i="107"/>
  <c r="BD28" i="107"/>
  <c r="BC28" i="107"/>
  <c r="BB28" i="107"/>
  <c r="BA28" i="107"/>
  <c r="AZ28" i="107"/>
  <c r="AY28" i="107"/>
  <c r="AX28" i="107"/>
  <c r="AW28" i="107"/>
  <c r="AV28" i="107"/>
  <c r="AU28" i="107"/>
  <c r="AT28" i="107"/>
  <c r="AS28" i="107"/>
  <c r="AR28" i="107"/>
  <c r="AQ28" i="107"/>
  <c r="AP28" i="107"/>
  <c r="AO28" i="107"/>
  <c r="AN28" i="107"/>
  <c r="BF27" i="107"/>
  <c r="BE27" i="107"/>
  <c r="BD27" i="107"/>
  <c r="BC27" i="107"/>
  <c r="BB27" i="107"/>
  <c r="BA27" i="107"/>
  <c r="AZ27" i="107"/>
  <c r="AY27" i="107"/>
  <c r="AX27" i="107"/>
  <c r="AW27" i="107"/>
  <c r="AV27" i="107"/>
  <c r="AU27" i="107"/>
  <c r="AT27" i="107"/>
  <c r="AS27" i="107"/>
  <c r="AR27" i="107"/>
  <c r="AQ27" i="107"/>
  <c r="AP27" i="107"/>
  <c r="AO27" i="107"/>
  <c r="AN27" i="107"/>
  <c r="BF26" i="107"/>
  <c r="BE26" i="107"/>
  <c r="BD26" i="107"/>
  <c r="BC26" i="107"/>
  <c r="BB26" i="107"/>
  <c r="BA26" i="107"/>
  <c r="AZ26" i="107"/>
  <c r="AY26" i="107"/>
  <c r="AX26" i="107"/>
  <c r="AW26" i="107"/>
  <c r="AV26" i="107"/>
  <c r="AU26" i="107"/>
  <c r="AT26" i="107"/>
  <c r="AS26" i="107"/>
  <c r="AR26" i="107"/>
  <c r="AQ26" i="107"/>
  <c r="AP26" i="107"/>
  <c r="AO26" i="107"/>
  <c r="AN26" i="107"/>
  <c r="BF25" i="107"/>
  <c r="BE25" i="107"/>
  <c r="BD25" i="107"/>
  <c r="BC25" i="107"/>
  <c r="BB25" i="107"/>
  <c r="BA25" i="107"/>
  <c r="AZ25" i="107"/>
  <c r="AY25" i="107"/>
  <c r="AX25" i="107"/>
  <c r="AW25" i="107"/>
  <c r="AV25" i="107"/>
  <c r="AU25" i="107"/>
  <c r="AT25" i="107"/>
  <c r="AS25" i="107"/>
  <c r="AR25" i="107"/>
  <c r="AQ25" i="107"/>
  <c r="AP25" i="107"/>
  <c r="AO25" i="107"/>
  <c r="AN25" i="107"/>
  <c r="BF24" i="107"/>
  <c r="BE24" i="107"/>
  <c r="BD24" i="107"/>
  <c r="BC24" i="107"/>
  <c r="BB24" i="107"/>
  <c r="BA24" i="107"/>
  <c r="AZ24" i="107"/>
  <c r="AY24" i="107"/>
  <c r="AX24" i="107"/>
  <c r="AW24" i="107"/>
  <c r="AV24" i="107"/>
  <c r="AU24" i="107"/>
  <c r="AT24" i="107"/>
  <c r="AS24" i="107"/>
  <c r="AR24" i="107"/>
  <c r="AQ24" i="107"/>
  <c r="AP24" i="107"/>
  <c r="AO24" i="107"/>
  <c r="AN24" i="107"/>
  <c r="BF23" i="107"/>
  <c r="BE23" i="107"/>
  <c r="BD23" i="107"/>
  <c r="BC23" i="107"/>
  <c r="BB23" i="107"/>
  <c r="BA23" i="107"/>
  <c r="AZ23" i="107"/>
  <c r="AY23" i="107"/>
  <c r="AX23" i="107"/>
  <c r="AW23" i="107"/>
  <c r="AV23" i="107"/>
  <c r="AU23" i="107"/>
  <c r="AT23" i="107"/>
  <c r="AS23" i="107"/>
  <c r="AR23" i="107"/>
  <c r="AQ23" i="107"/>
  <c r="AP23" i="107"/>
  <c r="AO23" i="107"/>
  <c r="AN23" i="107"/>
  <c r="BF22" i="107"/>
  <c r="BE22" i="107"/>
  <c r="BD22" i="107"/>
  <c r="BC22" i="107"/>
  <c r="BB22" i="107"/>
  <c r="BA22" i="107"/>
  <c r="AZ22" i="107"/>
  <c r="AY22" i="107"/>
  <c r="AX22" i="107"/>
  <c r="AW22" i="107"/>
  <c r="AV22" i="107"/>
  <c r="AU22" i="107"/>
  <c r="AT22" i="107"/>
  <c r="AS22" i="107"/>
  <c r="AR22" i="107"/>
  <c r="AQ22" i="107"/>
  <c r="AP22" i="107"/>
  <c r="AO22" i="107"/>
  <c r="AN22" i="107"/>
  <c r="BF21" i="107"/>
  <c r="BE21" i="107"/>
  <c r="BD21" i="107"/>
  <c r="BC21" i="107"/>
  <c r="BB21" i="107"/>
  <c r="BA21" i="107"/>
  <c r="AZ21" i="107"/>
  <c r="AY21" i="107"/>
  <c r="AX21" i="107"/>
  <c r="AW21" i="107"/>
  <c r="AV21" i="107"/>
  <c r="AU21" i="107"/>
  <c r="AT21" i="107"/>
  <c r="AS21" i="107"/>
  <c r="AR21" i="107"/>
  <c r="AQ21" i="107"/>
  <c r="AP21" i="107"/>
  <c r="AO21" i="107"/>
  <c r="AN21" i="107"/>
  <c r="BF20" i="107"/>
  <c r="BE20" i="107"/>
  <c r="BD20" i="107"/>
  <c r="BC20" i="107"/>
  <c r="BB20" i="107"/>
  <c r="BA20" i="107"/>
  <c r="AZ20" i="107"/>
  <c r="AY20" i="107"/>
  <c r="AX20" i="107"/>
  <c r="AW20" i="107"/>
  <c r="AV20" i="107"/>
  <c r="AU20" i="107"/>
  <c r="AT20" i="107"/>
  <c r="AS20" i="107"/>
  <c r="AR20" i="107"/>
  <c r="AQ20" i="107"/>
  <c r="AP20" i="107"/>
  <c r="AO20" i="107"/>
  <c r="AN20" i="107"/>
  <c r="BF19" i="107"/>
  <c r="BE19" i="107"/>
  <c r="BD19" i="107"/>
  <c r="BC19" i="107"/>
  <c r="BB19" i="107"/>
  <c r="BA19" i="107"/>
  <c r="AZ19" i="107"/>
  <c r="AY19" i="107"/>
  <c r="AX19" i="107"/>
  <c r="AW19" i="107"/>
  <c r="AV19" i="107"/>
  <c r="AU19" i="107"/>
  <c r="AT19" i="107"/>
  <c r="AS19" i="107"/>
  <c r="AR19" i="107"/>
  <c r="AQ19" i="107"/>
  <c r="AP19" i="107"/>
  <c r="AO19" i="107"/>
  <c r="AN19" i="107"/>
  <c r="BF18" i="107"/>
  <c r="BE18" i="107"/>
  <c r="BD18" i="107"/>
  <c r="BC18" i="107"/>
  <c r="BB18" i="107"/>
  <c r="BA18" i="107"/>
  <c r="AZ18" i="107"/>
  <c r="AY18" i="107"/>
  <c r="AX18" i="107"/>
  <c r="AW18" i="107"/>
  <c r="AV18" i="107"/>
  <c r="AU18" i="107"/>
  <c r="AT18" i="107"/>
  <c r="AS18" i="107"/>
  <c r="AR18" i="107"/>
  <c r="AQ18" i="107"/>
  <c r="AP18" i="107"/>
  <c r="AO18" i="107"/>
  <c r="AN18" i="107"/>
  <c r="BF17" i="107"/>
  <c r="BE17" i="107"/>
  <c r="BD17" i="107"/>
  <c r="BC17" i="107"/>
  <c r="BB17" i="107"/>
  <c r="BA17" i="107"/>
  <c r="AZ17" i="107"/>
  <c r="AY17" i="107"/>
  <c r="AX17" i="107"/>
  <c r="AW17" i="107"/>
  <c r="AV17" i="107"/>
  <c r="AU17" i="107"/>
  <c r="AT17" i="107"/>
  <c r="AS17" i="107"/>
  <c r="AR17" i="107"/>
  <c r="AQ17" i="107"/>
  <c r="AP17" i="107"/>
  <c r="AO17" i="107"/>
  <c r="AN17" i="107"/>
  <c r="BF16" i="107"/>
  <c r="BE16" i="107"/>
  <c r="BD16" i="107"/>
  <c r="BC16" i="107"/>
  <c r="BB16" i="107"/>
  <c r="BA16" i="107"/>
  <c r="AZ16" i="107"/>
  <c r="AY16" i="107"/>
  <c r="AX16" i="107"/>
  <c r="AW16" i="107"/>
  <c r="AV16" i="107"/>
  <c r="AU16" i="107"/>
  <c r="AT16" i="107"/>
  <c r="AS16" i="107"/>
  <c r="AR16" i="107"/>
  <c r="AQ16" i="107"/>
  <c r="AP16" i="107"/>
  <c r="AO16" i="107"/>
  <c r="AN16" i="107"/>
  <c r="BF15" i="107"/>
  <c r="BE15" i="107"/>
  <c r="BD15" i="107"/>
  <c r="BC15" i="107"/>
  <c r="BB15" i="107"/>
  <c r="BA15" i="107"/>
  <c r="AZ15" i="107"/>
  <c r="AY15" i="107"/>
  <c r="AX15" i="107"/>
  <c r="AW15" i="107"/>
  <c r="AV15" i="107"/>
  <c r="AU15" i="107"/>
  <c r="AT15" i="107"/>
  <c r="AS15" i="107"/>
  <c r="AR15" i="107"/>
  <c r="AQ15" i="107"/>
  <c r="AP15" i="107"/>
  <c r="AO15" i="107"/>
  <c r="AN15" i="107"/>
  <c r="BF14" i="107"/>
  <c r="BE14" i="107"/>
  <c r="BD14" i="107"/>
  <c r="BC14" i="107"/>
  <c r="BB14" i="107"/>
  <c r="BA14" i="107"/>
  <c r="AZ14" i="107"/>
  <c r="AY14" i="107"/>
  <c r="AX14" i="107"/>
  <c r="AW14" i="107"/>
  <c r="AV14" i="107"/>
  <c r="AU14" i="107"/>
  <c r="AT14" i="107"/>
  <c r="AS14" i="107"/>
  <c r="AR14" i="107"/>
  <c r="AQ14" i="107"/>
  <c r="AP14" i="107"/>
  <c r="AO14" i="107"/>
  <c r="AN14" i="107"/>
  <c r="S14" i="107"/>
  <c r="S15" i="107" s="1"/>
  <c r="S16" i="107" s="1"/>
  <c r="S17" i="107" s="1"/>
  <c r="S18" i="107" s="1"/>
  <c r="S19" i="107" s="1"/>
  <c r="S20" i="107" s="1"/>
  <c r="S21" i="107" s="1"/>
  <c r="S22" i="107" s="1"/>
  <c r="S23" i="107" s="1"/>
  <c r="S24" i="107" s="1"/>
  <c r="S25" i="107" s="1"/>
  <c r="S26" i="107" s="1"/>
  <c r="S27" i="107" s="1"/>
  <c r="S28" i="107" s="1"/>
  <c r="S29" i="107" s="1"/>
  <c r="S30" i="107" s="1"/>
  <c r="S31" i="107" s="1"/>
  <c r="S32" i="107" s="1"/>
  <c r="S33" i="107" s="1"/>
  <c r="S34" i="107" s="1"/>
  <c r="S35" i="107" s="1"/>
  <c r="S36" i="107" s="1"/>
  <c r="S37" i="107" s="1"/>
  <c r="L7" i="107" s="1"/>
  <c r="R14" i="107"/>
  <c r="R15" i="107" s="1"/>
  <c r="R16" i="107" s="1"/>
  <c r="R17" i="107" s="1"/>
  <c r="R18" i="107" s="1"/>
  <c r="R19" i="107" s="1"/>
  <c r="R20" i="107" s="1"/>
  <c r="R21" i="107" s="1"/>
  <c r="R22" i="107" s="1"/>
  <c r="R23" i="107" s="1"/>
  <c r="R24" i="107" s="1"/>
  <c r="R25" i="107" s="1"/>
  <c r="R26" i="107" s="1"/>
  <c r="R27" i="107" s="1"/>
  <c r="R28" i="107" s="1"/>
  <c r="R29" i="107" s="1"/>
  <c r="R30" i="107" s="1"/>
  <c r="R31" i="107" s="1"/>
  <c r="R32" i="107" s="1"/>
  <c r="R33" i="107" s="1"/>
  <c r="R34" i="107" s="1"/>
  <c r="R35" i="107" s="1"/>
  <c r="R36" i="107" s="1"/>
  <c r="R37" i="107" s="1"/>
  <c r="L6" i="107" s="1"/>
  <c r="E8" i="107"/>
  <c r="E7" i="107"/>
  <c r="E6" i="107"/>
  <c r="P5" i="107"/>
  <c r="L5" i="107"/>
  <c r="B15" i="107" s="1"/>
  <c r="E5" i="107"/>
  <c r="B17" i="109" l="1"/>
  <c r="AI16" i="109"/>
  <c r="B16" i="108"/>
  <c r="AI15" i="108"/>
  <c r="N5" i="107"/>
  <c r="R5" i="107"/>
  <c r="B16" i="107"/>
  <c r="AI15" i="107"/>
  <c r="N6" i="107"/>
  <c r="AI14" i="107"/>
  <c r="B18" i="109" l="1"/>
  <c r="AI17" i="109"/>
  <c r="B17" i="108"/>
  <c r="AI16" i="108"/>
  <c r="B17" i="107"/>
  <c r="AI16" i="107"/>
  <c r="B19" i="109" l="1"/>
  <c r="AI18" i="109"/>
  <c r="B18" i="108"/>
  <c r="AI17" i="108"/>
  <c r="B18" i="107"/>
  <c r="AI17" i="107"/>
  <c r="B20" i="109" l="1"/>
  <c r="AI19" i="109"/>
  <c r="B19" i="108"/>
  <c r="AI18" i="108"/>
  <c r="B19" i="107"/>
  <c r="AI18" i="107"/>
  <c r="B21" i="109" l="1"/>
  <c r="AI20" i="109"/>
  <c r="B20" i="108"/>
  <c r="AI19" i="108"/>
  <c r="B20" i="107"/>
  <c r="AI19" i="107"/>
  <c r="AI21" i="109" l="1"/>
  <c r="B22" i="109"/>
  <c r="B21" i="108"/>
  <c r="AI20" i="108"/>
  <c r="B21" i="107"/>
  <c r="AI20" i="107"/>
  <c r="AI22" i="109" l="1"/>
  <c r="B23" i="109"/>
  <c r="B22" i="108"/>
  <c r="AI21" i="108"/>
  <c r="B22" i="107"/>
  <c r="AI21" i="107"/>
  <c r="AI23" i="109" l="1"/>
  <c r="B24" i="109"/>
  <c r="B23" i="108"/>
  <c r="AI22" i="108"/>
  <c r="B23" i="107"/>
  <c r="AI22" i="107"/>
  <c r="AI24" i="109" l="1"/>
  <c r="B25" i="109"/>
  <c r="B24" i="108"/>
  <c r="AI23" i="108"/>
  <c r="B24" i="107"/>
  <c r="AI23" i="107"/>
  <c r="AI25" i="109" l="1"/>
  <c r="B26" i="109"/>
  <c r="B25" i="108"/>
  <c r="AI24" i="108"/>
  <c r="B25" i="107"/>
  <c r="AI24" i="107"/>
  <c r="B27" i="109" l="1"/>
  <c r="AI26" i="109"/>
  <c r="B26" i="108"/>
  <c r="AI25" i="108"/>
  <c r="B26" i="107"/>
  <c r="AI25" i="107"/>
  <c r="B28" i="109" l="1"/>
  <c r="AI27" i="109"/>
  <c r="B27" i="108"/>
  <c r="AI26" i="108"/>
  <c r="B27" i="107"/>
  <c r="AI26" i="107"/>
  <c r="B29" i="109" l="1"/>
  <c r="AI28" i="109"/>
  <c r="B28" i="108"/>
  <c r="AI27" i="108"/>
  <c r="B28" i="107"/>
  <c r="AI27" i="107"/>
  <c r="B30" i="109" l="1"/>
  <c r="AI29" i="109"/>
  <c r="B29" i="108"/>
  <c r="AI28" i="108"/>
  <c r="B29" i="107"/>
  <c r="AI28" i="107"/>
  <c r="AI30" i="109" l="1"/>
  <c r="B31" i="109"/>
  <c r="B30" i="108"/>
  <c r="AI29" i="108"/>
  <c r="B30" i="107"/>
  <c r="AI29" i="107"/>
  <c r="AI31" i="109" l="1"/>
  <c r="B32" i="109"/>
  <c r="B31" i="108"/>
  <c r="AI30" i="108"/>
  <c r="B31" i="107"/>
  <c r="AI30" i="107"/>
  <c r="AI32" i="109" l="1"/>
  <c r="B33" i="109"/>
  <c r="B32" i="108"/>
  <c r="AI31" i="108"/>
  <c r="B32" i="107"/>
  <c r="AI31" i="107"/>
  <c r="AI33" i="109" l="1"/>
  <c r="B34" i="109"/>
  <c r="B33" i="108"/>
  <c r="AI32" i="108"/>
  <c r="B33" i="107"/>
  <c r="AI32" i="107"/>
  <c r="B35" i="109" l="1"/>
  <c r="AI34" i="109"/>
  <c r="B34" i="108"/>
  <c r="AI33" i="108"/>
  <c r="B34" i="107"/>
  <c r="AI33" i="107"/>
  <c r="B36" i="109" l="1"/>
  <c r="AI35" i="109"/>
  <c r="B35" i="108"/>
  <c r="AI34" i="108"/>
  <c r="B35" i="107"/>
  <c r="AI34" i="107"/>
  <c r="B37" i="109" l="1"/>
  <c r="AI37" i="109" s="1"/>
  <c r="AI36" i="109"/>
  <c r="B36" i="108"/>
  <c r="AI35" i="108"/>
  <c r="B36" i="107"/>
  <c r="AI35" i="107"/>
  <c r="B37" i="108" l="1"/>
  <c r="AI37" i="108" s="1"/>
  <c r="AI36" i="108"/>
  <c r="B37" i="107"/>
  <c r="AI37" i="107" s="1"/>
  <c r="AI36" i="107"/>
  <c r="AU38" i="106" l="1"/>
  <c r="BF37" i="106"/>
  <c r="BE37" i="106"/>
  <c r="BD37" i="106"/>
  <c r="BC37" i="106"/>
  <c r="BB37" i="106"/>
  <c r="BA37" i="106"/>
  <c r="AZ37" i="106"/>
  <c r="AY37" i="106"/>
  <c r="AX37" i="106"/>
  <c r="AW37" i="106"/>
  <c r="AV37" i="106"/>
  <c r="AU37" i="106"/>
  <c r="AT37" i="106"/>
  <c r="AS37" i="106"/>
  <c r="AR37" i="106"/>
  <c r="AQ37" i="106"/>
  <c r="AP37" i="106"/>
  <c r="AO37" i="106"/>
  <c r="AN37" i="106"/>
  <c r="BF36" i="106"/>
  <c r="BE36" i="106"/>
  <c r="BD36" i="106"/>
  <c r="BC36" i="106"/>
  <c r="BB36" i="106"/>
  <c r="BA36" i="106"/>
  <c r="AZ36" i="106"/>
  <c r="AY36" i="106"/>
  <c r="AX36" i="106"/>
  <c r="AW36" i="106"/>
  <c r="AV36" i="106"/>
  <c r="AU36" i="106"/>
  <c r="AT36" i="106"/>
  <c r="AS36" i="106"/>
  <c r="AR36" i="106"/>
  <c r="AQ36" i="106"/>
  <c r="AP36" i="106"/>
  <c r="AO36" i="106"/>
  <c r="AN36" i="106"/>
  <c r="BF35" i="106"/>
  <c r="BE35" i="106"/>
  <c r="BD35" i="106"/>
  <c r="BC35" i="106"/>
  <c r="BB35" i="106"/>
  <c r="BA35" i="106"/>
  <c r="AZ35" i="106"/>
  <c r="AY35" i="106"/>
  <c r="AX35" i="106"/>
  <c r="AW35" i="106"/>
  <c r="AV35" i="106"/>
  <c r="AU35" i="106"/>
  <c r="AT35" i="106"/>
  <c r="AS35" i="106"/>
  <c r="AR35" i="106"/>
  <c r="AQ35" i="106"/>
  <c r="AP35" i="106"/>
  <c r="AO35" i="106"/>
  <c r="AN35" i="106"/>
  <c r="BF34" i="106"/>
  <c r="BE34" i="106"/>
  <c r="BD34" i="106"/>
  <c r="BC34" i="106"/>
  <c r="BB34" i="106"/>
  <c r="BA34" i="106"/>
  <c r="AZ34" i="106"/>
  <c r="AY34" i="106"/>
  <c r="AX34" i="106"/>
  <c r="AW34" i="106"/>
  <c r="AV34" i="106"/>
  <c r="AU34" i="106"/>
  <c r="AT34" i="106"/>
  <c r="AS34" i="106"/>
  <c r="AR34" i="106"/>
  <c r="AQ34" i="106"/>
  <c r="AP34" i="106"/>
  <c r="AO34" i="106"/>
  <c r="AN34" i="106"/>
  <c r="BF33" i="106"/>
  <c r="BE33" i="106"/>
  <c r="BD33" i="106"/>
  <c r="BC33" i="106"/>
  <c r="BB33" i="106"/>
  <c r="BA33" i="106"/>
  <c r="AZ33" i="106"/>
  <c r="AY33" i="106"/>
  <c r="AX33" i="106"/>
  <c r="AW33" i="106"/>
  <c r="AV33" i="106"/>
  <c r="AU33" i="106"/>
  <c r="AT33" i="106"/>
  <c r="AS33" i="106"/>
  <c r="AR33" i="106"/>
  <c r="AQ33" i="106"/>
  <c r="AP33" i="106"/>
  <c r="AO33" i="106"/>
  <c r="AN33" i="106"/>
  <c r="BF32" i="106"/>
  <c r="BE32" i="106"/>
  <c r="BD32" i="106"/>
  <c r="BC32" i="106"/>
  <c r="BB32" i="106"/>
  <c r="BA32" i="106"/>
  <c r="AZ32" i="106"/>
  <c r="AY32" i="106"/>
  <c r="AX32" i="106"/>
  <c r="AW32" i="106"/>
  <c r="AV32" i="106"/>
  <c r="AU32" i="106"/>
  <c r="AT32" i="106"/>
  <c r="AS32" i="106"/>
  <c r="AR32" i="106"/>
  <c r="AQ32" i="106"/>
  <c r="AP32" i="106"/>
  <c r="AO32" i="106"/>
  <c r="AN32" i="106"/>
  <c r="BF31" i="106"/>
  <c r="BE31" i="106"/>
  <c r="BD31" i="106"/>
  <c r="BC31" i="106"/>
  <c r="BB31" i="106"/>
  <c r="BA31" i="106"/>
  <c r="AZ31" i="106"/>
  <c r="AY31" i="106"/>
  <c r="AX31" i="106"/>
  <c r="AW31" i="106"/>
  <c r="AV31" i="106"/>
  <c r="AU31" i="106"/>
  <c r="AT31" i="106"/>
  <c r="AS31" i="106"/>
  <c r="AR31" i="106"/>
  <c r="AQ31" i="106"/>
  <c r="AP31" i="106"/>
  <c r="AO31" i="106"/>
  <c r="AN31" i="106"/>
  <c r="BF30" i="106"/>
  <c r="BE30" i="106"/>
  <c r="BD30" i="106"/>
  <c r="BC30" i="106"/>
  <c r="BB30" i="106"/>
  <c r="BA30" i="106"/>
  <c r="AZ30" i="106"/>
  <c r="AY30" i="106"/>
  <c r="AX30" i="106"/>
  <c r="AW30" i="106"/>
  <c r="AV30" i="106"/>
  <c r="AU30" i="106"/>
  <c r="AT30" i="106"/>
  <c r="AS30" i="106"/>
  <c r="AR30" i="106"/>
  <c r="AQ30" i="106"/>
  <c r="AP30" i="106"/>
  <c r="AO30" i="106"/>
  <c r="AN30" i="106"/>
  <c r="BF29" i="106"/>
  <c r="BE29" i="106"/>
  <c r="BD29" i="106"/>
  <c r="BC29" i="106"/>
  <c r="BB29" i="106"/>
  <c r="BA29" i="106"/>
  <c r="AZ29" i="106"/>
  <c r="AY29" i="106"/>
  <c r="AX29" i="106"/>
  <c r="AW29" i="106"/>
  <c r="AV29" i="106"/>
  <c r="AU29" i="106"/>
  <c r="AT29" i="106"/>
  <c r="AS29" i="106"/>
  <c r="AR29" i="106"/>
  <c r="AQ29" i="106"/>
  <c r="AP29" i="106"/>
  <c r="AO29" i="106"/>
  <c r="AN29" i="106"/>
  <c r="BF28" i="106"/>
  <c r="BE28" i="106"/>
  <c r="BD28" i="106"/>
  <c r="BC28" i="106"/>
  <c r="BB28" i="106"/>
  <c r="BA28" i="106"/>
  <c r="AZ28" i="106"/>
  <c r="AY28" i="106"/>
  <c r="AX28" i="106"/>
  <c r="AW28" i="106"/>
  <c r="AV28" i="106"/>
  <c r="AU28" i="106"/>
  <c r="AT28" i="106"/>
  <c r="AS28" i="106"/>
  <c r="AR28" i="106"/>
  <c r="AQ28" i="106"/>
  <c r="AP28" i="106"/>
  <c r="AO28" i="106"/>
  <c r="AN28" i="106"/>
  <c r="BF27" i="106"/>
  <c r="BE27" i="106"/>
  <c r="BD27" i="106"/>
  <c r="BC27" i="106"/>
  <c r="BB27" i="106"/>
  <c r="BA27" i="106"/>
  <c r="AZ27" i="106"/>
  <c r="AY27" i="106"/>
  <c r="AX27" i="106"/>
  <c r="AW27" i="106"/>
  <c r="AV27" i="106"/>
  <c r="AU27" i="106"/>
  <c r="AT27" i="106"/>
  <c r="AS27" i="106"/>
  <c r="AR27" i="106"/>
  <c r="AQ27" i="106"/>
  <c r="AP27" i="106"/>
  <c r="AO27" i="106"/>
  <c r="AN27" i="106"/>
  <c r="BF26" i="106"/>
  <c r="BE26" i="106"/>
  <c r="BD26" i="106"/>
  <c r="BC26" i="106"/>
  <c r="BB26" i="106"/>
  <c r="BA26" i="106"/>
  <c r="AZ26" i="106"/>
  <c r="AY26" i="106"/>
  <c r="AX26" i="106"/>
  <c r="AW26" i="106"/>
  <c r="AV26" i="106"/>
  <c r="AU26" i="106"/>
  <c r="AT26" i="106"/>
  <c r="AS26" i="106"/>
  <c r="AR26" i="106"/>
  <c r="AQ26" i="106"/>
  <c r="AP26" i="106"/>
  <c r="AO26" i="106"/>
  <c r="AN26" i="106"/>
  <c r="BF25" i="106"/>
  <c r="BE25" i="106"/>
  <c r="BD25" i="106"/>
  <c r="BC25" i="106"/>
  <c r="BB25" i="106"/>
  <c r="BA25" i="106"/>
  <c r="AZ25" i="106"/>
  <c r="AY25" i="106"/>
  <c r="AX25" i="106"/>
  <c r="AW25" i="106"/>
  <c r="AV25" i="106"/>
  <c r="AU25" i="106"/>
  <c r="AT25" i="106"/>
  <c r="AS25" i="106"/>
  <c r="AR25" i="106"/>
  <c r="AQ25" i="106"/>
  <c r="AP25" i="106"/>
  <c r="AO25" i="106"/>
  <c r="AN25" i="106"/>
  <c r="BF24" i="106"/>
  <c r="BE24" i="106"/>
  <c r="BD24" i="106"/>
  <c r="BC24" i="106"/>
  <c r="BB24" i="106"/>
  <c r="BA24" i="106"/>
  <c r="AZ24" i="106"/>
  <c r="AY24" i="106"/>
  <c r="AX24" i="106"/>
  <c r="AW24" i="106"/>
  <c r="AV24" i="106"/>
  <c r="AU24" i="106"/>
  <c r="AT24" i="106"/>
  <c r="AS24" i="106"/>
  <c r="AR24" i="106"/>
  <c r="AQ24" i="106"/>
  <c r="AP24" i="106"/>
  <c r="AO24" i="106"/>
  <c r="AN24" i="106"/>
  <c r="BF23" i="106"/>
  <c r="BE23" i="106"/>
  <c r="BD23" i="106"/>
  <c r="BC23" i="106"/>
  <c r="BB23" i="106"/>
  <c r="BA23" i="106"/>
  <c r="AZ23" i="106"/>
  <c r="AY23" i="106"/>
  <c r="AX23" i="106"/>
  <c r="AW23" i="106"/>
  <c r="AV23" i="106"/>
  <c r="AU23" i="106"/>
  <c r="AT23" i="106"/>
  <c r="AS23" i="106"/>
  <c r="AR23" i="106"/>
  <c r="AQ23" i="106"/>
  <c r="AP23" i="106"/>
  <c r="AO23" i="106"/>
  <c r="AN23" i="106"/>
  <c r="BF22" i="106"/>
  <c r="BE22" i="106"/>
  <c r="BD22" i="106"/>
  <c r="BC22" i="106"/>
  <c r="BB22" i="106"/>
  <c r="BA22" i="106"/>
  <c r="AZ22" i="106"/>
  <c r="AY22" i="106"/>
  <c r="AX22" i="106"/>
  <c r="AW22" i="106"/>
  <c r="AV22" i="106"/>
  <c r="AU22" i="106"/>
  <c r="AT22" i="106"/>
  <c r="AS22" i="106"/>
  <c r="AR22" i="106"/>
  <c r="AQ22" i="106"/>
  <c r="AP22" i="106"/>
  <c r="AO22" i="106"/>
  <c r="AN22" i="106"/>
  <c r="BF21" i="106"/>
  <c r="BE21" i="106"/>
  <c r="BD21" i="106"/>
  <c r="BC21" i="106"/>
  <c r="BB21" i="106"/>
  <c r="BA21" i="106"/>
  <c r="AZ21" i="106"/>
  <c r="AY21" i="106"/>
  <c r="AX21" i="106"/>
  <c r="AW21" i="106"/>
  <c r="AV21" i="106"/>
  <c r="AU21" i="106"/>
  <c r="AT21" i="106"/>
  <c r="AS21" i="106"/>
  <c r="AR21" i="106"/>
  <c r="AQ21" i="106"/>
  <c r="AP21" i="106"/>
  <c r="AO21" i="106"/>
  <c r="AN21" i="106"/>
  <c r="BF20" i="106"/>
  <c r="BE20" i="106"/>
  <c r="BD20" i="106"/>
  <c r="BC20" i="106"/>
  <c r="BB20" i="106"/>
  <c r="BA20" i="106"/>
  <c r="AZ20" i="106"/>
  <c r="AY20" i="106"/>
  <c r="AX20" i="106"/>
  <c r="AW20" i="106"/>
  <c r="AV20" i="106"/>
  <c r="AU20" i="106"/>
  <c r="AT20" i="106"/>
  <c r="AS20" i="106"/>
  <c r="AR20" i="106"/>
  <c r="AQ20" i="106"/>
  <c r="AP20" i="106"/>
  <c r="AO20" i="106"/>
  <c r="AN20" i="106"/>
  <c r="BF19" i="106"/>
  <c r="BE19" i="106"/>
  <c r="BD19" i="106"/>
  <c r="BC19" i="106"/>
  <c r="BB19" i="106"/>
  <c r="BA19" i="106"/>
  <c r="AZ19" i="106"/>
  <c r="AY19" i="106"/>
  <c r="AX19" i="106"/>
  <c r="AW19" i="106"/>
  <c r="AV19" i="106"/>
  <c r="AU19" i="106"/>
  <c r="AT19" i="106"/>
  <c r="AS19" i="106"/>
  <c r="AR19" i="106"/>
  <c r="AQ19" i="106"/>
  <c r="AP19" i="106"/>
  <c r="AO19" i="106"/>
  <c r="AN19" i="106"/>
  <c r="BF18" i="106"/>
  <c r="BE18" i="106"/>
  <c r="BD18" i="106"/>
  <c r="BC18" i="106"/>
  <c r="BB18" i="106"/>
  <c r="BA18" i="106"/>
  <c r="AZ18" i="106"/>
  <c r="AY18" i="106"/>
  <c r="AX18" i="106"/>
  <c r="AW18" i="106"/>
  <c r="AV18" i="106"/>
  <c r="AU18" i="106"/>
  <c r="AT18" i="106"/>
  <c r="AS18" i="106"/>
  <c r="AR18" i="106"/>
  <c r="AQ18" i="106"/>
  <c r="AP18" i="106"/>
  <c r="AO18" i="106"/>
  <c r="AN18" i="106"/>
  <c r="BF17" i="106"/>
  <c r="BE17" i="106"/>
  <c r="BD17" i="106"/>
  <c r="BC17" i="106"/>
  <c r="BB17" i="106"/>
  <c r="BA17" i="106"/>
  <c r="AZ17" i="106"/>
  <c r="AY17" i="106"/>
  <c r="AX17" i="106"/>
  <c r="AW17" i="106"/>
  <c r="AV17" i="106"/>
  <c r="AU17" i="106"/>
  <c r="AT17" i="106"/>
  <c r="AS17" i="106"/>
  <c r="AR17" i="106"/>
  <c r="AQ17" i="106"/>
  <c r="AP17" i="106"/>
  <c r="AO17" i="106"/>
  <c r="AN17" i="106"/>
  <c r="BF16" i="106"/>
  <c r="BE16" i="106"/>
  <c r="BD16" i="106"/>
  <c r="BC16" i="106"/>
  <c r="BB16" i="106"/>
  <c r="BA16" i="106"/>
  <c r="AZ16" i="106"/>
  <c r="AY16" i="106"/>
  <c r="AX16" i="106"/>
  <c r="AW16" i="106"/>
  <c r="AV16" i="106"/>
  <c r="AU16" i="106"/>
  <c r="AT16" i="106"/>
  <c r="AS16" i="106"/>
  <c r="AR16" i="106"/>
  <c r="AQ16" i="106"/>
  <c r="AP16" i="106"/>
  <c r="AO16" i="106"/>
  <c r="AN16" i="106"/>
  <c r="BF15" i="106"/>
  <c r="BE15" i="106"/>
  <c r="BD15" i="106"/>
  <c r="BC15" i="106"/>
  <c r="BB15" i="106"/>
  <c r="BA15" i="106"/>
  <c r="AZ15" i="106"/>
  <c r="AY15" i="106"/>
  <c r="AX15" i="106"/>
  <c r="AW15" i="106"/>
  <c r="AV15" i="106"/>
  <c r="AU15" i="106"/>
  <c r="AT15" i="106"/>
  <c r="AS15" i="106"/>
  <c r="AR15" i="106"/>
  <c r="AQ15" i="106"/>
  <c r="AP15" i="106"/>
  <c r="AO15" i="106"/>
  <c r="AN15" i="106"/>
  <c r="BF14" i="106"/>
  <c r="BE14" i="106"/>
  <c r="BD14" i="106"/>
  <c r="BC14" i="106"/>
  <c r="BB14" i="106"/>
  <c r="BA14" i="106"/>
  <c r="AZ14" i="106"/>
  <c r="AY14" i="106"/>
  <c r="AX14" i="106"/>
  <c r="AW14" i="106"/>
  <c r="AV14" i="106"/>
  <c r="AU14" i="106"/>
  <c r="AT14" i="106"/>
  <c r="AS14" i="106"/>
  <c r="AR14" i="106"/>
  <c r="AQ14" i="106"/>
  <c r="AP14" i="106"/>
  <c r="AO14" i="106"/>
  <c r="AN14" i="106"/>
  <c r="S14" i="106"/>
  <c r="S15" i="106" s="1"/>
  <c r="S16" i="106" s="1"/>
  <c r="S17" i="106" s="1"/>
  <c r="S18" i="106" s="1"/>
  <c r="S19" i="106" s="1"/>
  <c r="S20" i="106" s="1"/>
  <c r="S21" i="106" s="1"/>
  <c r="S22" i="106" s="1"/>
  <c r="S23" i="106" s="1"/>
  <c r="S24" i="106" s="1"/>
  <c r="S25" i="106" s="1"/>
  <c r="S26" i="106" s="1"/>
  <c r="S27" i="106" s="1"/>
  <c r="R14" i="106"/>
  <c r="R15" i="106" s="1"/>
  <c r="R16" i="106" s="1"/>
  <c r="R17" i="106" s="1"/>
  <c r="R18" i="106" s="1"/>
  <c r="R19" i="106" s="1"/>
  <c r="R20" i="106" s="1"/>
  <c r="R21" i="106" s="1"/>
  <c r="R22" i="106" s="1"/>
  <c r="R23" i="106" s="1"/>
  <c r="R24" i="106" s="1"/>
  <c r="R25" i="106" s="1"/>
  <c r="R26" i="106" s="1"/>
  <c r="R27" i="106" s="1"/>
  <c r="E8" i="106"/>
  <c r="E7" i="106"/>
  <c r="E6" i="106"/>
  <c r="P5" i="106"/>
  <c r="L5" i="106"/>
  <c r="R5" i="106" s="1"/>
  <c r="E5" i="106"/>
  <c r="S28" i="106" l="1"/>
  <c r="S29" i="106" s="1"/>
  <c r="S30" i="106" s="1"/>
  <c r="S31" i="106" s="1"/>
  <c r="S32" i="106" s="1"/>
  <c r="S33" i="106" s="1"/>
  <c r="S34" i="106" s="1"/>
  <c r="S35" i="106" s="1"/>
  <c r="S36" i="106" s="1"/>
  <c r="S37" i="106" s="1"/>
  <c r="L7" i="106" s="1"/>
  <c r="R28" i="106"/>
  <c r="R29" i="106" s="1"/>
  <c r="R30" i="106" s="1"/>
  <c r="R31" i="106" s="1"/>
  <c r="R32" i="106" s="1"/>
  <c r="R33" i="106" s="1"/>
  <c r="R34" i="106" s="1"/>
  <c r="R35" i="106" s="1"/>
  <c r="R36" i="106" s="1"/>
  <c r="R37" i="106" s="1"/>
  <c r="L6" i="106" s="1"/>
  <c r="N6" i="106"/>
  <c r="AI14" i="106"/>
  <c r="B15" i="106"/>
  <c r="N5" i="106"/>
  <c r="B16" i="106" l="1"/>
  <c r="AI15" i="106"/>
  <c r="B17" i="106" l="1"/>
  <c r="AI16" i="106"/>
  <c r="B18" i="106" l="1"/>
  <c r="AI17" i="106"/>
  <c r="B19" i="106" l="1"/>
  <c r="AI18" i="106"/>
  <c r="B20" i="106" l="1"/>
  <c r="AI19" i="106"/>
  <c r="B21" i="106" l="1"/>
  <c r="AI20" i="106"/>
  <c r="B22" i="106" l="1"/>
  <c r="AI21" i="106"/>
  <c r="B23" i="106" l="1"/>
  <c r="AI22" i="106"/>
  <c r="B24" i="106" l="1"/>
  <c r="AI23" i="106"/>
  <c r="B25" i="106" l="1"/>
  <c r="AI24" i="106"/>
  <c r="B26" i="106" l="1"/>
  <c r="AI25" i="106"/>
  <c r="B27" i="106" l="1"/>
  <c r="AI26" i="106"/>
  <c r="B28" i="106" l="1"/>
  <c r="AI27" i="106"/>
  <c r="B29" i="106" l="1"/>
  <c r="AI28" i="106"/>
  <c r="B30" i="106" l="1"/>
  <c r="AI29" i="106"/>
  <c r="B31" i="106" l="1"/>
  <c r="AI30" i="106"/>
  <c r="B32" i="106" l="1"/>
  <c r="AI31" i="106"/>
  <c r="B33" i="106" l="1"/>
  <c r="AI32" i="106"/>
  <c r="B34" i="106" l="1"/>
  <c r="AI33" i="106"/>
  <c r="B35" i="106" l="1"/>
  <c r="AI34" i="106"/>
  <c r="B36" i="106" l="1"/>
  <c r="AI35" i="106"/>
  <c r="B37" i="106" l="1"/>
  <c r="AI37" i="106" s="1"/>
  <c r="AI36" i="106"/>
  <c r="AU38" i="105" l="1"/>
  <c r="BF37" i="105"/>
  <c r="BE37" i="105"/>
  <c r="BD37" i="105"/>
  <c r="BC37" i="105"/>
  <c r="BB37" i="105"/>
  <c r="BA37" i="105"/>
  <c r="AZ37" i="105"/>
  <c r="AY37" i="105"/>
  <c r="AX37" i="105"/>
  <c r="AW37" i="105"/>
  <c r="AV37" i="105"/>
  <c r="AU37" i="105"/>
  <c r="AT37" i="105"/>
  <c r="AS37" i="105"/>
  <c r="AR37" i="105"/>
  <c r="AQ37" i="105"/>
  <c r="AP37" i="105"/>
  <c r="AO37" i="105"/>
  <c r="AN37" i="105"/>
  <c r="BF36" i="105"/>
  <c r="BE36" i="105"/>
  <c r="BD36" i="105"/>
  <c r="BC36" i="105"/>
  <c r="BB36" i="105"/>
  <c r="BA36" i="105"/>
  <c r="AZ36" i="105"/>
  <c r="AY36" i="105"/>
  <c r="AX36" i="105"/>
  <c r="AW36" i="105"/>
  <c r="AV36" i="105"/>
  <c r="AU36" i="105"/>
  <c r="AT36" i="105"/>
  <c r="AS36" i="105"/>
  <c r="AR36" i="105"/>
  <c r="AQ36" i="105"/>
  <c r="AP36" i="105"/>
  <c r="AO36" i="105"/>
  <c r="AN36" i="105"/>
  <c r="BF35" i="105"/>
  <c r="BE35" i="105"/>
  <c r="BD35" i="105"/>
  <c r="BC35" i="105"/>
  <c r="BB35" i="105"/>
  <c r="BA35" i="105"/>
  <c r="AZ35" i="105"/>
  <c r="AY35" i="105"/>
  <c r="AX35" i="105"/>
  <c r="AW35" i="105"/>
  <c r="AV35" i="105"/>
  <c r="AU35" i="105"/>
  <c r="AT35" i="105"/>
  <c r="AS35" i="105"/>
  <c r="AR35" i="105"/>
  <c r="AQ35" i="105"/>
  <c r="AP35" i="105"/>
  <c r="AO35" i="105"/>
  <c r="AN35" i="105"/>
  <c r="BF34" i="105"/>
  <c r="BE34" i="105"/>
  <c r="BD34" i="105"/>
  <c r="BC34" i="105"/>
  <c r="BB34" i="105"/>
  <c r="BA34" i="105"/>
  <c r="AZ34" i="105"/>
  <c r="AY34" i="105"/>
  <c r="AX34" i="105"/>
  <c r="AW34" i="105"/>
  <c r="AV34" i="105"/>
  <c r="AU34" i="105"/>
  <c r="AT34" i="105"/>
  <c r="AS34" i="105"/>
  <c r="AR34" i="105"/>
  <c r="AQ34" i="105"/>
  <c r="AP34" i="105"/>
  <c r="AO34" i="105"/>
  <c r="AN34" i="105"/>
  <c r="BF33" i="105"/>
  <c r="BE33" i="105"/>
  <c r="BD33" i="105"/>
  <c r="BC33" i="105"/>
  <c r="BB33" i="105"/>
  <c r="BA33" i="105"/>
  <c r="AZ33" i="105"/>
  <c r="AY33" i="105"/>
  <c r="AX33" i="105"/>
  <c r="AW33" i="105"/>
  <c r="AV33" i="105"/>
  <c r="AU33" i="105"/>
  <c r="AT33" i="105"/>
  <c r="AS33" i="105"/>
  <c r="AR33" i="105"/>
  <c r="AQ33" i="105"/>
  <c r="AP33" i="105"/>
  <c r="AO33" i="105"/>
  <c r="AN33" i="105"/>
  <c r="BF32" i="105"/>
  <c r="BE32" i="105"/>
  <c r="BD32" i="105"/>
  <c r="BC32" i="105"/>
  <c r="BB32" i="105"/>
  <c r="BA32" i="105"/>
  <c r="AZ32" i="105"/>
  <c r="AY32" i="105"/>
  <c r="AX32" i="105"/>
  <c r="AW32" i="105"/>
  <c r="AV32" i="105"/>
  <c r="AU32" i="105"/>
  <c r="AT32" i="105"/>
  <c r="AS32" i="105"/>
  <c r="AR32" i="105"/>
  <c r="AQ32" i="105"/>
  <c r="AP32" i="105"/>
  <c r="AO32" i="105"/>
  <c r="AN32" i="105"/>
  <c r="BF31" i="105"/>
  <c r="BE31" i="105"/>
  <c r="BD31" i="105"/>
  <c r="BC31" i="105"/>
  <c r="BB31" i="105"/>
  <c r="BA31" i="105"/>
  <c r="AZ31" i="105"/>
  <c r="AY31" i="105"/>
  <c r="AX31" i="105"/>
  <c r="AW31" i="105"/>
  <c r="AV31" i="105"/>
  <c r="AU31" i="105"/>
  <c r="AT31" i="105"/>
  <c r="AS31" i="105"/>
  <c r="AR31" i="105"/>
  <c r="AQ31" i="105"/>
  <c r="AP31" i="105"/>
  <c r="AO31" i="105"/>
  <c r="AN31" i="105"/>
  <c r="BF30" i="105"/>
  <c r="BE30" i="105"/>
  <c r="BD30" i="105"/>
  <c r="BC30" i="105"/>
  <c r="BB30" i="105"/>
  <c r="BA30" i="105"/>
  <c r="AZ30" i="105"/>
  <c r="AY30" i="105"/>
  <c r="AX30" i="105"/>
  <c r="AW30" i="105"/>
  <c r="AV30" i="105"/>
  <c r="AU30" i="105"/>
  <c r="AT30" i="105"/>
  <c r="AS30" i="105"/>
  <c r="AR30" i="105"/>
  <c r="AQ30" i="105"/>
  <c r="AP30" i="105"/>
  <c r="AO30" i="105"/>
  <c r="AN30" i="105"/>
  <c r="BF29" i="105"/>
  <c r="BE29" i="105"/>
  <c r="BD29" i="105"/>
  <c r="BC29" i="105"/>
  <c r="BB29" i="105"/>
  <c r="BA29" i="105"/>
  <c r="AZ29" i="105"/>
  <c r="AY29" i="105"/>
  <c r="AX29" i="105"/>
  <c r="AW29" i="105"/>
  <c r="AV29" i="105"/>
  <c r="AU29" i="105"/>
  <c r="AT29" i="105"/>
  <c r="AS29" i="105"/>
  <c r="AR29" i="105"/>
  <c r="AQ29" i="105"/>
  <c r="AP29" i="105"/>
  <c r="AO29" i="105"/>
  <c r="AN29" i="105"/>
  <c r="BF28" i="105"/>
  <c r="BE28" i="105"/>
  <c r="BD28" i="105"/>
  <c r="BC28" i="105"/>
  <c r="BB28" i="105"/>
  <c r="BA28" i="105"/>
  <c r="AZ28" i="105"/>
  <c r="AY28" i="105"/>
  <c r="AX28" i="105"/>
  <c r="AW28" i="105"/>
  <c r="AV28" i="105"/>
  <c r="AU28" i="105"/>
  <c r="AT28" i="105"/>
  <c r="AS28" i="105"/>
  <c r="AR28" i="105"/>
  <c r="AQ28" i="105"/>
  <c r="AP28" i="105"/>
  <c r="AO28" i="105"/>
  <c r="AN28" i="105"/>
  <c r="BF27" i="105"/>
  <c r="BE27" i="105"/>
  <c r="BD27" i="105"/>
  <c r="BC27" i="105"/>
  <c r="BB27" i="105"/>
  <c r="BA27" i="105"/>
  <c r="AZ27" i="105"/>
  <c r="AY27" i="105"/>
  <c r="AX27" i="105"/>
  <c r="AW27" i="105"/>
  <c r="AV27" i="105"/>
  <c r="AU27" i="105"/>
  <c r="AT27" i="105"/>
  <c r="AS27" i="105"/>
  <c r="AR27" i="105"/>
  <c r="AQ27" i="105"/>
  <c r="AP27" i="105"/>
  <c r="AO27" i="105"/>
  <c r="AN27" i="105"/>
  <c r="BF26" i="105"/>
  <c r="BE26" i="105"/>
  <c r="BD26" i="105"/>
  <c r="BC26" i="105"/>
  <c r="BB26" i="105"/>
  <c r="BA26" i="105"/>
  <c r="AZ26" i="105"/>
  <c r="AY26" i="105"/>
  <c r="AX26" i="105"/>
  <c r="AW26" i="105"/>
  <c r="AV26" i="105"/>
  <c r="AU26" i="105"/>
  <c r="AT26" i="105"/>
  <c r="AS26" i="105"/>
  <c r="AR26" i="105"/>
  <c r="AQ26" i="105"/>
  <c r="AP26" i="105"/>
  <c r="AO26" i="105"/>
  <c r="AN26" i="105"/>
  <c r="BF25" i="105"/>
  <c r="BE25" i="105"/>
  <c r="BD25" i="105"/>
  <c r="BC25" i="105"/>
  <c r="BB25" i="105"/>
  <c r="BA25" i="105"/>
  <c r="AZ25" i="105"/>
  <c r="AY25" i="105"/>
  <c r="AX25" i="105"/>
  <c r="AW25" i="105"/>
  <c r="AV25" i="105"/>
  <c r="AU25" i="105"/>
  <c r="AT25" i="105"/>
  <c r="AS25" i="105"/>
  <c r="AR25" i="105"/>
  <c r="AQ25" i="105"/>
  <c r="AP25" i="105"/>
  <c r="AO25" i="105"/>
  <c r="AN25" i="105"/>
  <c r="BF24" i="105"/>
  <c r="BE24" i="105"/>
  <c r="BD24" i="105"/>
  <c r="BC24" i="105"/>
  <c r="BB24" i="105"/>
  <c r="BA24" i="105"/>
  <c r="AZ24" i="105"/>
  <c r="AY24" i="105"/>
  <c r="AX24" i="105"/>
  <c r="AW24" i="105"/>
  <c r="AV24" i="105"/>
  <c r="AU24" i="105"/>
  <c r="AT24" i="105"/>
  <c r="AS24" i="105"/>
  <c r="AR24" i="105"/>
  <c r="AQ24" i="105"/>
  <c r="AP24" i="105"/>
  <c r="AO24" i="105"/>
  <c r="AN24" i="105"/>
  <c r="BF23" i="105"/>
  <c r="BE23" i="105"/>
  <c r="BD23" i="105"/>
  <c r="BC23" i="105"/>
  <c r="BB23" i="105"/>
  <c r="BA23" i="105"/>
  <c r="AZ23" i="105"/>
  <c r="AY23" i="105"/>
  <c r="AX23" i="105"/>
  <c r="AW23" i="105"/>
  <c r="AV23" i="105"/>
  <c r="AU23" i="105"/>
  <c r="AT23" i="105"/>
  <c r="AS23" i="105"/>
  <c r="AR23" i="105"/>
  <c r="AQ23" i="105"/>
  <c r="AP23" i="105"/>
  <c r="AO23" i="105"/>
  <c r="AN23" i="105"/>
  <c r="BF22" i="105"/>
  <c r="BE22" i="105"/>
  <c r="BD22" i="105"/>
  <c r="BC22" i="105"/>
  <c r="BB22" i="105"/>
  <c r="BA22" i="105"/>
  <c r="AZ22" i="105"/>
  <c r="AY22" i="105"/>
  <c r="AX22" i="105"/>
  <c r="AW22" i="105"/>
  <c r="AV22" i="105"/>
  <c r="AU22" i="105"/>
  <c r="AT22" i="105"/>
  <c r="AS22" i="105"/>
  <c r="AR22" i="105"/>
  <c r="AQ22" i="105"/>
  <c r="AP22" i="105"/>
  <c r="AO22" i="105"/>
  <c r="AN22" i="105"/>
  <c r="BF21" i="105"/>
  <c r="BE21" i="105"/>
  <c r="BD21" i="105"/>
  <c r="BC21" i="105"/>
  <c r="BB21" i="105"/>
  <c r="BA21" i="105"/>
  <c r="AZ21" i="105"/>
  <c r="AY21" i="105"/>
  <c r="AX21" i="105"/>
  <c r="AW21" i="105"/>
  <c r="AV21" i="105"/>
  <c r="AU21" i="105"/>
  <c r="AT21" i="105"/>
  <c r="AS21" i="105"/>
  <c r="AR21" i="105"/>
  <c r="AQ21" i="105"/>
  <c r="AP21" i="105"/>
  <c r="AO21" i="105"/>
  <c r="AN21" i="105"/>
  <c r="BF20" i="105"/>
  <c r="BE20" i="105"/>
  <c r="BD20" i="105"/>
  <c r="BC20" i="105"/>
  <c r="BB20" i="105"/>
  <c r="BA20" i="105"/>
  <c r="AZ20" i="105"/>
  <c r="AY20" i="105"/>
  <c r="AX20" i="105"/>
  <c r="AW20" i="105"/>
  <c r="AV20" i="105"/>
  <c r="AU20" i="105"/>
  <c r="AT20" i="105"/>
  <c r="AS20" i="105"/>
  <c r="AR20" i="105"/>
  <c r="AQ20" i="105"/>
  <c r="AP20" i="105"/>
  <c r="AO20" i="105"/>
  <c r="AN20" i="105"/>
  <c r="BF19" i="105"/>
  <c r="BE19" i="105"/>
  <c r="BD19" i="105"/>
  <c r="BC19" i="105"/>
  <c r="BB19" i="105"/>
  <c r="BA19" i="105"/>
  <c r="AZ19" i="105"/>
  <c r="AY19" i="105"/>
  <c r="AX19" i="105"/>
  <c r="AW19" i="105"/>
  <c r="AV19" i="105"/>
  <c r="AU19" i="105"/>
  <c r="AT19" i="105"/>
  <c r="AS19" i="105"/>
  <c r="AR19" i="105"/>
  <c r="AQ19" i="105"/>
  <c r="AP19" i="105"/>
  <c r="AO19" i="105"/>
  <c r="AN19" i="105"/>
  <c r="BF18" i="105"/>
  <c r="BE18" i="105"/>
  <c r="BD18" i="105"/>
  <c r="BC18" i="105"/>
  <c r="BB18" i="105"/>
  <c r="BA18" i="105"/>
  <c r="AZ18" i="105"/>
  <c r="AY18" i="105"/>
  <c r="AX18" i="105"/>
  <c r="AW18" i="105"/>
  <c r="AV18" i="105"/>
  <c r="AU18" i="105"/>
  <c r="AT18" i="105"/>
  <c r="AS18" i="105"/>
  <c r="AR18" i="105"/>
  <c r="AQ18" i="105"/>
  <c r="AP18" i="105"/>
  <c r="AO18" i="105"/>
  <c r="AN18" i="105"/>
  <c r="BF17" i="105"/>
  <c r="BE17" i="105"/>
  <c r="BD17" i="105"/>
  <c r="BC17" i="105"/>
  <c r="BB17" i="105"/>
  <c r="BA17" i="105"/>
  <c r="AZ17" i="105"/>
  <c r="AY17" i="105"/>
  <c r="AX17" i="105"/>
  <c r="AW17" i="105"/>
  <c r="AV17" i="105"/>
  <c r="AU17" i="105"/>
  <c r="AT17" i="105"/>
  <c r="AS17" i="105"/>
  <c r="AR17" i="105"/>
  <c r="AQ17" i="105"/>
  <c r="AP17" i="105"/>
  <c r="AO17" i="105"/>
  <c r="AN17" i="105"/>
  <c r="BF16" i="105"/>
  <c r="BE16" i="105"/>
  <c r="BD16" i="105"/>
  <c r="BC16" i="105"/>
  <c r="BB16" i="105"/>
  <c r="BA16" i="105"/>
  <c r="AZ16" i="105"/>
  <c r="AY16" i="105"/>
  <c r="AX16" i="105"/>
  <c r="AW16" i="105"/>
  <c r="AV16" i="105"/>
  <c r="AU16" i="105"/>
  <c r="AT16" i="105"/>
  <c r="AS16" i="105"/>
  <c r="AR16" i="105"/>
  <c r="AQ16" i="105"/>
  <c r="AP16" i="105"/>
  <c r="AO16" i="105"/>
  <c r="AN16" i="105"/>
  <c r="BF15" i="105"/>
  <c r="BE15" i="105"/>
  <c r="BD15" i="105"/>
  <c r="BC15" i="105"/>
  <c r="BB15" i="105"/>
  <c r="BA15" i="105"/>
  <c r="AZ15" i="105"/>
  <c r="AY15" i="105"/>
  <c r="AX15" i="105"/>
  <c r="AW15" i="105"/>
  <c r="AV15" i="105"/>
  <c r="AU15" i="105"/>
  <c r="AT15" i="105"/>
  <c r="AS15" i="105"/>
  <c r="AR15" i="105"/>
  <c r="AQ15" i="105"/>
  <c r="AP15" i="105"/>
  <c r="AO15" i="105"/>
  <c r="AN15" i="105"/>
  <c r="BF14" i="105"/>
  <c r="BE14" i="105"/>
  <c r="BD14" i="105"/>
  <c r="BC14" i="105"/>
  <c r="BB14" i="105"/>
  <c r="BA14" i="105"/>
  <c r="AZ14" i="105"/>
  <c r="AY14" i="105"/>
  <c r="AX14" i="105"/>
  <c r="AW14" i="105"/>
  <c r="AV14" i="105"/>
  <c r="AU14" i="105"/>
  <c r="AT14" i="105"/>
  <c r="AS14" i="105"/>
  <c r="AR14" i="105"/>
  <c r="AQ14" i="105"/>
  <c r="AP14" i="105"/>
  <c r="AO14" i="105"/>
  <c r="AN14" i="105"/>
  <c r="S14" i="105"/>
  <c r="S15" i="105" s="1"/>
  <c r="R14" i="105"/>
  <c r="R15" i="105" s="1"/>
  <c r="R16" i="105" s="1"/>
  <c r="R17" i="105" s="1"/>
  <c r="R18" i="105" s="1"/>
  <c r="R19" i="105" s="1"/>
  <c r="R20" i="105" s="1"/>
  <c r="R21" i="105" s="1"/>
  <c r="R22" i="105" s="1"/>
  <c r="R23" i="105" s="1"/>
  <c r="R24" i="105" s="1"/>
  <c r="R25" i="105" s="1"/>
  <c r="R26" i="105" s="1"/>
  <c r="R27" i="105" s="1"/>
  <c r="R28" i="105" s="1"/>
  <c r="R29" i="105" s="1"/>
  <c r="R30" i="105" s="1"/>
  <c r="R31" i="105" s="1"/>
  <c r="R32" i="105" s="1"/>
  <c r="R33" i="105" s="1"/>
  <c r="R34" i="105" s="1"/>
  <c r="R35" i="105" s="1"/>
  <c r="R36" i="105" s="1"/>
  <c r="R37" i="105" s="1"/>
  <c r="L6" i="105" s="1"/>
  <c r="E8" i="105"/>
  <c r="E7" i="105"/>
  <c r="E6" i="105"/>
  <c r="P5" i="105"/>
  <c r="L5" i="105"/>
  <c r="B15" i="105" s="1"/>
  <c r="E5" i="105"/>
  <c r="S16" i="105" l="1"/>
  <c r="S17" i="105" s="1"/>
  <c r="S18" i="105" s="1"/>
  <c r="S19" i="105" s="1"/>
  <c r="S20" i="105" s="1"/>
  <c r="S21" i="105" s="1"/>
  <c r="S22" i="105" s="1"/>
  <c r="S23" i="105" s="1"/>
  <c r="S24" i="105" s="1"/>
  <c r="S25" i="105" s="1"/>
  <c r="S26" i="105" s="1"/>
  <c r="S27" i="105" s="1"/>
  <c r="S28" i="105" s="1"/>
  <c r="S29" i="105" s="1"/>
  <c r="S30" i="105" s="1"/>
  <c r="S31" i="105" s="1"/>
  <c r="S32" i="105" s="1"/>
  <c r="S33" i="105" s="1"/>
  <c r="S34" i="105" s="1"/>
  <c r="S35" i="105" s="1"/>
  <c r="S36" i="105" s="1"/>
  <c r="S37" i="105" s="1"/>
  <c r="L7" i="105" s="1"/>
  <c r="B16" i="105"/>
  <c r="AI15" i="105"/>
  <c r="N5" i="105"/>
  <c r="R5" i="105"/>
  <c r="N6" i="105"/>
  <c r="AI14" i="105"/>
  <c r="B17" i="105" l="1"/>
  <c r="AI16" i="105"/>
  <c r="B18" i="105" l="1"/>
  <c r="AI17" i="105"/>
  <c r="B19" i="105" l="1"/>
  <c r="AI18" i="105"/>
  <c r="B20" i="105" l="1"/>
  <c r="AI19" i="105"/>
  <c r="B21" i="105" l="1"/>
  <c r="AI20" i="105"/>
  <c r="B22" i="105" l="1"/>
  <c r="AI21" i="105"/>
  <c r="B23" i="105" l="1"/>
  <c r="AI22" i="105"/>
  <c r="B24" i="105" l="1"/>
  <c r="AI23" i="105"/>
  <c r="B25" i="105" l="1"/>
  <c r="AI24" i="105"/>
  <c r="B26" i="105" l="1"/>
  <c r="AI25" i="105"/>
  <c r="B27" i="105" l="1"/>
  <c r="AI26" i="105"/>
  <c r="B28" i="105" l="1"/>
  <c r="AI27" i="105"/>
  <c r="B29" i="105" l="1"/>
  <c r="AI28" i="105"/>
  <c r="B30" i="105" l="1"/>
  <c r="AI29" i="105"/>
  <c r="B31" i="105" l="1"/>
  <c r="AI30" i="105"/>
  <c r="B32" i="105" l="1"/>
  <c r="AI31" i="105"/>
  <c r="B33" i="105" l="1"/>
  <c r="AI32" i="105"/>
  <c r="B34" i="105" l="1"/>
  <c r="AI33" i="105"/>
  <c r="B35" i="105" l="1"/>
  <c r="AI34" i="105"/>
  <c r="B36" i="105" l="1"/>
  <c r="AI35" i="105"/>
  <c r="B37" i="105" l="1"/>
  <c r="AI37" i="105" s="1"/>
  <c r="AI36" i="105"/>
  <c r="AU38" i="104" l="1"/>
  <c r="BF37" i="104"/>
  <c r="BE37" i="104"/>
  <c r="BD37" i="104"/>
  <c r="BC37" i="104"/>
  <c r="BB37" i="104"/>
  <c r="BA37" i="104"/>
  <c r="AZ37" i="104"/>
  <c r="AY37" i="104"/>
  <c r="AX37" i="104"/>
  <c r="AW37" i="104"/>
  <c r="AV37" i="104"/>
  <c r="AU37" i="104"/>
  <c r="AT37" i="104"/>
  <c r="AS37" i="104"/>
  <c r="AR37" i="104"/>
  <c r="AQ37" i="104"/>
  <c r="AP37" i="104"/>
  <c r="AO37" i="104"/>
  <c r="AN37" i="104"/>
  <c r="BF36" i="104"/>
  <c r="BE36" i="104"/>
  <c r="BD36" i="104"/>
  <c r="BC36" i="104"/>
  <c r="BB36" i="104"/>
  <c r="BA36" i="104"/>
  <c r="AZ36" i="104"/>
  <c r="AY36" i="104"/>
  <c r="AX36" i="104"/>
  <c r="AW36" i="104"/>
  <c r="AV36" i="104"/>
  <c r="AU36" i="104"/>
  <c r="AT36" i="104"/>
  <c r="AS36" i="104"/>
  <c r="AR36" i="104"/>
  <c r="AQ36" i="104"/>
  <c r="AP36" i="104"/>
  <c r="AO36" i="104"/>
  <c r="AN36" i="104"/>
  <c r="BF35" i="104"/>
  <c r="BE35" i="104"/>
  <c r="BD35" i="104"/>
  <c r="BC35" i="104"/>
  <c r="BB35" i="104"/>
  <c r="BA35" i="104"/>
  <c r="AZ35" i="104"/>
  <c r="AY35" i="104"/>
  <c r="AX35" i="104"/>
  <c r="AW35" i="104"/>
  <c r="AV35" i="104"/>
  <c r="AU35" i="104"/>
  <c r="AT35" i="104"/>
  <c r="AS35" i="104"/>
  <c r="AR35" i="104"/>
  <c r="AQ35" i="104"/>
  <c r="AP35" i="104"/>
  <c r="AO35" i="104"/>
  <c r="AN35" i="104"/>
  <c r="BF34" i="104"/>
  <c r="BE34" i="104"/>
  <c r="BD34" i="104"/>
  <c r="BC34" i="104"/>
  <c r="BB34" i="104"/>
  <c r="BA34" i="104"/>
  <c r="AZ34" i="104"/>
  <c r="AY34" i="104"/>
  <c r="AX34" i="104"/>
  <c r="AW34" i="104"/>
  <c r="AV34" i="104"/>
  <c r="AU34" i="104"/>
  <c r="AT34" i="104"/>
  <c r="AS34" i="104"/>
  <c r="AR34" i="104"/>
  <c r="AQ34" i="104"/>
  <c r="AP34" i="104"/>
  <c r="AO34" i="104"/>
  <c r="AN34" i="104"/>
  <c r="BF33" i="104"/>
  <c r="BE33" i="104"/>
  <c r="BD33" i="104"/>
  <c r="BC33" i="104"/>
  <c r="BB33" i="104"/>
  <c r="BA33" i="104"/>
  <c r="AZ33" i="104"/>
  <c r="AY33" i="104"/>
  <c r="AX33" i="104"/>
  <c r="AW33" i="104"/>
  <c r="AV33" i="104"/>
  <c r="AU33" i="104"/>
  <c r="AT33" i="104"/>
  <c r="AS33" i="104"/>
  <c r="AR33" i="104"/>
  <c r="AQ33" i="104"/>
  <c r="AP33" i="104"/>
  <c r="AO33" i="104"/>
  <c r="AN33" i="104"/>
  <c r="BF32" i="104"/>
  <c r="BE32" i="104"/>
  <c r="BD32" i="104"/>
  <c r="BC32" i="104"/>
  <c r="BB32" i="104"/>
  <c r="BA32" i="104"/>
  <c r="AZ32" i="104"/>
  <c r="AY32" i="104"/>
  <c r="AX32" i="104"/>
  <c r="AW32" i="104"/>
  <c r="AV32" i="104"/>
  <c r="AU32" i="104"/>
  <c r="AT32" i="104"/>
  <c r="AS32" i="104"/>
  <c r="AR32" i="104"/>
  <c r="AQ32" i="104"/>
  <c r="AP32" i="104"/>
  <c r="AO32" i="104"/>
  <c r="AN32" i="104"/>
  <c r="BF31" i="104"/>
  <c r="BE31" i="104"/>
  <c r="BD31" i="104"/>
  <c r="BC31" i="104"/>
  <c r="BB31" i="104"/>
  <c r="BA31" i="104"/>
  <c r="AZ31" i="104"/>
  <c r="AY31" i="104"/>
  <c r="AX31" i="104"/>
  <c r="AW31" i="104"/>
  <c r="AV31" i="104"/>
  <c r="AU31" i="104"/>
  <c r="AT31" i="104"/>
  <c r="AS31" i="104"/>
  <c r="AR31" i="104"/>
  <c r="AQ31" i="104"/>
  <c r="AP31" i="104"/>
  <c r="AO31" i="104"/>
  <c r="AN31" i="104"/>
  <c r="BF30" i="104"/>
  <c r="BE30" i="104"/>
  <c r="BD30" i="104"/>
  <c r="BC30" i="104"/>
  <c r="BB30" i="104"/>
  <c r="BA30" i="104"/>
  <c r="AZ30" i="104"/>
  <c r="AY30" i="104"/>
  <c r="AX30" i="104"/>
  <c r="AW30" i="104"/>
  <c r="AV30" i="104"/>
  <c r="AU30" i="104"/>
  <c r="AT30" i="104"/>
  <c r="AS30" i="104"/>
  <c r="AR30" i="104"/>
  <c r="AQ30" i="104"/>
  <c r="AP30" i="104"/>
  <c r="AO30" i="104"/>
  <c r="AN30" i="104"/>
  <c r="BF29" i="104"/>
  <c r="BE29" i="104"/>
  <c r="BD29" i="104"/>
  <c r="BC29" i="104"/>
  <c r="BB29" i="104"/>
  <c r="BA29" i="104"/>
  <c r="AZ29" i="104"/>
  <c r="AY29" i="104"/>
  <c r="AX29" i="104"/>
  <c r="AW29" i="104"/>
  <c r="AV29" i="104"/>
  <c r="AU29" i="104"/>
  <c r="AT29" i="104"/>
  <c r="AS29" i="104"/>
  <c r="AR29" i="104"/>
  <c r="AQ29" i="104"/>
  <c r="AP29" i="104"/>
  <c r="AO29" i="104"/>
  <c r="AN29" i="104"/>
  <c r="BF28" i="104"/>
  <c r="BE28" i="104"/>
  <c r="BD28" i="104"/>
  <c r="BC28" i="104"/>
  <c r="BB28" i="104"/>
  <c r="BA28" i="104"/>
  <c r="AZ28" i="104"/>
  <c r="AY28" i="104"/>
  <c r="AX28" i="104"/>
  <c r="AW28" i="104"/>
  <c r="AV28" i="104"/>
  <c r="AU28" i="104"/>
  <c r="AT28" i="104"/>
  <c r="AS28" i="104"/>
  <c r="AR28" i="104"/>
  <c r="AQ28" i="104"/>
  <c r="AP28" i="104"/>
  <c r="AO28" i="104"/>
  <c r="AN28" i="104"/>
  <c r="BF27" i="104"/>
  <c r="BE27" i="104"/>
  <c r="BD27" i="104"/>
  <c r="BC27" i="104"/>
  <c r="BB27" i="104"/>
  <c r="BA27" i="104"/>
  <c r="AZ27" i="104"/>
  <c r="AY27" i="104"/>
  <c r="AX27" i="104"/>
  <c r="AW27" i="104"/>
  <c r="AV27" i="104"/>
  <c r="AU27" i="104"/>
  <c r="AT27" i="104"/>
  <c r="AS27" i="104"/>
  <c r="AR27" i="104"/>
  <c r="AQ27" i="104"/>
  <c r="AP27" i="104"/>
  <c r="AO27" i="104"/>
  <c r="AN27" i="104"/>
  <c r="BF26" i="104"/>
  <c r="BE26" i="104"/>
  <c r="BD26" i="104"/>
  <c r="BC26" i="104"/>
  <c r="BB26" i="104"/>
  <c r="BA26" i="104"/>
  <c r="AZ26" i="104"/>
  <c r="AY26" i="104"/>
  <c r="AX26" i="104"/>
  <c r="AW26" i="104"/>
  <c r="AV26" i="104"/>
  <c r="AU26" i="104"/>
  <c r="AT26" i="104"/>
  <c r="AS26" i="104"/>
  <c r="AR26" i="104"/>
  <c r="AQ26" i="104"/>
  <c r="AP26" i="104"/>
  <c r="AO26" i="104"/>
  <c r="AN26" i="104"/>
  <c r="BF25" i="104"/>
  <c r="BE25" i="104"/>
  <c r="BD25" i="104"/>
  <c r="BC25" i="104"/>
  <c r="BB25" i="104"/>
  <c r="BA25" i="104"/>
  <c r="AZ25" i="104"/>
  <c r="AY25" i="104"/>
  <c r="AX25" i="104"/>
  <c r="AW25" i="104"/>
  <c r="AV25" i="104"/>
  <c r="AU25" i="104"/>
  <c r="AT25" i="104"/>
  <c r="AS25" i="104"/>
  <c r="AR25" i="104"/>
  <c r="AQ25" i="104"/>
  <c r="AP25" i="104"/>
  <c r="AO25" i="104"/>
  <c r="AN25" i="104"/>
  <c r="BF24" i="104"/>
  <c r="BE24" i="104"/>
  <c r="BD24" i="104"/>
  <c r="BC24" i="104"/>
  <c r="BB24" i="104"/>
  <c r="BA24" i="104"/>
  <c r="AZ24" i="104"/>
  <c r="AY24" i="104"/>
  <c r="AX24" i="104"/>
  <c r="AW24" i="104"/>
  <c r="AV24" i="104"/>
  <c r="AU24" i="104"/>
  <c r="AT24" i="104"/>
  <c r="AS24" i="104"/>
  <c r="AR24" i="104"/>
  <c r="AQ24" i="104"/>
  <c r="AP24" i="104"/>
  <c r="AO24" i="104"/>
  <c r="AN24" i="104"/>
  <c r="BF23" i="104"/>
  <c r="BE23" i="104"/>
  <c r="BD23" i="104"/>
  <c r="BC23" i="104"/>
  <c r="BB23" i="104"/>
  <c r="BA23" i="104"/>
  <c r="AZ23" i="104"/>
  <c r="AY23" i="104"/>
  <c r="AX23" i="104"/>
  <c r="AW23" i="104"/>
  <c r="AV23" i="104"/>
  <c r="AU23" i="104"/>
  <c r="AT23" i="104"/>
  <c r="AS23" i="104"/>
  <c r="AR23" i="104"/>
  <c r="AQ23" i="104"/>
  <c r="AP23" i="104"/>
  <c r="AO23" i="104"/>
  <c r="AN23" i="104"/>
  <c r="BF22" i="104"/>
  <c r="BE22" i="104"/>
  <c r="BD22" i="104"/>
  <c r="BC22" i="104"/>
  <c r="BB22" i="104"/>
  <c r="BA22" i="104"/>
  <c r="AZ22" i="104"/>
  <c r="AY22" i="104"/>
  <c r="AX22" i="104"/>
  <c r="AW22" i="104"/>
  <c r="AV22" i="104"/>
  <c r="AU22" i="104"/>
  <c r="AT22" i="104"/>
  <c r="AS22" i="104"/>
  <c r="AR22" i="104"/>
  <c r="AQ22" i="104"/>
  <c r="AP22" i="104"/>
  <c r="AO22" i="104"/>
  <c r="AN22" i="104"/>
  <c r="BF21" i="104"/>
  <c r="BE21" i="104"/>
  <c r="BD21" i="104"/>
  <c r="BC21" i="104"/>
  <c r="BB21" i="104"/>
  <c r="BA21" i="104"/>
  <c r="AZ21" i="104"/>
  <c r="AY21" i="104"/>
  <c r="AX21" i="104"/>
  <c r="AW21" i="104"/>
  <c r="AV21" i="104"/>
  <c r="AU21" i="104"/>
  <c r="AT21" i="104"/>
  <c r="AS21" i="104"/>
  <c r="AR21" i="104"/>
  <c r="AQ21" i="104"/>
  <c r="AP21" i="104"/>
  <c r="AO21" i="104"/>
  <c r="AN21" i="104"/>
  <c r="BF20" i="104"/>
  <c r="BE20" i="104"/>
  <c r="BD20" i="104"/>
  <c r="BC20" i="104"/>
  <c r="BB20" i="104"/>
  <c r="BA20" i="104"/>
  <c r="AZ20" i="104"/>
  <c r="AY20" i="104"/>
  <c r="AX20" i="104"/>
  <c r="AW20" i="104"/>
  <c r="AV20" i="104"/>
  <c r="AU20" i="104"/>
  <c r="AT20" i="104"/>
  <c r="AS20" i="104"/>
  <c r="AR20" i="104"/>
  <c r="AQ20" i="104"/>
  <c r="AP20" i="104"/>
  <c r="AO20" i="104"/>
  <c r="AN20" i="104"/>
  <c r="BF19" i="104"/>
  <c r="BE19" i="104"/>
  <c r="BD19" i="104"/>
  <c r="BC19" i="104"/>
  <c r="BB19" i="104"/>
  <c r="BA19" i="104"/>
  <c r="AZ19" i="104"/>
  <c r="AY19" i="104"/>
  <c r="AX19" i="104"/>
  <c r="AW19" i="104"/>
  <c r="AV19" i="104"/>
  <c r="AU19" i="104"/>
  <c r="AT19" i="104"/>
  <c r="AS19" i="104"/>
  <c r="AR19" i="104"/>
  <c r="AQ19" i="104"/>
  <c r="AP19" i="104"/>
  <c r="AO19" i="104"/>
  <c r="AN19" i="104"/>
  <c r="BF18" i="104"/>
  <c r="BE18" i="104"/>
  <c r="BD18" i="104"/>
  <c r="BC18" i="104"/>
  <c r="BB18" i="104"/>
  <c r="BA18" i="104"/>
  <c r="AZ18" i="104"/>
  <c r="AY18" i="104"/>
  <c r="AX18" i="104"/>
  <c r="AW18" i="104"/>
  <c r="AV18" i="104"/>
  <c r="AU18" i="104"/>
  <c r="AT18" i="104"/>
  <c r="AS18" i="104"/>
  <c r="AR18" i="104"/>
  <c r="AQ18" i="104"/>
  <c r="AP18" i="104"/>
  <c r="AO18" i="104"/>
  <c r="AN18" i="104"/>
  <c r="BF17" i="104"/>
  <c r="BE17" i="104"/>
  <c r="BD17" i="104"/>
  <c r="BC17" i="104"/>
  <c r="BB17" i="104"/>
  <c r="BA17" i="104"/>
  <c r="AZ17" i="104"/>
  <c r="AY17" i="104"/>
  <c r="AX17" i="104"/>
  <c r="AW17" i="104"/>
  <c r="AV17" i="104"/>
  <c r="AU17" i="104"/>
  <c r="AT17" i="104"/>
  <c r="AS17" i="104"/>
  <c r="AR17" i="104"/>
  <c r="AQ17" i="104"/>
  <c r="AP17" i="104"/>
  <c r="AO17" i="104"/>
  <c r="AN17" i="104"/>
  <c r="BF16" i="104"/>
  <c r="BE16" i="104"/>
  <c r="BD16" i="104"/>
  <c r="BC16" i="104"/>
  <c r="BB16" i="104"/>
  <c r="BA16" i="104"/>
  <c r="AZ16" i="104"/>
  <c r="AY16" i="104"/>
  <c r="AX16" i="104"/>
  <c r="AW16" i="104"/>
  <c r="AV16" i="104"/>
  <c r="AU16" i="104"/>
  <c r="AT16" i="104"/>
  <c r="AS16" i="104"/>
  <c r="AR16" i="104"/>
  <c r="AQ16" i="104"/>
  <c r="AP16" i="104"/>
  <c r="AO16" i="104"/>
  <c r="AN16" i="104"/>
  <c r="BF15" i="104"/>
  <c r="BE15" i="104"/>
  <c r="BD15" i="104"/>
  <c r="BC15" i="104"/>
  <c r="BB15" i="104"/>
  <c r="BA15" i="104"/>
  <c r="AZ15" i="104"/>
  <c r="AY15" i="104"/>
  <c r="AX15" i="104"/>
  <c r="AW15" i="104"/>
  <c r="AV15" i="104"/>
  <c r="AU15" i="104"/>
  <c r="AT15" i="104"/>
  <c r="AS15" i="104"/>
  <c r="AR15" i="104"/>
  <c r="AQ15" i="104"/>
  <c r="AP15" i="104"/>
  <c r="AO15" i="104"/>
  <c r="AN15" i="104"/>
  <c r="R15" i="104"/>
  <c r="R16" i="104" s="1"/>
  <c r="R17" i="104" s="1"/>
  <c r="R18" i="104" s="1"/>
  <c r="R19" i="104" s="1"/>
  <c r="R20" i="104" s="1"/>
  <c r="R21" i="104" s="1"/>
  <c r="R22" i="104" s="1"/>
  <c r="R23" i="104" s="1"/>
  <c r="R24" i="104" s="1"/>
  <c r="R25" i="104" s="1"/>
  <c r="R26" i="104" s="1"/>
  <c r="R27" i="104" s="1"/>
  <c r="R28" i="104" s="1"/>
  <c r="R29" i="104" s="1"/>
  <c r="R30" i="104" s="1"/>
  <c r="R31" i="104" s="1"/>
  <c r="R32" i="104" s="1"/>
  <c r="R33" i="104" s="1"/>
  <c r="R34" i="104" s="1"/>
  <c r="R35" i="104" s="1"/>
  <c r="R36" i="104" s="1"/>
  <c r="R37" i="104" s="1"/>
  <c r="L6" i="104" s="1"/>
  <c r="BF14" i="104"/>
  <c r="BE14" i="104"/>
  <c r="BD14" i="104"/>
  <c r="BC14" i="104"/>
  <c r="BB14" i="104"/>
  <c r="BA14" i="104"/>
  <c r="AZ14" i="104"/>
  <c r="AY14" i="104"/>
  <c r="AX14" i="104"/>
  <c r="AW14" i="104"/>
  <c r="AV14" i="104"/>
  <c r="AU14" i="104"/>
  <c r="AT14" i="104"/>
  <c r="AS14" i="104"/>
  <c r="AR14" i="104"/>
  <c r="AQ14" i="104"/>
  <c r="AP14" i="104"/>
  <c r="AO14" i="104"/>
  <c r="AN14" i="104"/>
  <c r="S14" i="104"/>
  <c r="S15" i="104" s="1"/>
  <c r="S16" i="104" s="1"/>
  <c r="S17" i="104" s="1"/>
  <c r="S18" i="104" s="1"/>
  <c r="S19" i="104" s="1"/>
  <c r="S20" i="104" s="1"/>
  <c r="S21" i="104" s="1"/>
  <c r="S22" i="104" s="1"/>
  <c r="S23" i="104" s="1"/>
  <c r="S24" i="104" s="1"/>
  <c r="S25" i="104" s="1"/>
  <c r="S26" i="104" s="1"/>
  <c r="S27" i="104" s="1"/>
  <c r="S28" i="104" s="1"/>
  <c r="S29" i="104" s="1"/>
  <c r="S30" i="104" s="1"/>
  <c r="S31" i="104" s="1"/>
  <c r="S32" i="104" s="1"/>
  <c r="S33" i="104" s="1"/>
  <c r="S34" i="104" s="1"/>
  <c r="S35" i="104" s="1"/>
  <c r="S36" i="104" s="1"/>
  <c r="S37" i="104" s="1"/>
  <c r="L7" i="104" s="1"/>
  <c r="R14" i="104"/>
  <c r="E8" i="104"/>
  <c r="E7" i="104"/>
  <c r="E6" i="104"/>
  <c r="P5" i="104"/>
  <c r="L5" i="104"/>
  <c r="B15" i="104" s="1"/>
  <c r="AI15" i="104" s="1"/>
  <c r="E5" i="104"/>
  <c r="N5" i="104" l="1"/>
  <c r="R5" i="104"/>
  <c r="B16" i="104"/>
  <c r="N6" i="104"/>
  <c r="AI14" i="104"/>
  <c r="AU38" i="103"/>
  <c r="BF37" i="103"/>
  <c r="BE37" i="103"/>
  <c r="BD37" i="103"/>
  <c r="BC37" i="103"/>
  <c r="BB37" i="103"/>
  <c r="BA37" i="103"/>
  <c r="AZ37" i="103"/>
  <c r="AY37" i="103"/>
  <c r="AX37" i="103"/>
  <c r="AW37" i="103"/>
  <c r="AV37" i="103"/>
  <c r="AU37" i="103"/>
  <c r="AT37" i="103"/>
  <c r="AS37" i="103"/>
  <c r="AR37" i="103"/>
  <c r="AQ37" i="103"/>
  <c r="AP37" i="103"/>
  <c r="AO37" i="103"/>
  <c r="AN37" i="103"/>
  <c r="BF36" i="103"/>
  <c r="BE36" i="103"/>
  <c r="BD36" i="103"/>
  <c r="BC36" i="103"/>
  <c r="BB36" i="103"/>
  <c r="BA36" i="103"/>
  <c r="AZ36" i="103"/>
  <c r="AY36" i="103"/>
  <c r="AX36" i="103"/>
  <c r="AW36" i="103"/>
  <c r="AV36" i="103"/>
  <c r="AU36" i="103"/>
  <c r="AT36" i="103"/>
  <c r="AS36" i="103"/>
  <c r="AR36" i="103"/>
  <c r="AQ36" i="103"/>
  <c r="AP36" i="103"/>
  <c r="AO36" i="103"/>
  <c r="AN36" i="103"/>
  <c r="BF35" i="103"/>
  <c r="BE35" i="103"/>
  <c r="BD35" i="103"/>
  <c r="BC35" i="103"/>
  <c r="BB35" i="103"/>
  <c r="BA35" i="103"/>
  <c r="AZ35" i="103"/>
  <c r="AY35" i="103"/>
  <c r="AX35" i="103"/>
  <c r="AW35" i="103"/>
  <c r="AV35" i="103"/>
  <c r="AU35" i="103"/>
  <c r="AT35" i="103"/>
  <c r="AS35" i="103"/>
  <c r="AR35" i="103"/>
  <c r="AQ35" i="103"/>
  <c r="AP35" i="103"/>
  <c r="AO35" i="103"/>
  <c r="AN35" i="103"/>
  <c r="BF34" i="103"/>
  <c r="BE34" i="103"/>
  <c r="BD34" i="103"/>
  <c r="BC34" i="103"/>
  <c r="BB34" i="103"/>
  <c r="BA34" i="103"/>
  <c r="AZ34" i="103"/>
  <c r="AY34" i="103"/>
  <c r="AX34" i="103"/>
  <c r="AW34" i="103"/>
  <c r="AV34" i="103"/>
  <c r="AU34" i="103"/>
  <c r="AT34" i="103"/>
  <c r="AS34" i="103"/>
  <c r="AR34" i="103"/>
  <c r="AQ34" i="103"/>
  <c r="AP34" i="103"/>
  <c r="AO34" i="103"/>
  <c r="AN34" i="103"/>
  <c r="BF33" i="103"/>
  <c r="BE33" i="103"/>
  <c r="BD33" i="103"/>
  <c r="BC33" i="103"/>
  <c r="BB33" i="103"/>
  <c r="BA33" i="103"/>
  <c r="AZ33" i="103"/>
  <c r="AY33" i="103"/>
  <c r="AX33" i="103"/>
  <c r="AW33" i="103"/>
  <c r="AV33" i="103"/>
  <c r="AU33" i="103"/>
  <c r="AT33" i="103"/>
  <c r="AS33" i="103"/>
  <c r="AR33" i="103"/>
  <c r="AQ33" i="103"/>
  <c r="AP33" i="103"/>
  <c r="AO33" i="103"/>
  <c r="AN33" i="103"/>
  <c r="BF32" i="103"/>
  <c r="BE32" i="103"/>
  <c r="BD32" i="103"/>
  <c r="BC32" i="103"/>
  <c r="BB32" i="103"/>
  <c r="BA32" i="103"/>
  <c r="AZ32" i="103"/>
  <c r="AY32" i="103"/>
  <c r="AX32" i="103"/>
  <c r="AW32" i="103"/>
  <c r="AV32" i="103"/>
  <c r="AU32" i="103"/>
  <c r="AT32" i="103"/>
  <c r="AS32" i="103"/>
  <c r="AR32" i="103"/>
  <c r="AQ32" i="103"/>
  <c r="AP32" i="103"/>
  <c r="AO32" i="103"/>
  <c r="AN32" i="103"/>
  <c r="BF31" i="103"/>
  <c r="BE31" i="103"/>
  <c r="BD31" i="103"/>
  <c r="BC31" i="103"/>
  <c r="BB31" i="103"/>
  <c r="BA31" i="103"/>
  <c r="AZ31" i="103"/>
  <c r="AY31" i="103"/>
  <c r="AX31" i="103"/>
  <c r="AW31" i="103"/>
  <c r="AV31" i="103"/>
  <c r="AU31" i="103"/>
  <c r="AT31" i="103"/>
  <c r="AS31" i="103"/>
  <c r="AR31" i="103"/>
  <c r="AQ31" i="103"/>
  <c r="AP31" i="103"/>
  <c r="AO31" i="103"/>
  <c r="AN31" i="103"/>
  <c r="BF30" i="103"/>
  <c r="BE30" i="103"/>
  <c r="BD30" i="103"/>
  <c r="BC30" i="103"/>
  <c r="BB30" i="103"/>
  <c r="BA30" i="103"/>
  <c r="AZ30" i="103"/>
  <c r="AY30" i="103"/>
  <c r="AX30" i="103"/>
  <c r="AW30" i="103"/>
  <c r="AV30" i="103"/>
  <c r="AU30" i="103"/>
  <c r="AT30" i="103"/>
  <c r="AS30" i="103"/>
  <c r="AR30" i="103"/>
  <c r="AQ30" i="103"/>
  <c r="AP30" i="103"/>
  <c r="AO30" i="103"/>
  <c r="AN30" i="103"/>
  <c r="BF29" i="103"/>
  <c r="BE29" i="103"/>
  <c r="BD29" i="103"/>
  <c r="BC29" i="103"/>
  <c r="BB29" i="103"/>
  <c r="BA29" i="103"/>
  <c r="AZ29" i="103"/>
  <c r="AY29" i="103"/>
  <c r="AX29" i="103"/>
  <c r="AW29" i="103"/>
  <c r="AV29" i="103"/>
  <c r="AU29" i="103"/>
  <c r="AT29" i="103"/>
  <c r="AS29" i="103"/>
  <c r="AR29" i="103"/>
  <c r="AQ29" i="103"/>
  <c r="AP29" i="103"/>
  <c r="AO29" i="103"/>
  <c r="AN29" i="103"/>
  <c r="BF28" i="103"/>
  <c r="BE28" i="103"/>
  <c r="BD28" i="103"/>
  <c r="BC28" i="103"/>
  <c r="BB28" i="103"/>
  <c r="BA28" i="103"/>
  <c r="AZ28" i="103"/>
  <c r="AY28" i="103"/>
  <c r="AX28" i="103"/>
  <c r="AW28" i="103"/>
  <c r="AV28" i="103"/>
  <c r="AU28" i="103"/>
  <c r="AT28" i="103"/>
  <c r="AS28" i="103"/>
  <c r="AR28" i="103"/>
  <c r="AQ28" i="103"/>
  <c r="AP28" i="103"/>
  <c r="AO28" i="103"/>
  <c r="AN28" i="103"/>
  <c r="BF27" i="103"/>
  <c r="BE27" i="103"/>
  <c r="BD27" i="103"/>
  <c r="BC27" i="103"/>
  <c r="BB27" i="103"/>
  <c r="BA27" i="103"/>
  <c r="AZ27" i="103"/>
  <c r="AY27" i="103"/>
  <c r="AX27" i="103"/>
  <c r="AW27" i="103"/>
  <c r="AV27" i="103"/>
  <c r="AU27" i="103"/>
  <c r="AT27" i="103"/>
  <c r="AS27" i="103"/>
  <c r="AR27" i="103"/>
  <c r="AQ27" i="103"/>
  <c r="AP27" i="103"/>
  <c r="AO27" i="103"/>
  <c r="AN27" i="103"/>
  <c r="BF26" i="103"/>
  <c r="BE26" i="103"/>
  <c r="BD26" i="103"/>
  <c r="BC26" i="103"/>
  <c r="BB26" i="103"/>
  <c r="BA26" i="103"/>
  <c r="AZ26" i="103"/>
  <c r="AY26" i="103"/>
  <c r="AX26" i="103"/>
  <c r="AW26" i="103"/>
  <c r="AV26" i="103"/>
  <c r="AU26" i="103"/>
  <c r="AT26" i="103"/>
  <c r="AS26" i="103"/>
  <c r="AR26" i="103"/>
  <c r="AQ26" i="103"/>
  <c r="AP26" i="103"/>
  <c r="AO26" i="103"/>
  <c r="AN26" i="103"/>
  <c r="BF25" i="103"/>
  <c r="BE25" i="103"/>
  <c r="BD25" i="103"/>
  <c r="BC25" i="103"/>
  <c r="BB25" i="103"/>
  <c r="BA25" i="103"/>
  <c r="AZ25" i="103"/>
  <c r="AY25" i="103"/>
  <c r="AX25" i="103"/>
  <c r="AW25" i="103"/>
  <c r="AV25" i="103"/>
  <c r="AU25" i="103"/>
  <c r="AT25" i="103"/>
  <c r="AS25" i="103"/>
  <c r="AR25" i="103"/>
  <c r="AQ25" i="103"/>
  <c r="AP25" i="103"/>
  <c r="AO25" i="103"/>
  <c r="AN25" i="103"/>
  <c r="BF24" i="103"/>
  <c r="BE24" i="103"/>
  <c r="BD24" i="103"/>
  <c r="BC24" i="103"/>
  <c r="BB24" i="103"/>
  <c r="BA24" i="103"/>
  <c r="AZ24" i="103"/>
  <c r="AY24" i="103"/>
  <c r="AX24" i="103"/>
  <c r="AW24" i="103"/>
  <c r="AV24" i="103"/>
  <c r="AU24" i="103"/>
  <c r="AT24" i="103"/>
  <c r="AS24" i="103"/>
  <c r="AR24" i="103"/>
  <c r="AQ24" i="103"/>
  <c r="AP24" i="103"/>
  <c r="AO24" i="103"/>
  <c r="AN24" i="103"/>
  <c r="BF23" i="103"/>
  <c r="BE23" i="103"/>
  <c r="BD23" i="103"/>
  <c r="BC23" i="103"/>
  <c r="BB23" i="103"/>
  <c r="BA23" i="103"/>
  <c r="AZ23" i="103"/>
  <c r="AY23" i="103"/>
  <c r="AX23" i="103"/>
  <c r="AW23" i="103"/>
  <c r="AV23" i="103"/>
  <c r="AU23" i="103"/>
  <c r="AT23" i="103"/>
  <c r="AS23" i="103"/>
  <c r="AR23" i="103"/>
  <c r="AQ23" i="103"/>
  <c r="AP23" i="103"/>
  <c r="AO23" i="103"/>
  <c r="AN23" i="103"/>
  <c r="BF22" i="103"/>
  <c r="BE22" i="103"/>
  <c r="BD22" i="103"/>
  <c r="BC22" i="103"/>
  <c r="BB22" i="103"/>
  <c r="BA22" i="103"/>
  <c r="AZ22" i="103"/>
  <c r="AY22" i="103"/>
  <c r="AX22" i="103"/>
  <c r="AW22" i="103"/>
  <c r="AV22" i="103"/>
  <c r="AU22" i="103"/>
  <c r="AT22" i="103"/>
  <c r="AS22" i="103"/>
  <c r="AR22" i="103"/>
  <c r="AQ22" i="103"/>
  <c r="AP22" i="103"/>
  <c r="AO22" i="103"/>
  <c r="AN22" i="103"/>
  <c r="BF21" i="103"/>
  <c r="BE21" i="103"/>
  <c r="BD21" i="103"/>
  <c r="BC21" i="103"/>
  <c r="BB21" i="103"/>
  <c r="BA21" i="103"/>
  <c r="AZ21" i="103"/>
  <c r="AY21" i="103"/>
  <c r="AX21" i="103"/>
  <c r="AW21" i="103"/>
  <c r="AV21" i="103"/>
  <c r="AU21" i="103"/>
  <c r="AT21" i="103"/>
  <c r="AS21" i="103"/>
  <c r="AR21" i="103"/>
  <c r="AQ21" i="103"/>
  <c r="AP21" i="103"/>
  <c r="AO21" i="103"/>
  <c r="AN21" i="103"/>
  <c r="BF20" i="103"/>
  <c r="BE20" i="103"/>
  <c r="BD20" i="103"/>
  <c r="BC20" i="103"/>
  <c r="BB20" i="103"/>
  <c r="BA20" i="103"/>
  <c r="AZ20" i="103"/>
  <c r="AY20" i="103"/>
  <c r="AX20" i="103"/>
  <c r="AW20" i="103"/>
  <c r="AV20" i="103"/>
  <c r="AU20" i="103"/>
  <c r="AT20" i="103"/>
  <c r="AS20" i="103"/>
  <c r="AR20" i="103"/>
  <c r="AQ20" i="103"/>
  <c r="AP20" i="103"/>
  <c r="AO20" i="103"/>
  <c r="AN20" i="103"/>
  <c r="BF19" i="103"/>
  <c r="BE19" i="103"/>
  <c r="BD19" i="103"/>
  <c r="BC19" i="103"/>
  <c r="BB19" i="103"/>
  <c r="BA19" i="103"/>
  <c r="AZ19" i="103"/>
  <c r="AY19" i="103"/>
  <c r="AX19" i="103"/>
  <c r="AW19" i="103"/>
  <c r="AV19" i="103"/>
  <c r="AU19" i="103"/>
  <c r="AT19" i="103"/>
  <c r="AS19" i="103"/>
  <c r="AR19" i="103"/>
  <c r="AQ19" i="103"/>
  <c r="AP19" i="103"/>
  <c r="AO19" i="103"/>
  <c r="AN19" i="103"/>
  <c r="BF18" i="103"/>
  <c r="BE18" i="103"/>
  <c r="BD18" i="103"/>
  <c r="BC18" i="103"/>
  <c r="BB18" i="103"/>
  <c r="BA18" i="103"/>
  <c r="AZ18" i="103"/>
  <c r="AY18" i="103"/>
  <c r="AX18" i="103"/>
  <c r="AW18" i="103"/>
  <c r="AV18" i="103"/>
  <c r="AU18" i="103"/>
  <c r="AT18" i="103"/>
  <c r="AS18" i="103"/>
  <c r="AR18" i="103"/>
  <c r="AQ18" i="103"/>
  <c r="AP18" i="103"/>
  <c r="AO18" i="103"/>
  <c r="AN18" i="103"/>
  <c r="BF17" i="103"/>
  <c r="BE17" i="103"/>
  <c r="BD17" i="103"/>
  <c r="BC17" i="103"/>
  <c r="BB17" i="103"/>
  <c r="BA17" i="103"/>
  <c r="AZ17" i="103"/>
  <c r="AY17" i="103"/>
  <c r="AX17" i="103"/>
  <c r="AW17" i="103"/>
  <c r="AV17" i="103"/>
  <c r="AU17" i="103"/>
  <c r="AT17" i="103"/>
  <c r="AS17" i="103"/>
  <c r="AR17" i="103"/>
  <c r="AQ17" i="103"/>
  <c r="AP17" i="103"/>
  <c r="AO17" i="103"/>
  <c r="AN17" i="103"/>
  <c r="BF16" i="103"/>
  <c r="BE16" i="103"/>
  <c r="BD16" i="103"/>
  <c r="BC16" i="103"/>
  <c r="BB16" i="103"/>
  <c r="BA16" i="103"/>
  <c r="AZ16" i="103"/>
  <c r="AY16" i="103"/>
  <c r="AX16" i="103"/>
  <c r="AW16" i="103"/>
  <c r="AV16" i="103"/>
  <c r="AU16" i="103"/>
  <c r="AT16" i="103"/>
  <c r="AS16" i="103"/>
  <c r="AR16" i="103"/>
  <c r="AQ16" i="103"/>
  <c r="AP16" i="103"/>
  <c r="AO16" i="103"/>
  <c r="AN16" i="103"/>
  <c r="BF15" i="103"/>
  <c r="BE15" i="103"/>
  <c r="BD15" i="103"/>
  <c r="BC15" i="103"/>
  <c r="BB15" i="103"/>
  <c r="BA15" i="103"/>
  <c r="AZ15" i="103"/>
  <c r="AY15" i="103"/>
  <c r="AX15" i="103"/>
  <c r="AW15" i="103"/>
  <c r="AV15" i="103"/>
  <c r="AU15" i="103"/>
  <c r="AT15" i="103"/>
  <c r="AS15" i="103"/>
  <c r="AR15" i="103"/>
  <c r="AQ15" i="103"/>
  <c r="AP15" i="103"/>
  <c r="AO15" i="103"/>
  <c r="AN15" i="103"/>
  <c r="BF14" i="103"/>
  <c r="BE14" i="103"/>
  <c r="BD14" i="103"/>
  <c r="BC14" i="103"/>
  <c r="BB14" i="103"/>
  <c r="BA14" i="103"/>
  <c r="AZ14" i="103"/>
  <c r="AY14" i="103"/>
  <c r="AX14" i="103"/>
  <c r="AW14" i="103"/>
  <c r="AV14" i="103"/>
  <c r="AU14" i="103"/>
  <c r="AT14" i="103"/>
  <c r="AS14" i="103"/>
  <c r="AR14" i="103"/>
  <c r="AQ14" i="103"/>
  <c r="AP14" i="103"/>
  <c r="AO14" i="103"/>
  <c r="AN14" i="103"/>
  <c r="S14" i="103"/>
  <c r="S15" i="103" s="1"/>
  <c r="S16" i="103" s="1"/>
  <c r="S17" i="103" s="1"/>
  <c r="S18" i="103" s="1"/>
  <c r="S19" i="103" s="1"/>
  <c r="S20" i="103" s="1"/>
  <c r="S21" i="103" s="1"/>
  <c r="S22" i="103" s="1"/>
  <c r="S23" i="103" s="1"/>
  <c r="S24" i="103" s="1"/>
  <c r="S25" i="103" s="1"/>
  <c r="S26" i="103" s="1"/>
  <c r="S27" i="103" s="1"/>
  <c r="S28" i="103" s="1"/>
  <c r="S29" i="103" s="1"/>
  <c r="S30" i="103" s="1"/>
  <c r="S31" i="103" s="1"/>
  <c r="S32" i="103" s="1"/>
  <c r="S33" i="103" s="1"/>
  <c r="S34" i="103" s="1"/>
  <c r="S35" i="103" s="1"/>
  <c r="S36" i="103" s="1"/>
  <c r="S37" i="103" s="1"/>
  <c r="L7" i="103" s="1"/>
  <c r="R14" i="103"/>
  <c r="R15" i="103" s="1"/>
  <c r="R16" i="103" s="1"/>
  <c r="R17" i="103" s="1"/>
  <c r="R18" i="103" s="1"/>
  <c r="E8" i="103"/>
  <c r="E7" i="103"/>
  <c r="E6" i="103"/>
  <c r="P5" i="103"/>
  <c r="L5" i="103"/>
  <c r="R5" i="103" s="1"/>
  <c r="E5" i="103"/>
  <c r="R19" i="103" l="1"/>
  <c r="R20" i="103" s="1"/>
  <c r="R21" i="103" s="1"/>
  <c r="R22" i="103" s="1"/>
  <c r="R23" i="103" s="1"/>
  <c r="R24" i="103" s="1"/>
  <c r="R25" i="103" s="1"/>
  <c r="R26" i="103" s="1"/>
  <c r="R27" i="103" s="1"/>
  <c r="R28" i="103" s="1"/>
  <c r="R29" i="103" s="1"/>
  <c r="R30" i="103" s="1"/>
  <c r="R31" i="103" s="1"/>
  <c r="R32" i="103" s="1"/>
  <c r="R33" i="103" s="1"/>
  <c r="R34" i="103" s="1"/>
  <c r="R35" i="103" s="1"/>
  <c r="R36" i="103" s="1"/>
  <c r="R37" i="103" s="1"/>
  <c r="L6" i="103" s="1"/>
  <c r="B17" i="104"/>
  <c r="AI16" i="104"/>
  <c r="N6" i="103"/>
  <c r="AI14" i="103"/>
  <c r="B15" i="103"/>
  <c r="N5" i="103"/>
  <c r="B18" i="104" l="1"/>
  <c r="AI17" i="104"/>
  <c r="B16" i="103"/>
  <c r="AI15" i="103"/>
  <c r="B19" i="104" l="1"/>
  <c r="AI18" i="104"/>
  <c r="B17" i="103"/>
  <c r="AI16" i="103"/>
  <c r="B20" i="104" l="1"/>
  <c r="AI19" i="104"/>
  <c r="B18" i="103"/>
  <c r="AI17" i="103"/>
  <c r="B21" i="104" l="1"/>
  <c r="AI20" i="104"/>
  <c r="B19" i="103"/>
  <c r="AI18" i="103"/>
  <c r="B22" i="104" l="1"/>
  <c r="AI21" i="104"/>
  <c r="B20" i="103"/>
  <c r="AI19" i="103"/>
  <c r="B23" i="104" l="1"/>
  <c r="AI22" i="104"/>
  <c r="B21" i="103"/>
  <c r="AI20" i="103"/>
  <c r="B24" i="104" l="1"/>
  <c r="AI23" i="104"/>
  <c r="B22" i="103"/>
  <c r="AI21" i="103"/>
  <c r="B25" i="104" l="1"/>
  <c r="AI24" i="104"/>
  <c r="B23" i="103"/>
  <c r="AI22" i="103"/>
  <c r="B26" i="104" l="1"/>
  <c r="AI25" i="104"/>
  <c r="B24" i="103"/>
  <c r="AI23" i="103"/>
  <c r="B27" i="104" l="1"/>
  <c r="AI26" i="104"/>
  <c r="B25" i="103"/>
  <c r="AI24" i="103"/>
  <c r="B28" i="104" l="1"/>
  <c r="AI27" i="104"/>
  <c r="B26" i="103"/>
  <c r="AI25" i="103"/>
  <c r="B29" i="104" l="1"/>
  <c r="AI28" i="104"/>
  <c r="B27" i="103"/>
  <c r="AI26" i="103"/>
  <c r="B30" i="104" l="1"/>
  <c r="AI29" i="104"/>
  <c r="B28" i="103"/>
  <c r="AI27" i="103"/>
  <c r="B31" i="104" l="1"/>
  <c r="AI30" i="104"/>
  <c r="B29" i="103"/>
  <c r="AI28" i="103"/>
  <c r="B32" i="104" l="1"/>
  <c r="AI31" i="104"/>
  <c r="B30" i="103"/>
  <c r="AI29" i="103"/>
  <c r="B33" i="104" l="1"/>
  <c r="AI32" i="104"/>
  <c r="B31" i="103"/>
  <c r="AI30" i="103"/>
  <c r="B34" i="104" l="1"/>
  <c r="AI33" i="104"/>
  <c r="B32" i="103"/>
  <c r="AI31" i="103"/>
  <c r="B35" i="104" l="1"/>
  <c r="AI34" i="104"/>
  <c r="B33" i="103"/>
  <c r="AI32" i="103"/>
  <c r="B36" i="104" l="1"/>
  <c r="AI35" i="104"/>
  <c r="B34" i="103"/>
  <c r="AI33" i="103"/>
  <c r="B37" i="104" l="1"/>
  <c r="AI37" i="104" s="1"/>
  <c r="AI36" i="104"/>
  <c r="B35" i="103"/>
  <c r="AI34" i="103"/>
  <c r="B36" i="103" l="1"/>
  <c r="AI35" i="103"/>
  <c r="B37" i="103" l="1"/>
  <c r="AI37" i="103" s="1"/>
  <c r="AI36" i="103"/>
  <c r="AU38" i="102" l="1"/>
  <c r="BF37" i="102"/>
  <c r="BE37" i="102"/>
  <c r="BD37" i="102"/>
  <c r="BC37" i="102"/>
  <c r="BB37" i="102"/>
  <c r="BA37" i="102"/>
  <c r="AZ37" i="102"/>
  <c r="AY37" i="102"/>
  <c r="AX37" i="102"/>
  <c r="AW37" i="102"/>
  <c r="AV37" i="102"/>
  <c r="AU37" i="102"/>
  <c r="AT37" i="102"/>
  <c r="AS37" i="102"/>
  <c r="AR37" i="102"/>
  <c r="AQ37" i="102"/>
  <c r="AP37" i="102"/>
  <c r="AO37" i="102"/>
  <c r="AN37" i="102"/>
  <c r="BF36" i="102"/>
  <c r="BE36" i="102"/>
  <c r="BD36" i="102"/>
  <c r="BC36" i="102"/>
  <c r="BB36" i="102"/>
  <c r="BA36" i="102"/>
  <c r="AZ36" i="102"/>
  <c r="AY36" i="102"/>
  <c r="AX36" i="102"/>
  <c r="AW36" i="102"/>
  <c r="AV36" i="102"/>
  <c r="AU36" i="102"/>
  <c r="AT36" i="102"/>
  <c r="AS36" i="102"/>
  <c r="AR36" i="102"/>
  <c r="AQ36" i="102"/>
  <c r="AP36" i="102"/>
  <c r="AO36" i="102"/>
  <c r="AN36" i="102"/>
  <c r="BF35" i="102"/>
  <c r="BE35" i="102"/>
  <c r="BD35" i="102"/>
  <c r="BC35" i="102"/>
  <c r="BB35" i="102"/>
  <c r="BA35" i="102"/>
  <c r="AZ35" i="102"/>
  <c r="AY35" i="102"/>
  <c r="AX35" i="102"/>
  <c r="AW35" i="102"/>
  <c r="AV35" i="102"/>
  <c r="AU35" i="102"/>
  <c r="AT35" i="102"/>
  <c r="AS35" i="102"/>
  <c r="AR35" i="102"/>
  <c r="AQ35" i="102"/>
  <c r="AP35" i="102"/>
  <c r="AO35" i="102"/>
  <c r="AN35" i="102"/>
  <c r="BF34" i="102"/>
  <c r="BE34" i="102"/>
  <c r="BD34" i="102"/>
  <c r="BC34" i="102"/>
  <c r="BB34" i="102"/>
  <c r="BA34" i="102"/>
  <c r="AZ34" i="102"/>
  <c r="AY34" i="102"/>
  <c r="AX34" i="102"/>
  <c r="AW34" i="102"/>
  <c r="AV34" i="102"/>
  <c r="AU34" i="102"/>
  <c r="AT34" i="102"/>
  <c r="AS34" i="102"/>
  <c r="AR34" i="102"/>
  <c r="AQ34" i="102"/>
  <c r="AP34" i="102"/>
  <c r="AO34" i="102"/>
  <c r="AN34" i="102"/>
  <c r="BF33" i="102"/>
  <c r="BE33" i="102"/>
  <c r="BD33" i="102"/>
  <c r="BC33" i="102"/>
  <c r="BB33" i="102"/>
  <c r="BA33" i="102"/>
  <c r="AZ33" i="102"/>
  <c r="AY33" i="102"/>
  <c r="AX33" i="102"/>
  <c r="AW33" i="102"/>
  <c r="AV33" i="102"/>
  <c r="AU33" i="102"/>
  <c r="AT33" i="102"/>
  <c r="AS33" i="102"/>
  <c r="AR33" i="102"/>
  <c r="AQ33" i="102"/>
  <c r="AP33" i="102"/>
  <c r="AO33" i="102"/>
  <c r="AN33" i="102"/>
  <c r="BF32" i="102"/>
  <c r="BE32" i="102"/>
  <c r="BD32" i="102"/>
  <c r="BC32" i="102"/>
  <c r="BB32" i="102"/>
  <c r="BA32" i="102"/>
  <c r="AZ32" i="102"/>
  <c r="AY32" i="102"/>
  <c r="AX32" i="102"/>
  <c r="AW32" i="102"/>
  <c r="AV32" i="102"/>
  <c r="AU32" i="102"/>
  <c r="AT32" i="102"/>
  <c r="AS32" i="102"/>
  <c r="AR32" i="102"/>
  <c r="AQ32" i="102"/>
  <c r="AP32" i="102"/>
  <c r="AO32" i="102"/>
  <c r="AN32" i="102"/>
  <c r="BF31" i="102"/>
  <c r="BE31" i="102"/>
  <c r="BD31" i="102"/>
  <c r="BC31" i="102"/>
  <c r="BB31" i="102"/>
  <c r="BA31" i="102"/>
  <c r="AZ31" i="102"/>
  <c r="AY31" i="102"/>
  <c r="AX31" i="102"/>
  <c r="AW31" i="102"/>
  <c r="AV31" i="102"/>
  <c r="AU31" i="102"/>
  <c r="AT31" i="102"/>
  <c r="AS31" i="102"/>
  <c r="AR31" i="102"/>
  <c r="AQ31" i="102"/>
  <c r="AP31" i="102"/>
  <c r="AO31" i="102"/>
  <c r="AN31" i="102"/>
  <c r="BF30" i="102"/>
  <c r="BE30" i="102"/>
  <c r="BD30" i="102"/>
  <c r="BC30" i="102"/>
  <c r="BB30" i="102"/>
  <c r="BA30" i="102"/>
  <c r="AZ30" i="102"/>
  <c r="AY30" i="102"/>
  <c r="AX30" i="102"/>
  <c r="AW30" i="102"/>
  <c r="AV30" i="102"/>
  <c r="AU30" i="102"/>
  <c r="AT30" i="102"/>
  <c r="AS30" i="102"/>
  <c r="AR30" i="102"/>
  <c r="AQ30" i="102"/>
  <c r="AP30" i="102"/>
  <c r="AO30" i="102"/>
  <c r="AN30" i="102"/>
  <c r="BF29" i="102"/>
  <c r="BE29" i="102"/>
  <c r="BD29" i="102"/>
  <c r="BC29" i="102"/>
  <c r="BB29" i="102"/>
  <c r="BA29" i="102"/>
  <c r="AZ29" i="102"/>
  <c r="AY29" i="102"/>
  <c r="AX29" i="102"/>
  <c r="AW29" i="102"/>
  <c r="AV29" i="102"/>
  <c r="AU29" i="102"/>
  <c r="AT29" i="102"/>
  <c r="AS29" i="102"/>
  <c r="AR29" i="102"/>
  <c r="AQ29" i="102"/>
  <c r="AP29" i="102"/>
  <c r="AO29" i="102"/>
  <c r="AN29" i="102"/>
  <c r="BF28" i="102"/>
  <c r="BE28" i="102"/>
  <c r="BD28" i="102"/>
  <c r="BC28" i="102"/>
  <c r="BB28" i="102"/>
  <c r="BA28" i="102"/>
  <c r="AZ28" i="102"/>
  <c r="AY28" i="102"/>
  <c r="AX28" i="102"/>
  <c r="AW28" i="102"/>
  <c r="AV28" i="102"/>
  <c r="AU28" i="102"/>
  <c r="AT28" i="102"/>
  <c r="AS28" i="102"/>
  <c r="AR28" i="102"/>
  <c r="AQ28" i="102"/>
  <c r="AP28" i="102"/>
  <c r="AO28" i="102"/>
  <c r="AN28" i="102"/>
  <c r="BF27" i="102"/>
  <c r="BE27" i="102"/>
  <c r="BD27" i="102"/>
  <c r="BC27" i="102"/>
  <c r="BB27" i="102"/>
  <c r="BA27" i="102"/>
  <c r="AZ27" i="102"/>
  <c r="AY27" i="102"/>
  <c r="AX27" i="102"/>
  <c r="AW27" i="102"/>
  <c r="AV27" i="102"/>
  <c r="AU27" i="102"/>
  <c r="AT27" i="102"/>
  <c r="AS27" i="102"/>
  <c r="AR27" i="102"/>
  <c r="AQ27" i="102"/>
  <c r="AP27" i="102"/>
  <c r="AO27" i="102"/>
  <c r="AN27" i="102"/>
  <c r="BF26" i="102"/>
  <c r="BE26" i="102"/>
  <c r="BD26" i="102"/>
  <c r="BC26" i="102"/>
  <c r="BB26" i="102"/>
  <c r="BA26" i="102"/>
  <c r="AZ26" i="102"/>
  <c r="AY26" i="102"/>
  <c r="AX26" i="102"/>
  <c r="AW26" i="102"/>
  <c r="AV26" i="102"/>
  <c r="AU26" i="102"/>
  <c r="AT26" i="102"/>
  <c r="AS26" i="102"/>
  <c r="AR26" i="102"/>
  <c r="AQ26" i="102"/>
  <c r="AP26" i="102"/>
  <c r="AO26" i="102"/>
  <c r="AN26" i="102"/>
  <c r="BF25" i="102"/>
  <c r="BE25" i="102"/>
  <c r="BD25" i="102"/>
  <c r="BC25" i="102"/>
  <c r="BB25" i="102"/>
  <c r="BA25" i="102"/>
  <c r="AZ25" i="102"/>
  <c r="AY25" i="102"/>
  <c r="AX25" i="102"/>
  <c r="AW25" i="102"/>
  <c r="AV25" i="102"/>
  <c r="AU25" i="102"/>
  <c r="AT25" i="102"/>
  <c r="AS25" i="102"/>
  <c r="AR25" i="102"/>
  <c r="AQ25" i="102"/>
  <c r="AP25" i="102"/>
  <c r="AO25" i="102"/>
  <c r="AN25" i="102"/>
  <c r="BF24" i="102"/>
  <c r="BE24" i="102"/>
  <c r="BD24" i="102"/>
  <c r="BC24" i="102"/>
  <c r="BB24" i="102"/>
  <c r="BA24" i="102"/>
  <c r="AZ24" i="102"/>
  <c r="AY24" i="102"/>
  <c r="AX24" i="102"/>
  <c r="AW24" i="102"/>
  <c r="AV24" i="102"/>
  <c r="AU24" i="102"/>
  <c r="AT24" i="102"/>
  <c r="AS24" i="102"/>
  <c r="AR24" i="102"/>
  <c r="AQ24" i="102"/>
  <c r="AP24" i="102"/>
  <c r="AO24" i="102"/>
  <c r="AN24" i="102"/>
  <c r="BF23" i="102"/>
  <c r="BE23" i="102"/>
  <c r="BD23" i="102"/>
  <c r="BC23" i="102"/>
  <c r="BB23" i="102"/>
  <c r="BA23" i="102"/>
  <c r="AZ23" i="102"/>
  <c r="AY23" i="102"/>
  <c r="AX23" i="102"/>
  <c r="AW23" i="102"/>
  <c r="AV23" i="102"/>
  <c r="AU23" i="102"/>
  <c r="AT23" i="102"/>
  <c r="AS23" i="102"/>
  <c r="AR23" i="102"/>
  <c r="AQ23" i="102"/>
  <c r="AP23" i="102"/>
  <c r="AO23" i="102"/>
  <c r="AN23" i="102"/>
  <c r="BF22" i="102"/>
  <c r="BE22" i="102"/>
  <c r="BD22" i="102"/>
  <c r="BC22" i="102"/>
  <c r="BB22" i="102"/>
  <c r="BA22" i="102"/>
  <c r="AZ22" i="102"/>
  <c r="AY22" i="102"/>
  <c r="AX22" i="102"/>
  <c r="AW22" i="102"/>
  <c r="AV22" i="102"/>
  <c r="AU22" i="102"/>
  <c r="AT22" i="102"/>
  <c r="AS22" i="102"/>
  <c r="AR22" i="102"/>
  <c r="AQ22" i="102"/>
  <c r="AP22" i="102"/>
  <c r="AO22" i="102"/>
  <c r="AN22" i="102"/>
  <c r="BF21" i="102"/>
  <c r="BE21" i="102"/>
  <c r="BD21" i="102"/>
  <c r="BC21" i="102"/>
  <c r="BB21" i="102"/>
  <c r="BA21" i="102"/>
  <c r="AZ21" i="102"/>
  <c r="AY21" i="102"/>
  <c r="AX21" i="102"/>
  <c r="AW21" i="102"/>
  <c r="AV21" i="102"/>
  <c r="AU21" i="102"/>
  <c r="AT21" i="102"/>
  <c r="AS21" i="102"/>
  <c r="AR21" i="102"/>
  <c r="AQ21" i="102"/>
  <c r="AP21" i="102"/>
  <c r="AO21" i="102"/>
  <c r="AN21" i="102"/>
  <c r="BF20" i="102"/>
  <c r="BE20" i="102"/>
  <c r="BD20" i="102"/>
  <c r="BC20" i="102"/>
  <c r="BB20" i="102"/>
  <c r="BA20" i="102"/>
  <c r="AZ20" i="102"/>
  <c r="AY20" i="102"/>
  <c r="AX20" i="102"/>
  <c r="AW20" i="102"/>
  <c r="AV20" i="102"/>
  <c r="AU20" i="102"/>
  <c r="AT20" i="102"/>
  <c r="AS20" i="102"/>
  <c r="AR20" i="102"/>
  <c r="AQ20" i="102"/>
  <c r="AP20" i="102"/>
  <c r="AO20" i="102"/>
  <c r="AN20" i="102"/>
  <c r="BF19" i="102"/>
  <c r="BE19" i="102"/>
  <c r="BD19" i="102"/>
  <c r="BC19" i="102"/>
  <c r="BB19" i="102"/>
  <c r="BA19" i="102"/>
  <c r="AZ19" i="102"/>
  <c r="AY19" i="102"/>
  <c r="AX19" i="102"/>
  <c r="AW19" i="102"/>
  <c r="AV19" i="102"/>
  <c r="AU19" i="102"/>
  <c r="AT19" i="102"/>
  <c r="AS19" i="102"/>
  <c r="AR19" i="102"/>
  <c r="AQ19" i="102"/>
  <c r="AP19" i="102"/>
  <c r="AO19" i="102"/>
  <c r="AN19" i="102"/>
  <c r="BF18" i="102"/>
  <c r="BE18" i="102"/>
  <c r="BD18" i="102"/>
  <c r="BC18" i="102"/>
  <c r="BB18" i="102"/>
  <c r="BA18" i="102"/>
  <c r="AZ18" i="102"/>
  <c r="AY18" i="102"/>
  <c r="AX18" i="102"/>
  <c r="AW18" i="102"/>
  <c r="AV18" i="102"/>
  <c r="AU18" i="102"/>
  <c r="AT18" i="102"/>
  <c r="AS18" i="102"/>
  <c r="AR18" i="102"/>
  <c r="AQ18" i="102"/>
  <c r="AP18" i="102"/>
  <c r="AO18" i="102"/>
  <c r="AN18" i="102"/>
  <c r="BF17" i="102"/>
  <c r="BE17" i="102"/>
  <c r="BD17" i="102"/>
  <c r="BC17" i="102"/>
  <c r="BB17" i="102"/>
  <c r="BA17" i="102"/>
  <c r="AZ17" i="102"/>
  <c r="AY17" i="102"/>
  <c r="AX17" i="102"/>
  <c r="AW17" i="102"/>
  <c r="AV17" i="102"/>
  <c r="AU17" i="102"/>
  <c r="AT17" i="102"/>
  <c r="AS17" i="102"/>
  <c r="AR17" i="102"/>
  <c r="AQ17" i="102"/>
  <c r="AP17" i="102"/>
  <c r="AO17" i="102"/>
  <c r="AN17" i="102"/>
  <c r="BF16" i="102"/>
  <c r="BE16" i="102"/>
  <c r="BD16" i="102"/>
  <c r="BC16" i="102"/>
  <c r="BB16" i="102"/>
  <c r="BA16" i="102"/>
  <c r="AZ16" i="102"/>
  <c r="AY16" i="102"/>
  <c r="AX16" i="102"/>
  <c r="AW16" i="102"/>
  <c r="AV16" i="102"/>
  <c r="AU16" i="102"/>
  <c r="AT16" i="102"/>
  <c r="AS16" i="102"/>
  <c r="AR16" i="102"/>
  <c r="AQ16" i="102"/>
  <c r="AP16" i="102"/>
  <c r="AO16" i="102"/>
  <c r="AN16" i="102"/>
  <c r="BF15" i="102"/>
  <c r="BE15" i="102"/>
  <c r="BD15" i="102"/>
  <c r="BC15" i="102"/>
  <c r="BB15" i="102"/>
  <c r="BA15" i="102"/>
  <c r="AZ15" i="102"/>
  <c r="AY15" i="102"/>
  <c r="AX15" i="102"/>
  <c r="AW15" i="102"/>
  <c r="AV15" i="102"/>
  <c r="AU15" i="102"/>
  <c r="AT15" i="102"/>
  <c r="AS15" i="102"/>
  <c r="AR15" i="102"/>
  <c r="AQ15" i="102"/>
  <c r="AP15" i="102"/>
  <c r="AO15" i="102"/>
  <c r="AN15" i="102"/>
  <c r="BF14" i="102"/>
  <c r="BE14" i="102"/>
  <c r="BD14" i="102"/>
  <c r="BC14" i="102"/>
  <c r="BB14" i="102"/>
  <c r="BA14" i="102"/>
  <c r="AZ14" i="102"/>
  <c r="AY14" i="102"/>
  <c r="AX14" i="102"/>
  <c r="AW14" i="102"/>
  <c r="AV14" i="102"/>
  <c r="AU14" i="102"/>
  <c r="AT14" i="102"/>
  <c r="AS14" i="102"/>
  <c r="AR14" i="102"/>
  <c r="AQ14" i="102"/>
  <c r="AP14" i="102"/>
  <c r="AO14" i="102"/>
  <c r="AN14" i="102"/>
  <c r="S14" i="102"/>
  <c r="S15" i="102" s="1"/>
  <c r="S16" i="102" s="1"/>
  <c r="S17" i="102" s="1"/>
  <c r="S18" i="102" s="1"/>
  <c r="S19" i="102" s="1"/>
  <c r="S20" i="102" s="1"/>
  <c r="S21" i="102" s="1"/>
  <c r="S22" i="102" s="1"/>
  <c r="S23" i="102" s="1"/>
  <c r="S24" i="102" s="1"/>
  <c r="S25" i="102" s="1"/>
  <c r="S26" i="102" s="1"/>
  <c r="S27" i="102" s="1"/>
  <c r="S28" i="102" s="1"/>
  <c r="S29" i="102" s="1"/>
  <c r="S30" i="102" s="1"/>
  <c r="S31" i="102" s="1"/>
  <c r="S32" i="102" s="1"/>
  <c r="S33" i="102" s="1"/>
  <c r="S34" i="102" s="1"/>
  <c r="S35" i="102" s="1"/>
  <c r="S36" i="102" s="1"/>
  <c r="S37" i="102" s="1"/>
  <c r="L7" i="102" s="1"/>
  <c r="R14" i="102"/>
  <c r="R15" i="102" s="1"/>
  <c r="R16" i="102" s="1"/>
  <c r="R17" i="102" s="1"/>
  <c r="R18" i="102" s="1"/>
  <c r="R19" i="102" s="1"/>
  <c r="R20" i="102" s="1"/>
  <c r="R21" i="102" s="1"/>
  <c r="R22" i="102" s="1"/>
  <c r="R23" i="102" s="1"/>
  <c r="R24" i="102" s="1"/>
  <c r="R25" i="102" s="1"/>
  <c r="R26" i="102" s="1"/>
  <c r="R27" i="102" s="1"/>
  <c r="R28" i="102" s="1"/>
  <c r="R29" i="102" s="1"/>
  <c r="R30" i="102" s="1"/>
  <c r="R31" i="102" s="1"/>
  <c r="R32" i="102" s="1"/>
  <c r="R33" i="102" s="1"/>
  <c r="R34" i="102" s="1"/>
  <c r="R35" i="102" s="1"/>
  <c r="R36" i="102" s="1"/>
  <c r="R37" i="102" s="1"/>
  <c r="L6" i="102" s="1"/>
  <c r="E8" i="102"/>
  <c r="E7" i="102"/>
  <c r="E6" i="102"/>
  <c r="P5" i="102"/>
  <c r="L5" i="102"/>
  <c r="R5" i="102" s="1"/>
  <c r="E5" i="102"/>
  <c r="N6" i="102" l="1"/>
  <c r="AI14" i="102"/>
  <c r="B15" i="102"/>
  <c r="N5" i="102"/>
  <c r="B16" i="102" l="1"/>
  <c r="AI15" i="102"/>
  <c r="B17" i="102" l="1"/>
  <c r="AI16" i="102"/>
  <c r="B18" i="102" l="1"/>
  <c r="AI17" i="102"/>
  <c r="B19" i="102" l="1"/>
  <c r="AI18" i="102"/>
  <c r="B20" i="102" l="1"/>
  <c r="AI19" i="102"/>
  <c r="B21" i="102" l="1"/>
  <c r="AI20" i="102"/>
  <c r="B22" i="102" l="1"/>
  <c r="AI21" i="102"/>
  <c r="B23" i="102" l="1"/>
  <c r="AI22" i="102"/>
  <c r="B24" i="102" l="1"/>
  <c r="AI23" i="102"/>
  <c r="B25" i="102" l="1"/>
  <c r="AI24" i="102"/>
  <c r="B26" i="102" l="1"/>
  <c r="AI25" i="102"/>
  <c r="B27" i="102" l="1"/>
  <c r="AI26" i="102"/>
  <c r="B28" i="102" l="1"/>
  <c r="AI27" i="102"/>
  <c r="B29" i="102" l="1"/>
  <c r="AI28" i="102"/>
  <c r="B30" i="102" l="1"/>
  <c r="AI29" i="102"/>
  <c r="B31" i="102" l="1"/>
  <c r="AI30" i="102"/>
  <c r="B32" i="102" l="1"/>
  <c r="AI31" i="102"/>
  <c r="B33" i="102" l="1"/>
  <c r="AI32" i="102"/>
  <c r="B34" i="102" l="1"/>
  <c r="AI33" i="102"/>
  <c r="B35" i="102" l="1"/>
  <c r="AI34" i="102"/>
  <c r="B36" i="102" l="1"/>
  <c r="AI35" i="102"/>
  <c r="B37" i="102" l="1"/>
  <c r="AI37" i="102" s="1"/>
  <c r="AI36" i="102"/>
  <c r="AU38" i="101" l="1"/>
  <c r="BF37" i="101"/>
  <c r="BE37" i="101"/>
  <c r="BD37" i="101"/>
  <c r="BC37" i="101"/>
  <c r="BB37" i="101"/>
  <c r="BA37" i="101"/>
  <c r="AZ37" i="101"/>
  <c r="AY37" i="101"/>
  <c r="AX37" i="101"/>
  <c r="AW37" i="101"/>
  <c r="AV37" i="101"/>
  <c r="AU37" i="101"/>
  <c r="AT37" i="101"/>
  <c r="AS37" i="101"/>
  <c r="AR37" i="101"/>
  <c r="AQ37" i="101"/>
  <c r="AP37" i="101"/>
  <c r="AO37" i="101"/>
  <c r="AN37" i="101"/>
  <c r="BF36" i="101"/>
  <c r="BE36" i="101"/>
  <c r="BD36" i="101"/>
  <c r="BC36" i="101"/>
  <c r="BB36" i="101"/>
  <c r="BA36" i="101"/>
  <c r="AZ36" i="101"/>
  <c r="AY36" i="101"/>
  <c r="AX36" i="101"/>
  <c r="AW36" i="101"/>
  <c r="AV36" i="101"/>
  <c r="AU36" i="101"/>
  <c r="AT36" i="101"/>
  <c r="AS36" i="101"/>
  <c r="AR36" i="101"/>
  <c r="AQ36" i="101"/>
  <c r="AP36" i="101"/>
  <c r="AO36" i="101"/>
  <c r="AN36" i="101"/>
  <c r="BF35" i="101"/>
  <c r="BE35" i="101"/>
  <c r="BD35" i="101"/>
  <c r="BC35" i="101"/>
  <c r="BB35" i="101"/>
  <c r="BA35" i="101"/>
  <c r="AZ35" i="101"/>
  <c r="AY35" i="101"/>
  <c r="AX35" i="101"/>
  <c r="AW35" i="101"/>
  <c r="AV35" i="101"/>
  <c r="AU35" i="101"/>
  <c r="AT35" i="101"/>
  <c r="AS35" i="101"/>
  <c r="AR35" i="101"/>
  <c r="AQ35" i="101"/>
  <c r="AP35" i="101"/>
  <c r="AO35" i="101"/>
  <c r="AN35" i="101"/>
  <c r="BF34" i="101"/>
  <c r="BE34" i="101"/>
  <c r="BD34" i="101"/>
  <c r="BC34" i="101"/>
  <c r="BB34" i="101"/>
  <c r="BA34" i="101"/>
  <c r="AZ34" i="101"/>
  <c r="AY34" i="101"/>
  <c r="AX34" i="101"/>
  <c r="AW34" i="101"/>
  <c r="AV34" i="101"/>
  <c r="AU34" i="101"/>
  <c r="AT34" i="101"/>
  <c r="AS34" i="101"/>
  <c r="AR34" i="101"/>
  <c r="AQ34" i="101"/>
  <c r="AP34" i="101"/>
  <c r="AO34" i="101"/>
  <c r="AN34" i="101"/>
  <c r="BF33" i="101"/>
  <c r="BE33" i="101"/>
  <c r="BD33" i="101"/>
  <c r="BC33" i="101"/>
  <c r="BB33" i="101"/>
  <c r="BA33" i="101"/>
  <c r="AZ33" i="101"/>
  <c r="AY33" i="101"/>
  <c r="AX33" i="101"/>
  <c r="AW33" i="101"/>
  <c r="AV33" i="101"/>
  <c r="AU33" i="101"/>
  <c r="AT33" i="101"/>
  <c r="AS33" i="101"/>
  <c r="AR33" i="101"/>
  <c r="AQ33" i="101"/>
  <c r="AP33" i="101"/>
  <c r="AO33" i="101"/>
  <c r="AN33" i="101"/>
  <c r="BF32" i="101"/>
  <c r="BE32" i="101"/>
  <c r="BD32" i="101"/>
  <c r="BC32" i="101"/>
  <c r="BB32" i="101"/>
  <c r="BA32" i="101"/>
  <c r="AZ32" i="101"/>
  <c r="AY32" i="101"/>
  <c r="AX32" i="101"/>
  <c r="AW32" i="101"/>
  <c r="AV32" i="101"/>
  <c r="AU32" i="101"/>
  <c r="AT32" i="101"/>
  <c r="AS32" i="101"/>
  <c r="AR32" i="101"/>
  <c r="AQ32" i="101"/>
  <c r="AP32" i="101"/>
  <c r="AO32" i="101"/>
  <c r="AN32" i="101"/>
  <c r="BF31" i="101"/>
  <c r="BE31" i="101"/>
  <c r="BD31" i="101"/>
  <c r="BC31" i="101"/>
  <c r="BB31" i="101"/>
  <c r="BA31" i="101"/>
  <c r="AZ31" i="101"/>
  <c r="AY31" i="101"/>
  <c r="AX31" i="101"/>
  <c r="AW31" i="101"/>
  <c r="AV31" i="101"/>
  <c r="AU31" i="101"/>
  <c r="AT31" i="101"/>
  <c r="AS31" i="101"/>
  <c r="AR31" i="101"/>
  <c r="AQ31" i="101"/>
  <c r="AP31" i="101"/>
  <c r="AO31" i="101"/>
  <c r="AN31" i="101"/>
  <c r="BF30" i="101"/>
  <c r="BE30" i="101"/>
  <c r="BD30" i="101"/>
  <c r="BC30" i="101"/>
  <c r="BB30" i="101"/>
  <c r="BA30" i="101"/>
  <c r="AZ30" i="101"/>
  <c r="AY30" i="101"/>
  <c r="AX30" i="101"/>
  <c r="AW30" i="101"/>
  <c r="AV30" i="101"/>
  <c r="AU30" i="101"/>
  <c r="AT30" i="101"/>
  <c r="AS30" i="101"/>
  <c r="AR30" i="101"/>
  <c r="AQ30" i="101"/>
  <c r="AP30" i="101"/>
  <c r="AO30" i="101"/>
  <c r="AN30" i="101"/>
  <c r="BF29" i="101"/>
  <c r="BE29" i="101"/>
  <c r="BD29" i="101"/>
  <c r="BC29" i="101"/>
  <c r="BB29" i="101"/>
  <c r="BA29" i="101"/>
  <c r="AZ29" i="101"/>
  <c r="AY29" i="101"/>
  <c r="AX29" i="101"/>
  <c r="AW29" i="101"/>
  <c r="AV29" i="101"/>
  <c r="AU29" i="101"/>
  <c r="AT29" i="101"/>
  <c r="AS29" i="101"/>
  <c r="AR29" i="101"/>
  <c r="AQ29" i="101"/>
  <c r="AP29" i="101"/>
  <c r="AO29" i="101"/>
  <c r="AN29" i="101"/>
  <c r="BF28" i="101"/>
  <c r="BE28" i="101"/>
  <c r="BD28" i="101"/>
  <c r="BC28" i="101"/>
  <c r="BB28" i="101"/>
  <c r="BA28" i="101"/>
  <c r="AZ28" i="101"/>
  <c r="AY28" i="101"/>
  <c r="AX28" i="101"/>
  <c r="AW28" i="101"/>
  <c r="AV28" i="101"/>
  <c r="AU28" i="101"/>
  <c r="AT28" i="101"/>
  <c r="AS28" i="101"/>
  <c r="AR28" i="101"/>
  <c r="AQ28" i="101"/>
  <c r="AP28" i="101"/>
  <c r="AO28" i="101"/>
  <c r="AN28" i="101"/>
  <c r="BF27" i="101"/>
  <c r="BE27" i="101"/>
  <c r="BD27" i="101"/>
  <c r="BC27" i="101"/>
  <c r="BB27" i="101"/>
  <c r="BA27" i="101"/>
  <c r="AZ27" i="101"/>
  <c r="AY27" i="101"/>
  <c r="AX27" i="101"/>
  <c r="AW27" i="101"/>
  <c r="AV27" i="101"/>
  <c r="AU27" i="101"/>
  <c r="AT27" i="101"/>
  <c r="AS27" i="101"/>
  <c r="AR27" i="101"/>
  <c r="AQ27" i="101"/>
  <c r="AP27" i="101"/>
  <c r="AO27" i="101"/>
  <c r="AN27" i="101"/>
  <c r="BF26" i="101"/>
  <c r="BE26" i="101"/>
  <c r="BD26" i="101"/>
  <c r="BC26" i="101"/>
  <c r="BB26" i="101"/>
  <c r="BA26" i="101"/>
  <c r="AZ26" i="101"/>
  <c r="AY26" i="101"/>
  <c r="AX26" i="101"/>
  <c r="AW26" i="101"/>
  <c r="AV26" i="101"/>
  <c r="AU26" i="101"/>
  <c r="AT26" i="101"/>
  <c r="AS26" i="101"/>
  <c r="AR26" i="101"/>
  <c r="AQ26" i="101"/>
  <c r="AP26" i="101"/>
  <c r="AO26" i="101"/>
  <c r="AN26" i="101"/>
  <c r="BF25" i="101"/>
  <c r="BE25" i="101"/>
  <c r="BD25" i="101"/>
  <c r="BC25" i="101"/>
  <c r="BB25" i="101"/>
  <c r="BA25" i="101"/>
  <c r="AZ25" i="101"/>
  <c r="AY25" i="101"/>
  <c r="AX25" i="101"/>
  <c r="AW25" i="101"/>
  <c r="AV25" i="101"/>
  <c r="AU25" i="101"/>
  <c r="AT25" i="101"/>
  <c r="AS25" i="101"/>
  <c r="AR25" i="101"/>
  <c r="AQ25" i="101"/>
  <c r="AP25" i="101"/>
  <c r="AO25" i="101"/>
  <c r="AN25" i="101"/>
  <c r="BF24" i="101"/>
  <c r="BE24" i="101"/>
  <c r="BD24" i="101"/>
  <c r="BC24" i="101"/>
  <c r="BB24" i="101"/>
  <c r="BA24" i="101"/>
  <c r="AZ24" i="101"/>
  <c r="AY24" i="101"/>
  <c r="AX24" i="101"/>
  <c r="AW24" i="101"/>
  <c r="AV24" i="101"/>
  <c r="AU24" i="101"/>
  <c r="AT24" i="101"/>
  <c r="AS24" i="101"/>
  <c r="AR24" i="101"/>
  <c r="AQ24" i="101"/>
  <c r="AP24" i="101"/>
  <c r="AO24" i="101"/>
  <c r="AN24" i="101"/>
  <c r="BF23" i="101"/>
  <c r="BE23" i="101"/>
  <c r="BD23" i="101"/>
  <c r="BC23" i="101"/>
  <c r="BB23" i="101"/>
  <c r="BA23" i="101"/>
  <c r="AZ23" i="101"/>
  <c r="AY23" i="101"/>
  <c r="AX23" i="101"/>
  <c r="AW23" i="101"/>
  <c r="AV23" i="101"/>
  <c r="AU23" i="101"/>
  <c r="AT23" i="101"/>
  <c r="AS23" i="101"/>
  <c r="AR23" i="101"/>
  <c r="AQ23" i="101"/>
  <c r="AP23" i="101"/>
  <c r="AO23" i="101"/>
  <c r="AN23" i="101"/>
  <c r="BF22" i="101"/>
  <c r="BE22" i="101"/>
  <c r="BD22" i="101"/>
  <c r="BC22" i="101"/>
  <c r="BB22" i="101"/>
  <c r="BA22" i="101"/>
  <c r="AZ22" i="101"/>
  <c r="AY22" i="101"/>
  <c r="AX22" i="101"/>
  <c r="AW22" i="101"/>
  <c r="AV22" i="101"/>
  <c r="AU22" i="101"/>
  <c r="AT22" i="101"/>
  <c r="AS22" i="101"/>
  <c r="AR22" i="101"/>
  <c r="AQ22" i="101"/>
  <c r="AP22" i="101"/>
  <c r="AO22" i="101"/>
  <c r="AN22" i="101"/>
  <c r="BF21" i="101"/>
  <c r="BE21" i="101"/>
  <c r="BD21" i="101"/>
  <c r="BC21" i="101"/>
  <c r="BB21" i="101"/>
  <c r="BA21" i="101"/>
  <c r="AZ21" i="101"/>
  <c r="AY21" i="101"/>
  <c r="AX21" i="101"/>
  <c r="AW21" i="101"/>
  <c r="AV21" i="101"/>
  <c r="AU21" i="101"/>
  <c r="AT21" i="101"/>
  <c r="AS21" i="101"/>
  <c r="AR21" i="101"/>
  <c r="AQ21" i="101"/>
  <c r="AP21" i="101"/>
  <c r="AO21" i="101"/>
  <c r="AN21" i="101"/>
  <c r="BF20" i="101"/>
  <c r="BE20" i="101"/>
  <c r="BD20" i="101"/>
  <c r="BC20" i="101"/>
  <c r="BB20" i="101"/>
  <c r="BA20" i="101"/>
  <c r="AZ20" i="101"/>
  <c r="AY20" i="101"/>
  <c r="AX20" i="101"/>
  <c r="AW20" i="101"/>
  <c r="AV20" i="101"/>
  <c r="AU20" i="101"/>
  <c r="AT20" i="101"/>
  <c r="AS20" i="101"/>
  <c r="AR20" i="101"/>
  <c r="AQ20" i="101"/>
  <c r="AP20" i="101"/>
  <c r="AO20" i="101"/>
  <c r="AN20" i="101"/>
  <c r="BF19" i="101"/>
  <c r="BE19" i="101"/>
  <c r="BD19" i="101"/>
  <c r="BC19" i="101"/>
  <c r="BB19" i="101"/>
  <c r="BA19" i="101"/>
  <c r="AZ19" i="101"/>
  <c r="AY19" i="101"/>
  <c r="AX19" i="101"/>
  <c r="AW19" i="101"/>
  <c r="AV19" i="101"/>
  <c r="AU19" i="101"/>
  <c r="AT19" i="101"/>
  <c r="AS19" i="101"/>
  <c r="AR19" i="101"/>
  <c r="AQ19" i="101"/>
  <c r="AP19" i="101"/>
  <c r="AO19" i="101"/>
  <c r="AN19" i="101"/>
  <c r="BF18" i="101"/>
  <c r="BE18" i="101"/>
  <c r="BD18" i="101"/>
  <c r="BC18" i="101"/>
  <c r="BB18" i="101"/>
  <c r="BA18" i="101"/>
  <c r="AZ18" i="101"/>
  <c r="AY18" i="101"/>
  <c r="AX18" i="101"/>
  <c r="AW18" i="101"/>
  <c r="AV18" i="101"/>
  <c r="AU18" i="101"/>
  <c r="AT18" i="101"/>
  <c r="AS18" i="101"/>
  <c r="AR18" i="101"/>
  <c r="AQ18" i="101"/>
  <c r="AP18" i="101"/>
  <c r="AO18" i="101"/>
  <c r="AN18" i="101"/>
  <c r="BF17" i="101"/>
  <c r="BE17" i="101"/>
  <c r="BD17" i="101"/>
  <c r="BC17" i="101"/>
  <c r="BB17" i="101"/>
  <c r="BA17" i="101"/>
  <c r="AZ17" i="101"/>
  <c r="AY17" i="101"/>
  <c r="AX17" i="101"/>
  <c r="AW17" i="101"/>
  <c r="AV17" i="101"/>
  <c r="AU17" i="101"/>
  <c r="AT17" i="101"/>
  <c r="AS17" i="101"/>
  <c r="AR17" i="101"/>
  <c r="AQ17" i="101"/>
  <c r="AP17" i="101"/>
  <c r="AO17" i="101"/>
  <c r="AN17" i="101"/>
  <c r="BF16" i="101"/>
  <c r="BE16" i="101"/>
  <c r="BD16" i="101"/>
  <c r="BC16" i="101"/>
  <c r="BB16" i="101"/>
  <c r="BA16" i="101"/>
  <c r="AZ16" i="101"/>
  <c r="AY16" i="101"/>
  <c r="AX16" i="101"/>
  <c r="AW16" i="101"/>
  <c r="AV16" i="101"/>
  <c r="AU16" i="101"/>
  <c r="AT16" i="101"/>
  <c r="AS16" i="101"/>
  <c r="AR16" i="101"/>
  <c r="AQ16" i="101"/>
  <c r="AP16" i="101"/>
  <c r="AO16" i="101"/>
  <c r="AN16" i="101"/>
  <c r="BF15" i="101"/>
  <c r="BE15" i="101"/>
  <c r="BD15" i="101"/>
  <c r="BC15" i="101"/>
  <c r="BB15" i="101"/>
  <c r="BA15" i="101"/>
  <c r="AZ15" i="101"/>
  <c r="AY15" i="101"/>
  <c r="AX15" i="101"/>
  <c r="AW15" i="101"/>
  <c r="AV15" i="101"/>
  <c r="AU15" i="101"/>
  <c r="AT15" i="101"/>
  <c r="AS15" i="101"/>
  <c r="AR15" i="101"/>
  <c r="AQ15" i="101"/>
  <c r="AP15" i="101"/>
  <c r="AO15" i="101"/>
  <c r="AN15" i="101"/>
  <c r="BF14" i="101"/>
  <c r="BE14" i="101"/>
  <c r="BD14" i="101"/>
  <c r="BC14" i="101"/>
  <c r="BB14" i="101"/>
  <c r="BA14" i="101"/>
  <c r="AZ14" i="101"/>
  <c r="AY14" i="101"/>
  <c r="AX14" i="101"/>
  <c r="AW14" i="101"/>
  <c r="AV14" i="101"/>
  <c r="AU14" i="101"/>
  <c r="AT14" i="101"/>
  <c r="AS14" i="101"/>
  <c r="AR14" i="101"/>
  <c r="AQ14" i="101"/>
  <c r="AP14" i="101"/>
  <c r="AO14" i="101"/>
  <c r="AN14" i="101"/>
  <c r="S14" i="101"/>
  <c r="S15" i="101" s="1"/>
  <c r="S16" i="101" s="1"/>
  <c r="S17" i="101" s="1"/>
  <c r="S18" i="101" s="1"/>
  <c r="S19" i="101" s="1"/>
  <c r="S20" i="101" s="1"/>
  <c r="S21" i="101" s="1"/>
  <c r="S22" i="101" s="1"/>
  <c r="S23" i="101" s="1"/>
  <c r="S24" i="101" s="1"/>
  <c r="S25" i="101" s="1"/>
  <c r="S26" i="101" s="1"/>
  <c r="S27" i="101" s="1"/>
  <c r="S28" i="101" s="1"/>
  <c r="S29" i="101" s="1"/>
  <c r="S30" i="101" s="1"/>
  <c r="S31" i="101" s="1"/>
  <c r="S32" i="101" s="1"/>
  <c r="S33" i="101" s="1"/>
  <c r="S34" i="101" s="1"/>
  <c r="S35" i="101" s="1"/>
  <c r="S36" i="101" s="1"/>
  <c r="S37" i="101" s="1"/>
  <c r="L7" i="101" s="1"/>
  <c r="R14" i="101"/>
  <c r="R15" i="101" s="1"/>
  <c r="R16" i="101" s="1"/>
  <c r="R17" i="101" s="1"/>
  <c r="R18" i="101" s="1"/>
  <c r="R19" i="101" s="1"/>
  <c r="R20" i="101" s="1"/>
  <c r="R21" i="101" s="1"/>
  <c r="R22" i="101" s="1"/>
  <c r="R23" i="101" s="1"/>
  <c r="R24" i="101" s="1"/>
  <c r="R25" i="101" s="1"/>
  <c r="R26" i="101" s="1"/>
  <c r="R27" i="101" s="1"/>
  <c r="R28" i="101" s="1"/>
  <c r="R29" i="101" s="1"/>
  <c r="R30" i="101" s="1"/>
  <c r="R31" i="101" s="1"/>
  <c r="R32" i="101" s="1"/>
  <c r="R33" i="101" s="1"/>
  <c r="R34" i="101" s="1"/>
  <c r="R35" i="101" s="1"/>
  <c r="R36" i="101" s="1"/>
  <c r="R37" i="101" s="1"/>
  <c r="L6" i="101" s="1"/>
  <c r="E8" i="101"/>
  <c r="E7" i="101"/>
  <c r="E6" i="101"/>
  <c r="P5" i="101"/>
  <c r="L5" i="101"/>
  <c r="R5" i="101" s="1"/>
  <c r="E5" i="101"/>
  <c r="N6" i="101" l="1"/>
  <c r="AI14" i="101"/>
  <c r="B15" i="101"/>
  <c r="N5" i="101"/>
  <c r="B16" i="101" l="1"/>
  <c r="AI15" i="101"/>
  <c r="B17" i="101" l="1"/>
  <c r="AI16" i="101"/>
  <c r="B18" i="101" l="1"/>
  <c r="AI17" i="101"/>
  <c r="B19" i="101" l="1"/>
  <c r="AI18" i="101"/>
  <c r="B20" i="101" l="1"/>
  <c r="AI19" i="101"/>
  <c r="B21" i="101" l="1"/>
  <c r="AI20" i="101"/>
  <c r="B22" i="101" l="1"/>
  <c r="AI21" i="101"/>
  <c r="B23" i="101" l="1"/>
  <c r="AI22" i="101"/>
  <c r="B24" i="101" l="1"/>
  <c r="AI23" i="101"/>
  <c r="B25" i="101" l="1"/>
  <c r="AI24" i="101"/>
  <c r="B26" i="101" l="1"/>
  <c r="AI25" i="101"/>
  <c r="B27" i="101" l="1"/>
  <c r="AI26" i="101"/>
  <c r="B28" i="101" l="1"/>
  <c r="AI27" i="101"/>
  <c r="B29" i="101" l="1"/>
  <c r="AI28" i="101"/>
  <c r="B30" i="101" l="1"/>
  <c r="AI29" i="101"/>
  <c r="B31" i="101" l="1"/>
  <c r="AI30" i="101"/>
  <c r="B32" i="101" l="1"/>
  <c r="AI31" i="101"/>
  <c r="B33" i="101" l="1"/>
  <c r="AI32" i="101"/>
  <c r="B34" i="101" l="1"/>
  <c r="AI33" i="101"/>
  <c r="B35" i="101" l="1"/>
  <c r="AI34" i="101"/>
  <c r="B36" i="101" l="1"/>
  <c r="AI35" i="101"/>
  <c r="B37" i="101" l="1"/>
  <c r="AI37" i="101" s="1"/>
  <c r="AI36" i="101"/>
  <c r="AU38" i="100" l="1"/>
  <c r="BF37" i="100"/>
  <c r="BE37" i="100"/>
  <c r="BD37" i="100"/>
  <c r="BC37" i="100"/>
  <c r="BB37" i="100"/>
  <c r="BA37" i="100"/>
  <c r="AZ37" i="100"/>
  <c r="AY37" i="100"/>
  <c r="AX37" i="100"/>
  <c r="AW37" i="100"/>
  <c r="AV37" i="100"/>
  <c r="AU37" i="100"/>
  <c r="AT37" i="100"/>
  <c r="AS37" i="100"/>
  <c r="AR37" i="100"/>
  <c r="AQ37" i="100"/>
  <c r="AP37" i="100"/>
  <c r="AO37" i="100"/>
  <c r="AN37" i="100"/>
  <c r="BF36" i="100"/>
  <c r="BE36" i="100"/>
  <c r="BD36" i="100"/>
  <c r="BC36" i="100"/>
  <c r="BB36" i="100"/>
  <c r="BA36" i="100"/>
  <c r="AZ36" i="100"/>
  <c r="AY36" i="100"/>
  <c r="AX36" i="100"/>
  <c r="AW36" i="100"/>
  <c r="AV36" i="100"/>
  <c r="AU36" i="100"/>
  <c r="AT36" i="100"/>
  <c r="AS36" i="100"/>
  <c r="AR36" i="100"/>
  <c r="AQ36" i="100"/>
  <c r="AP36" i="100"/>
  <c r="AO36" i="100"/>
  <c r="AN36" i="100"/>
  <c r="BF35" i="100"/>
  <c r="BE35" i="100"/>
  <c r="BD35" i="100"/>
  <c r="BC35" i="100"/>
  <c r="BB35" i="100"/>
  <c r="BA35" i="100"/>
  <c r="AZ35" i="100"/>
  <c r="AY35" i="100"/>
  <c r="AX35" i="100"/>
  <c r="AW35" i="100"/>
  <c r="AV35" i="100"/>
  <c r="AU35" i="100"/>
  <c r="AT35" i="100"/>
  <c r="AS35" i="100"/>
  <c r="AR35" i="100"/>
  <c r="AQ35" i="100"/>
  <c r="AP35" i="100"/>
  <c r="AO35" i="100"/>
  <c r="AN35" i="100"/>
  <c r="BF34" i="100"/>
  <c r="BE34" i="100"/>
  <c r="BD34" i="100"/>
  <c r="BC34" i="100"/>
  <c r="BB34" i="100"/>
  <c r="BA34" i="100"/>
  <c r="AZ34" i="100"/>
  <c r="AY34" i="100"/>
  <c r="AX34" i="100"/>
  <c r="AW34" i="100"/>
  <c r="AV34" i="100"/>
  <c r="AU34" i="100"/>
  <c r="AT34" i="100"/>
  <c r="AS34" i="100"/>
  <c r="AR34" i="100"/>
  <c r="AQ34" i="100"/>
  <c r="AP34" i="100"/>
  <c r="AO34" i="100"/>
  <c r="AN34" i="100"/>
  <c r="BF33" i="100"/>
  <c r="BE33" i="100"/>
  <c r="BD33" i="100"/>
  <c r="BC33" i="100"/>
  <c r="BB33" i="100"/>
  <c r="BA33" i="100"/>
  <c r="AZ33" i="100"/>
  <c r="AY33" i="100"/>
  <c r="AX33" i="100"/>
  <c r="AW33" i="100"/>
  <c r="AV33" i="100"/>
  <c r="AU33" i="100"/>
  <c r="AT33" i="100"/>
  <c r="AS33" i="100"/>
  <c r="AR33" i="100"/>
  <c r="AQ33" i="100"/>
  <c r="AP33" i="100"/>
  <c r="AO33" i="100"/>
  <c r="AN33" i="100"/>
  <c r="BF32" i="100"/>
  <c r="BE32" i="100"/>
  <c r="BD32" i="100"/>
  <c r="BC32" i="100"/>
  <c r="BB32" i="100"/>
  <c r="BA32" i="100"/>
  <c r="AZ32" i="100"/>
  <c r="AY32" i="100"/>
  <c r="AX32" i="100"/>
  <c r="AW32" i="100"/>
  <c r="AV32" i="100"/>
  <c r="AU32" i="100"/>
  <c r="AT32" i="100"/>
  <c r="AS32" i="100"/>
  <c r="AR32" i="100"/>
  <c r="AQ32" i="100"/>
  <c r="AP32" i="100"/>
  <c r="AO32" i="100"/>
  <c r="AN32" i="100"/>
  <c r="BF31" i="100"/>
  <c r="BE31" i="100"/>
  <c r="BD31" i="100"/>
  <c r="BC31" i="100"/>
  <c r="BB31" i="100"/>
  <c r="BA31" i="100"/>
  <c r="AZ31" i="100"/>
  <c r="AY31" i="100"/>
  <c r="AX31" i="100"/>
  <c r="AW31" i="100"/>
  <c r="AV31" i="100"/>
  <c r="AU31" i="100"/>
  <c r="AT31" i="100"/>
  <c r="AS31" i="100"/>
  <c r="AR31" i="100"/>
  <c r="AQ31" i="100"/>
  <c r="AP31" i="100"/>
  <c r="AO31" i="100"/>
  <c r="AN31" i="100"/>
  <c r="BF30" i="100"/>
  <c r="BE30" i="100"/>
  <c r="BD30" i="100"/>
  <c r="BC30" i="100"/>
  <c r="BB30" i="100"/>
  <c r="BA30" i="100"/>
  <c r="AZ30" i="100"/>
  <c r="AY30" i="100"/>
  <c r="AX30" i="100"/>
  <c r="AW30" i="100"/>
  <c r="AV30" i="100"/>
  <c r="AU30" i="100"/>
  <c r="AT30" i="100"/>
  <c r="AS30" i="100"/>
  <c r="AR30" i="100"/>
  <c r="AQ30" i="100"/>
  <c r="AP30" i="100"/>
  <c r="AO30" i="100"/>
  <c r="AN30" i="100"/>
  <c r="BF29" i="100"/>
  <c r="BE29" i="100"/>
  <c r="BD29" i="100"/>
  <c r="BC29" i="100"/>
  <c r="BB29" i="100"/>
  <c r="BA29" i="100"/>
  <c r="AZ29" i="100"/>
  <c r="AY29" i="100"/>
  <c r="AX29" i="100"/>
  <c r="AW29" i="100"/>
  <c r="AV29" i="100"/>
  <c r="AU29" i="100"/>
  <c r="AT29" i="100"/>
  <c r="AS29" i="100"/>
  <c r="AR29" i="100"/>
  <c r="AQ29" i="100"/>
  <c r="AP29" i="100"/>
  <c r="AO29" i="100"/>
  <c r="AN29" i="100"/>
  <c r="BF28" i="100"/>
  <c r="BE28" i="100"/>
  <c r="BD28" i="100"/>
  <c r="BC28" i="100"/>
  <c r="BB28" i="100"/>
  <c r="BA28" i="100"/>
  <c r="AZ28" i="100"/>
  <c r="AY28" i="100"/>
  <c r="AX28" i="100"/>
  <c r="AW28" i="100"/>
  <c r="AV28" i="100"/>
  <c r="AU28" i="100"/>
  <c r="AT28" i="100"/>
  <c r="AS28" i="100"/>
  <c r="AR28" i="100"/>
  <c r="AQ28" i="100"/>
  <c r="AP28" i="100"/>
  <c r="AO28" i="100"/>
  <c r="AN28" i="100"/>
  <c r="BF27" i="100"/>
  <c r="BE27" i="100"/>
  <c r="BD27" i="100"/>
  <c r="BC27" i="100"/>
  <c r="BB27" i="100"/>
  <c r="BA27" i="100"/>
  <c r="AZ27" i="100"/>
  <c r="AY27" i="100"/>
  <c r="AX27" i="100"/>
  <c r="AW27" i="100"/>
  <c r="AV27" i="100"/>
  <c r="AU27" i="100"/>
  <c r="AT27" i="100"/>
  <c r="AS27" i="100"/>
  <c r="AR27" i="100"/>
  <c r="AQ27" i="100"/>
  <c r="AP27" i="100"/>
  <c r="AO27" i="100"/>
  <c r="AN27" i="100"/>
  <c r="BF26" i="100"/>
  <c r="BE26" i="100"/>
  <c r="BD26" i="100"/>
  <c r="BC26" i="100"/>
  <c r="BB26" i="100"/>
  <c r="BA26" i="100"/>
  <c r="AZ26" i="100"/>
  <c r="AY26" i="100"/>
  <c r="AX26" i="100"/>
  <c r="AW26" i="100"/>
  <c r="AV26" i="100"/>
  <c r="AU26" i="100"/>
  <c r="AT26" i="100"/>
  <c r="AS26" i="100"/>
  <c r="AR26" i="100"/>
  <c r="AQ26" i="100"/>
  <c r="AP26" i="100"/>
  <c r="AO26" i="100"/>
  <c r="AN26" i="100"/>
  <c r="BF25" i="100"/>
  <c r="BE25" i="100"/>
  <c r="BD25" i="100"/>
  <c r="BC25" i="100"/>
  <c r="BB25" i="100"/>
  <c r="BA25" i="100"/>
  <c r="AZ25" i="100"/>
  <c r="AY25" i="100"/>
  <c r="AX25" i="100"/>
  <c r="AW25" i="100"/>
  <c r="AV25" i="100"/>
  <c r="AU25" i="100"/>
  <c r="AT25" i="100"/>
  <c r="AS25" i="100"/>
  <c r="AR25" i="100"/>
  <c r="AQ25" i="100"/>
  <c r="AP25" i="100"/>
  <c r="AO25" i="100"/>
  <c r="AN25" i="100"/>
  <c r="BF24" i="100"/>
  <c r="BE24" i="100"/>
  <c r="BD24" i="100"/>
  <c r="BC24" i="100"/>
  <c r="BB24" i="100"/>
  <c r="BA24" i="100"/>
  <c r="AZ24" i="100"/>
  <c r="AY24" i="100"/>
  <c r="AX24" i="100"/>
  <c r="AW24" i="100"/>
  <c r="AV24" i="100"/>
  <c r="AU24" i="100"/>
  <c r="AT24" i="100"/>
  <c r="AS24" i="100"/>
  <c r="AR24" i="100"/>
  <c r="AQ24" i="100"/>
  <c r="AP24" i="100"/>
  <c r="AO24" i="100"/>
  <c r="AN24" i="100"/>
  <c r="BF23" i="100"/>
  <c r="BE23" i="100"/>
  <c r="BD23" i="100"/>
  <c r="BC23" i="100"/>
  <c r="BB23" i="100"/>
  <c r="BA23" i="100"/>
  <c r="AZ23" i="100"/>
  <c r="AY23" i="100"/>
  <c r="AX23" i="100"/>
  <c r="AW23" i="100"/>
  <c r="AV23" i="100"/>
  <c r="AU23" i="100"/>
  <c r="AT23" i="100"/>
  <c r="AS23" i="100"/>
  <c r="AR23" i="100"/>
  <c r="AQ23" i="100"/>
  <c r="AP23" i="100"/>
  <c r="AO23" i="100"/>
  <c r="AN23" i="100"/>
  <c r="BF22" i="100"/>
  <c r="BE22" i="100"/>
  <c r="BD22" i="100"/>
  <c r="BC22" i="100"/>
  <c r="BB22" i="100"/>
  <c r="BA22" i="100"/>
  <c r="AZ22" i="100"/>
  <c r="AY22" i="100"/>
  <c r="AX22" i="100"/>
  <c r="AW22" i="100"/>
  <c r="AV22" i="100"/>
  <c r="AU22" i="100"/>
  <c r="AT22" i="100"/>
  <c r="AS22" i="100"/>
  <c r="AR22" i="100"/>
  <c r="AQ22" i="100"/>
  <c r="AP22" i="100"/>
  <c r="AO22" i="100"/>
  <c r="AN22" i="100"/>
  <c r="BF21" i="100"/>
  <c r="BE21" i="100"/>
  <c r="BD21" i="100"/>
  <c r="BC21" i="100"/>
  <c r="BB21" i="100"/>
  <c r="BA21" i="100"/>
  <c r="AZ21" i="100"/>
  <c r="AY21" i="100"/>
  <c r="AX21" i="100"/>
  <c r="AW21" i="100"/>
  <c r="AV21" i="100"/>
  <c r="AU21" i="100"/>
  <c r="AT21" i="100"/>
  <c r="AS21" i="100"/>
  <c r="AR21" i="100"/>
  <c r="AQ21" i="100"/>
  <c r="AP21" i="100"/>
  <c r="AO21" i="100"/>
  <c r="AN21" i="100"/>
  <c r="BF20" i="100"/>
  <c r="BE20" i="100"/>
  <c r="BD20" i="100"/>
  <c r="BC20" i="100"/>
  <c r="BB20" i="100"/>
  <c r="BA20" i="100"/>
  <c r="AZ20" i="100"/>
  <c r="AY20" i="100"/>
  <c r="AX20" i="100"/>
  <c r="AW20" i="100"/>
  <c r="AV20" i="100"/>
  <c r="AU20" i="100"/>
  <c r="AT20" i="100"/>
  <c r="AS20" i="100"/>
  <c r="AR20" i="100"/>
  <c r="AQ20" i="100"/>
  <c r="AP20" i="100"/>
  <c r="AO20" i="100"/>
  <c r="AN20" i="100"/>
  <c r="BF19" i="100"/>
  <c r="BE19" i="100"/>
  <c r="BD19" i="100"/>
  <c r="BC19" i="100"/>
  <c r="BB19" i="100"/>
  <c r="BA19" i="100"/>
  <c r="AZ19" i="100"/>
  <c r="AY19" i="100"/>
  <c r="AX19" i="100"/>
  <c r="AW19" i="100"/>
  <c r="AV19" i="100"/>
  <c r="AU19" i="100"/>
  <c r="AT19" i="100"/>
  <c r="AS19" i="100"/>
  <c r="AR19" i="100"/>
  <c r="AQ19" i="100"/>
  <c r="AP19" i="100"/>
  <c r="AO19" i="100"/>
  <c r="AN19" i="100"/>
  <c r="BF18" i="100"/>
  <c r="BE18" i="100"/>
  <c r="BD18" i="100"/>
  <c r="BC18" i="100"/>
  <c r="BB18" i="100"/>
  <c r="BA18" i="100"/>
  <c r="AZ18" i="100"/>
  <c r="AY18" i="100"/>
  <c r="AX18" i="100"/>
  <c r="AW18" i="100"/>
  <c r="AV18" i="100"/>
  <c r="AU18" i="100"/>
  <c r="AT18" i="100"/>
  <c r="AS18" i="100"/>
  <c r="AR18" i="100"/>
  <c r="AQ18" i="100"/>
  <c r="AP18" i="100"/>
  <c r="AO18" i="100"/>
  <c r="AN18" i="100"/>
  <c r="BF17" i="100"/>
  <c r="BE17" i="100"/>
  <c r="BD17" i="100"/>
  <c r="BC17" i="100"/>
  <c r="BB17" i="100"/>
  <c r="BA17" i="100"/>
  <c r="AZ17" i="100"/>
  <c r="AY17" i="100"/>
  <c r="AX17" i="100"/>
  <c r="AW17" i="100"/>
  <c r="AV17" i="100"/>
  <c r="AU17" i="100"/>
  <c r="AT17" i="100"/>
  <c r="AS17" i="100"/>
  <c r="AR17" i="100"/>
  <c r="AQ17" i="100"/>
  <c r="AP17" i="100"/>
  <c r="AO17" i="100"/>
  <c r="AN17" i="100"/>
  <c r="BF16" i="100"/>
  <c r="BE16" i="100"/>
  <c r="BD16" i="100"/>
  <c r="BC16" i="100"/>
  <c r="BB16" i="100"/>
  <c r="BA16" i="100"/>
  <c r="AZ16" i="100"/>
  <c r="AY16" i="100"/>
  <c r="AX16" i="100"/>
  <c r="AW16" i="100"/>
  <c r="AV16" i="100"/>
  <c r="AU16" i="100"/>
  <c r="AT16" i="100"/>
  <c r="AS16" i="100"/>
  <c r="AR16" i="100"/>
  <c r="AQ16" i="100"/>
  <c r="AP16" i="100"/>
  <c r="AO16" i="100"/>
  <c r="AN16" i="100"/>
  <c r="BF15" i="100"/>
  <c r="BE15" i="100"/>
  <c r="BD15" i="100"/>
  <c r="BC15" i="100"/>
  <c r="BB15" i="100"/>
  <c r="BA15" i="100"/>
  <c r="AZ15" i="100"/>
  <c r="AY15" i="100"/>
  <c r="AX15" i="100"/>
  <c r="AW15" i="100"/>
  <c r="AV15" i="100"/>
  <c r="AU15" i="100"/>
  <c r="AT15" i="100"/>
  <c r="AS15" i="100"/>
  <c r="AR15" i="100"/>
  <c r="AQ15" i="100"/>
  <c r="AP15" i="100"/>
  <c r="AO15" i="100"/>
  <c r="AN15" i="100"/>
  <c r="BF14" i="100"/>
  <c r="BE14" i="100"/>
  <c r="BD14" i="100"/>
  <c r="BC14" i="100"/>
  <c r="BB14" i="100"/>
  <c r="BA14" i="100"/>
  <c r="AZ14" i="100"/>
  <c r="AY14" i="100"/>
  <c r="AX14" i="100"/>
  <c r="AW14" i="100"/>
  <c r="AV14" i="100"/>
  <c r="AU14" i="100"/>
  <c r="AT14" i="100"/>
  <c r="AS14" i="100"/>
  <c r="AR14" i="100"/>
  <c r="AQ14" i="100"/>
  <c r="AP14" i="100"/>
  <c r="AO14" i="100"/>
  <c r="AN14" i="100"/>
  <c r="S14" i="100"/>
  <c r="S15" i="100" s="1"/>
  <c r="S16" i="100" s="1"/>
  <c r="S17" i="100" s="1"/>
  <c r="S18" i="100" s="1"/>
  <c r="S19" i="100" s="1"/>
  <c r="S20" i="100" s="1"/>
  <c r="S21" i="100" s="1"/>
  <c r="S22" i="100" s="1"/>
  <c r="S23" i="100" s="1"/>
  <c r="S24" i="100" s="1"/>
  <c r="S25" i="100" s="1"/>
  <c r="S26" i="100" s="1"/>
  <c r="S27" i="100" s="1"/>
  <c r="S28" i="100" s="1"/>
  <c r="S29" i="100" s="1"/>
  <c r="S30" i="100" s="1"/>
  <c r="S31" i="100" s="1"/>
  <c r="S32" i="100" s="1"/>
  <c r="S33" i="100" s="1"/>
  <c r="S34" i="100" s="1"/>
  <c r="S35" i="100" s="1"/>
  <c r="S36" i="100" s="1"/>
  <c r="S37" i="100" s="1"/>
  <c r="L7" i="100" s="1"/>
  <c r="R14" i="100"/>
  <c r="R15" i="100" s="1"/>
  <c r="R16" i="100" s="1"/>
  <c r="R17" i="100" s="1"/>
  <c r="R18" i="100" s="1"/>
  <c r="R19" i="100" s="1"/>
  <c r="R20" i="100" s="1"/>
  <c r="R21" i="100" s="1"/>
  <c r="R22" i="100" s="1"/>
  <c r="R23" i="100" s="1"/>
  <c r="R24" i="100" s="1"/>
  <c r="R25" i="100" s="1"/>
  <c r="R26" i="100" s="1"/>
  <c r="R27" i="100" s="1"/>
  <c r="R28" i="100" s="1"/>
  <c r="R29" i="100" s="1"/>
  <c r="R30" i="100" s="1"/>
  <c r="R31" i="100" s="1"/>
  <c r="R32" i="100" s="1"/>
  <c r="R33" i="100" s="1"/>
  <c r="R34" i="100" s="1"/>
  <c r="R35" i="100" s="1"/>
  <c r="R36" i="100" s="1"/>
  <c r="R37" i="100" s="1"/>
  <c r="L6" i="100" s="1"/>
  <c r="E8" i="100"/>
  <c r="E7" i="100"/>
  <c r="E6" i="100"/>
  <c r="P5" i="100"/>
  <c r="L5" i="100"/>
  <c r="R5" i="100" s="1"/>
  <c r="E5" i="100"/>
  <c r="N6" i="100" l="1"/>
  <c r="AI14" i="100"/>
  <c r="B15" i="100"/>
  <c r="N5" i="100"/>
  <c r="B16" i="100" l="1"/>
  <c r="AI15" i="100"/>
  <c r="B17" i="100" l="1"/>
  <c r="AI16" i="100"/>
  <c r="B18" i="100" l="1"/>
  <c r="AI17" i="100"/>
  <c r="B19" i="100" l="1"/>
  <c r="AI18" i="100"/>
  <c r="B20" i="100" l="1"/>
  <c r="AI19" i="100"/>
  <c r="B21" i="100" l="1"/>
  <c r="AI20" i="100"/>
  <c r="B22" i="100" l="1"/>
  <c r="AI21" i="100"/>
  <c r="B23" i="100" l="1"/>
  <c r="AI22" i="100"/>
  <c r="B24" i="100" l="1"/>
  <c r="AI23" i="100"/>
  <c r="B25" i="100" l="1"/>
  <c r="AI24" i="100"/>
  <c r="B26" i="100" l="1"/>
  <c r="AI25" i="100"/>
  <c r="B27" i="100" l="1"/>
  <c r="AI26" i="100"/>
  <c r="B28" i="100" l="1"/>
  <c r="AI27" i="100"/>
  <c r="B29" i="100" l="1"/>
  <c r="AI28" i="100"/>
  <c r="B30" i="100" l="1"/>
  <c r="AI29" i="100"/>
  <c r="B31" i="100" l="1"/>
  <c r="AI30" i="100"/>
  <c r="B32" i="100" l="1"/>
  <c r="AI31" i="100"/>
  <c r="B33" i="100" l="1"/>
  <c r="AI32" i="100"/>
  <c r="B34" i="100" l="1"/>
  <c r="AI33" i="100"/>
  <c r="B35" i="100" l="1"/>
  <c r="AI34" i="100"/>
  <c r="B36" i="100" l="1"/>
  <c r="AI35" i="100"/>
  <c r="B37" i="100" l="1"/>
  <c r="AI37" i="100" s="1"/>
  <c r="AI36" i="100"/>
  <c r="AU38" i="99" l="1"/>
  <c r="BF37" i="99"/>
  <c r="BE37" i="99"/>
  <c r="BD37" i="99"/>
  <c r="BC37" i="99"/>
  <c r="BB37" i="99"/>
  <c r="BA37" i="99"/>
  <c r="AZ37" i="99"/>
  <c r="AY37" i="99"/>
  <c r="AX37" i="99"/>
  <c r="AW37" i="99"/>
  <c r="AV37" i="99"/>
  <c r="AU37" i="99"/>
  <c r="AT37" i="99"/>
  <c r="AS37" i="99"/>
  <c r="AR37" i="99"/>
  <c r="AQ37" i="99"/>
  <c r="AP37" i="99"/>
  <c r="AO37" i="99"/>
  <c r="AN37" i="99"/>
  <c r="BF36" i="99"/>
  <c r="BE36" i="99"/>
  <c r="BD36" i="99"/>
  <c r="BC36" i="99"/>
  <c r="BB36" i="99"/>
  <c r="BA36" i="99"/>
  <c r="AZ36" i="99"/>
  <c r="AY36" i="99"/>
  <c r="AX36" i="99"/>
  <c r="AW36" i="99"/>
  <c r="AV36" i="99"/>
  <c r="AU36" i="99"/>
  <c r="AT36" i="99"/>
  <c r="AS36" i="99"/>
  <c r="AR36" i="99"/>
  <c r="AQ36" i="99"/>
  <c r="AP36" i="99"/>
  <c r="AO36" i="99"/>
  <c r="AN36" i="99"/>
  <c r="BF35" i="99"/>
  <c r="BE35" i="99"/>
  <c r="BD35" i="99"/>
  <c r="BC35" i="99"/>
  <c r="BB35" i="99"/>
  <c r="BA35" i="99"/>
  <c r="AZ35" i="99"/>
  <c r="AY35" i="99"/>
  <c r="AX35" i="99"/>
  <c r="AW35" i="99"/>
  <c r="AV35" i="99"/>
  <c r="AU35" i="99"/>
  <c r="AT35" i="99"/>
  <c r="AS35" i="99"/>
  <c r="AR35" i="99"/>
  <c r="AQ35" i="99"/>
  <c r="AP35" i="99"/>
  <c r="AO35" i="99"/>
  <c r="AN35" i="99"/>
  <c r="BF34" i="99"/>
  <c r="BE34" i="99"/>
  <c r="BD34" i="99"/>
  <c r="BC34" i="99"/>
  <c r="BB34" i="99"/>
  <c r="BA34" i="99"/>
  <c r="AZ34" i="99"/>
  <c r="AY34" i="99"/>
  <c r="AX34" i="99"/>
  <c r="AW34" i="99"/>
  <c r="AV34" i="99"/>
  <c r="AU34" i="99"/>
  <c r="AT34" i="99"/>
  <c r="AS34" i="99"/>
  <c r="AR34" i="99"/>
  <c r="AQ34" i="99"/>
  <c r="AP34" i="99"/>
  <c r="AO34" i="99"/>
  <c r="AN34" i="99"/>
  <c r="BF33" i="99"/>
  <c r="BE33" i="99"/>
  <c r="BD33" i="99"/>
  <c r="BC33" i="99"/>
  <c r="BB33" i="99"/>
  <c r="BA33" i="99"/>
  <c r="AZ33" i="99"/>
  <c r="AY33" i="99"/>
  <c r="AX33" i="99"/>
  <c r="AW33" i="99"/>
  <c r="AV33" i="99"/>
  <c r="AU33" i="99"/>
  <c r="AT33" i="99"/>
  <c r="AS33" i="99"/>
  <c r="AR33" i="99"/>
  <c r="AQ33" i="99"/>
  <c r="AP33" i="99"/>
  <c r="AO33" i="99"/>
  <c r="AN33" i="99"/>
  <c r="BF32" i="99"/>
  <c r="BE32" i="99"/>
  <c r="BD32" i="99"/>
  <c r="BC32" i="99"/>
  <c r="BB32" i="99"/>
  <c r="BA32" i="99"/>
  <c r="AZ32" i="99"/>
  <c r="AY32" i="99"/>
  <c r="AX32" i="99"/>
  <c r="AW32" i="99"/>
  <c r="AV32" i="99"/>
  <c r="AU32" i="99"/>
  <c r="AT32" i="99"/>
  <c r="AS32" i="99"/>
  <c r="AR32" i="99"/>
  <c r="AQ32" i="99"/>
  <c r="AP32" i="99"/>
  <c r="AO32" i="99"/>
  <c r="AN32" i="99"/>
  <c r="BF31" i="99"/>
  <c r="BE31" i="99"/>
  <c r="BD31" i="99"/>
  <c r="BC31" i="99"/>
  <c r="BB31" i="99"/>
  <c r="BA31" i="99"/>
  <c r="AZ31" i="99"/>
  <c r="AY31" i="99"/>
  <c r="AX31" i="99"/>
  <c r="AW31" i="99"/>
  <c r="AV31" i="99"/>
  <c r="AU31" i="99"/>
  <c r="AT31" i="99"/>
  <c r="AS31" i="99"/>
  <c r="AR31" i="99"/>
  <c r="AQ31" i="99"/>
  <c r="AP31" i="99"/>
  <c r="AO31" i="99"/>
  <c r="AN31" i="99"/>
  <c r="BF30" i="99"/>
  <c r="BE30" i="99"/>
  <c r="BD30" i="99"/>
  <c r="BC30" i="99"/>
  <c r="BB30" i="99"/>
  <c r="BA30" i="99"/>
  <c r="AZ30" i="99"/>
  <c r="AY30" i="99"/>
  <c r="AX30" i="99"/>
  <c r="AW30" i="99"/>
  <c r="AV30" i="99"/>
  <c r="AU30" i="99"/>
  <c r="AT30" i="99"/>
  <c r="AS30" i="99"/>
  <c r="AR30" i="99"/>
  <c r="AQ30" i="99"/>
  <c r="AP30" i="99"/>
  <c r="AO30" i="99"/>
  <c r="AN30" i="99"/>
  <c r="BF29" i="99"/>
  <c r="BE29" i="99"/>
  <c r="BD29" i="99"/>
  <c r="BC29" i="99"/>
  <c r="BB29" i="99"/>
  <c r="BA29" i="99"/>
  <c r="AZ29" i="99"/>
  <c r="AY29" i="99"/>
  <c r="AX29" i="99"/>
  <c r="AW29" i="99"/>
  <c r="AV29" i="99"/>
  <c r="AU29" i="99"/>
  <c r="AT29" i="99"/>
  <c r="AS29" i="99"/>
  <c r="AR29" i="99"/>
  <c r="AQ29" i="99"/>
  <c r="AP29" i="99"/>
  <c r="AO29" i="99"/>
  <c r="AN29" i="99"/>
  <c r="BF28" i="99"/>
  <c r="BE28" i="99"/>
  <c r="BD28" i="99"/>
  <c r="BC28" i="99"/>
  <c r="BB28" i="99"/>
  <c r="BA28" i="99"/>
  <c r="AZ28" i="99"/>
  <c r="AY28" i="99"/>
  <c r="AX28" i="99"/>
  <c r="AW28" i="99"/>
  <c r="AV28" i="99"/>
  <c r="AU28" i="99"/>
  <c r="AT28" i="99"/>
  <c r="AS28" i="99"/>
  <c r="AR28" i="99"/>
  <c r="AQ28" i="99"/>
  <c r="AP28" i="99"/>
  <c r="AO28" i="99"/>
  <c r="AN28" i="99"/>
  <c r="BF27" i="99"/>
  <c r="BE27" i="99"/>
  <c r="BD27" i="99"/>
  <c r="BC27" i="99"/>
  <c r="BB27" i="99"/>
  <c r="BA27" i="99"/>
  <c r="AZ27" i="99"/>
  <c r="AY27" i="99"/>
  <c r="AX27" i="99"/>
  <c r="AW27" i="99"/>
  <c r="AV27" i="99"/>
  <c r="AU27" i="99"/>
  <c r="AT27" i="99"/>
  <c r="AS27" i="99"/>
  <c r="AR27" i="99"/>
  <c r="AQ27" i="99"/>
  <c r="AP27" i="99"/>
  <c r="AO27" i="99"/>
  <c r="AN27" i="99"/>
  <c r="BF26" i="99"/>
  <c r="BE26" i="99"/>
  <c r="BD26" i="99"/>
  <c r="BC26" i="99"/>
  <c r="BB26" i="99"/>
  <c r="BA26" i="99"/>
  <c r="AZ26" i="99"/>
  <c r="AY26" i="99"/>
  <c r="AX26" i="99"/>
  <c r="AW26" i="99"/>
  <c r="AV26" i="99"/>
  <c r="AU26" i="99"/>
  <c r="AT26" i="99"/>
  <c r="AS26" i="99"/>
  <c r="AR26" i="99"/>
  <c r="AQ26" i="99"/>
  <c r="AP26" i="99"/>
  <c r="AO26" i="99"/>
  <c r="AN26" i="99"/>
  <c r="BF25" i="99"/>
  <c r="BE25" i="99"/>
  <c r="BD25" i="99"/>
  <c r="BC25" i="99"/>
  <c r="BB25" i="99"/>
  <c r="BA25" i="99"/>
  <c r="AZ25" i="99"/>
  <c r="AY25" i="99"/>
  <c r="AX25" i="99"/>
  <c r="AW25" i="99"/>
  <c r="AV25" i="99"/>
  <c r="AU25" i="99"/>
  <c r="AT25" i="99"/>
  <c r="AS25" i="99"/>
  <c r="AR25" i="99"/>
  <c r="AQ25" i="99"/>
  <c r="AP25" i="99"/>
  <c r="AO25" i="99"/>
  <c r="AN25" i="99"/>
  <c r="BF24" i="99"/>
  <c r="BE24" i="99"/>
  <c r="BD24" i="99"/>
  <c r="BC24" i="99"/>
  <c r="BB24" i="99"/>
  <c r="BA24" i="99"/>
  <c r="AZ24" i="99"/>
  <c r="AY24" i="99"/>
  <c r="AX24" i="99"/>
  <c r="AW24" i="99"/>
  <c r="AV24" i="99"/>
  <c r="AU24" i="99"/>
  <c r="AT24" i="99"/>
  <c r="AS24" i="99"/>
  <c r="AR24" i="99"/>
  <c r="AQ24" i="99"/>
  <c r="AP24" i="99"/>
  <c r="AO24" i="99"/>
  <c r="AN24" i="99"/>
  <c r="BF23" i="99"/>
  <c r="BE23" i="99"/>
  <c r="BD23" i="99"/>
  <c r="BC23" i="99"/>
  <c r="BB23" i="99"/>
  <c r="BA23" i="99"/>
  <c r="AZ23" i="99"/>
  <c r="AY23" i="99"/>
  <c r="AX23" i="99"/>
  <c r="AW23" i="99"/>
  <c r="AV23" i="99"/>
  <c r="AU23" i="99"/>
  <c r="AT23" i="99"/>
  <c r="AS23" i="99"/>
  <c r="AR23" i="99"/>
  <c r="AQ23" i="99"/>
  <c r="AP23" i="99"/>
  <c r="AO23" i="99"/>
  <c r="AN23" i="99"/>
  <c r="BF22" i="99"/>
  <c r="BE22" i="99"/>
  <c r="BD22" i="99"/>
  <c r="BC22" i="99"/>
  <c r="BB22" i="99"/>
  <c r="BA22" i="99"/>
  <c r="AZ22" i="99"/>
  <c r="AY22" i="99"/>
  <c r="AX22" i="99"/>
  <c r="AW22" i="99"/>
  <c r="AV22" i="99"/>
  <c r="AU22" i="99"/>
  <c r="AT22" i="99"/>
  <c r="AS22" i="99"/>
  <c r="AR22" i="99"/>
  <c r="AQ22" i="99"/>
  <c r="AP22" i="99"/>
  <c r="AO22" i="99"/>
  <c r="AN22" i="99"/>
  <c r="BF21" i="99"/>
  <c r="BE21" i="99"/>
  <c r="BD21" i="99"/>
  <c r="BC21" i="99"/>
  <c r="BB21" i="99"/>
  <c r="BA21" i="99"/>
  <c r="AZ21" i="99"/>
  <c r="AY21" i="99"/>
  <c r="AX21" i="99"/>
  <c r="AW21" i="99"/>
  <c r="AV21" i="99"/>
  <c r="AU21" i="99"/>
  <c r="AT21" i="99"/>
  <c r="AS21" i="99"/>
  <c r="AR21" i="99"/>
  <c r="AQ21" i="99"/>
  <c r="AP21" i="99"/>
  <c r="AO21" i="99"/>
  <c r="AN21" i="99"/>
  <c r="BF20" i="99"/>
  <c r="BE20" i="99"/>
  <c r="BD20" i="99"/>
  <c r="BC20" i="99"/>
  <c r="BB20" i="99"/>
  <c r="BA20" i="99"/>
  <c r="AZ20" i="99"/>
  <c r="AY20" i="99"/>
  <c r="AX20" i="99"/>
  <c r="AW20" i="99"/>
  <c r="AV20" i="99"/>
  <c r="AU20" i="99"/>
  <c r="AT20" i="99"/>
  <c r="AS20" i="99"/>
  <c r="AR20" i="99"/>
  <c r="AQ20" i="99"/>
  <c r="AP20" i="99"/>
  <c r="AO20" i="99"/>
  <c r="AN20" i="99"/>
  <c r="BF19" i="99"/>
  <c r="BE19" i="99"/>
  <c r="BD19" i="99"/>
  <c r="BC19" i="99"/>
  <c r="BB19" i="99"/>
  <c r="BA19" i="99"/>
  <c r="AZ19" i="99"/>
  <c r="AY19" i="99"/>
  <c r="AX19" i="99"/>
  <c r="AW19" i="99"/>
  <c r="AV19" i="99"/>
  <c r="AU19" i="99"/>
  <c r="AT19" i="99"/>
  <c r="AS19" i="99"/>
  <c r="AR19" i="99"/>
  <c r="AQ19" i="99"/>
  <c r="AP19" i="99"/>
  <c r="AO19" i="99"/>
  <c r="AN19" i="99"/>
  <c r="BF18" i="99"/>
  <c r="BE18" i="99"/>
  <c r="BD18" i="99"/>
  <c r="BC18" i="99"/>
  <c r="BB18" i="99"/>
  <c r="BA18" i="99"/>
  <c r="AZ18" i="99"/>
  <c r="AY18" i="99"/>
  <c r="AX18" i="99"/>
  <c r="AW18" i="99"/>
  <c r="AV18" i="99"/>
  <c r="AU18" i="99"/>
  <c r="AT18" i="99"/>
  <c r="AS18" i="99"/>
  <c r="AR18" i="99"/>
  <c r="AQ18" i="99"/>
  <c r="AP18" i="99"/>
  <c r="AO18" i="99"/>
  <c r="AN18" i="99"/>
  <c r="BF17" i="99"/>
  <c r="BE17" i="99"/>
  <c r="BD17" i="99"/>
  <c r="BC17" i="99"/>
  <c r="BB17" i="99"/>
  <c r="BA17" i="99"/>
  <c r="AZ17" i="99"/>
  <c r="AY17" i="99"/>
  <c r="AX17" i="99"/>
  <c r="AW17" i="99"/>
  <c r="AV17" i="99"/>
  <c r="AU17" i="99"/>
  <c r="AT17" i="99"/>
  <c r="AS17" i="99"/>
  <c r="AR17" i="99"/>
  <c r="AQ17" i="99"/>
  <c r="AP17" i="99"/>
  <c r="AO17" i="99"/>
  <c r="AN17" i="99"/>
  <c r="BF16" i="99"/>
  <c r="BE16" i="99"/>
  <c r="BD16" i="99"/>
  <c r="BC16" i="99"/>
  <c r="BB16" i="99"/>
  <c r="BA16" i="99"/>
  <c r="AZ16" i="99"/>
  <c r="AY16" i="99"/>
  <c r="AX16" i="99"/>
  <c r="AW16" i="99"/>
  <c r="AV16" i="99"/>
  <c r="AU16" i="99"/>
  <c r="AT16" i="99"/>
  <c r="AS16" i="99"/>
  <c r="AR16" i="99"/>
  <c r="AQ16" i="99"/>
  <c r="AP16" i="99"/>
  <c r="AO16" i="99"/>
  <c r="AN16" i="99"/>
  <c r="BF15" i="99"/>
  <c r="BE15" i="99"/>
  <c r="BD15" i="99"/>
  <c r="BC15" i="99"/>
  <c r="BB15" i="99"/>
  <c r="BA15" i="99"/>
  <c r="AZ15" i="99"/>
  <c r="AY15" i="99"/>
  <c r="AX15" i="99"/>
  <c r="AW15" i="99"/>
  <c r="AV15" i="99"/>
  <c r="AU15" i="99"/>
  <c r="AT15" i="99"/>
  <c r="AS15" i="99"/>
  <c r="AR15" i="99"/>
  <c r="AQ15" i="99"/>
  <c r="AP15" i="99"/>
  <c r="AO15" i="99"/>
  <c r="AN15" i="99"/>
  <c r="BF14" i="99"/>
  <c r="BE14" i="99"/>
  <c r="BD14" i="99"/>
  <c r="BC14" i="99"/>
  <c r="BB14" i="99"/>
  <c r="BA14" i="99"/>
  <c r="AZ14" i="99"/>
  <c r="AY14" i="99"/>
  <c r="AX14" i="99"/>
  <c r="AW14" i="99"/>
  <c r="AV14" i="99"/>
  <c r="AU14" i="99"/>
  <c r="AT14" i="99"/>
  <c r="AS14" i="99"/>
  <c r="AR14" i="99"/>
  <c r="AQ14" i="99"/>
  <c r="AP14" i="99"/>
  <c r="AO14" i="99"/>
  <c r="AN14" i="99"/>
  <c r="S14" i="99"/>
  <c r="S15" i="99" s="1"/>
  <c r="S16" i="99" s="1"/>
  <c r="S17" i="99" s="1"/>
  <c r="S18" i="99" s="1"/>
  <c r="S19" i="99" s="1"/>
  <c r="S20" i="99" s="1"/>
  <c r="S21" i="99" s="1"/>
  <c r="S22" i="99" s="1"/>
  <c r="S23" i="99" s="1"/>
  <c r="S24" i="99" s="1"/>
  <c r="S25" i="99" s="1"/>
  <c r="S26" i="99" s="1"/>
  <c r="S27" i="99" s="1"/>
  <c r="S28" i="99" s="1"/>
  <c r="S29" i="99" s="1"/>
  <c r="S30" i="99" s="1"/>
  <c r="S31" i="99" s="1"/>
  <c r="S32" i="99" s="1"/>
  <c r="S33" i="99" s="1"/>
  <c r="S34" i="99" s="1"/>
  <c r="S35" i="99" s="1"/>
  <c r="S36" i="99" s="1"/>
  <c r="S37" i="99" s="1"/>
  <c r="L7" i="99" s="1"/>
  <c r="R14" i="99"/>
  <c r="R15" i="99" s="1"/>
  <c r="R16" i="99" s="1"/>
  <c r="R17" i="99" s="1"/>
  <c r="R18" i="99" s="1"/>
  <c r="R19" i="99" s="1"/>
  <c r="R20" i="99" s="1"/>
  <c r="R21" i="99" s="1"/>
  <c r="R22" i="99" s="1"/>
  <c r="R23" i="99" s="1"/>
  <c r="R24" i="99" s="1"/>
  <c r="R25" i="99" s="1"/>
  <c r="R26" i="99" s="1"/>
  <c r="R27" i="99" s="1"/>
  <c r="R28" i="99" s="1"/>
  <c r="R29" i="99" s="1"/>
  <c r="R30" i="99" s="1"/>
  <c r="R31" i="99" s="1"/>
  <c r="R32" i="99" s="1"/>
  <c r="R33" i="99" s="1"/>
  <c r="R34" i="99" s="1"/>
  <c r="R35" i="99" s="1"/>
  <c r="R36" i="99" s="1"/>
  <c r="R37" i="99" s="1"/>
  <c r="L6" i="99" s="1"/>
  <c r="E8" i="99"/>
  <c r="E7" i="99"/>
  <c r="E6" i="99"/>
  <c r="P5" i="99"/>
  <c r="L5" i="99"/>
  <c r="R5" i="99" s="1"/>
  <c r="E5" i="99"/>
  <c r="N6" i="99" l="1"/>
  <c r="AI14" i="99"/>
  <c r="B15" i="99"/>
  <c r="N5" i="99"/>
  <c r="B16" i="99" l="1"/>
  <c r="AI15" i="99"/>
  <c r="B17" i="99" l="1"/>
  <c r="AI16" i="99"/>
  <c r="B18" i="99" l="1"/>
  <c r="AI17" i="99"/>
  <c r="B19" i="99" l="1"/>
  <c r="AI18" i="99"/>
  <c r="B20" i="99" l="1"/>
  <c r="AI19" i="99"/>
  <c r="B21" i="99" l="1"/>
  <c r="AI20" i="99"/>
  <c r="B22" i="99" l="1"/>
  <c r="AI21" i="99"/>
  <c r="B23" i="99" l="1"/>
  <c r="AI22" i="99"/>
  <c r="B24" i="99" l="1"/>
  <c r="AI23" i="99"/>
  <c r="B25" i="99" l="1"/>
  <c r="AI24" i="99"/>
  <c r="B26" i="99" l="1"/>
  <c r="AI25" i="99"/>
  <c r="B27" i="99" l="1"/>
  <c r="AI26" i="99"/>
  <c r="B28" i="99" l="1"/>
  <c r="AI27" i="99"/>
  <c r="B29" i="99" l="1"/>
  <c r="AI28" i="99"/>
  <c r="B30" i="99" l="1"/>
  <c r="AI29" i="99"/>
  <c r="B31" i="99" l="1"/>
  <c r="AI30" i="99"/>
  <c r="B32" i="99" l="1"/>
  <c r="AI31" i="99"/>
  <c r="B33" i="99" l="1"/>
  <c r="AI32" i="99"/>
  <c r="B34" i="99" l="1"/>
  <c r="AI33" i="99"/>
  <c r="B35" i="99" l="1"/>
  <c r="AI34" i="99"/>
  <c r="B36" i="99" l="1"/>
  <c r="AI35" i="99"/>
  <c r="B37" i="99" l="1"/>
  <c r="AI37" i="99" s="1"/>
  <c r="AI36" i="99"/>
  <c r="AU38" i="98" l="1"/>
  <c r="BF37" i="98"/>
  <c r="BE37" i="98"/>
  <c r="BD37" i="98"/>
  <c r="BC37" i="98"/>
  <c r="BB37" i="98"/>
  <c r="BA37" i="98"/>
  <c r="AZ37" i="98"/>
  <c r="AY37" i="98"/>
  <c r="AX37" i="98"/>
  <c r="AW37" i="98"/>
  <c r="AV37" i="98"/>
  <c r="AU37" i="98"/>
  <c r="AT37" i="98"/>
  <c r="AS37" i="98"/>
  <c r="AR37" i="98"/>
  <c r="AQ37" i="98"/>
  <c r="AP37" i="98"/>
  <c r="AO37" i="98"/>
  <c r="AN37" i="98"/>
  <c r="BF36" i="98"/>
  <c r="BE36" i="98"/>
  <c r="BD36" i="98"/>
  <c r="BC36" i="98"/>
  <c r="BB36" i="98"/>
  <c r="BA36" i="98"/>
  <c r="AZ36" i="98"/>
  <c r="AY36" i="98"/>
  <c r="AX36" i="98"/>
  <c r="AW36" i="98"/>
  <c r="AV36" i="98"/>
  <c r="AU36" i="98"/>
  <c r="AT36" i="98"/>
  <c r="AS36" i="98"/>
  <c r="AR36" i="98"/>
  <c r="AQ36" i="98"/>
  <c r="AP36" i="98"/>
  <c r="AO36" i="98"/>
  <c r="AN36" i="98"/>
  <c r="BF35" i="98"/>
  <c r="BE35" i="98"/>
  <c r="BD35" i="98"/>
  <c r="BC35" i="98"/>
  <c r="BB35" i="98"/>
  <c r="BA35" i="98"/>
  <c r="AZ35" i="98"/>
  <c r="AY35" i="98"/>
  <c r="AX35" i="98"/>
  <c r="AW35" i="98"/>
  <c r="AV35" i="98"/>
  <c r="AU35" i="98"/>
  <c r="AT35" i="98"/>
  <c r="AS35" i="98"/>
  <c r="AR35" i="98"/>
  <c r="AQ35" i="98"/>
  <c r="AP35" i="98"/>
  <c r="AO35" i="98"/>
  <c r="AN35" i="98"/>
  <c r="BF34" i="98"/>
  <c r="BE34" i="98"/>
  <c r="BD34" i="98"/>
  <c r="BC34" i="98"/>
  <c r="BB34" i="98"/>
  <c r="BA34" i="98"/>
  <c r="AZ34" i="98"/>
  <c r="AY34" i="98"/>
  <c r="AX34" i="98"/>
  <c r="AW34" i="98"/>
  <c r="AV34" i="98"/>
  <c r="AU34" i="98"/>
  <c r="AT34" i="98"/>
  <c r="AS34" i="98"/>
  <c r="AR34" i="98"/>
  <c r="AQ34" i="98"/>
  <c r="AP34" i="98"/>
  <c r="AO34" i="98"/>
  <c r="AN34" i="98"/>
  <c r="BF33" i="98"/>
  <c r="BE33" i="98"/>
  <c r="BD33" i="98"/>
  <c r="BC33" i="98"/>
  <c r="BB33" i="98"/>
  <c r="BA33" i="98"/>
  <c r="AZ33" i="98"/>
  <c r="AY33" i="98"/>
  <c r="AX33" i="98"/>
  <c r="AW33" i="98"/>
  <c r="AV33" i="98"/>
  <c r="AU33" i="98"/>
  <c r="AT33" i="98"/>
  <c r="AS33" i="98"/>
  <c r="AR33" i="98"/>
  <c r="AQ33" i="98"/>
  <c r="AP33" i="98"/>
  <c r="AO33" i="98"/>
  <c r="AN33" i="98"/>
  <c r="BF32" i="98"/>
  <c r="BE32" i="98"/>
  <c r="BD32" i="98"/>
  <c r="BC32" i="98"/>
  <c r="BB32" i="98"/>
  <c r="BA32" i="98"/>
  <c r="AZ32" i="98"/>
  <c r="AY32" i="98"/>
  <c r="AX32" i="98"/>
  <c r="AW32" i="98"/>
  <c r="AV32" i="98"/>
  <c r="AU32" i="98"/>
  <c r="AT32" i="98"/>
  <c r="AS32" i="98"/>
  <c r="AR32" i="98"/>
  <c r="AQ32" i="98"/>
  <c r="AP32" i="98"/>
  <c r="AO32" i="98"/>
  <c r="AN32" i="98"/>
  <c r="BF31" i="98"/>
  <c r="BE31" i="98"/>
  <c r="BD31" i="98"/>
  <c r="BC31" i="98"/>
  <c r="BB31" i="98"/>
  <c r="BA31" i="98"/>
  <c r="AZ31" i="98"/>
  <c r="AY31" i="98"/>
  <c r="AX31" i="98"/>
  <c r="AW31" i="98"/>
  <c r="AV31" i="98"/>
  <c r="AU31" i="98"/>
  <c r="AT31" i="98"/>
  <c r="AS31" i="98"/>
  <c r="AR31" i="98"/>
  <c r="AQ31" i="98"/>
  <c r="AP31" i="98"/>
  <c r="AO31" i="98"/>
  <c r="AN31" i="98"/>
  <c r="BF30" i="98"/>
  <c r="BE30" i="98"/>
  <c r="BD30" i="98"/>
  <c r="BC30" i="98"/>
  <c r="BB30" i="98"/>
  <c r="BA30" i="98"/>
  <c r="AZ30" i="98"/>
  <c r="AY30" i="98"/>
  <c r="AX30" i="98"/>
  <c r="AW30" i="98"/>
  <c r="AV30" i="98"/>
  <c r="AU30" i="98"/>
  <c r="AT30" i="98"/>
  <c r="AS30" i="98"/>
  <c r="AR30" i="98"/>
  <c r="AQ30" i="98"/>
  <c r="AP30" i="98"/>
  <c r="AO30" i="98"/>
  <c r="AN30" i="98"/>
  <c r="BF29" i="98"/>
  <c r="BE29" i="98"/>
  <c r="BD29" i="98"/>
  <c r="BC29" i="98"/>
  <c r="BB29" i="98"/>
  <c r="BA29" i="98"/>
  <c r="AZ29" i="98"/>
  <c r="AY29" i="98"/>
  <c r="AX29" i="98"/>
  <c r="AW29" i="98"/>
  <c r="AV29" i="98"/>
  <c r="AU29" i="98"/>
  <c r="AT29" i="98"/>
  <c r="AS29" i="98"/>
  <c r="AR29" i="98"/>
  <c r="AQ29" i="98"/>
  <c r="AP29" i="98"/>
  <c r="AO29" i="98"/>
  <c r="AN29" i="98"/>
  <c r="BF28" i="98"/>
  <c r="BE28" i="98"/>
  <c r="BD28" i="98"/>
  <c r="BC28" i="98"/>
  <c r="BB28" i="98"/>
  <c r="BA28" i="98"/>
  <c r="AZ28" i="98"/>
  <c r="AY28" i="98"/>
  <c r="AX28" i="98"/>
  <c r="AW28" i="98"/>
  <c r="AV28" i="98"/>
  <c r="AU28" i="98"/>
  <c r="AT28" i="98"/>
  <c r="AS28" i="98"/>
  <c r="AR28" i="98"/>
  <c r="AQ28" i="98"/>
  <c r="AP28" i="98"/>
  <c r="AO28" i="98"/>
  <c r="AN28" i="98"/>
  <c r="BF27" i="98"/>
  <c r="BE27" i="98"/>
  <c r="BD27" i="98"/>
  <c r="BC27" i="98"/>
  <c r="BB27" i="98"/>
  <c r="BA27" i="98"/>
  <c r="AZ27" i="98"/>
  <c r="AY27" i="98"/>
  <c r="AX27" i="98"/>
  <c r="AW27" i="98"/>
  <c r="AV27" i="98"/>
  <c r="AU27" i="98"/>
  <c r="AT27" i="98"/>
  <c r="AS27" i="98"/>
  <c r="AR27" i="98"/>
  <c r="AQ27" i="98"/>
  <c r="AP27" i="98"/>
  <c r="AO27" i="98"/>
  <c r="AN27" i="98"/>
  <c r="BF26" i="98"/>
  <c r="BE26" i="98"/>
  <c r="BD26" i="98"/>
  <c r="BC26" i="98"/>
  <c r="BB26" i="98"/>
  <c r="BA26" i="98"/>
  <c r="AZ26" i="98"/>
  <c r="AY26" i="98"/>
  <c r="AX26" i="98"/>
  <c r="AW26" i="98"/>
  <c r="AV26" i="98"/>
  <c r="AU26" i="98"/>
  <c r="AT26" i="98"/>
  <c r="AS26" i="98"/>
  <c r="AR26" i="98"/>
  <c r="AQ26" i="98"/>
  <c r="AP26" i="98"/>
  <c r="AO26" i="98"/>
  <c r="AN26" i="98"/>
  <c r="BF25" i="98"/>
  <c r="BE25" i="98"/>
  <c r="BD25" i="98"/>
  <c r="BC25" i="98"/>
  <c r="BB25" i="98"/>
  <c r="BA25" i="98"/>
  <c r="AZ25" i="98"/>
  <c r="AY25" i="98"/>
  <c r="AX25" i="98"/>
  <c r="AW25" i="98"/>
  <c r="AV25" i="98"/>
  <c r="AU25" i="98"/>
  <c r="AT25" i="98"/>
  <c r="AS25" i="98"/>
  <c r="AR25" i="98"/>
  <c r="AQ25" i="98"/>
  <c r="AP25" i="98"/>
  <c r="AO25" i="98"/>
  <c r="AN25" i="98"/>
  <c r="BF24" i="98"/>
  <c r="BE24" i="98"/>
  <c r="BD24" i="98"/>
  <c r="BC24" i="98"/>
  <c r="BB24" i="98"/>
  <c r="BA24" i="98"/>
  <c r="AZ24" i="98"/>
  <c r="AY24" i="98"/>
  <c r="AX24" i="98"/>
  <c r="AW24" i="98"/>
  <c r="AV24" i="98"/>
  <c r="AU24" i="98"/>
  <c r="AT24" i="98"/>
  <c r="AS24" i="98"/>
  <c r="AR24" i="98"/>
  <c r="AQ24" i="98"/>
  <c r="AP24" i="98"/>
  <c r="AO24" i="98"/>
  <c r="AN24" i="98"/>
  <c r="BF23" i="98"/>
  <c r="BE23" i="98"/>
  <c r="BD23" i="98"/>
  <c r="BC23" i="98"/>
  <c r="BB23" i="98"/>
  <c r="BA23" i="98"/>
  <c r="AZ23" i="98"/>
  <c r="AY23" i="98"/>
  <c r="AX23" i="98"/>
  <c r="AW23" i="98"/>
  <c r="AV23" i="98"/>
  <c r="AU23" i="98"/>
  <c r="AT23" i="98"/>
  <c r="AS23" i="98"/>
  <c r="AR23" i="98"/>
  <c r="AQ23" i="98"/>
  <c r="AP23" i="98"/>
  <c r="AO23" i="98"/>
  <c r="AN23" i="98"/>
  <c r="BF22" i="98"/>
  <c r="BE22" i="98"/>
  <c r="BD22" i="98"/>
  <c r="BC22" i="98"/>
  <c r="BB22" i="98"/>
  <c r="BA22" i="98"/>
  <c r="AZ22" i="98"/>
  <c r="AY22" i="98"/>
  <c r="AX22" i="98"/>
  <c r="AW22" i="98"/>
  <c r="AV22" i="98"/>
  <c r="AU22" i="98"/>
  <c r="AT22" i="98"/>
  <c r="AS22" i="98"/>
  <c r="AR22" i="98"/>
  <c r="AQ22" i="98"/>
  <c r="AP22" i="98"/>
  <c r="AO22" i="98"/>
  <c r="AN22" i="98"/>
  <c r="BF21" i="98"/>
  <c r="BE21" i="98"/>
  <c r="BD21" i="98"/>
  <c r="BC21" i="98"/>
  <c r="BB21" i="98"/>
  <c r="BA21" i="98"/>
  <c r="AZ21" i="98"/>
  <c r="AY21" i="98"/>
  <c r="AX21" i="98"/>
  <c r="AW21" i="98"/>
  <c r="AV21" i="98"/>
  <c r="AU21" i="98"/>
  <c r="AT21" i="98"/>
  <c r="AS21" i="98"/>
  <c r="AR21" i="98"/>
  <c r="AQ21" i="98"/>
  <c r="AP21" i="98"/>
  <c r="AO21" i="98"/>
  <c r="AN21" i="98"/>
  <c r="BF20" i="98"/>
  <c r="BE20" i="98"/>
  <c r="BD20" i="98"/>
  <c r="BC20" i="98"/>
  <c r="BB20" i="98"/>
  <c r="BA20" i="98"/>
  <c r="AZ20" i="98"/>
  <c r="AY20" i="98"/>
  <c r="AX20" i="98"/>
  <c r="AW20" i="98"/>
  <c r="AV20" i="98"/>
  <c r="AU20" i="98"/>
  <c r="AT20" i="98"/>
  <c r="AS20" i="98"/>
  <c r="AR20" i="98"/>
  <c r="AQ20" i="98"/>
  <c r="AP20" i="98"/>
  <c r="AO20" i="98"/>
  <c r="AN20" i="98"/>
  <c r="BF19" i="98"/>
  <c r="BE19" i="98"/>
  <c r="BD19" i="98"/>
  <c r="BC19" i="98"/>
  <c r="BB19" i="98"/>
  <c r="BA19" i="98"/>
  <c r="AZ19" i="98"/>
  <c r="AY19" i="98"/>
  <c r="AX19" i="98"/>
  <c r="AW19" i="98"/>
  <c r="AV19" i="98"/>
  <c r="AU19" i="98"/>
  <c r="AT19" i="98"/>
  <c r="AS19" i="98"/>
  <c r="AR19" i="98"/>
  <c r="AQ19" i="98"/>
  <c r="AP19" i="98"/>
  <c r="AO19" i="98"/>
  <c r="AN19" i="98"/>
  <c r="BF18" i="98"/>
  <c r="BE18" i="98"/>
  <c r="BD18" i="98"/>
  <c r="BC18" i="98"/>
  <c r="BB18" i="98"/>
  <c r="BA18" i="98"/>
  <c r="AZ18" i="98"/>
  <c r="AY18" i="98"/>
  <c r="AX18" i="98"/>
  <c r="AW18" i="98"/>
  <c r="AV18" i="98"/>
  <c r="AU18" i="98"/>
  <c r="AT18" i="98"/>
  <c r="AS18" i="98"/>
  <c r="AR18" i="98"/>
  <c r="AQ18" i="98"/>
  <c r="AP18" i="98"/>
  <c r="AO18" i="98"/>
  <c r="AN18" i="98"/>
  <c r="BF17" i="98"/>
  <c r="BE17" i="98"/>
  <c r="BD17" i="98"/>
  <c r="BC17" i="98"/>
  <c r="BB17" i="98"/>
  <c r="BA17" i="98"/>
  <c r="AZ17" i="98"/>
  <c r="AY17" i="98"/>
  <c r="AX17" i="98"/>
  <c r="AW17" i="98"/>
  <c r="AV17" i="98"/>
  <c r="AU17" i="98"/>
  <c r="AT17" i="98"/>
  <c r="AS17" i="98"/>
  <c r="AR17" i="98"/>
  <c r="AQ17" i="98"/>
  <c r="AP17" i="98"/>
  <c r="AO17" i="98"/>
  <c r="AN17" i="98"/>
  <c r="BF16" i="98"/>
  <c r="BE16" i="98"/>
  <c r="BD16" i="98"/>
  <c r="BC16" i="98"/>
  <c r="BB16" i="98"/>
  <c r="BA16" i="98"/>
  <c r="AZ16" i="98"/>
  <c r="AY16" i="98"/>
  <c r="AX16" i="98"/>
  <c r="AW16" i="98"/>
  <c r="AV16" i="98"/>
  <c r="AU16" i="98"/>
  <c r="AT16" i="98"/>
  <c r="AS16" i="98"/>
  <c r="AR16" i="98"/>
  <c r="AQ16" i="98"/>
  <c r="AP16" i="98"/>
  <c r="AO16" i="98"/>
  <c r="AN16" i="98"/>
  <c r="BF15" i="98"/>
  <c r="BE15" i="98"/>
  <c r="BD15" i="98"/>
  <c r="BC15" i="98"/>
  <c r="BB15" i="98"/>
  <c r="BA15" i="98"/>
  <c r="AZ15" i="98"/>
  <c r="AY15" i="98"/>
  <c r="AX15" i="98"/>
  <c r="AW15" i="98"/>
  <c r="AV15" i="98"/>
  <c r="AU15" i="98"/>
  <c r="AT15" i="98"/>
  <c r="AS15" i="98"/>
  <c r="AR15" i="98"/>
  <c r="AQ15" i="98"/>
  <c r="AP15" i="98"/>
  <c r="AO15" i="98"/>
  <c r="AN15" i="98"/>
  <c r="BF14" i="98"/>
  <c r="BE14" i="98"/>
  <c r="BD14" i="98"/>
  <c r="BC14" i="98"/>
  <c r="BB14" i="98"/>
  <c r="BA14" i="98"/>
  <c r="AZ14" i="98"/>
  <c r="AY14" i="98"/>
  <c r="AX14" i="98"/>
  <c r="AW14" i="98"/>
  <c r="AV14" i="98"/>
  <c r="AU14" i="98"/>
  <c r="AT14" i="98"/>
  <c r="AS14" i="98"/>
  <c r="AR14" i="98"/>
  <c r="AQ14" i="98"/>
  <c r="AP14" i="98"/>
  <c r="AO14" i="98"/>
  <c r="AN14" i="98"/>
  <c r="S14" i="98"/>
  <c r="S15" i="98" s="1"/>
  <c r="S16" i="98" s="1"/>
  <c r="S17" i="98" s="1"/>
  <c r="S18" i="98" s="1"/>
  <c r="S19" i="98" s="1"/>
  <c r="S20" i="98" s="1"/>
  <c r="S21" i="98" s="1"/>
  <c r="S22" i="98" s="1"/>
  <c r="S23" i="98" s="1"/>
  <c r="S24" i="98" s="1"/>
  <c r="S25" i="98" s="1"/>
  <c r="S26" i="98" s="1"/>
  <c r="S27" i="98" s="1"/>
  <c r="S28" i="98" s="1"/>
  <c r="S29" i="98" s="1"/>
  <c r="S30" i="98" s="1"/>
  <c r="S31" i="98" s="1"/>
  <c r="S32" i="98" s="1"/>
  <c r="S33" i="98" s="1"/>
  <c r="S34" i="98" s="1"/>
  <c r="S35" i="98" s="1"/>
  <c r="S36" i="98" s="1"/>
  <c r="S37" i="98" s="1"/>
  <c r="L7" i="98" s="1"/>
  <c r="R14" i="98"/>
  <c r="R15" i="98" s="1"/>
  <c r="R16" i="98" s="1"/>
  <c r="R17" i="98" s="1"/>
  <c r="R18" i="98" s="1"/>
  <c r="R19" i="98" s="1"/>
  <c r="R20" i="98" s="1"/>
  <c r="R21" i="98" s="1"/>
  <c r="R22" i="98" s="1"/>
  <c r="R23" i="98" s="1"/>
  <c r="R24" i="98" s="1"/>
  <c r="R25" i="98" s="1"/>
  <c r="R26" i="98" s="1"/>
  <c r="R27" i="98" s="1"/>
  <c r="R28" i="98" s="1"/>
  <c r="R29" i="98" s="1"/>
  <c r="R30" i="98" s="1"/>
  <c r="R31" i="98" s="1"/>
  <c r="R32" i="98" s="1"/>
  <c r="R33" i="98" s="1"/>
  <c r="R34" i="98" s="1"/>
  <c r="R35" i="98" s="1"/>
  <c r="R36" i="98" s="1"/>
  <c r="R37" i="98" s="1"/>
  <c r="L6" i="98" s="1"/>
  <c r="E8" i="98"/>
  <c r="E7" i="98"/>
  <c r="E6" i="98"/>
  <c r="P5" i="98"/>
  <c r="L5" i="98"/>
  <c r="R5" i="98" s="1"/>
  <c r="E5" i="98"/>
  <c r="N6" i="98" l="1"/>
  <c r="AI14" i="98"/>
  <c r="B15" i="98"/>
  <c r="N5" i="98"/>
  <c r="B16" i="98" l="1"/>
  <c r="AI15" i="98"/>
  <c r="B17" i="98" l="1"/>
  <c r="AI16" i="98"/>
  <c r="B18" i="98" l="1"/>
  <c r="AI17" i="98"/>
  <c r="B19" i="98" l="1"/>
  <c r="AI18" i="98"/>
  <c r="B20" i="98" l="1"/>
  <c r="AI19" i="98"/>
  <c r="B21" i="98" l="1"/>
  <c r="AI20" i="98"/>
  <c r="B22" i="98" l="1"/>
  <c r="AI21" i="98"/>
  <c r="B23" i="98" l="1"/>
  <c r="AI22" i="98"/>
  <c r="B24" i="98" l="1"/>
  <c r="AI23" i="98"/>
  <c r="B25" i="98" l="1"/>
  <c r="AI24" i="98"/>
  <c r="B26" i="98" l="1"/>
  <c r="AI25" i="98"/>
  <c r="B27" i="98" l="1"/>
  <c r="AI26" i="98"/>
  <c r="B28" i="98" l="1"/>
  <c r="AI27" i="98"/>
  <c r="B29" i="98" l="1"/>
  <c r="AI28" i="98"/>
  <c r="B30" i="98" l="1"/>
  <c r="AI29" i="98"/>
  <c r="B31" i="98" l="1"/>
  <c r="AI30" i="98"/>
  <c r="B32" i="98" l="1"/>
  <c r="AI31" i="98"/>
  <c r="B33" i="98" l="1"/>
  <c r="AI32" i="98"/>
  <c r="B34" i="98" l="1"/>
  <c r="AI33" i="98"/>
  <c r="B35" i="98" l="1"/>
  <c r="AI34" i="98"/>
  <c r="B36" i="98" l="1"/>
  <c r="AI35" i="98"/>
  <c r="B37" i="98" l="1"/>
  <c r="AI37" i="98" s="1"/>
  <c r="AI36" i="98"/>
  <c r="AU38" i="97" l="1"/>
  <c r="BF37" i="97"/>
  <c r="BE37" i="97"/>
  <c r="BD37" i="97"/>
  <c r="BC37" i="97"/>
  <c r="BB37" i="97"/>
  <c r="BA37" i="97"/>
  <c r="AZ37" i="97"/>
  <c r="AY37" i="97"/>
  <c r="AX37" i="97"/>
  <c r="AW37" i="97"/>
  <c r="AV37" i="97"/>
  <c r="AU37" i="97"/>
  <c r="AT37" i="97"/>
  <c r="AS37" i="97"/>
  <c r="AR37" i="97"/>
  <c r="AQ37" i="97"/>
  <c r="AP37" i="97"/>
  <c r="AO37" i="97"/>
  <c r="AN37" i="97"/>
  <c r="BF36" i="97"/>
  <c r="BE36" i="97"/>
  <c r="BD36" i="97"/>
  <c r="BC36" i="97"/>
  <c r="BB36" i="97"/>
  <c r="BA36" i="97"/>
  <c r="AZ36" i="97"/>
  <c r="AY36" i="97"/>
  <c r="AX36" i="97"/>
  <c r="AW36" i="97"/>
  <c r="AV36" i="97"/>
  <c r="AU36" i="97"/>
  <c r="AT36" i="97"/>
  <c r="AS36" i="97"/>
  <c r="AR36" i="97"/>
  <c r="AQ36" i="97"/>
  <c r="AP36" i="97"/>
  <c r="AO36" i="97"/>
  <c r="AN36" i="97"/>
  <c r="BF35" i="97"/>
  <c r="BE35" i="97"/>
  <c r="BD35" i="97"/>
  <c r="BC35" i="97"/>
  <c r="BB35" i="97"/>
  <c r="BA35" i="97"/>
  <c r="AZ35" i="97"/>
  <c r="AY35" i="97"/>
  <c r="AX35" i="97"/>
  <c r="AW35" i="97"/>
  <c r="AV35" i="97"/>
  <c r="AU35" i="97"/>
  <c r="AT35" i="97"/>
  <c r="AS35" i="97"/>
  <c r="AR35" i="97"/>
  <c r="AQ35" i="97"/>
  <c r="AP35" i="97"/>
  <c r="AO35" i="97"/>
  <c r="AN35" i="97"/>
  <c r="BF34" i="97"/>
  <c r="BE34" i="97"/>
  <c r="BD34" i="97"/>
  <c r="BC34" i="97"/>
  <c r="BB34" i="97"/>
  <c r="BA34" i="97"/>
  <c r="AZ34" i="97"/>
  <c r="AY34" i="97"/>
  <c r="AX34" i="97"/>
  <c r="AW34" i="97"/>
  <c r="AV34" i="97"/>
  <c r="AU34" i="97"/>
  <c r="AT34" i="97"/>
  <c r="AS34" i="97"/>
  <c r="AR34" i="97"/>
  <c r="AQ34" i="97"/>
  <c r="AP34" i="97"/>
  <c r="AO34" i="97"/>
  <c r="AN34" i="97"/>
  <c r="BF33" i="97"/>
  <c r="BE33" i="97"/>
  <c r="BD33" i="97"/>
  <c r="BC33" i="97"/>
  <c r="BB33" i="97"/>
  <c r="BA33" i="97"/>
  <c r="AZ33" i="97"/>
  <c r="AY33" i="97"/>
  <c r="AX33" i="97"/>
  <c r="AW33" i="97"/>
  <c r="AV33" i="97"/>
  <c r="AU33" i="97"/>
  <c r="AT33" i="97"/>
  <c r="AS33" i="97"/>
  <c r="AR33" i="97"/>
  <c r="AQ33" i="97"/>
  <c r="AP33" i="97"/>
  <c r="AO33" i="97"/>
  <c r="AN33" i="97"/>
  <c r="BF32" i="97"/>
  <c r="BE32" i="97"/>
  <c r="BD32" i="97"/>
  <c r="BC32" i="97"/>
  <c r="BB32" i="97"/>
  <c r="BA32" i="97"/>
  <c r="AZ32" i="97"/>
  <c r="AY32" i="97"/>
  <c r="AX32" i="97"/>
  <c r="AW32" i="97"/>
  <c r="AV32" i="97"/>
  <c r="AU32" i="97"/>
  <c r="AT32" i="97"/>
  <c r="AS32" i="97"/>
  <c r="AR32" i="97"/>
  <c r="AQ32" i="97"/>
  <c r="AP32" i="97"/>
  <c r="AO32" i="97"/>
  <c r="AN32" i="97"/>
  <c r="BF31" i="97"/>
  <c r="BE31" i="97"/>
  <c r="BD31" i="97"/>
  <c r="BC31" i="97"/>
  <c r="BB31" i="97"/>
  <c r="BA31" i="97"/>
  <c r="AZ31" i="97"/>
  <c r="AY31" i="97"/>
  <c r="AX31" i="97"/>
  <c r="AW31" i="97"/>
  <c r="AV31" i="97"/>
  <c r="AU31" i="97"/>
  <c r="AT31" i="97"/>
  <c r="AS31" i="97"/>
  <c r="AR31" i="97"/>
  <c r="AQ31" i="97"/>
  <c r="AP31" i="97"/>
  <c r="AO31" i="97"/>
  <c r="AN31" i="97"/>
  <c r="BF30" i="97"/>
  <c r="BE30" i="97"/>
  <c r="BD30" i="97"/>
  <c r="BC30" i="97"/>
  <c r="BB30" i="97"/>
  <c r="BA30" i="97"/>
  <c r="AZ30" i="97"/>
  <c r="AY30" i="97"/>
  <c r="AX30" i="97"/>
  <c r="AW30" i="97"/>
  <c r="AV30" i="97"/>
  <c r="AU30" i="97"/>
  <c r="AT30" i="97"/>
  <c r="AS30" i="97"/>
  <c r="AR30" i="97"/>
  <c r="AQ30" i="97"/>
  <c r="AP30" i="97"/>
  <c r="AO30" i="97"/>
  <c r="AN30" i="97"/>
  <c r="BF29" i="97"/>
  <c r="BE29" i="97"/>
  <c r="BD29" i="97"/>
  <c r="BC29" i="97"/>
  <c r="BB29" i="97"/>
  <c r="BA29" i="97"/>
  <c r="AZ29" i="97"/>
  <c r="AY29" i="97"/>
  <c r="AX29" i="97"/>
  <c r="AW29" i="97"/>
  <c r="AV29" i="97"/>
  <c r="AU29" i="97"/>
  <c r="AT29" i="97"/>
  <c r="AS29" i="97"/>
  <c r="AR29" i="97"/>
  <c r="AQ29" i="97"/>
  <c r="AP29" i="97"/>
  <c r="AO29" i="97"/>
  <c r="AN29" i="97"/>
  <c r="BF28" i="97"/>
  <c r="BE28" i="97"/>
  <c r="BD28" i="97"/>
  <c r="BC28" i="97"/>
  <c r="BB28" i="97"/>
  <c r="BA28" i="97"/>
  <c r="AZ28" i="97"/>
  <c r="AY28" i="97"/>
  <c r="AX28" i="97"/>
  <c r="AW28" i="97"/>
  <c r="AV28" i="97"/>
  <c r="AU28" i="97"/>
  <c r="AT28" i="97"/>
  <c r="AS28" i="97"/>
  <c r="AR28" i="97"/>
  <c r="AQ28" i="97"/>
  <c r="AP28" i="97"/>
  <c r="AO28" i="97"/>
  <c r="AN28" i="97"/>
  <c r="BF27" i="97"/>
  <c r="BE27" i="97"/>
  <c r="BD27" i="97"/>
  <c r="BC27" i="97"/>
  <c r="BB27" i="97"/>
  <c r="BA27" i="97"/>
  <c r="AZ27" i="97"/>
  <c r="AY27" i="97"/>
  <c r="AX27" i="97"/>
  <c r="AW27" i="97"/>
  <c r="AV27" i="97"/>
  <c r="AU27" i="97"/>
  <c r="AT27" i="97"/>
  <c r="AS27" i="97"/>
  <c r="AR27" i="97"/>
  <c r="AQ27" i="97"/>
  <c r="AP27" i="97"/>
  <c r="AO27" i="97"/>
  <c r="AN27" i="97"/>
  <c r="BF26" i="97"/>
  <c r="BE26" i="97"/>
  <c r="BD26" i="97"/>
  <c r="BC26" i="97"/>
  <c r="BB26" i="97"/>
  <c r="BA26" i="97"/>
  <c r="AZ26" i="97"/>
  <c r="AY26" i="97"/>
  <c r="AX26" i="97"/>
  <c r="AW26" i="97"/>
  <c r="AV26" i="97"/>
  <c r="AU26" i="97"/>
  <c r="AT26" i="97"/>
  <c r="AS26" i="97"/>
  <c r="AR26" i="97"/>
  <c r="AQ26" i="97"/>
  <c r="AP26" i="97"/>
  <c r="AO26" i="97"/>
  <c r="AN26" i="97"/>
  <c r="BF25" i="97"/>
  <c r="BE25" i="97"/>
  <c r="BD25" i="97"/>
  <c r="BC25" i="97"/>
  <c r="BB25" i="97"/>
  <c r="BA25" i="97"/>
  <c r="AZ25" i="97"/>
  <c r="AY25" i="97"/>
  <c r="AX25" i="97"/>
  <c r="AW25" i="97"/>
  <c r="AV25" i="97"/>
  <c r="AU25" i="97"/>
  <c r="AT25" i="97"/>
  <c r="AS25" i="97"/>
  <c r="AR25" i="97"/>
  <c r="AQ25" i="97"/>
  <c r="AP25" i="97"/>
  <c r="AO25" i="97"/>
  <c r="AN25" i="97"/>
  <c r="BF24" i="97"/>
  <c r="BE24" i="97"/>
  <c r="BD24" i="97"/>
  <c r="BC24" i="97"/>
  <c r="BB24" i="97"/>
  <c r="BA24" i="97"/>
  <c r="AZ24" i="97"/>
  <c r="AY24" i="97"/>
  <c r="AX24" i="97"/>
  <c r="AW24" i="97"/>
  <c r="AV24" i="97"/>
  <c r="AU24" i="97"/>
  <c r="AT24" i="97"/>
  <c r="AS24" i="97"/>
  <c r="AR24" i="97"/>
  <c r="AQ24" i="97"/>
  <c r="AP24" i="97"/>
  <c r="AO24" i="97"/>
  <c r="AN24" i="97"/>
  <c r="BF23" i="97"/>
  <c r="BE23" i="97"/>
  <c r="BD23" i="97"/>
  <c r="BC23" i="97"/>
  <c r="BB23" i="97"/>
  <c r="BA23" i="97"/>
  <c r="AZ23" i="97"/>
  <c r="AY23" i="97"/>
  <c r="AX23" i="97"/>
  <c r="AW23" i="97"/>
  <c r="AV23" i="97"/>
  <c r="AU23" i="97"/>
  <c r="AT23" i="97"/>
  <c r="AS23" i="97"/>
  <c r="AR23" i="97"/>
  <c r="AQ23" i="97"/>
  <c r="AP23" i="97"/>
  <c r="AO23" i="97"/>
  <c r="AN23" i="97"/>
  <c r="BF22" i="97"/>
  <c r="BE22" i="97"/>
  <c r="BD22" i="97"/>
  <c r="BC22" i="97"/>
  <c r="BB22" i="97"/>
  <c r="BA22" i="97"/>
  <c r="AZ22" i="97"/>
  <c r="AY22" i="97"/>
  <c r="AX22" i="97"/>
  <c r="AW22" i="97"/>
  <c r="AV22" i="97"/>
  <c r="AU22" i="97"/>
  <c r="AT22" i="97"/>
  <c r="AS22" i="97"/>
  <c r="AR22" i="97"/>
  <c r="AQ22" i="97"/>
  <c r="AP22" i="97"/>
  <c r="AO22" i="97"/>
  <c r="AN22" i="97"/>
  <c r="BF21" i="97"/>
  <c r="BE21" i="97"/>
  <c r="BD21" i="97"/>
  <c r="BC21" i="97"/>
  <c r="BB21" i="97"/>
  <c r="BA21" i="97"/>
  <c r="AZ21" i="97"/>
  <c r="AY21" i="97"/>
  <c r="AX21" i="97"/>
  <c r="AW21" i="97"/>
  <c r="AV21" i="97"/>
  <c r="AU21" i="97"/>
  <c r="AT21" i="97"/>
  <c r="AS21" i="97"/>
  <c r="AR21" i="97"/>
  <c r="AQ21" i="97"/>
  <c r="AP21" i="97"/>
  <c r="AO21" i="97"/>
  <c r="AN21" i="97"/>
  <c r="BF20" i="97"/>
  <c r="BE20" i="97"/>
  <c r="BD20" i="97"/>
  <c r="BC20" i="97"/>
  <c r="BB20" i="97"/>
  <c r="BA20" i="97"/>
  <c r="AZ20" i="97"/>
  <c r="AY20" i="97"/>
  <c r="AX20" i="97"/>
  <c r="AW20" i="97"/>
  <c r="AV20" i="97"/>
  <c r="AU20" i="97"/>
  <c r="AT20" i="97"/>
  <c r="AS20" i="97"/>
  <c r="AR20" i="97"/>
  <c r="AQ20" i="97"/>
  <c r="AP20" i="97"/>
  <c r="AO20" i="97"/>
  <c r="AN20" i="97"/>
  <c r="BF19" i="97"/>
  <c r="BE19" i="97"/>
  <c r="BD19" i="97"/>
  <c r="BC19" i="97"/>
  <c r="BB19" i="97"/>
  <c r="BA19" i="97"/>
  <c r="AZ19" i="97"/>
  <c r="AY19" i="97"/>
  <c r="AX19" i="97"/>
  <c r="AW19" i="97"/>
  <c r="AV19" i="97"/>
  <c r="AU19" i="97"/>
  <c r="AT19" i="97"/>
  <c r="AS19" i="97"/>
  <c r="AR19" i="97"/>
  <c r="AQ19" i="97"/>
  <c r="AP19" i="97"/>
  <c r="AO19" i="97"/>
  <c r="AN19" i="97"/>
  <c r="BF18" i="97"/>
  <c r="BE18" i="97"/>
  <c r="BD18" i="97"/>
  <c r="BC18" i="97"/>
  <c r="BB18" i="97"/>
  <c r="BA18" i="97"/>
  <c r="AZ18" i="97"/>
  <c r="AY18" i="97"/>
  <c r="AX18" i="97"/>
  <c r="AW18" i="97"/>
  <c r="AV18" i="97"/>
  <c r="AU18" i="97"/>
  <c r="AT18" i="97"/>
  <c r="AS18" i="97"/>
  <c r="AR18" i="97"/>
  <c r="AQ18" i="97"/>
  <c r="AP18" i="97"/>
  <c r="AO18" i="97"/>
  <c r="AN18" i="97"/>
  <c r="BF17" i="97"/>
  <c r="BE17" i="97"/>
  <c r="BD17" i="97"/>
  <c r="BC17" i="97"/>
  <c r="BB17" i="97"/>
  <c r="BA17" i="97"/>
  <c r="AZ17" i="97"/>
  <c r="AY17" i="97"/>
  <c r="AX17" i="97"/>
  <c r="AW17" i="97"/>
  <c r="AV17" i="97"/>
  <c r="AU17" i="97"/>
  <c r="AT17" i="97"/>
  <c r="AS17" i="97"/>
  <c r="AR17" i="97"/>
  <c r="AQ17" i="97"/>
  <c r="AP17" i="97"/>
  <c r="AO17" i="97"/>
  <c r="AN17" i="97"/>
  <c r="BF16" i="97"/>
  <c r="BE16" i="97"/>
  <c r="BD16" i="97"/>
  <c r="BC16" i="97"/>
  <c r="BB16" i="97"/>
  <c r="BA16" i="97"/>
  <c r="AZ16" i="97"/>
  <c r="AY16" i="97"/>
  <c r="AX16" i="97"/>
  <c r="AW16" i="97"/>
  <c r="AV16" i="97"/>
  <c r="AU16" i="97"/>
  <c r="AT16" i="97"/>
  <c r="AS16" i="97"/>
  <c r="AR16" i="97"/>
  <c r="AQ16" i="97"/>
  <c r="AP16" i="97"/>
  <c r="AO16" i="97"/>
  <c r="AN16" i="97"/>
  <c r="BF15" i="97"/>
  <c r="BE15" i="97"/>
  <c r="BD15" i="97"/>
  <c r="BC15" i="97"/>
  <c r="BB15" i="97"/>
  <c r="BA15" i="97"/>
  <c r="AZ15" i="97"/>
  <c r="AY15" i="97"/>
  <c r="AX15" i="97"/>
  <c r="AW15" i="97"/>
  <c r="AV15" i="97"/>
  <c r="AU15" i="97"/>
  <c r="AT15" i="97"/>
  <c r="AS15" i="97"/>
  <c r="AR15" i="97"/>
  <c r="AQ15" i="97"/>
  <c r="AP15" i="97"/>
  <c r="AO15" i="97"/>
  <c r="AN15" i="97"/>
  <c r="BF14" i="97"/>
  <c r="BE14" i="97"/>
  <c r="BD14" i="97"/>
  <c r="BC14" i="97"/>
  <c r="BB14" i="97"/>
  <c r="BA14" i="97"/>
  <c r="AZ14" i="97"/>
  <c r="AY14" i="97"/>
  <c r="AX14" i="97"/>
  <c r="AW14" i="97"/>
  <c r="AV14" i="97"/>
  <c r="AU14" i="97"/>
  <c r="AT14" i="97"/>
  <c r="AS14" i="97"/>
  <c r="AR14" i="97"/>
  <c r="AQ14" i="97"/>
  <c r="AP14" i="97"/>
  <c r="AO14" i="97"/>
  <c r="AN14" i="97"/>
  <c r="S14" i="97"/>
  <c r="S15" i="97" s="1"/>
  <c r="S16" i="97" s="1"/>
  <c r="S17" i="97" s="1"/>
  <c r="S18" i="97" s="1"/>
  <c r="S19" i="97" s="1"/>
  <c r="S20" i="97" s="1"/>
  <c r="S21" i="97" s="1"/>
  <c r="S22" i="97" s="1"/>
  <c r="S23" i="97" s="1"/>
  <c r="S24" i="97" s="1"/>
  <c r="S25" i="97" s="1"/>
  <c r="S26" i="97" s="1"/>
  <c r="S27" i="97" s="1"/>
  <c r="S28" i="97" s="1"/>
  <c r="S29" i="97" s="1"/>
  <c r="S30" i="97" s="1"/>
  <c r="S31" i="97" s="1"/>
  <c r="S32" i="97" s="1"/>
  <c r="S33" i="97" s="1"/>
  <c r="S34" i="97" s="1"/>
  <c r="S35" i="97" s="1"/>
  <c r="S36" i="97" s="1"/>
  <c r="S37" i="97" s="1"/>
  <c r="L7" i="97" s="1"/>
  <c r="R14" i="97"/>
  <c r="R15" i="97" s="1"/>
  <c r="R16" i="97" s="1"/>
  <c r="R17" i="97" s="1"/>
  <c r="R18" i="97" s="1"/>
  <c r="R19" i="97" s="1"/>
  <c r="R20" i="97" s="1"/>
  <c r="R21" i="97" s="1"/>
  <c r="R22" i="97" s="1"/>
  <c r="R23" i="97" s="1"/>
  <c r="R24" i="97" s="1"/>
  <c r="R25" i="97" s="1"/>
  <c r="R26" i="97" s="1"/>
  <c r="R27" i="97" s="1"/>
  <c r="R28" i="97" s="1"/>
  <c r="R29" i="97" s="1"/>
  <c r="R30" i="97" s="1"/>
  <c r="R31" i="97" s="1"/>
  <c r="R32" i="97" s="1"/>
  <c r="R33" i="97" s="1"/>
  <c r="R34" i="97" s="1"/>
  <c r="R35" i="97" s="1"/>
  <c r="R36" i="97" s="1"/>
  <c r="R37" i="97" s="1"/>
  <c r="L6" i="97" s="1"/>
  <c r="E8" i="97"/>
  <c r="E7" i="97"/>
  <c r="E6" i="97"/>
  <c r="P5" i="97"/>
  <c r="L5" i="97"/>
  <c r="R5" i="97" s="1"/>
  <c r="E5" i="97"/>
  <c r="AI14" i="97" l="1"/>
  <c r="N6" i="97"/>
  <c r="B15" i="97"/>
  <c r="N5" i="97"/>
  <c r="B16" i="97" l="1"/>
  <c r="AI15" i="97"/>
  <c r="B17" i="97" l="1"/>
  <c r="AI16" i="97"/>
  <c r="B18" i="97" l="1"/>
  <c r="AI17" i="97"/>
  <c r="B19" i="97" l="1"/>
  <c r="AI18" i="97"/>
  <c r="B20" i="97" l="1"/>
  <c r="AI19" i="97"/>
  <c r="B21" i="97" l="1"/>
  <c r="AI20" i="97"/>
  <c r="B22" i="97" l="1"/>
  <c r="AI21" i="97"/>
  <c r="B23" i="97" l="1"/>
  <c r="AI22" i="97"/>
  <c r="B24" i="97" l="1"/>
  <c r="AI23" i="97"/>
  <c r="B25" i="97" l="1"/>
  <c r="AI24" i="97"/>
  <c r="B26" i="97" l="1"/>
  <c r="AI25" i="97"/>
  <c r="B27" i="97" l="1"/>
  <c r="AI26" i="97"/>
  <c r="B28" i="97" l="1"/>
  <c r="AI27" i="97"/>
  <c r="B29" i="97" l="1"/>
  <c r="AI28" i="97"/>
  <c r="B30" i="97" l="1"/>
  <c r="AI29" i="97"/>
  <c r="B31" i="97" l="1"/>
  <c r="AI30" i="97"/>
  <c r="B32" i="97" l="1"/>
  <c r="AI31" i="97"/>
  <c r="B33" i="97" l="1"/>
  <c r="AI32" i="97"/>
  <c r="B34" i="97" l="1"/>
  <c r="AI33" i="97"/>
  <c r="B35" i="97" l="1"/>
  <c r="AI34" i="97"/>
  <c r="B36" i="97" l="1"/>
  <c r="AI35" i="97"/>
  <c r="B37" i="97" l="1"/>
  <c r="AI37" i="97" s="1"/>
  <c r="AI36" i="97"/>
  <c r="AU38" i="96" l="1"/>
  <c r="BF37" i="96"/>
  <c r="BE37" i="96"/>
  <c r="BD37" i="96"/>
  <c r="BC37" i="96"/>
  <c r="BB37" i="96"/>
  <c r="BA37" i="96"/>
  <c r="AZ37" i="96"/>
  <c r="AY37" i="96"/>
  <c r="AX37" i="96"/>
  <c r="AW37" i="96"/>
  <c r="AV37" i="96"/>
  <c r="AU37" i="96"/>
  <c r="AT37" i="96"/>
  <c r="AS37" i="96"/>
  <c r="AR37" i="96"/>
  <c r="AQ37" i="96"/>
  <c r="AP37" i="96"/>
  <c r="AO37" i="96"/>
  <c r="AN37" i="96"/>
  <c r="BF36" i="96"/>
  <c r="BE36" i="96"/>
  <c r="BD36" i="96"/>
  <c r="BC36" i="96"/>
  <c r="BB36" i="96"/>
  <c r="BA36" i="96"/>
  <c r="AZ36" i="96"/>
  <c r="AY36" i="96"/>
  <c r="AX36" i="96"/>
  <c r="AW36" i="96"/>
  <c r="AV36" i="96"/>
  <c r="AU36" i="96"/>
  <c r="AT36" i="96"/>
  <c r="AS36" i="96"/>
  <c r="AR36" i="96"/>
  <c r="AQ36" i="96"/>
  <c r="AP36" i="96"/>
  <c r="AO36" i="96"/>
  <c r="AN36" i="96"/>
  <c r="BF35" i="96"/>
  <c r="BE35" i="96"/>
  <c r="BD35" i="96"/>
  <c r="BC35" i="96"/>
  <c r="BB35" i="96"/>
  <c r="BA35" i="96"/>
  <c r="AZ35" i="96"/>
  <c r="AY35" i="96"/>
  <c r="AX35" i="96"/>
  <c r="AW35" i="96"/>
  <c r="AV35" i="96"/>
  <c r="AU35" i="96"/>
  <c r="AT35" i="96"/>
  <c r="AS35" i="96"/>
  <c r="AR35" i="96"/>
  <c r="AQ35" i="96"/>
  <c r="AP35" i="96"/>
  <c r="AO35" i="96"/>
  <c r="AN35" i="96"/>
  <c r="BF34" i="96"/>
  <c r="BE34" i="96"/>
  <c r="BD34" i="96"/>
  <c r="BC34" i="96"/>
  <c r="BB34" i="96"/>
  <c r="BA34" i="96"/>
  <c r="AZ34" i="96"/>
  <c r="AY34" i="96"/>
  <c r="AX34" i="96"/>
  <c r="AW34" i="96"/>
  <c r="AV34" i="96"/>
  <c r="AU34" i="96"/>
  <c r="AT34" i="96"/>
  <c r="AS34" i="96"/>
  <c r="AR34" i="96"/>
  <c r="AQ34" i="96"/>
  <c r="AP34" i="96"/>
  <c r="AO34" i="96"/>
  <c r="AN34" i="96"/>
  <c r="BF33" i="96"/>
  <c r="BE33" i="96"/>
  <c r="BD33" i="96"/>
  <c r="BC33" i="96"/>
  <c r="BB33" i="96"/>
  <c r="BA33" i="96"/>
  <c r="AZ33" i="96"/>
  <c r="AY33" i="96"/>
  <c r="AX33" i="96"/>
  <c r="AW33" i="96"/>
  <c r="AV33" i="96"/>
  <c r="AU33" i="96"/>
  <c r="AT33" i="96"/>
  <c r="AS33" i="96"/>
  <c r="AR33" i="96"/>
  <c r="AQ33" i="96"/>
  <c r="AP33" i="96"/>
  <c r="AO33" i="96"/>
  <c r="AN33" i="96"/>
  <c r="BF32" i="96"/>
  <c r="BE32" i="96"/>
  <c r="BD32" i="96"/>
  <c r="BC32" i="96"/>
  <c r="BB32" i="96"/>
  <c r="BA32" i="96"/>
  <c r="AZ32" i="96"/>
  <c r="AY32" i="96"/>
  <c r="AX32" i="96"/>
  <c r="AW32" i="96"/>
  <c r="AV32" i="96"/>
  <c r="AU32" i="96"/>
  <c r="AT32" i="96"/>
  <c r="AS32" i="96"/>
  <c r="AR32" i="96"/>
  <c r="AQ32" i="96"/>
  <c r="AP32" i="96"/>
  <c r="AO32" i="96"/>
  <c r="AN32" i="96"/>
  <c r="BF31" i="96"/>
  <c r="BE31" i="96"/>
  <c r="BD31" i="96"/>
  <c r="BC31" i="96"/>
  <c r="BB31" i="96"/>
  <c r="BA31" i="96"/>
  <c r="AZ31" i="96"/>
  <c r="AY31" i="96"/>
  <c r="AX31" i="96"/>
  <c r="AW31" i="96"/>
  <c r="AV31" i="96"/>
  <c r="AU31" i="96"/>
  <c r="AT31" i="96"/>
  <c r="AS31" i="96"/>
  <c r="AR31" i="96"/>
  <c r="AQ31" i="96"/>
  <c r="AP31" i="96"/>
  <c r="AO31" i="96"/>
  <c r="AN31" i="96"/>
  <c r="BF30" i="96"/>
  <c r="BE30" i="96"/>
  <c r="BD30" i="96"/>
  <c r="BC30" i="96"/>
  <c r="BB30" i="96"/>
  <c r="BA30" i="96"/>
  <c r="AZ30" i="96"/>
  <c r="AY30" i="96"/>
  <c r="AX30" i="96"/>
  <c r="AW30" i="96"/>
  <c r="AV30" i="96"/>
  <c r="AU30" i="96"/>
  <c r="AT30" i="96"/>
  <c r="AS30" i="96"/>
  <c r="AR30" i="96"/>
  <c r="AQ30" i="96"/>
  <c r="AP30" i="96"/>
  <c r="AO30" i="96"/>
  <c r="AN30" i="96"/>
  <c r="BF29" i="96"/>
  <c r="BE29" i="96"/>
  <c r="BD29" i="96"/>
  <c r="BC29" i="96"/>
  <c r="BB29" i="96"/>
  <c r="BA29" i="96"/>
  <c r="AZ29" i="96"/>
  <c r="AY29" i="96"/>
  <c r="AX29" i="96"/>
  <c r="AW29" i="96"/>
  <c r="AV29" i="96"/>
  <c r="AU29" i="96"/>
  <c r="AT29" i="96"/>
  <c r="AS29" i="96"/>
  <c r="AR29" i="96"/>
  <c r="AQ29" i="96"/>
  <c r="AP29" i="96"/>
  <c r="AO29" i="96"/>
  <c r="AN29" i="96"/>
  <c r="BF28" i="96"/>
  <c r="BE28" i="96"/>
  <c r="BD28" i="96"/>
  <c r="BC28" i="96"/>
  <c r="BB28" i="96"/>
  <c r="BA28" i="96"/>
  <c r="AZ28" i="96"/>
  <c r="AY28" i="96"/>
  <c r="AX28" i="96"/>
  <c r="AW28" i="96"/>
  <c r="AV28" i="96"/>
  <c r="AU28" i="96"/>
  <c r="AT28" i="96"/>
  <c r="AS28" i="96"/>
  <c r="AR28" i="96"/>
  <c r="AQ28" i="96"/>
  <c r="AP28" i="96"/>
  <c r="AO28" i="96"/>
  <c r="AN28" i="96"/>
  <c r="BF27" i="96"/>
  <c r="BE27" i="96"/>
  <c r="BD27" i="96"/>
  <c r="BC27" i="96"/>
  <c r="BB27" i="96"/>
  <c r="BA27" i="96"/>
  <c r="AZ27" i="96"/>
  <c r="AY27" i="96"/>
  <c r="AX27" i="96"/>
  <c r="AW27" i="96"/>
  <c r="AV27" i="96"/>
  <c r="AU27" i="96"/>
  <c r="AT27" i="96"/>
  <c r="AS27" i="96"/>
  <c r="AR27" i="96"/>
  <c r="AQ27" i="96"/>
  <c r="AP27" i="96"/>
  <c r="AO27" i="96"/>
  <c r="AN27" i="96"/>
  <c r="BF26" i="96"/>
  <c r="BE26" i="96"/>
  <c r="BD26" i="96"/>
  <c r="BC26" i="96"/>
  <c r="BB26" i="96"/>
  <c r="BA26" i="96"/>
  <c r="AZ26" i="96"/>
  <c r="AY26" i="96"/>
  <c r="AX26" i="96"/>
  <c r="AW26" i="96"/>
  <c r="AV26" i="96"/>
  <c r="AU26" i="96"/>
  <c r="AT26" i="96"/>
  <c r="AS26" i="96"/>
  <c r="AR26" i="96"/>
  <c r="AQ26" i="96"/>
  <c r="AP26" i="96"/>
  <c r="AO26" i="96"/>
  <c r="AN26" i="96"/>
  <c r="BF25" i="96"/>
  <c r="BE25" i="96"/>
  <c r="BD25" i="96"/>
  <c r="BC25" i="96"/>
  <c r="BB25" i="96"/>
  <c r="BA25" i="96"/>
  <c r="AZ25" i="96"/>
  <c r="AY25" i="96"/>
  <c r="AX25" i="96"/>
  <c r="AW25" i="96"/>
  <c r="AV25" i="96"/>
  <c r="AU25" i="96"/>
  <c r="AT25" i="96"/>
  <c r="AS25" i="96"/>
  <c r="AR25" i="96"/>
  <c r="AQ25" i="96"/>
  <c r="AP25" i="96"/>
  <c r="AO25" i="96"/>
  <c r="AN25" i="96"/>
  <c r="BF24" i="96"/>
  <c r="BE24" i="96"/>
  <c r="BD24" i="96"/>
  <c r="BC24" i="96"/>
  <c r="BB24" i="96"/>
  <c r="BA24" i="96"/>
  <c r="AZ24" i="96"/>
  <c r="AY24" i="96"/>
  <c r="AX24" i="96"/>
  <c r="AW24" i="96"/>
  <c r="AV24" i="96"/>
  <c r="AU24" i="96"/>
  <c r="AT24" i="96"/>
  <c r="AS24" i="96"/>
  <c r="AR24" i="96"/>
  <c r="AQ24" i="96"/>
  <c r="AP24" i="96"/>
  <c r="AO24" i="96"/>
  <c r="AN24" i="96"/>
  <c r="BF23" i="96"/>
  <c r="BE23" i="96"/>
  <c r="BD23" i="96"/>
  <c r="BC23" i="96"/>
  <c r="BB23" i="96"/>
  <c r="BA23" i="96"/>
  <c r="AZ23" i="96"/>
  <c r="AY23" i="96"/>
  <c r="AX23" i="96"/>
  <c r="AW23" i="96"/>
  <c r="AV23" i="96"/>
  <c r="AU23" i="96"/>
  <c r="AT23" i="96"/>
  <c r="AS23" i="96"/>
  <c r="AR23" i="96"/>
  <c r="AQ23" i="96"/>
  <c r="AP23" i="96"/>
  <c r="AO23" i="96"/>
  <c r="AN23" i="96"/>
  <c r="BF22" i="96"/>
  <c r="BE22" i="96"/>
  <c r="BD22" i="96"/>
  <c r="BC22" i="96"/>
  <c r="BB22" i="96"/>
  <c r="BA22" i="96"/>
  <c r="AZ22" i="96"/>
  <c r="AY22" i="96"/>
  <c r="AX22" i="96"/>
  <c r="AW22" i="96"/>
  <c r="AV22" i="96"/>
  <c r="AU22" i="96"/>
  <c r="AT22" i="96"/>
  <c r="AS22" i="96"/>
  <c r="AR22" i="96"/>
  <c r="AQ22" i="96"/>
  <c r="AP22" i="96"/>
  <c r="AO22" i="96"/>
  <c r="AN22" i="96"/>
  <c r="BF21" i="96"/>
  <c r="BE21" i="96"/>
  <c r="BD21" i="96"/>
  <c r="BC21" i="96"/>
  <c r="BB21" i="96"/>
  <c r="BA21" i="96"/>
  <c r="AZ21" i="96"/>
  <c r="AY21" i="96"/>
  <c r="AX21" i="96"/>
  <c r="AW21" i="96"/>
  <c r="AV21" i="96"/>
  <c r="AU21" i="96"/>
  <c r="AT21" i="96"/>
  <c r="AS21" i="96"/>
  <c r="AR21" i="96"/>
  <c r="AQ21" i="96"/>
  <c r="AP21" i="96"/>
  <c r="AO21" i="96"/>
  <c r="AN21" i="96"/>
  <c r="BF20" i="96"/>
  <c r="BE20" i="96"/>
  <c r="BD20" i="96"/>
  <c r="BC20" i="96"/>
  <c r="BB20" i="96"/>
  <c r="BA20" i="96"/>
  <c r="AZ20" i="96"/>
  <c r="AY20" i="96"/>
  <c r="AX20" i="96"/>
  <c r="AW20" i="96"/>
  <c r="AV20" i="96"/>
  <c r="AU20" i="96"/>
  <c r="AT20" i="96"/>
  <c r="AS20" i="96"/>
  <c r="AR20" i="96"/>
  <c r="AQ20" i="96"/>
  <c r="AP20" i="96"/>
  <c r="AO20" i="96"/>
  <c r="AN20" i="96"/>
  <c r="BF19" i="96"/>
  <c r="BE19" i="96"/>
  <c r="BD19" i="96"/>
  <c r="BC19" i="96"/>
  <c r="BB19" i="96"/>
  <c r="BA19" i="96"/>
  <c r="AZ19" i="96"/>
  <c r="AY19" i="96"/>
  <c r="AX19" i="96"/>
  <c r="AW19" i="96"/>
  <c r="AV19" i="96"/>
  <c r="AU19" i="96"/>
  <c r="AT19" i="96"/>
  <c r="AS19" i="96"/>
  <c r="AR19" i="96"/>
  <c r="AQ19" i="96"/>
  <c r="AP19" i="96"/>
  <c r="AO19" i="96"/>
  <c r="AN19" i="96"/>
  <c r="BF18" i="96"/>
  <c r="BE18" i="96"/>
  <c r="BD18" i="96"/>
  <c r="BC18" i="96"/>
  <c r="BB18" i="96"/>
  <c r="BA18" i="96"/>
  <c r="AZ18" i="96"/>
  <c r="AY18" i="96"/>
  <c r="AX18" i="96"/>
  <c r="AW18" i="96"/>
  <c r="AV18" i="96"/>
  <c r="AU18" i="96"/>
  <c r="AT18" i="96"/>
  <c r="AS18" i="96"/>
  <c r="AR18" i="96"/>
  <c r="AQ18" i="96"/>
  <c r="AP18" i="96"/>
  <c r="AO18" i="96"/>
  <c r="AN18" i="96"/>
  <c r="BF17" i="96"/>
  <c r="BE17" i="96"/>
  <c r="BD17" i="96"/>
  <c r="BC17" i="96"/>
  <c r="BB17" i="96"/>
  <c r="BA17" i="96"/>
  <c r="AZ17" i="96"/>
  <c r="AY17" i="96"/>
  <c r="AX17" i="96"/>
  <c r="AW17" i="96"/>
  <c r="AV17" i="96"/>
  <c r="AU17" i="96"/>
  <c r="AT17" i="96"/>
  <c r="AS17" i="96"/>
  <c r="AR17" i="96"/>
  <c r="AQ17" i="96"/>
  <c r="AP17" i="96"/>
  <c r="AO17" i="96"/>
  <c r="AN17" i="96"/>
  <c r="BF16" i="96"/>
  <c r="BE16" i="96"/>
  <c r="BD16" i="96"/>
  <c r="BC16" i="96"/>
  <c r="BB16" i="96"/>
  <c r="BA16" i="96"/>
  <c r="AZ16" i="96"/>
  <c r="AY16" i="96"/>
  <c r="AX16" i="96"/>
  <c r="AW16" i="96"/>
  <c r="AV16" i="96"/>
  <c r="AU16" i="96"/>
  <c r="AT16" i="96"/>
  <c r="AS16" i="96"/>
  <c r="AR16" i="96"/>
  <c r="AQ16" i="96"/>
  <c r="AP16" i="96"/>
  <c r="AO16" i="96"/>
  <c r="AN16" i="96"/>
  <c r="BF15" i="96"/>
  <c r="BE15" i="96"/>
  <c r="BD15" i="96"/>
  <c r="BC15" i="96"/>
  <c r="BB15" i="96"/>
  <c r="BA15" i="96"/>
  <c r="AZ15" i="96"/>
  <c r="AY15" i="96"/>
  <c r="AX15" i="96"/>
  <c r="AW15" i="96"/>
  <c r="AV15" i="96"/>
  <c r="AU15" i="96"/>
  <c r="AT15" i="96"/>
  <c r="AS15" i="96"/>
  <c r="AR15" i="96"/>
  <c r="AQ15" i="96"/>
  <c r="AP15" i="96"/>
  <c r="AO15" i="96"/>
  <c r="AN15" i="96"/>
  <c r="BF14" i="96"/>
  <c r="BE14" i="96"/>
  <c r="BD14" i="96"/>
  <c r="BC14" i="96"/>
  <c r="BB14" i="96"/>
  <c r="BA14" i="96"/>
  <c r="AZ14" i="96"/>
  <c r="AY14" i="96"/>
  <c r="AX14" i="96"/>
  <c r="AW14" i="96"/>
  <c r="AV14" i="96"/>
  <c r="AU14" i="96"/>
  <c r="AT14" i="96"/>
  <c r="AS14" i="96"/>
  <c r="AR14" i="96"/>
  <c r="AQ14" i="96"/>
  <c r="AP14" i="96"/>
  <c r="AO14" i="96"/>
  <c r="AN14" i="96"/>
  <c r="S14" i="96"/>
  <c r="S15" i="96" s="1"/>
  <c r="S16" i="96" s="1"/>
  <c r="S17" i="96" s="1"/>
  <c r="S18" i="96" s="1"/>
  <c r="S19" i="96" s="1"/>
  <c r="S20" i="96" s="1"/>
  <c r="S21" i="96" s="1"/>
  <c r="S22" i="96" s="1"/>
  <c r="S23" i="96" s="1"/>
  <c r="S24" i="96" s="1"/>
  <c r="S25" i="96" s="1"/>
  <c r="S26" i="96" s="1"/>
  <c r="S27" i="96" s="1"/>
  <c r="S28" i="96" s="1"/>
  <c r="S29" i="96" s="1"/>
  <c r="S30" i="96" s="1"/>
  <c r="S31" i="96" s="1"/>
  <c r="S32" i="96" s="1"/>
  <c r="S33" i="96" s="1"/>
  <c r="S34" i="96" s="1"/>
  <c r="S35" i="96" s="1"/>
  <c r="S36" i="96" s="1"/>
  <c r="S37" i="96" s="1"/>
  <c r="L7" i="96" s="1"/>
  <c r="R14" i="96"/>
  <c r="R15" i="96" s="1"/>
  <c r="R16" i="96" s="1"/>
  <c r="R17" i="96" s="1"/>
  <c r="R18" i="96" s="1"/>
  <c r="R19" i="96" s="1"/>
  <c r="R20" i="96" s="1"/>
  <c r="R21" i="96" s="1"/>
  <c r="R22" i="96" s="1"/>
  <c r="R23" i="96" s="1"/>
  <c r="R24" i="96" s="1"/>
  <c r="R25" i="96" s="1"/>
  <c r="R26" i="96" s="1"/>
  <c r="R27" i="96" s="1"/>
  <c r="R28" i="96" s="1"/>
  <c r="R29" i="96" s="1"/>
  <c r="R30" i="96" s="1"/>
  <c r="R31" i="96" s="1"/>
  <c r="R32" i="96" s="1"/>
  <c r="R33" i="96" s="1"/>
  <c r="R34" i="96" s="1"/>
  <c r="R35" i="96" s="1"/>
  <c r="R36" i="96" s="1"/>
  <c r="R37" i="96" s="1"/>
  <c r="L6" i="96" s="1"/>
  <c r="E8" i="96"/>
  <c r="E7" i="96"/>
  <c r="E6" i="96"/>
  <c r="P5" i="96"/>
  <c r="L5" i="96"/>
  <c r="R5" i="96" s="1"/>
  <c r="E5" i="96"/>
  <c r="N6" i="96" l="1"/>
  <c r="AI14" i="96"/>
  <c r="B15" i="96"/>
  <c r="N5" i="96"/>
  <c r="B16" i="96" l="1"/>
  <c r="AI15" i="96"/>
  <c r="B17" i="96" l="1"/>
  <c r="AI16" i="96"/>
  <c r="B18" i="96" l="1"/>
  <c r="AI17" i="96"/>
  <c r="B19" i="96" l="1"/>
  <c r="AI18" i="96"/>
  <c r="B20" i="96" l="1"/>
  <c r="AI19" i="96"/>
  <c r="B21" i="96" l="1"/>
  <c r="AI20" i="96"/>
  <c r="B22" i="96" l="1"/>
  <c r="AI21" i="96"/>
  <c r="B23" i="96" l="1"/>
  <c r="AI22" i="96"/>
  <c r="B24" i="96" l="1"/>
  <c r="AI23" i="96"/>
  <c r="B25" i="96" l="1"/>
  <c r="AI24" i="96"/>
  <c r="B26" i="96" l="1"/>
  <c r="AI25" i="96"/>
  <c r="B27" i="96" l="1"/>
  <c r="AI26" i="96"/>
  <c r="B28" i="96" l="1"/>
  <c r="AI27" i="96"/>
  <c r="B29" i="96" l="1"/>
  <c r="AI28" i="96"/>
  <c r="B30" i="96" l="1"/>
  <c r="AI29" i="96"/>
  <c r="B31" i="96" l="1"/>
  <c r="AI30" i="96"/>
  <c r="B32" i="96" l="1"/>
  <c r="AI31" i="96"/>
  <c r="B33" i="96" l="1"/>
  <c r="AI32" i="96"/>
  <c r="B34" i="96" l="1"/>
  <c r="AI33" i="96"/>
  <c r="B35" i="96" l="1"/>
  <c r="AI34" i="96"/>
  <c r="B36" i="96" l="1"/>
  <c r="AI35" i="96"/>
  <c r="B37" i="96" l="1"/>
  <c r="AI37" i="96" s="1"/>
  <c r="AI36" i="96"/>
  <c r="AU38" i="95" l="1"/>
  <c r="BF37" i="95"/>
  <c r="BE37" i="95"/>
  <c r="BD37" i="95"/>
  <c r="BC37" i="95"/>
  <c r="BB37" i="95"/>
  <c r="BA37" i="95"/>
  <c r="AZ37" i="95"/>
  <c r="AY37" i="95"/>
  <c r="AX37" i="95"/>
  <c r="AW37" i="95"/>
  <c r="AV37" i="95"/>
  <c r="AU37" i="95"/>
  <c r="AT37" i="95"/>
  <c r="AS37" i="95"/>
  <c r="AR37" i="95"/>
  <c r="AQ37" i="95"/>
  <c r="AP37" i="95"/>
  <c r="AO37" i="95"/>
  <c r="AN37" i="95"/>
  <c r="BF36" i="95"/>
  <c r="BE36" i="95"/>
  <c r="BD36" i="95"/>
  <c r="BC36" i="95"/>
  <c r="BB36" i="95"/>
  <c r="BA36" i="95"/>
  <c r="AZ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BF35" i="95"/>
  <c r="BE35" i="95"/>
  <c r="BD35" i="95"/>
  <c r="BC35" i="95"/>
  <c r="BB35" i="95"/>
  <c r="BA35" i="95"/>
  <c r="AZ35" i="95"/>
  <c r="AY35" i="95"/>
  <c r="AX35" i="95"/>
  <c r="AW35" i="95"/>
  <c r="AV35" i="95"/>
  <c r="AU35" i="95"/>
  <c r="AT35" i="95"/>
  <c r="AS35" i="95"/>
  <c r="AR35" i="95"/>
  <c r="AQ35" i="95"/>
  <c r="AP35" i="95"/>
  <c r="AO35" i="95"/>
  <c r="AN35" i="95"/>
  <c r="BF34" i="95"/>
  <c r="BE34" i="95"/>
  <c r="BD34" i="95"/>
  <c r="BC34" i="95"/>
  <c r="BB34" i="95"/>
  <c r="BA34" i="95"/>
  <c r="AZ34" i="95"/>
  <c r="AY34" i="95"/>
  <c r="AX34" i="95"/>
  <c r="AW34" i="95"/>
  <c r="AV34" i="95"/>
  <c r="AU34" i="95"/>
  <c r="AT34" i="95"/>
  <c r="AS34" i="95"/>
  <c r="AR34" i="95"/>
  <c r="AQ34" i="95"/>
  <c r="AP34" i="95"/>
  <c r="AO34" i="95"/>
  <c r="AN34" i="95"/>
  <c r="BF33" i="95"/>
  <c r="BE33" i="95"/>
  <c r="BD33" i="95"/>
  <c r="BC33" i="95"/>
  <c r="BB33" i="95"/>
  <c r="BA33" i="95"/>
  <c r="AZ33" i="95"/>
  <c r="AY33" i="95"/>
  <c r="AX33" i="95"/>
  <c r="AW33" i="95"/>
  <c r="AV33" i="95"/>
  <c r="AU33" i="95"/>
  <c r="AT33" i="95"/>
  <c r="AS33" i="95"/>
  <c r="AR33" i="95"/>
  <c r="AQ33" i="95"/>
  <c r="AP33" i="95"/>
  <c r="AO33" i="95"/>
  <c r="AN33" i="95"/>
  <c r="BF32" i="95"/>
  <c r="BE32" i="95"/>
  <c r="BD32" i="95"/>
  <c r="BC32" i="95"/>
  <c r="BB32" i="95"/>
  <c r="BA32" i="95"/>
  <c r="AZ32" i="95"/>
  <c r="AY32" i="95"/>
  <c r="AX32" i="95"/>
  <c r="AW32" i="95"/>
  <c r="AV32" i="95"/>
  <c r="AU32" i="95"/>
  <c r="AT32" i="95"/>
  <c r="AS32" i="95"/>
  <c r="AR32" i="95"/>
  <c r="AQ32" i="95"/>
  <c r="AP32" i="95"/>
  <c r="AO32" i="95"/>
  <c r="AN32" i="95"/>
  <c r="BF31" i="95"/>
  <c r="BE31" i="95"/>
  <c r="BD31" i="95"/>
  <c r="BC31" i="95"/>
  <c r="BB31" i="95"/>
  <c r="BA31" i="95"/>
  <c r="AZ31" i="95"/>
  <c r="AY31" i="95"/>
  <c r="AX31" i="95"/>
  <c r="AW31" i="95"/>
  <c r="AV31" i="95"/>
  <c r="AU31" i="95"/>
  <c r="AT31" i="95"/>
  <c r="AS31" i="95"/>
  <c r="AR31" i="95"/>
  <c r="AQ31" i="95"/>
  <c r="AP31" i="95"/>
  <c r="AO31" i="95"/>
  <c r="AN31" i="95"/>
  <c r="BF30" i="95"/>
  <c r="BE30" i="95"/>
  <c r="BD30" i="95"/>
  <c r="BC30" i="95"/>
  <c r="BB30" i="95"/>
  <c r="BA30" i="95"/>
  <c r="AZ30" i="95"/>
  <c r="AY30" i="95"/>
  <c r="AX30" i="95"/>
  <c r="AW30" i="95"/>
  <c r="AV30" i="95"/>
  <c r="AU30" i="95"/>
  <c r="AT30" i="95"/>
  <c r="AS30" i="95"/>
  <c r="AR30" i="95"/>
  <c r="AQ30" i="95"/>
  <c r="AP30" i="95"/>
  <c r="AO30" i="95"/>
  <c r="AN30" i="95"/>
  <c r="BF29" i="95"/>
  <c r="BE29" i="95"/>
  <c r="BD29" i="95"/>
  <c r="BC29" i="95"/>
  <c r="BB29" i="95"/>
  <c r="BA29" i="95"/>
  <c r="AZ29" i="95"/>
  <c r="AY29" i="95"/>
  <c r="AX29" i="95"/>
  <c r="AW29" i="95"/>
  <c r="AV29" i="95"/>
  <c r="AU29" i="95"/>
  <c r="AT29" i="95"/>
  <c r="AS29" i="95"/>
  <c r="AR29" i="95"/>
  <c r="AQ29" i="95"/>
  <c r="AP29" i="95"/>
  <c r="AO29" i="95"/>
  <c r="AN29" i="95"/>
  <c r="BF28" i="95"/>
  <c r="BE28" i="95"/>
  <c r="BD28" i="95"/>
  <c r="BC28" i="95"/>
  <c r="BB28" i="95"/>
  <c r="BA28" i="95"/>
  <c r="AZ28" i="95"/>
  <c r="AY28" i="95"/>
  <c r="AX28" i="95"/>
  <c r="AW28" i="95"/>
  <c r="AV28" i="95"/>
  <c r="AU28" i="95"/>
  <c r="AT28" i="95"/>
  <c r="AS28" i="95"/>
  <c r="AR28" i="95"/>
  <c r="AQ28" i="95"/>
  <c r="AP28" i="95"/>
  <c r="AO28" i="95"/>
  <c r="AN28" i="95"/>
  <c r="BF27" i="95"/>
  <c r="BE27" i="95"/>
  <c r="BD27" i="95"/>
  <c r="BC27" i="95"/>
  <c r="BB27" i="95"/>
  <c r="BA27" i="95"/>
  <c r="AZ27" i="95"/>
  <c r="AY27" i="95"/>
  <c r="AX27" i="95"/>
  <c r="AW27" i="95"/>
  <c r="AV27" i="95"/>
  <c r="AU27" i="95"/>
  <c r="AT27" i="95"/>
  <c r="AS27" i="95"/>
  <c r="AR27" i="95"/>
  <c r="AQ27" i="95"/>
  <c r="AP27" i="95"/>
  <c r="AO27" i="95"/>
  <c r="AN27" i="95"/>
  <c r="BF26" i="95"/>
  <c r="BE26" i="95"/>
  <c r="BD26" i="95"/>
  <c r="BC26" i="95"/>
  <c r="BB26" i="95"/>
  <c r="BA26" i="95"/>
  <c r="AZ26" i="95"/>
  <c r="AY26" i="95"/>
  <c r="AX26" i="95"/>
  <c r="AW26" i="95"/>
  <c r="AV26" i="95"/>
  <c r="AU26" i="95"/>
  <c r="AT26" i="95"/>
  <c r="AS26" i="95"/>
  <c r="AR26" i="95"/>
  <c r="AQ26" i="95"/>
  <c r="AP26" i="95"/>
  <c r="AO26" i="95"/>
  <c r="AN26" i="95"/>
  <c r="BF25" i="95"/>
  <c r="BE25" i="95"/>
  <c r="BD25" i="95"/>
  <c r="BC25" i="95"/>
  <c r="BB25" i="95"/>
  <c r="BA25" i="95"/>
  <c r="AZ25" i="95"/>
  <c r="AY25" i="95"/>
  <c r="AX25" i="95"/>
  <c r="AW25" i="95"/>
  <c r="AV25" i="95"/>
  <c r="AU25" i="95"/>
  <c r="AT25" i="95"/>
  <c r="AS25" i="95"/>
  <c r="AR25" i="95"/>
  <c r="AQ25" i="95"/>
  <c r="AP25" i="95"/>
  <c r="AO25" i="95"/>
  <c r="AN25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BF23" i="95"/>
  <c r="BE23" i="95"/>
  <c r="BD23" i="95"/>
  <c r="BC23" i="95"/>
  <c r="BB23" i="95"/>
  <c r="BA23" i="95"/>
  <c r="AZ23" i="95"/>
  <c r="AY23" i="95"/>
  <c r="AX23" i="95"/>
  <c r="AW23" i="95"/>
  <c r="AV23" i="95"/>
  <c r="AU23" i="95"/>
  <c r="AT23" i="95"/>
  <c r="AS23" i="95"/>
  <c r="AR23" i="95"/>
  <c r="AQ23" i="95"/>
  <c r="AP23" i="95"/>
  <c r="AO23" i="95"/>
  <c r="AN23" i="95"/>
  <c r="BF22" i="95"/>
  <c r="BE22" i="95"/>
  <c r="BD22" i="95"/>
  <c r="BC22" i="95"/>
  <c r="BB22" i="95"/>
  <c r="BA22" i="95"/>
  <c r="AZ22" i="95"/>
  <c r="AY22" i="95"/>
  <c r="AX22" i="95"/>
  <c r="AW22" i="95"/>
  <c r="AV22" i="95"/>
  <c r="AU22" i="95"/>
  <c r="AT22" i="95"/>
  <c r="AS22" i="95"/>
  <c r="AR22" i="95"/>
  <c r="AQ22" i="95"/>
  <c r="AP22" i="95"/>
  <c r="AO22" i="95"/>
  <c r="AN22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BF20" i="95"/>
  <c r="BE20" i="95"/>
  <c r="BD20" i="95"/>
  <c r="BC20" i="95"/>
  <c r="BB20" i="95"/>
  <c r="BA20" i="95"/>
  <c r="AZ20" i="95"/>
  <c r="AY20" i="95"/>
  <c r="AX20" i="95"/>
  <c r="AW20" i="95"/>
  <c r="AV20" i="95"/>
  <c r="AU20" i="95"/>
  <c r="AT20" i="95"/>
  <c r="AS20" i="95"/>
  <c r="AR20" i="95"/>
  <c r="AQ20" i="95"/>
  <c r="AP20" i="95"/>
  <c r="AO20" i="95"/>
  <c r="AN20" i="95"/>
  <c r="BF19" i="95"/>
  <c r="BE19" i="95"/>
  <c r="BD19" i="95"/>
  <c r="BC19" i="95"/>
  <c r="BB19" i="95"/>
  <c r="BA19" i="95"/>
  <c r="AZ19" i="95"/>
  <c r="AY19" i="95"/>
  <c r="AX19" i="95"/>
  <c r="AW19" i="95"/>
  <c r="AV19" i="95"/>
  <c r="AU19" i="95"/>
  <c r="AT19" i="95"/>
  <c r="AS19" i="95"/>
  <c r="AR19" i="95"/>
  <c r="AQ19" i="95"/>
  <c r="AP19" i="95"/>
  <c r="AO19" i="95"/>
  <c r="AN19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BF17" i="95"/>
  <c r="BE17" i="95"/>
  <c r="BD17" i="95"/>
  <c r="BC17" i="95"/>
  <c r="BB17" i="95"/>
  <c r="BA17" i="95"/>
  <c r="AZ17" i="95"/>
  <c r="AY17" i="95"/>
  <c r="AX17" i="95"/>
  <c r="AW17" i="95"/>
  <c r="AV17" i="95"/>
  <c r="AU17" i="95"/>
  <c r="AT17" i="95"/>
  <c r="AS17" i="95"/>
  <c r="AR17" i="95"/>
  <c r="AQ17" i="95"/>
  <c r="AP17" i="95"/>
  <c r="AO17" i="95"/>
  <c r="AN17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S14" i="95"/>
  <c r="S15" i="95" s="1"/>
  <c r="S16" i="95" s="1"/>
  <c r="S17" i="95" s="1"/>
  <c r="S18" i="95" s="1"/>
  <c r="S19" i="95" s="1"/>
  <c r="S20" i="95" s="1"/>
  <c r="S21" i="95" s="1"/>
  <c r="S22" i="95" s="1"/>
  <c r="S23" i="95" s="1"/>
  <c r="S24" i="95" s="1"/>
  <c r="S25" i="95" s="1"/>
  <c r="S26" i="95" s="1"/>
  <c r="S27" i="95" s="1"/>
  <c r="S28" i="95" s="1"/>
  <c r="S29" i="95" s="1"/>
  <c r="S30" i="95" s="1"/>
  <c r="S31" i="95" s="1"/>
  <c r="S32" i="95" s="1"/>
  <c r="S33" i="95" s="1"/>
  <c r="S34" i="95" s="1"/>
  <c r="S35" i="95" s="1"/>
  <c r="S36" i="95" s="1"/>
  <c r="S37" i="95" s="1"/>
  <c r="L7" i="95" s="1"/>
  <c r="R14" i="95"/>
  <c r="R15" i="95" s="1"/>
  <c r="R16" i="95" s="1"/>
  <c r="R17" i="95" s="1"/>
  <c r="R18" i="95" s="1"/>
  <c r="R19" i="95" s="1"/>
  <c r="R20" i="95" s="1"/>
  <c r="R21" i="95" s="1"/>
  <c r="R22" i="95" s="1"/>
  <c r="R23" i="95" s="1"/>
  <c r="R24" i="95" s="1"/>
  <c r="R25" i="95" s="1"/>
  <c r="R26" i="95" s="1"/>
  <c r="R27" i="95" s="1"/>
  <c r="R28" i="95" s="1"/>
  <c r="R29" i="95" s="1"/>
  <c r="R30" i="95" s="1"/>
  <c r="R31" i="95" s="1"/>
  <c r="R32" i="95" s="1"/>
  <c r="R33" i="95" s="1"/>
  <c r="R34" i="95" s="1"/>
  <c r="R35" i="95" s="1"/>
  <c r="R36" i="95" s="1"/>
  <c r="R37" i="95" s="1"/>
  <c r="L6" i="95" s="1"/>
  <c r="E8" i="95"/>
  <c r="E7" i="95"/>
  <c r="E6" i="95"/>
  <c r="P5" i="95"/>
  <c r="L5" i="95"/>
  <c r="B15" i="95" s="1"/>
  <c r="B16" i="95" s="1"/>
  <c r="E5" i="95"/>
  <c r="N5" i="95" l="1"/>
  <c r="R5" i="95"/>
  <c r="B17" i="95"/>
  <c r="AI16" i="95"/>
  <c r="AI15" i="95"/>
  <c r="N6" i="95"/>
  <c r="AI14" i="95"/>
  <c r="B18" i="95" l="1"/>
  <c r="AI17" i="95"/>
  <c r="B19" i="95" l="1"/>
  <c r="AI18" i="95"/>
  <c r="B20" i="95" l="1"/>
  <c r="AI19" i="95"/>
  <c r="B21" i="95" l="1"/>
  <c r="AI20" i="95"/>
  <c r="B22" i="95" l="1"/>
  <c r="AI21" i="95"/>
  <c r="B23" i="95" l="1"/>
  <c r="AI22" i="95"/>
  <c r="B24" i="95" l="1"/>
  <c r="AI23" i="95"/>
  <c r="B25" i="95" l="1"/>
  <c r="AI24" i="95"/>
  <c r="B26" i="95" l="1"/>
  <c r="AI25" i="95"/>
  <c r="B27" i="95" l="1"/>
  <c r="AI26" i="95"/>
  <c r="B28" i="95" l="1"/>
  <c r="AI27" i="95"/>
  <c r="B29" i="95" l="1"/>
  <c r="AI28" i="95"/>
  <c r="B30" i="95" l="1"/>
  <c r="AI29" i="95"/>
  <c r="B31" i="95" l="1"/>
  <c r="AI30" i="95"/>
  <c r="B32" i="95" l="1"/>
  <c r="AI31" i="95"/>
  <c r="B33" i="95" l="1"/>
  <c r="AI32" i="95"/>
  <c r="B34" i="95" l="1"/>
  <c r="AI33" i="95"/>
  <c r="B35" i="95" l="1"/>
  <c r="AI34" i="95"/>
  <c r="B36" i="95" l="1"/>
  <c r="AI35" i="95"/>
  <c r="B37" i="95" l="1"/>
  <c r="AI37" i="95" s="1"/>
  <c r="AI36" i="95"/>
  <c r="AU38" i="94" l="1"/>
  <c r="BF37" i="94"/>
  <c r="BE37" i="94"/>
  <c r="BD37" i="94"/>
  <c r="BC37" i="94"/>
  <c r="BB37" i="94"/>
  <c r="BA37" i="94"/>
  <c r="AZ37" i="94"/>
  <c r="AY37" i="94"/>
  <c r="AX37" i="94"/>
  <c r="AW37" i="94"/>
  <c r="AV37" i="94"/>
  <c r="AU37" i="94"/>
  <c r="AT37" i="94"/>
  <c r="AS37" i="94"/>
  <c r="AR37" i="94"/>
  <c r="AQ37" i="94"/>
  <c r="AP37" i="94"/>
  <c r="AO37" i="94"/>
  <c r="AN37" i="94"/>
  <c r="BF36" i="94"/>
  <c r="BE36" i="94"/>
  <c r="BD36" i="94"/>
  <c r="BC36" i="94"/>
  <c r="BB36" i="94"/>
  <c r="BA36" i="94"/>
  <c r="AZ36" i="94"/>
  <c r="AY36" i="94"/>
  <c r="AX36" i="94"/>
  <c r="AW36" i="94"/>
  <c r="AV36" i="94"/>
  <c r="AU36" i="94"/>
  <c r="AT36" i="94"/>
  <c r="AS36" i="94"/>
  <c r="AR36" i="94"/>
  <c r="AQ36" i="94"/>
  <c r="AP36" i="94"/>
  <c r="AO36" i="94"/>
  <c r="AN36" i="94"/>
  <c r="BF35" i="94"/>
  <c r="BE35" i="94"/>
  <c r="BD35" i="94"/>
  <c r="BC35" i="94"/>
  <c r="BB35" i="94"/>
  <c r="BA35" i="94"/>
  <c r="AZ35" i="94"/>
  <c r="AY35" i="94"/>
  <c r="AX35" i="94"/>
  <c r="AW35" i="94"/>
  <c r="AV35" i="94"/>
  <c r="AU35" i="94"/>
  <c r="AT35" i="94"/>
  <c r="AS35" i="94"/>
  <c r="AR35" i="94"/>
  <c r="AQ35" i="94"/>
  <c r="AP35" i="94"/>
  <c r="AO35" i="94"/>
  <c r="AN35" i="94"/>
  <c r="BF34" i="94"/>
  <c r="BE34" i="94"/>
  <c r="BD34" i="94"/>
  <c r="BC34" i="94"/>
  <c r="BB34" i="94"/>
  <c r="BA34" i="94"/>
  <c r="AZ34" i="94"/>
  <c r="AY34" i="94"/>
  <c r="AX34" i="94"/>
  <c r="AW34" i="94"/>
  <c r="AV34" i="94"/>
  <c r="AU34" i="94"/>
  <c r="AT34" i="94"/>
  <c r="AS34" i="94"/>
  <c r="AR34" i="94"/>
  <c r="AQ34" i="94"/>
  <c r="AP34" i="94"/>
  <c r="AO34" i="94"/>
  <c r="AN34" i="94"/>
  <c r="BF33" i="94"/>
  <c r="BE33" i="94"/>
  <c r="BD33" i="94"/>
  <c r="BC33" i="94"/>
  <c r="BB33" i="94"/>
  <c r="BA33" i="94"/>
  <c r="AZ33" i="94"/>
  <c r="AY33" i="94"/>
  <c r="AX33" i="94"/>
  <c r="AW33" i="94"/>
  <c r="AV33" i="94"/>
  <c r="AU33" i="94"/>
  <c r="AT33" i="94"/>
  <c r="AS33" i="94"/>
  <c r="AR33" i="94"/>
  <c r="AQ33" i="94"/>
  <c r="AP33" i="94"/>
  <c r="AO33" i="94"/>
  <c r="AN33" i="94"/>
  <c r="BF32" i="94"/>
  <c r="BE32" i="94"/>
  <c r="BD32" i="94"/>
  <c r="BC32" i="94"/>
  <c r="BB32" i="94"/>
  <c r="BA32" i="94"/>
  <c r="AZ32" i="94"/>
  <c r="AY32" i="94"/>
  <c r="AX32" i="94"/>
  <c r="AW32" i="94"/>
  <c r="AV32" i="94"/>
  <c r="AU32" i="94"/>
  <c r="AT32" i="94"/>
  <c r="AS32" i="94"/>
  <c r="AR32" i="94"/>
  <c r="AQ32" i="94"/>
  <c r="AP32" i="94"/>
  <c r="AO32" i="94"/>
  <c r="AN32" i="94"/>
  <c r="BF31" i="94"/>
  <c r="BE31" i="94"/>
  <c r="BD31" i="94"/>
  <c r="BC31" i="94"/>
  <c r="BB31" i="94"/>
  <c r="BA31" i="94"/>
  <c r="AZ31" i="94"/>
  <c r="AY31" i="94"/>
  <c r="AX31" i="94"/>
  <c r="AW31" i="94"/>
  <c r="AV31" i="94"/>
  <c r="AU31" i="94"/>
  <c r="AT31" i="94"/>
  <c r="AS31" i="94"/>
  <c r="AR31" i="94"/>
  <c r="AQ31" i="94"/>
  <c r="AP31" i="94"/>
  <c r="AO31" i="94"/>
  <c r="AN31" i="94"/>
  <c r="BF30" i="94"/>
  <c r="BE30" i="94"/>
  <c r="BD30" i="94"/>
  <c r="BC30" i="94"/>
  <c r="BB30" i="94"/>
  <c r="BA30" i="94"/>
  <c r="AZ30" i="94"/>
  <c r="AY30" i="94"/>
  <c r="AX30" i="94"/>
  <c r="AW30" i="94"/>
  <c r="AV30" i="94"/>
  <c r="AU30" i="94"/>
  <c r="AT30" i="94"/>
  <c r="AS30" i="94"/>
  <c r="AR30" i="94"/>
  <c r="AQ30" i="94"/>
  <c r="AP30" i="94"/>
  <c r="AO30" i="94"/>
  <c r="AN30" i="94"/>
  <c r="BF29" i="94"/>
  <c r="BE29" i="94"/>
  <c r="BD29" i="94"/>
  <c r="BC29" i="94"/>
  <c r="BB29" i="94"/>
  <c r="BA29" i="94"/>
  <c r="AZ29" i="94"/>
  <c r="AY29" i="94"/>
  <c r="AX29" i="94"/>
  <c r="AW29" i="94"/>
  <c r="AV29" i="94"/>
  <c r="AU29" i="94"/>
  <c r="AT29" i="94"/>
  <c r="AS29" i="94"/>
  <c r="AR29" i="94"/>
  <c r="AQ29" i="94"/>
  <c r="AP29" i="94"/>
  <c r="AO29" i="94"/>
  <c r="AN29" i="94"/>
  <c r="BF28" i="94"/>
  <c r="BE28" i="94"/>
  <c r="BD28" i="94"/>
  <c r="BC28" i="94"/>
  <c r="BB28" i="94"/>
  <c r="BA28" i="94"/>
  <c r="AZ28" i="94"/>
  <c r="AY28" i="94"/>
  <c r="AX28" i="94"/>
  <c r="AW28" i="94"/>
  <c r="AV28" i="94"/>
  <c r="AU28" i="94"/>
  <c r="AT28" i="94"/>
  <c r="AS28" i="94"/>
  <c r="AR28" i="94"/>
  <c r="AQ28" i="94"/>
  <c r="AP28" i="94"/>
  <c r="AO28" i="94"/>
  <c r="AN28" i="94"/>
  <c r="BF27" i="94"/>
  <c r="BE27" i="94"/>
  <c r="BD27" i="94"/>
  <c r="BC27" i="94"/>
  <c r="BB27" i="94"/>
  <c r="BA27" i="94"/>
  <c r="AZ27" i="94"/>
  <c r="AY27" i="94"/>
  <c r="AX27" i="94"/>
  <c r="AW27" i="94"/>
  <c r="AV27" i="94"/>
  <c r="AU27" i="94"/>
  <c r="AT27" i="94"/>
  <c r="AS27" i="94"/>
  <c r="AR27" i="94"/>
  <c r="AQ27" i="94"/>
  <c r="AP27" i="94"/>
  <c r="AO27" i="94"/>
  <c r="AN27" i="94"/>
  <c r="BF26" i="94"/>
  <c r="BE26" i="94"/>
  <c r="BD26" i="94"/>
  <c r="BC26" i="94"/>
  <c r="BB26" i="94"/>
  <c r="BA26" i="94"/>
  <c r="AZ26" i="94"/>
  <c r="AY26" i="94"/>
  <c r="AX26" i="94"/>
  <c r="AW26" i="94"/>
  <c r="AV26" i="94"/>
  <c r="AU26" i="94"/>
  <c r="AT26" i="94"/>
  <c r="AS26" i="94"/>
  <c r="AR26" i="94"/>
  <c r="AQ26" i="94"/>
  <c r="AP26" i="94"/>
  <c r="AO26" i="94"/>
  <c r="AN26" i="94"/>
  <c r="BF25" i="94"/>
  <c r="BE25" i="94"/>
  <c r="BD25" i="94"/>
  <c r="BC25" i="94"/>
  <c r="BB25" i="94"/>
  <c r="BA25" i="94"/>
  <c r="AZ25" i="94"/>
  <c r="AY25" i="94"/>
  <c r="AX25" i="94"/>
  <c r="AW25" i="94"/>
  <c r="AV25" i="94"/>
  <c r="AU25" i="94"/>
  <c r="AT25" i="94"/>
  <c r="AS25" i="94"/>
  <c r="AR25" i="94"/>
  <c r="AQ25" i="94"/>
  <c r="AP25" i="94"/>
  <c r="AO25" i="94"/>
  <c r="AN25" i="94"/>
  <c r="BF24" i="94"/>
  <c r="BE24" i="94"/>
  <c r="BD24" i="94"/>
  <c r="BC24" i="94"/>
  <c r="BB24" i="94"/>
  <c r="BA24" i="94"/>
  <c r="AZ24" i="94"/>
  <c r="AY24" i="94"/>
  <c r="AX24" i="94"/>
  <c r="AW24" i="94"/>
  <c r="AV24" i="94"/>
  <c r="AU24" i="94"/>
  <c r="AT24" i="94"/>
  <c r="AS24" i="94"/>
  <c r="AR24" i="94"/>
  <c r="AQ24" i="94"/>
  <c r="AP24" i="94"/>
  <c r="AO24" i="94"/>
  <c r="AN24" i="94"/>
  <c r="BF23" i="94"/>
  <c r="BE23" i="94"/>
  <c r="BD23" i="94"/>
  <c r="BC23" i="94"/>
  <c r="BB23" i="94"/>
  <c r="BA23" i="94"/>
  <c r="AZ23" i="94"/>
  <c r="AY23" i="94"/>
  <c r="AX23" i="94"/>
  <c r="AW23" i="94"/>
  <c r="AV23" i="94"/>
  <c r="AU23" i="94"/>
  <c r="AT23" i="94"/>
  <c r="AS23" i="94"/>
  <c r="AR23" i="94"/>
  <c r="AQ23" i="94"/>
  <c r="AP23" i="94"/>
  <c r="AO23" i="94"/>
  <c r="AN23" i="94"/>
  <c r="BF22" i="94"/>
  <c r="BE22" i="94"/>
  <c r="BD22" i="94"/>
  <c r="BC22" i="94"/>
  <c r="BB22" i="94"/>
  <c r="BA22" i="94"/>
  <c r="AZ22" i="94"/>
  <c r="AY22" i="94"/>
  <c r="AX22" i="94"/>
  <c r="AW22" i="94"/>
  <c r="AV22" i="94"/>
  <c r="AU22" i="94"/>
  <c r="AT22" i="94"/>
  <c r="AS22" i="94"/>
  <c r="AR22" i="94"/>
  <c r="AQ22" i="94"/>
  <c r="AP22" i="94"/>
  <c r="AO22" i="94"/>
  <c r="AN22" i="94"/>
  <c r="BF21" i="94"/>
  <c r="BE21" i="94"/>
  <c r="BD21" i="94"/>
  <c r="BC21" i="94"/>
  <c r="BB21" i="94"/>
  <c r="BA21" i="94"/>
  <c r="AZ21" i="94"/>
  <c r="AY21" i="94"/>
  <c r="AX21" i="94"/>
  <c r="AW21" i="94"/>
  <c r="AV21" i="94"/>
  <c r="AU21" i="94"/>
  <c r="AT21" i="94"/>
  <c r="AS21" i="94"/>
  <c r="AR21" i="94"/>
  <c r="AQ21" i="94"/>
  <c r="AP21" i="94"/>
  <c r="AO21" i="94"/>
  <c r="AN21" i="94"/>
  <c r="BF20" i="94"/>
  <c r="BE20" i="94"/>
  <c r="BD20" i="94"/>
  <c r="BC20" i="94"/>
  <c r="BB20" i="94"/>
  <c r="BA20" i="94"/>
  <c r="AZ20" i="94"/>
  <c r="AY20" i="94"/>
  <c r="AX20" i="94"/>
  <c r="AW20" i="94"/>
  <c r="AV20" i="94"/>
  <c r="AU20" i="94"/>
  <c r="AT20" i="94"/>
  <c r="AS20" i="94"/>
  <c r="AR20" i="94"/>
  <c r="AQ20" i="94"/>
  <c r="AP20" i="94"/>
  <c r="AO20" i="94"/>
  <c r="AN20" i="94"/>
  <c r="BF19" i="94"/>
  <c r="BE19" i="94"/>
  <c r="BD19" i="94"/>
  <c r="BC19" i="94"/>
  <c r="BB19" i="94"/>
  <c r="BA19" i="94"/>
  <c r="AZ19" i="94"/>
  <c r="AY19" i="94"/>
  <c r="AX19" i="94"/>
  <c r="AW19" i="94"/>
  <c r="AV19" i="94"/>
  <c r="AU19" i="94"/>
  <c r="AT19" i="94"/>
  <c r="AS19" i="94"/>
  <c r="AR19" i="94"/>
  <c r="AQ19" i="94"/>
  <c r="AP19" i="94"/>
  <c r="AO19" i="94"/>
  <c r="AN19" i="94"/>
  <c r="BF18" i="94"/>
  <c r="BE18" i="94"/>
  <c r="BD18" i="94"/>
  <c r="BC18" i="94"/>
  <c r="BB18" i="94"/>
  <c r="BA18" i="94"/>
  <c r="AZ18" i="94"/>
  <c r="AY18" i="94"/>
  <c r="AX18" i="94"/>
  <c r="AW18" i="94"/>
  <c r="AV18" i="94"/>
  <c r="AU18" i="94"/>
  <c r="AT18" i="94"/>
  <c r="AS18" i="94"/>
  <c r="AR18" i="94"/>
  <c r="AQ18" i="94"/>
  <c r="AP18" i="94"/>
  <c r="AO18" i="94"/>
  <c r="AN18" i="94"/>
  <c r="BF17" i="94"/>
  <c r="BE17" i="94"/>
  <c r="BD17" i="94"/>
  <c r="BC17" i="94"/>
  <c r="BB17" i="94"/>
  <c r="BA17" i="94"/>
  <c r="AZ17" i="94"/>
  <c r="AY17" i="94"/>
  <c r="AX17" i="94"/>
  <c r="AW17" i="94"/>
  <c r="AV17" i="94"/>
  <c r="AU17" i="94"/>
  <c r="AT17" i="94"/>
  <c r="AS17" i="94"/>
  <c r="AR17" i="94"/>
  <c r="AQ17" i="94"/>
  <c r="AP17" i="94"/>
  <c r="AO17" i="94"/>
  <c r="AN17" i="94"/>
  <c r="BF16" i="94"/>
  <c r="BE16" i="94"/>
  <c r="BD16" i="94"/>
  <c r="BC16" i="94"/>
  <c r="BB16" i="94"/>
  <c r="BA16" i="94"/>
  <c r="AZ16" i="94"/>
  <c r="AY16" i="94"/>
  <c r="AX16" i="94"/>
  <c r="AW16" i="94"/>
  <c r="AV16" i="94"/>
  <c r="AU16" i="94"/>
  <c r="AT16" i="94"/>
  <c r="AS16" i="94"/>
  <c r="AR16" i="94"/>
  <c r="AQ16" i="94"/>
  <c r="AP16" i="94"/>
  <c r="AO16" i="94"/>
  <c r="AN16" i="94"/>
  <c r="BF15" i="94"/>
  <c r="BE15" i="94"/>
  <c r="BD15" i="94"/>
  <c r="BC15" i="94"/>
  <c r="BB15" i="94"/>
  <c r="BA15" i="94"/>
  <c r="AZ15" i="94"/>
  <c r="AY15" i="94"/>
  <c r="AX15" i="94"/>
  <c r="AW15" i="94"/>
  <c r="AV15" i="94"/>
  <c r="AU15" i="94"/>
  <c r="AT15" i="94"/>
  <c r="AS15" i="94"/>
  <c r="AR15" i="94"/>
  <c r="AQ15" i="94"/>
  <c r="AP15" i="94"/>
  <c r="AO15" i="94"/>
  <c r="AN15" i="94"/>
  <c r="BF14" i="94"/>
  <c r="BE14" i="94"/>
  <c r="BD14" i="94"/>
  <c r="BC14" i="94"/>
  <c r="BB14" i="94"/>
  <c r="BA14" i="94"/>
  <c r="AZ14" i="94"/>
  <c r="AY14" i="94"/>
  <c r="AX14" i="94"/>
  <c r="AW14" i="94"/>
  <c r="AV14" i="94"/>
  <c r="AU14" i="94"/>
  <c r="AT14" i="94"/>
  <c r="AS14" i="94"/>
  <c r="AR14" i="94"/>
  <c r="AQ14" i="94"/>
  <c r="AP14" i="94"/>
  <c r="AO14" i="94"/>
  <c r="AN14" i="94"/>
  <c r="S14" i="94"/>
  <c r="S15" i="94" s="1"/>
  <c r="S16" i="94" s="1"/>
  <c r="S17" i="94" s="1"/>
  <c r="S18" i="94" s="1"/>
  <c r="S19" i="94" s="1"/>
  <c r="S20" i="94" s="1"/>
  <c r="S21" i="94" s="1"/>
  <c r="S22" i="94" s="1"/>
  <c r="S23" i="94" s="1"/>
  <c r="S24" i="94" s="1"/>
  <c r="S25" i="94" s="1"/>
  <c r="S26" i="94" s="1"/>
  <c r="S27" i="94" s="1"/>
  <c r="S28" i="94" s="1"/>
  <c r="S29" i="94" s="1"/>
  <c r="S30" i="94" s="1"/>
  <c r="S31" i="94" s="1"/>
  <c r="S32" i="94" s="1"/>
  <c r="S33" i="94" s="1"/>
  <c r="S34" i="94" s="1"/>
  <c r="S35" i="94" s="1"/>
  <c r="S36" i="94" s="1"/>
  <c r="S37" i="94" s="1"/>
  <c r="L7" i="94" s="1"/>
  <c r="R14" i="94"/>
  <c r="R15" i="94" s="1"/>
  <c r="R16" i="94" s="1"/>
  <c r="R17" i="94" s="1"/>
  <c r="R18" i="94" s="1"/>
  <c r="R19" i="94" s="1"/>
  <c r="R20" i="94" s="1"/>
  <c r="R21" i="94" s="1"/>
  <c r="R22" i="94" s="1"/>
  <c r="R23" i="94" s="1"/>
  <c r="R24" i="94" s="1"/>
  <c r="R25" i="94" s="1"/>
  <c r="R26" i="94" s="1"/>
  <c r="R27" i="94" s="1"/>
  <c r="R28" i="94" s="1"/>
  <c r="R29" i="94" s="1"/>
  <c r="R30" i="94" s="1"/>
  <c r="R31" i="94" s="1"/>
  <c r="R32" i="94" s="1"/>
  <c r="R33" i="94" s="1"/>
  <c r="R34" i="94" s="1"/>
  <c r="R35" i="94" s="1"/>
  <c r="R36" i="94" s="1"/>
  <c r="R37" i="94" s="1"/>
  <c r="L6" i="94" s="1"/>
  <c r="E8" i="94"/>
  <c r="E7" i="94"/>
  <c r="E6" i="94"/>
  <c r="P5" i="94"/>
  <c r="L5" i="94"/>
  <c r="B15" i="94" s="1"/>
  <c r="E5" i="94"/>
  <c r="N5" i="94" l="1"/>
  <c r="R5" i="94"/>
  <c r="B16" i="94"/>
  <c r="AI15" i="94"/>
  <c r="N6" i="94"/>
  <c r="AI14" i="94"/>
  <c r="B17" i="94" l="1"/>
  <c r="AI16" i="94"/>
  <c r="B18" i="94" l="1"/>
  <c r="AI17" i="94"/>
  <c r="B19" i="94" l="1"/>
  <c r="AI18" i="94"/>
  <c r="B20" i="94" l="1"/>
  <c r="AI19" i="94"/>
  <c r="B21" i="94" l="1"/>
  <c r="AI20" i="94"/>
  <c r="B22" i="94" l="1"/>
  <c r="AI21" i="94"/>
  <c r="B23" i="94" l="1"/>
  <c r="AI22" i="94"/>
  <c r="B24" i="94" l="1"/>
  <c r="AI23" i="94"/>
  <c r="B25" i="94" l="1"/>
  <c r="AI24" i="94"/>
  <c r="B26" i="94" l="1"/>
  <c r="AI25" i="94"/>
  <c r="B27" i="94" l="1"/>
  <c r="AI26" i="94"/>
  <c r="B28" i="94" l="1"/>
  <c r="AI27" i="94"/>
  <c r="B29" i="94" l="1"/>
  <c r="AI28" i="94"/>
  <c r="B30" i="94" l="1"/>
  <c r="AI29" i="94"/>
  <c r="B31" i="94" l="1"/>
  <c r="AI30" i="94"/>
  <c r="B32" i="94" l="1"/>
  <c r="AI31" i="94"/>
  <c r="B33" i="94" l="1"/>
  <c r="AI32" i="94"/>
  <c r="B34" i="94" l="1"/>
  <c r="AI33" i="94"/>
  <c r="B35" i="94" l="1"/>
  <c r="AI34" i="94"/>
  <c r="B36" i="94" l="1"/>
  <c r="AI35" i="94"/>
  <c r="B37" i="94" l="1"/>
  <c r="AI37" i="94" s="1"/>
  <c r="AI36" i="94"/>
  <c r="AU38" i="93" l="1"/>
  <c r="BF37" i="93"/>
  <c r="BE37" i="93"/>
  <c r="BD37" i="93"/>
  <c r="BC37" i="93"/>
  <c r="BB37" i="93"/>
  <c r="BA37" i="93"/>
  <c r="AZ37" i="93"/>
  <c r="AY37" i="93"/>
  <c r="AX37" i="93"/>
  <c r="AW37" i="93"/>
  <c r="AV37" i="93"/>
  <c r="AU37" i="93"/>
  <c r="AT37" i="93"/>
  <c r="AS37" i="93"/>
  <c r="AR37" i="93"/>
  <c r="AQ37" i="93"/>
  <c r="AP37" i="93"/>
  <c r="AO37" i="93"/>
  <c r="AN37" i="93"/>
  <c r="BF36" i="93"/>
  <c r="BE36" i="93"/>
  <c r="BD36" i="93"/>
  <c r="BC36" i="93"/>
  <c r="BB36" i="93"/>
  <c r="BA36" i="93"/>
  <c r="AZ36" i="93"/>
  <c r="AY36" i="93"/>
  <c r="AX36" i="93"/>
  <c r="AW36" i="93"/>
  <c r="AV36" i="93"/>
  <c r="AU36" i="93"/>
  <c r="AT36" i="93"/>
  <c r="AS36" i="93"/>
  <c r="AR36" i="93"/>
  <c r="AQ36" i="93"/>
  <c r="AP36" i="93"/>
  <c r="AO36" i="93"/>
  <c r="AN36" i="93"/>
  <c r="BF35" i="93"/>
  <c r="BE35" i="93"/>
  <c r="BD35" i="93"/>
  <c r="BC35" i="93"/>
  <c r="BB35" i="93"/>
  <c r="BA35" i="93"/>
  <c r="AZ35" i="93"/>
  <c r="AY35" i="93"/>
  <c r="AX35" i="93"/>
  <c r="AW35" i="93"/>
  <c r="AV35" i="93"/>
  <c r="AU35" i="93"/>
  <c r="AT35" i="93"/>
  <c r="AS35" i="93"/>
  <c r="AR35" i="93"/>
  <c r="AQ35" i="93"/>
  <c r="AP35" i="93"/>
  <c r="AO35" i="93"/>
  <c r="AN35" i="93"/>
  <c r="BF34" i="93"/>
  <c r="BE34" i="93"/>
  <c r="BD34" i="93"/>
  <c r="BC34" i="93"/>
  <c r="BB34" i="93"/>
  <c r="BA34" i="93"/>
  <c r="AZ34" i="93"/>
  <c r="AY34" i="93"/>
  <c r="AX34" i="93"/>
  <c r="AW34" i="93"/>
  <c r="AV34" i="93"/>
  <c r="AU34" i="93"/>
  <c r="AT34" i="93"/>
  <c r="AS34" i="93"/>
  <c r="AR34" i="93"/>
  <c r="AQ34" i="93"/>
  <c r="AP34" i="93"/>
  <c r="AO34" i="93"/>
  <c r="AN34" i="93"/>
  <c r="BF33" i="93"/>
  <c r="BE33" i="93"/>
  <c r="BD33" i="93"/>
  <c r="BC33" i="93"/>
  <c r="BB33" i="93"/>
  <c r="BA33" i="93"/>
  <c r="AZ33" i="93"/>
  <c r="AY33" i="93"/>
  <c r="AX33" i="93"/>
  <c r="AW33" i="93"/>
  <c r="AV33" i="93"/>
  <c r="AU33" i="93"/>
  <c r="AT33" i="93"/>
  <c r="AS33" i="93"/>
  <c r="AR33" i="93"/>
  <c r="AQ33" i="93"/>
  <c r="AP33" i="93"/>
  <c r="AO33" i="93"/>
  <c r="AN33" i="93"/>
  <c r="BF32" i="93"/>
  <c r="BE32" i="93"/>
  <c r="BD32" i="93"/>
  <c r="BC32" i="93"/>
  <c r="BB32" i="93"/>
  <c r="BA32" i="93"/>
  <c r="AZ32" i="93"/>
  <c r="AY32" i="93"/>
  <c r="AX32" i="93"/>
  <c r="AW32" i="93"/>
  <c r="AV32" i="93"/>
  <c r="AU32" i="93"/>
  <c r="AT32" i="93"/>
  <c r="AS32" i="93"/>
  <c r="AR32" i="93"/>
  <c r="AQ32" i="93"/>
  <c r="AP32" i="93"/>
  <c r="AO32" i="93"/>
  <c r="AN32" i="93"/>
  <c r="BF31" i="93"/>
  <c r="BE31" i="93"/>
  <c r="BD31" i="93"/>
  <c r="BC31" i="93"/>
  <c r="BB31" i="93"/>
  <c r="BA31" i="93"/>
  <c r="AZ31" i="93"/>
  <c r="AY31" i="93"/>
  <c r="AX31" i="93"/>
  <c r="AW31" i="93"/>
  <c r="AV31" i="93"/>
  <c r="AU31" i="93"/>
  <c r="AT31" i="93"/>
  <c r="AS31" i="93"/>
  <c r="AR31" i="93"/>
  <c r="AQ31" i="93"/>
  <c r="AP31" i="93"/>
  <c r="AO31" i="93"/>
  <c r="AN31" i="93"/>
  <c r="BF30" i="93"/>
  <c r="BE30" i="93"/>
  <c r="BD30" i="93"/>
  <c r="BC30" i="93"/>
  <c r="BB30" i="93"/>
  <c r="BA30" i="93"/>
  <c r="AZ30" i="93"/>
  <c r="AY30" i="93"/>
  <c r="AX30" i="93"/>
  <c r="AW30" i="93"/>
  <c r="AV30" i="93"/>
  <c r="AU30" i="93"/>
  <c r="AT30" i="93"/>
  <c r="AS30" i="93"/>
  <c r="AR30" i="93"/>
  <c r="AQ30" i="93"/>
  <c r="AP30" i="93"/>
  <c r="AO30" i="93"/>
  <c r="AN30" i="93"/>
  <c r="BF29" i="93"/>
  <c r="BE29" i="93"/>
  <c r="BD29" i="93"/>
  <c r="BC29" i="93"/>
  <c r="BB29" i="93"/>
  <c r="BA29" i="93"/>
  <c r="AZ29" i="93"/>
  <c r="AY29" i="93"/>
  <c r="AX29" i="93"/>
  <c r="AW29" i="93"/>
  <c r="AV29" i="93"/>
  <c r="AU29" i="93"/>
  <c r="AT29" i="93"/>
  <c r="AS29" i="93"/>
  <c r="AR29" i="93"/>
  <c r="AQ29" i="93"/>
  <c r="AP29" i="93"/>
  <c r="AO29" i="93"/>
  <c r="AN29" i="93"/>
  <c r="BF28" i="93"/>
  <c r="BE28" i="93"/>
  <c r="BD28" i="93"/>
  <c r="BC28" i="93"/>
  <c r="BB28" i="93"/>
  <c r="BA28" i="93"/>
  <c r="AZ28" i="93"/>
  <c r="AY28" i="93"/>
  <c r="AX28" i="93"/>
  <c r="AW28" i="93"/>
  <c r="AV28" i="93"/>
  <c r="AU28" i="93"/>
  <c r="AT28" i="93"/>
  <c r="AS28" i="93"/>
  <c r="AR28" i="93"/>
  <c r="AQ28" i="93"/>
  <c r="AP28" i="93"/>
  <c r="AO28" i="93"/>
  <c r="AN28" i="93"/>
  <c r="BF27" i="93"/>
  <c r="BE27" i="93"/>
  <c r="BD27" i="93"/>
  <c r="BC27" i="93"/>
  <c r="BB27" i="93"/>
  <c r="BA27" i="93"/>
  <c r="AZ27" i="93"/>
  <c r="AY27" i="93"/>
  <c r="AX27" i="93"/>
  <c r="AW27" i="93"/>
  <c r="AV27" i="93"/>
  <c r="AU27" i="93"/>
  <c r="AT27" i="93"/>
  <c r="AS27" i="93"/>
  <c r="AR27" i="93"/>
  <c r="AQ27" i="93"/>
  <c r="AP27" i="93"/>
  <c r="AO27" i="93"/>
  <c r="AN27" i="93"/>
  <c r="BF26" i="93"/>
  <c r="BE26" i="93"/>
  <c r="BD26" i="93"/>
  <c r="BC26" i="93"/>
  <c r="BB26" i="93"/>
  <c r="BA26" i="93"/>
  <c r="AZ26" i="93"/>
  <c r="AY26" i="93"/>
  <c r="AX26" i="93"/>
  <c r="AW26" i="93"/>
  <c r="AV26" i="93"/>
  <c r="AU26" i="93"/>
  <c r="AT26" i="93"/>
  <c r="AS26" i="93"/>
  <c r="AR26" i="93"/>
  <c r="AQ26" i="93"/>
  <c r="AP26" i="93"/>
  <c r="AO26" i="93"/>
  <c r="AN26" i="93"/>
  <c r="BF25" i="93"/>
  <c r="BE25" i="93"/>
  <c r="BD25" i="93"/>
  <c r="BC25" i="93"/>
  <c r="BB25" i="93"/>
  <c r="BA25" i="93"/>
  <c r="AZ25" i="93"/>
  <c r="AY25" i="93"/>
  <c r="AX25" i="93"/>
  <c r="AW25" i="93"/>
  <c r="AV25" i="93"/>
  <c r="AU25" i="93"/>
  <c r="AT25" i="93"/>
  <c r="AS25" i="93"/>
  <c r="AR25" i="93"/>
  <c r="AQ25" i="93"/>
  <c r="AP25" i="93"/>
  <c r="AO25" i="93"/>
  <c r="AN25" i="93"/>
  <c r="BF24" i="93"/>
  <c r="BE24" i="93"/>
  <c r="BD24" i="93"/>
  <c r="BC24" i="93"/>
  <c r="BB24" i="93"/>
  <c r="BA24" i="93"/>
  <c r="AZ24" i="93"/>
  <c r="AY24" i="93"/>
  <c r="AX24" i="93"/>
  <c r="AW24" i="93"/>
  <c r="AV24" i="93"/>
  <c r="AU24" i="93"/>
  <c r="AT24" i="93"/>
  <c r="AS24" i="93"/>
  <c r="AR24" i="93"/>
  <c r="AQ24" i="93"/>
  <c r="AP24" i="93"/>
  <c r="AO24" i="93"/>
  <c r="AN24" i="93"/>
  <c r="BF23" i="93"/>
  <c r="BE23" i="93"/>
  <c r="BD23" i="93"/>
  <c r="BC23" i="93"/>
  <c r="BB23" i="93"/>
  <c r="BA23" i="93"/>
  <c r="AZ23" i="93"/>
  <c r="AY23" i="93"/>
  <c r="AX23" i="93"/>
  <c r="AW23" i="93"/>
  <c r="AV23" i="93"/>
  <c r="AU23" i="93"/>
  <c r="AT23" i="93"/>
  <c r="AS23" i="93"/>
  <c r="AR23" i="93"/>
  <c r="AQ23" i="93"/>
  <c r="AP23" i="93"/>
  <c r="AO23" i="93"/>
  <c r="AN23" i="93"/>
  <c r="BF22" i="93"/>
  <c r="BE22" i="93"/>
  <c r="BD22" i="93"/>
  <c r="BC22" i="93"/>
  <c r="BB22" i="93"/>
  <c r="BA22" i="93"/>
  <c r="AZ22" i="93"/>
  <c r="AY22" i="93"/>
  <c r="AX22" i="93"/>
  <c r="AW22" i="93"/>
  <c r="AV22" i="93"/>
  <c r="AU22" i="93"/>
  <c r="AT22" i="93"/>
  <c r="AS22" i="93"/>
  <c r="AR22" i="93"/>
  <c r="AQ22" i="93"/>
  <c r="AP22" i="93"/>
  <c r="AO22" i="93"/>
  <c r="AN22" i="93"/>
  <c r="BF21" i="93"/>
  <c r="BE21" i="93"/>
  <c r="BD21" i="93"/>
  <c r="BC21" i="93"/>
  <c r="BB21" i="93"/>
  <c r="BA21" i="93"/>
  <c r="AZ21" i="93"/>
  <c r="AY21" i="93"/>
  <c r="AX21" i="93"/>
  <c r="AW21" i="93"/>
  <c r="AV21" i="93"/>
  <c r="AU21" i="93"/>
  <c r="AT21" i="93"/>
  <c r="AS21" i="93"/>
  <c r="AR21" i="93"/>
  <c r="AQ21" i="93"/>
  <c r="AP21" i="93"/>
  <c r="AO21" i="93"/>
  <c r="AN21" i="93"/>
  <c r="BF20" i="93"/>
  <c r="BE20" i="93"/>
  <c r="BD20" i="93"/>
  <c r="BC20" i="93"/>
  <c r="BB20" i="93"/>
  <c r="BA20" i="93"/>
  <c r="AZ20" i="93"/>
  <c r="AY20" i="93"/>
  <c r="AX20" i="93"/>
  <c r="AW20" i="93"/>
  <c r="AV20" i="93"/>
  <c r="AU20" i="93"/>
  <c r="AT20" i="93"/>
  <c r="AS20" i="93"/>
  <c r="AR20" i="93"/>
  <c r="AQ20" i="93"/>
  <c r="AP20" i="93"/>
  <c r="AO20" i="93"/>
  <c r="AN20" i="93"/>
  <c r="BF19" i="93"/>
  <c r="BE19" i="93"/>
  <c r="BD19" i="93"/>
  <c r="BC19" i="93"/>
  <c r="BB19" i="93"/>
  <c r="BA19" i="93"/>
  <c r="AZ19" i="93"/>
  <c r="AY19" i="93"/>
  <c r="AX19" i="93"/>
  <c r="AW19" i="93"/>
  <c r="AV19" i="93"/>
  <c r="AU19" i="93"/>
  <c r="AT19" i="93"/>
  <c r="AS19" i="93"/>
  <c r="AR19" i="93"/>
  <c r="AQ19" i="93"/>
  <c r="AP19" i="93"/>
  <c r="AO19" i="93"/>
  <c r="AN19" i="93"/>
  <c r="BF18" i="93"/>
  <c r="BE18" i="93"/>
  <c r="BD18" i="93"/>
  <c r="BC18" i="93"/>
  <c r="BB18" i="93"/>
  <c r="BA18" i="93"/>
  <c r="AZ18" i="93"/>
  <c r="AY18" i="93"/>
  <c r="AX18" i="93"/>
  <c r="AW18" i="93"/>
  <c r="AV18" i="93"/>
  <c r="AU18" i="93"/>
  <c r="AT18" i="93"/>
  <c r="AS18" i="93"/>
  <c r="AR18" i="93"/>
  <c r="AQ18" i="93"/>
  <c r="AP18" i="93"/>
  <c r="AO18" i="93"/>
  <c r="AN18" i="93"/>
  <c r="BF17" i="93"/>
  <c r="BE17" i="93"/>
  <c r="BD17" i="93"/>
  <c r="BC17" i="93"/>
  <c r="BB17" i="93"/>
  <c r="BA17" i="93"/>
  <c r="AZ17" i="93"/>
  <c r="AY17" i="93"/>
  <c r="AX17" i="93"/>
  <c r="AW17" i="93"/>
  <c r="AV17" i="93"/>
  <c r="AU17" i="93"/>
  <c r="AT17" i="93"/>
  <c r="AS17" i="93"/>
  <c r="AR17" i="93"/>
  <c r="AQ17" i="93"/>
  <c r="AP17" i="93"/>
  <c r="AO17" i="93"/>
  <c r="AN17" i="93"/>
  <c r="BF16" i="93"/>
  <c r="BE16" i="93"/>
  <c r="BD16" i="93"/>
  <c r="BC16" i="93"/>
  <c r="BB16" i="93"/>
  <c r="BA16" i="93"/>
  <c r="AZ16" i="93"/>
  <c r="AY16" i="93"/>
  <c r="AX16" i="93"/>
  <c r="AW16" i="93"/>
  <c r="AV16" i="93"/>
  <c r="AU16" i="93"/>
  <c r="AT16" i="93"/>
  <c r="AS16" i="93"/>
  <c r="AR16" i="93"/>
  <c r="AQ16" i="93"/>
  <c r="AP16" i="93"/>
  <c r="AO16" i="93"/>
  <c r="AN16" i="93"/>
  <c r="BF15" i="93"/>
  <c r="BE15" i="93"/>
  <c r="BD15" i="93"/>
  <c r="BC15" i="93"/>
  <c r="BB15" i="93"/>
  <c r="BA15" i="93"/>
  <c r="AZ15" i="93"/>
  <c r="AY15" i="93"/>
  <c r="AX15" i="93"/>
  <c r="AW15" i="93"/>
  <c r="AV15" i="93"/>
  <c r="AU15" i="93"/>
  <c r="AT15" i="93"/>
  <c r="AS15" i="93"/>
  <c r="AR15" i="93"/>
  <c r="AQ15" i="93"/>
  <c r="AP15" i="93"/>
  <c r="AO15" i="93"/>
  <c r="AN15" i="93"/>
  <c r="BF14" i="93"/>
  <c r="BE14" i="93"/>
  <c r="BD14" i="93"/>
  <c r="BC14" i="93"/>
  <c r="BB14" i="93"/>
  <c r="BA14" i="93"/>
  <c r="AZ14" i="93"/>
  <c r="AY14" i="93"/>
  <c r="AX14" i="93"/>
  <c r="AW14" i="93"/>
  <c r="AV14" i="93"/>
  <c r="AU14" i="93"/>
  <c r="AT14" i="93"/>
  <c r="AS14" i="93"/>
  <c r="AR14" i="93"/>
  <c r="AQ14" i="93"/>
  <c r="AP14" i="93"/>
  <c r="AO14" i="93"/>
  <c r="AN14" i="93"/>
  <c r="S14" i="93"/>
  <c r="S15" i="93" s="1"/>
  <c r="S16" i="93" s="1"/>
  <c r="S17" i="93" s="1"/>
  <c r="S18" i="93" s="1"/>
  <c r="S19" i="93" s="1"/>
  <c r="S20" i="93" s="1"/>
  <c r="S21" i="93" s="1"/>
  <c r="S22" i="93" s="1"/>
  <c r="S23" i="93" s="1"/>
  <c r="S24" i="93" s="1"/>
  <c r="S25" i="93" s="1"/>
  <c r="S26" i="93" s="1"/>
  <c r="S27" i="93" s="1"/>
  <c r="S28" i="93" s="1"/>
  <c r="S29" i="93" s="1"/>
  <c r="S30" i="93" s="1"/>
  <c r="S31" i="93" s="1"/>
  <c r="S32" i="93" s="1"/>
  <c r="S33" i="93" s="1"/>
  <c r="S34" i="93" s="1"/>
  <c r="S35" i="93" s="1"/>
  <c r="S36" i="93" s="1"/>
  <c r="S37" i="93" s="1"/>
  <c r="L7" i="93" s="1"/>
  <c r="R14" i="93"/>
  <c r="R15" i="93" s="1"/>
  <c r="R16" i="93" s="1"/>
  <c r="R17" i="93" s="1"/>
  <c r="R18" i="93" s="1"/>
  <c r="R19" i="93" s="1"/>
  <c r="R20" i="93" s="1"/>
  <c r="R21" i="93" s="1"/>
  <c r="R22" i="93" s="1"/>
  <c r="R23" i="93" s="1"/>
  <c r="R24" i="93" s="1"/>
  <c r="R25" i="93" s="1"/>
  <c r="R26" i="93" s="1"/>
  <c r="R27" i="93" s="1"/>
  <c r="R28" i="93" s="1"/>
  <c r="R29" i="93" s="1"/>
  <c r="R30" i="93" s="1"/>
  <c r="R31" i="93" s="1"/>
  <c r="R32" i="93" s="1"/>
  <c r="R33" i="93" s="1"/>
  <c r="R34" i="93" s="1"/>
  <c r="R35" i="93" s="1"/>
  <c r="R36" i="93" s="1"/>
  <c r="R37" i="93" s="1"/>
  <c r="L6" i="93" s="1"/>
  <c r="E8" i="93"/>
  <c r="E7" i="93"/>
  <c r="E6" i="93"/>
  <c r="P5" i="93"/>
  <c r="L5" i="93"/>
  <c r="N5" i="93" s="1"/>
  <c r="E5" i="93"/>
  <c r="N6" i="93" l="1"/>
  <c r="AI14" i="93"/>
  <c r="B15" i="93"/>
  <c r="R5" i="93"/>
  <c r="AU38" i="92"/>
  <c r="BF37" i="92"/>
  <c r="BE37" i="92"/>
  <c r="BD37" i="92"/>
  <c r="BC37" i="92"/>
  <c r="BB37" i="92"/>
  <c r="BA37" i="92"/>
  <c r="AZ37" i="92"/>
  <c r="AY37" i="92"/>
  <c r="AX37" i="92"/>
  <c r="AW37" i="92"/>
  <c r="AV37" i="92"/>
  <c r="AU37" i="92"/>
  <c r="AT37" i="92"/>
  <c r="AS37" i="92"/>
  <c r="AR37" i="92"/>
  <c r="AQ37" i="92"/>
  <c r="AP37" i="92"/>
  <c r="AO37" i="92"/>
  <c r="AN37" i="92"/>
  <c r="BF36" i="92"/>
  <c r="BE36" i="92"/>
  <c r="BD36" i="92"/>
  <c r="BC36" i="92"/>
  <c r="BB36" i="92"/>
  <c r="BA36" i="92"/>
  <c r="AZ36" i="92"/>
  <c r="AY36" i="92"/>
  <c r="AX36" i="92"/>
  <c r="AW36" i="92"/>
  <c r="AV36" i="92"/>
  <c r="AU36" i="92"/>
  <c r="AT36" i="92"/>
  <c r="AS36" i="92"/>
  <c r="AR36" i="92"/>
  <c r="AQ36" i="92"/>
  <c r="AP36" i="92"/>
  <c r="AO36" i="92"/>
  <c r="AN36" i="92"/>
  <c r="BF35" i="92"/>
  <c r="BE35" i="92"/>
  <c r="BD35" i="92"/>
  <c r="BC35" i="92"/>
  <c r="BB35" i="92"/>
  <c r="BA35" i="92"/>
  <c r="AZ35" i="92"/>
  <c r="AY35" i="92"/>
  <c r="AX35" i="92"/>
  <c r="AW35" i="92"/>
  <c r="AV35" i="92"/>
  <c r="AU35" i="92"/>
  <c r="AT35" i="92"/>
  <c r="AS35" i="92"/>
  <c r="AR35" i="92"/>
  <c r="AQ35" i="92"/>
  <c r="AP35" i="92"/>
  <c r="AO35" i="92"/>
  <c r="AN35" i="92"/>
  <c r="BF34" i="92"/>
  <c r="BE34" i="92"/>
  <c r="BD34" i="92"/>
  <c r="BC34" i="92"/>
  <c r="BB34" i="92"/>
  <c r="BA34" i="92"/>
  <c r="AZ34" i="92"/>
  <c r="AY34" i="92"/>
  <c r="AX34" i="92"/>
  <c r="AW34" i="92"/>
  <c r="AV34" i="92"/>
  <c r="AU34" i="92"/>
  <c r="AT34" i="92"/>
  <c r="AS34" i="92"/>
  <c r="AR34" i="92"/>
  <c r="AQ34" i="92"/>
  <c r="AP34" i="92"/>
  <c r="AO34" i="92"/>
  <c r="AN34" i="92"/>
  <c r="BF33" i="92"/>
  <c r="BE33" i="92"/>
  <c r="BD33" i="92"/>
  <c r="BC33" i="92"/>
  <c r="BB33" i="92"/>
  <c r="BA33" i="92"/>
  <c r="AZ33" i="92"/>
  <c r="AY33" i="92"/>
  <c r="AX33" i="92"/>
  <c r="AW33" i="92"/>
  <c r="AV33" i="92"/>
  <c r="AU33" i="92"/>
  <c r="AT33" i="92"/>
  <c r="AS33" i="92"/>
  <c r="AR33" i="92"/>
  <c r="AQ33" i="92"/>
  <c r="AP33" i="92"/>
  <c r="AO33" i="92"/>
  <c r="AN33" i="92"/>
  <c r="BF32" i="92"/>
  <c r="BE32" i="92"/>
  <c r="BD32" i="92"/>
  <c r="BC32" i="92"/>
  <c r="BB32" i="92"/>
  <c r="BA32" i="92"/>
  <c r="AZ32" i="92"/>
  <c r="AY32" i="92"/>
  <c r="AX32" i="92"/>
  <c r="AW32" i="92"/>
  <c r="AV32" i="92"/>
  <c r="AU32" i="92"/>
  <c r="AT32" i="92"/>
  <c r="AS32" i="92"/>
  <c r="AR32" i="92"/>
  <c r="AQ32" i="92"/>
  <c r="AP32" i="92"/>
  <c r="AO32" i="92"/>
  <c r="AN32" i="92"/>
  <c r="BF31" i="92"/>
  <c r="BE31" i="92"/>
  <c r="BD31" i="92"/>
  <c r="BC31" i="92"/>
  <c r="BB31" i="92"/>
  <c r="BA31" i="92"/>
  <c r="AZ31" i="92"/>
  <c r="AY31" i="92"/>
  <c r="AX31" i="92"/>
  <c r="AW31" i="92"/>
  <c r="AV31" i="92"/>
  <c r="AU31" i="92"/>
  <c r="AT31" i="92"/>
  <c r="AS31" i="92"/>
  <c r="AR31" i="92"/>
  <c r="AQ31" i="92"/>
  <c r="AP31" i="92"/>
  <c r="AO31" i="92"/>
  <c r="AN31" i="92"/>
  <c r="BF30" i="92"/>
  <c r="BE30" i="92"/>
  <c r="BD30" i="92"/>
  <c r="BC30" i="92"/>
  <c r="BB30" i="92"/>
  <c r="BA30" i="92"/>
  <c r="AZ30" i="92"/>
  <c r="AY30" i="92"/>
  <c r="AX30" i="92"/>
  <c r="AW30" i="92"/>
  <c r="AV30" i="92"/>
  <c r="AU30" i="92"/>
  <c r="AT30" i="92"/>
  <c r="AS30" i="92"/>
  <c r="AR30" i="92"/>
  <c r="AQ30" i="92"/>
  <c r="AP30" i="92"/>
  <c r="AO30" i="92"/>
  <c r="AN30" i="92"/>
  <c r="BF29" i="92"/>
  <c r="BE29" i="92"/>
  <c r="BD29" i="92"/>
  <c r="BC29" i="92"/>
  <c r="BB29" i="92"/>
  <c r="BA29" i="92"/>
  <c r="AZ29" i="92"/>
  <c r="AY29" i="92"/>
  <c r="AX29" i="92"/>
  <c r="AW29" i="92"/>
  <c r="AV29" i="92"/>
  <c r="AU29" i="92"/>
  <c r="AT29" i="92"/>
  <c r="AS29" i="92"/>
  <c r="AR29" i="92"/>
  <c r="AQ29" i="92"/>
  <c r="AP29" i="92"/>
  <c r="AO29" i="92"/>
  <c r="AN29" i="92"/>
  <c r="BF28" i="92"/>
  <c r="BE28" i="92"/>
  <c r="BD28" i="92"/>
  <c r="BC28" i="92"/>
  <c r="BB28" i="92"/>
  <c r="BA28" i="92"/>
  <c r="AZ28" i="92"/>
  <c r="AY28" i="92"/>
  <c r="AX28" i="92"/>
  <c r="AW28" i="92"/>
  <c r="AV28" i="92"/>
  <c r="AU28" i="92"/>
  <c r="AT28" i="92"/>
  <c r="AS28" i="92"/>
  <c r="AR28" i="92"/>
  <c r="AQ28" i="92"/>
  <c r="AP28" i="92"/>
  <c r="AO28" i="92"/>
  <c r="AN28" i="92"/>
  <c r="BF27" i="92"/>
  <c r="BE27" i="92"/>
  <c r="BD27" i="92"/>
  <c r="BC27" i="92"/>
  <c r="BB27" i="92"/>
  <c r="BA27" i="92"/>
  <c r="AZ27" i="92"/>
  <c r="AY27" i="92"/>
  <c r="AX27" i="92"/>
  <c r="AW27" i="92"/>
  <c r="AV27" i="92"/>
  <c r="AU27" i="92"/>
  <c r="AT27" i="92"/>
  <c r="AS27" i="92"/>
  <c r="AR27" i="92"/>
  <c r="AQ27" i="92"/>
  <c r="AP27" i="92"/>
  <c r="AO27" i="92"/>
  <c r="AN27" i="92"/>
  <c r="BF26" i="92"/>
  <c r="BE26" i="92"/>
  <c r="BD26" i="92"/>
  <c r="BC26" i="92"/>
  <c r="BB26" i="92"/>
  <c r="BA26" i="92"/>
  <c r="AZ26" i="92"/>
  <c r="AY26" i="92"/>
  <c r="AX26" i="92"/>
  <c r="AW26" i="92"/>
  <c r="AV26" i="92"/>
  <c r="AU26" i="92"/>
  <c r="AT26" i="92"/>
  <c r="AS26" i="92"/>
  <c r="AR26" i="92"/>
  <c r="AQ26" i="92"/>
  <c r="AP26" i="92"/>
  <c r="AO26" i="92"/>
  <c r="AN26" i="92"/>
  <c r="BF25" i="92"/>
  <c r="BE25" i="92"/>
  <c r="BD25" i="92"/>
  <c r="BC25" i="92"/>
  <c r="BB25" i="92"/>
  <c r="BA25" i="92"/>
  <c r="AZ25" i="92"/>
  <c r="AY25" i="92"/>
  <c r="AX25" i="92"/>
  <c r="AW25" i="92"/>
  <c r="AV25" i="92"/>
  <c r="AU25" i="92"/>
  <c r="AT25" i="92"/>
  <c r="AS25" i="92"/>
  <c r="AR25" i="92"/>
  <c r="AQ25" i="92"/>
  <c r="AP25" i="92"/>
  <c r="AO25" i="92"/>
  <c r="AN25" i="92"/>
  <c r="BF24" i="92"/>
  <c r="BE24" i="92"/>
  <c r="BD24" i="92"/>
  <c r="BC24" i="92"/>
  <c r="BB24" i="92"/>
  <c r="BA24" i="92"/>
  <c r="AZ24" i="92"/>
  <c r="AY24" i="92"/>
  <c r="AX24" i="92"/>
  <c r="AW24" i="92"/>
  <c r="AV24" i="92"/>
  <c r="AU24" i="92"/>
  <c r="AT24" i="92"/>
  <c r="AS24" i="92"/>
  <c r="AR24" i="92"/>
  <c r="AQ24" i="92"/>
  <c r="AP24" i="92"/>
  <c r="AO24" i="92"/>
  <c r="AN24" i="92"/>
  <c r="BF23" i="92"/>
  <c r="BE23" i="92"/>
  <c r="BD23" i="92"/>
  <c r="BC23" i="92"/>
  <c r="BB23" i="92"/>
  <c r="BA23" i="92"/>
  <c r="AZ23" i="92"/>
  <c r="AY23" i="92"/>
  <c r="AX23" i="92"/>
  <c r="AW23" i="92"/>
  <c r="AV23" i="92"/>
  <c r="AU23" i="92"/>
  <c r="AT23" i="92"/>
  <c r="AS23" i="92"/>
  <c r="AR23" i="92"/>
  <c r="AQ23" i="92"/>
  <c r="AP23" i="92"/>
  <c r="AO23" i="92"/>
  <c r="AN23" i="92"/>
  <c r="BF22" i="92"/>
  <c r="BE22" i="92"/>
  <c r="BD22" i="92"/>
  <c r="BC22" i="92"/>
  <c r="BB22" i="92"/>
  <c r="BA22" i="92"/>
  <c r="AZ22" i="92"/>
  <c r="AY22" i="92"/>
  <c r="AX22" i="92"/>
  <c r="AW22" i="92"/>
  <c r="AV22" i="92"/>
  <c r="AU22" i="92"/>
  <c r="AT22" i="92"/>
  <c r="AS22" i="92"/>
  <c r="AR22" i="92"/>
  <c r="AQ22" i="92"/>
  <c r="AP22" i="92"/>
  <c r="AO22" i="92"/>
  <c r="AN22" i="92"/>
  <c r="BF21" i="92"/>
  <c r="BE21" i="92"/>
  <c r="BD21" i="92"/>
  <c r="BC21" i="92"/>
  <c r="BB21" i="92"/>
  <c r="BA21" i="92"/>
  <c r="AZ21" i="92"/>
  <c r="AY21" i="92"/>
  <c r="AX21" i="92"/>
  <c r="AW21" i="92"/>
  <c r="AV21" i="92"/>
  <c r="AU21" i="92"/>
  <c r="AT21" i="92"/>
  <c r="AS21" i="92"/>
  <c r="AR21" i="92"/>
  <c r="AQ21" i="92"/>
  <c r="AP21" i="92"/>
  <c r="AO21" i="92"/>
  <c r="AN21" i="92"/>
  <c r="BF20" i="92"/>
  <c r="BE20" i="92"/>
  <c r="BD20" i="92"/>
  <c r="BC20" i="92"/>
  <c r="BB20" i="92"/>
  <c r="BA20" i="92"/>
  <c r="AZ20" i="92"/>
  <c r="AY20" i="92"/>
  <c r="AX20" i="92"/>
  <c r="AW20" i="92"/>
  <c r="AV20" i="92"/>
  <c r="AU20" i="92"/>
  <c r="AT20" i="92"/>
  <c r="AS20" i="92"/>
  <c r="AR20" i="92"/>
  <c r="AQ20" i="92"/>
  <c r="AP20" i="92"/>
  <c r="AO20" i="92"/>
  <c r="AN20" i="92"/>
  <c r="BF19" i="92"/>
  <c r="BE19" i="92"/>
  <c r="BD19" i="92"/>
  <c r="BC19" i="92"/>
  <c r="BB19" i="92"/>
  <c r="BA19" i="92"/>
  <c r="AZ19" i="92"/>
  <c r="AY19" i="92"/>
  <c r="AX19" i="92"/>
  <c r="AW19" i="92"/>
  <c r="AV19" i="92"/>
  <c r="AU19" i="92"/>
  <c r="AT19" i="92"/>
  <c r="AS19" i="92"/>
  <c r="AR19" i="92"/>
  <c r="AQ19" i="92"/>
  <c r="AP19" i="92"/>
  <c r="AO19" i="92"/>
  <c r="AN19" i="92"/>
  <c r="BF18" i="92"/>
  <c r="BE18" i="92"/>
  <c r="BD18" i="92"/>
  <c r="BC18" i="92"/>
  <c r="BB18" i="92"/>
  <c r="BA18" i="92"/>
  <c r="AZ18" i="92"/>
  <c r="AY18" i="92"/>
  <c r="AX18" i="92"/>
  <c r="AW18" i="92"/>
  <c r="AV18" i="92"/>
  <c r="AU18" i="92"/>
  <c r="AT18" i="92"/>
  <c r="AS18" i="92"/>
  <c r="AR18" i="92"/>
  <c r="AQ18" i="92"/>
  <c r="AP18" i="92"/>
  <c r="AO18" i="92"/>
  <c r="AN18" i="92"/>
  <c r="BF17" i="92"/>
  <c r="BE17" i="92"/>
  <c r="BD17" i="92"/>
  <c r="BC17" i="92"/>
  <c r="BB17" i="92"/>
  <c r="BA17" i="92"/>
  <c r="AZ17" i="92"/>
  <c r="AY17" i="92"/>
  <c r="AX17" i="92"/>
  <c r="AW17" i="92"/>
  <c r="AV17" i="92"/>
  <c r="AU17" i="92"/>
  <c r="AT17" i="92"/>
  <c r="AS17" i="92"/>
  <c r="AR17" i="92"/>
  <c r="AQ17" i="92"/>
  <c r="AP17" i="92"/>
  <c r="AO17" i="92"/>
  <c r="AN17" i="92"/>
  <c r="BF16" i="92"/>
  <c r="BE16" i="92"/>
  <c r="BD16" i="92"/>
  <c r="BC16" i="92"/>
  <c r="BB16" i="92"/>
  <c r="BA16" i="92"/>
  <c r="AZ16" i="92"/>
  <c r="AY16" i="92"/>
  <c r="AX16" i="92"/>
  <c r="AW16" i="92"/>
  <c r="AV16" i="92"/>
  <c r="AU16" i="92"/>
  <c r="AT16" i="92"/>
  <c r="AS16" i="92"/>
  <c r="AR16" i="92"/>
  <c r="AQ16" i="92"/>
  <c r="AP16" i="92"/>
  <c r="AO16" i="92"/>
  <c r="AN16" i="92"/>
  <c r="BF15" i="92"/>
  <c r="BE15" i="92"/>
  <c r="BD15" i="92"/>
  <c r="BC15" i="92"/>
  <c r="BB15" i="92"/>
  <c r="BA15" i="92"/>
  <c r="AZ15" i="92"/>
  <c r="AY15" i="92"/>
  <c r="AX15" i="92"/>
  <c r="AW15" i="92"/>
  <c r="AV15" i="92"/>
  <c r="AU15" i="92"/>
  <c r="AT15" i="92"/>
  <c r="AS15" i="92"/>
  <c r="AR15" i="92"/>
  <c r="AQ15" i="92"/>
  <c r="AP15" i="92"/>
  <c r="AO15" i="92"/>
  <c r="AN15" i="92"/>
  <c r="BF14" i="92"/>
  <c r="BE14" i="92"/>
  <c r="BD14" i="92"/>
  <c r="BC14" i="92"/>
  <c r="BB14" i="92"/>
  <c r="BA14" i="92"/>
  <c r="AZ14" i="92"/>
  <c r="AY14" i="92"/>
  <c r="AX14" i="92"/>
  <c r="AW14" i="92"/>
  <c r="AV14" i="92"/>
  <c r="AU14" i="92"/>
  <c r="AT14" i="92"/>
  <c r="AS14" i="92"/>
  <c r="AR14" i="92"/>
  <c r="AQ14" i="92"/>
  <c r="AP14" i="92"/>
  <c r="AO14" i="92"/>
  <c r="AN14" i="92"/>
  <c r="S14" i="92"/>
  <c r="S15" i="92" s="1"/>
  <c r="S16" i="92" s="1"/>
  <c r="S17" i="92" s="1"/>
  <c r="S18" i="92" s="1"/>
  <c r="S19" i="92" s="1"/>
  <c r="S20" i="92" s="1"/>
  <c r="S21" i="92" s="1"/>
  <c r="S22" i="92" s="1"/>
  <c r="S23" i="92" s="1"/>
  <c r="S24" i="92" s="1"/>
  <c r="S25" i="92" s="1"/>
  <c r="S26" i="92" s="1"/>
  <c r="S27" i="92" s="1"/>
  <c r="S28" i="92" s="1"/>
  <c r="S29" i="92" s="1"/>
  <c r="S30" i="92" s="1"/>
  <c r="S31" i="92" s="1"/>
  <c r="S32" i="92" s="1"/>
  <c r="S33" i="92" s="1"/>
  <c r="S34" i="92" s="1"/>
  <c r="S35" i="92" s="1"/>
  <c r="S36" i="92" s="1"/>
  <c r="S37" i="92" s="1"/>
  <c r="L7" i="92" s="1"/>
  <c r="R14" i="92"/>
  <c r="R15" i="92" s="1"/>
  <c r="R16" i="92" s="1"/>
  <c r="R17" i="92" s="1"/>
  <c r="R18" i="92" s="1"/>
  <c r="R19" i="92" s="1"/>
  <c r="R20" i="92" s="1"/>
  <c r="R21" i="92" s="1"/>
  <c r="R22" i="92" s="1"/>
  <c r="R23" i="92" s="1"/>
  <c r="R24" i="92" s="1"/>
  <c r="R25" i="92" s="1"/>
  <c r="R26" i="92" s="1"/>
  <c r="R27" i="92" s="1"/>
  <c r="R28" i="92" s="1"/>
  <c r="R29" i="92" s="1"/>
  <c r="R30" i="92" s="1"/>
  <c r="R31" i="92" s="1"/>
  <c r="R32" i="92" s="1"/>
  <c r="R33" i="92" s="1"/>
  <c r="R34" i="92" s="1"/>
  <c r="R35" i="92" s="1"/>
  <c r="R36" i="92" s="1"/>
  <c r="R37" i="92" s="1"/>
  <c r="L6" i="92" s="1"/>
  <c r="E8" i="92"/>
  <c r="E7" i="92"/>
  <c r="E6" i="92"/>
  <c r="P5" i="92"/>
  <c r="L5" i="92"/>
  <c r="E5" i="92"/>
  <c r="B16" i="93" l="1"/>
  <c r="AI15" i="93"/>
  <c r="N6" i="92"/>
  <c r="AI14" i="92"/>
  <c r="B15" i="92"/>
  <c r="N5" i="92"/>
  <c r="R5" i="92"/>
  <c r="B17" i="93" l="1"/>
  <c r="AI16" i="93"/>
  <c r="B16" i="92"/>
  <c r="AI15" i="92"/>
  <c r="B18" i="93" l="1"/>
  <c r="AI17" i="93"/>
  <c r="B17" i="92"/>
  <c r="AI16" i="92"/>
  <c r="B19" i="93" l="1"/>
  <c r="AI18" i="93"/>
  <c r="B18" i="92"/>
  <c r="AI17" i="92"/>
  <c r="B20" i="93" l="1"/>
  <c r="AI19" i="93"/>
  <c r="B19" i="92"/>
  <c r="AI18" i="92"/>
  <c r="B21" i="93" l="1"/>
  <c r="AI20" i="93"/>
  <c r="B20" i="92"/>
  <c r="AI19" i="92"/>
  <c r="B22" i="93" l="1"/>
  <c r="AI21" i="93"/>
  <c r="B21" i="92"/>
  <c r="AI20" i="92"/>
  <c r="B23" i="93" l="1"/>
  <c r="AI22" i="93"/>
  <c r="B22" i="92"/>
  <c r="AI21" i="92"/>
  <c r="B24" i="93" l="1"/>
  <c r="AI23" i="93"/>
  <c r="B23" i="92"/>
  <c r="AI22" i="92"/>
  <c r="B25" i="93" l="1"/>
  <c r="AI24" i="93"/>
  <c r="B24" i="92"/>
  <c r="AI23" i="92"/>
  <c r="B26" i="93" l="1"/>
  <c r="AI25" i="93"/>
  <c r="B25" i="92"/>
  <c r="AI24" i="92"/>
  <c r="B27" i="93" l="1"/>
  <c r="AI26" i="93"/>
  <c r="AI25" i="92"/>
  <c r="B26" i="92"/>
  <c r="B28" i="93" l="1"/>
  <c r="AI27" i="93"/>
  <c r="B27" i="92"/>
  <c r="AI26" i="92"/>
  <c r="B29" i="93" l="1"/>
  <c r="AI28" i="93"/>
  <c r="B28" i="92"/>
  <c r="AI27" i="92"/>
  <c r="B30" i="93" l="1"/>
  <c r="AI29" i="93"/>
  <c r="B29" i="92"/>
  <c r="AI28" i="92"/>
  <c r="B31" i="93" l="1"/>
  <c r="AI30" i="93"/>
  <c r="B30" i="92"/>
  <c r="AI29" i="92"/>
  <c r="B32" i="93" l="1"/>
  <c r="AI31" i="93"/>
  <c r="B31" i="92"/>
  <c r="AI30" i="92"/>
  <c r="B33" i="93" l="1"/>
  <c r="AI32" i="93"/>
  <c r="B32" i="92"/>
  <c r="AI31" i="92"/>
  <c r="B34" i="93" l="1"/>
  <c r="AI33" i="93"/>
  <c r="B33" i="92"/>
  <c r="AI32" i="92"/>
  <c r="B35" i="93" l="1"/>
  <c r="AI34" i="93"/>
  <c r="B34" i="92"/>
  <c r="AI33" i="92"/>
  <c r="B36" i="93" l="1"/>
  <c r="AI35" i="93"/>
  <c r="B35" i="92"/>
  <c r="AI34" i="92"/>
  <c r="B37" i="93" l="1"/>
  <c r="AI37" i="93" s="1"/>
  <c r="AI36" i="93"/>
  <c r="B36" i="92"/>
  <c r="AI35" i="92"/>
  <c r="B37" i="92" l="1"/>
  <c r="AI37" i="92" s="1"/>
  <c r="AI36" i="92"/>
  <c r="AU38" i="91" l="1"/>
  <c r="BF37" i="91"/>
  <c r="BE37" i="91"/>
  <c r="BD37" i="91"/>
  <c r="BC37" i="91"/>
  <c r="BB37" i="91"/>
  <c r="BA37" i="91"/>
  <c r="AZ37" i="91"/>
  <c r="AY37" i="91"/>
  <c r="AX37" i="91"/>
  <c r="AW37" i="91"/>
  <c r="AV37" i="91"/>
  <c r="AU37" i="91"/>
  <c r="AT37" i="91"/>
  <c r="AS37" i="91"/>
  <c r="AR37" i="91"/>
  <c r="AQ37" i="91"/>
  <c r="AP37" i="91"/>
  <c r="AO37" i="91"/>
  <c r="AN37" i="91"/>
  <c r="BF36" i="91"/>
  <c r="BE36" i="91"/>
  <c r="BD36" i="91"/>
  <c r="BC36" i="91"/>
  <c r="BB36" i="91"/>
  <c r="BA36" i="91"/>
  <c r="AZ36" i="91"/>
  <c r="AY36" i="91"/>
  <c r="AX36" i="91"/>
  <c r="AW36" i="91"/>
  <c r="AV36" i="91"/>
  <c r="AU36" i="91"/>
  <c r="AT36" i="91"/>
  <c r="AS36" i="91"/>
  <c r="AR36" i="91"/>
  <c r="AQ36" i="91"/>
  <c r="AP36" i="91"/>
  <c r="AO36" i="91"/>
  <c r="AN36" i="91"/>
  <c r="BF35" i="91"/>
  <c r="BE35" i="91"/>
  <c r="BD35" i="91"/>
  <c r="BC35" i="91"/>
  <c r="BB35" i="91"/>
  <c r="BA35" i="91"/>
  <c r="AZ35" i="91"/>
  <c r="AY35" i="91"/>
  <c r="AX35" i="91"/>
  <c r="AW35" i="91"/>
  <c r="AV35" i="91"/>
  <c r="AU35" i="91"/>
  <c r="AT35" i="91"/>
  <c r="AS35" i="91"/>
  <c r="AR35" i="91"/>
  <c r="AQ35" i="91"/>
  <c r="AP35" i="91"/>
  <c r="AO35" i="91"/>
  <c r="AN35" i="91"/>
  <c r="BF34" i="91"/>
  <c r="BE34" i="91"/>
  <c r="BD34" i="91"/>
  <c r="BC34" i="91"/>
  <c r="BB34" i="91"/>
  <c r="BA34" i="91"/>
  <c r="AZ34" i="91"/>
  <c r="AY34" i="91"/>
  <c r="AX34" i="91"/>
  <c r="AW34" i="91"/>
  <c r="AV34" i="91"/>
  <c r="AU34" i="91"/>
  <c r="AT34" i="91"/>
  <c r="AS34" i="91"/>
  <c r="AR34" i="91"/>
  <c r="AQ34" i="91"/>
  <c r="AP34" i="91"/>
  <c r="AO34" i="91"/>
  <c r="AN34" i="91"/>
  <c r="BF33" i="91"/>
  <c r="BE33" i="91"/>
  <c r="BD33" i="91"/>
  <c r="BC33" i="91"/>
  <c r="BB33" i="91"/>
  <c r="BA33" i="91"/>
  <c r="AZ33" i="91"/>
  <c r="AY33" i="91"/>
  <c r="AX33" i="91"/>
  <c r="AW33" i="91"/>
  <c r="AV33" i="91"/>
  <c r="AU33" i="91"/>
  <c r="AT33" i="91"/>
  <c r="AS33" i="91"/>
  <c r="AR33" i="91"/>
  <c r="AQ33" i="91"/>
  <c r="AP33" i="91"/>
  <c r="AO33" i="91"/>
  <c r="AN33" i="91"/>
  <c r="BF32" i="91"/>
  <c r="BE32" i="91"/>
  <c r="BD32" i="91"/>
  <c r="BC32" i="91"/>
  <c r="BB32" i="91"/>
  <c r="BA32" i="91"/>
  <c r="AZ32" i="91"/>
  <c r="AY32" i="91"/>
  <c r="AX32" i="91"/>
  <c r="AW32" i="91"/>
  <c r="AV32" i="91"/>
  <c r="AU32" i="91"/>
  <c r="AT32" i="91"/>
  <c r="AS32" i="91"/>
  <c r="AR32" i="91"/>
  <c r="AQ32" i="91"/>
  <c r="AP32" i="91"/>
  <c r="AO32" i="91"/>
  <c r="AN32" i="91"/>
  <c r="BF31" i="91"/>
  <c r="BE31" i="91"/>
  <c r="BD31" i="91"/>
  <c r="BC31" i="91"/>
  <c r="BB31" i="91"/>
  <c r="BA31" i="91"/>
  <c r="AZ31" i="91"/>
  <c r="AY31" i="91"/>
  <c r="AX31" i="91"/>
  <c r="AW31" i="91"/>
  <c r="AV31" i="91"/>
  <c r="AU31" i="91"/>
  <c r="AT31" i="91"/>
  <c r="AS31" i="91"/>
  <c r="AR31" i="91"/>
  <c r="AQ31" i="91"/>
  <c r="AP31" i="91"/>
  <c r="AO31" i="91"/>
  <c r="AN31" i="91"/>
  <c r="BF30" i="91"/>
  <c r="BE30" i="91"/>
  <c r="BD30" i="91"/>
  <c r="BC30" i="91"/>
  <c r="BB30" i="91"/>
  <c r="BA30" i="91"/>
  <c r="AZ30" i="91"/>
  <c r="AY30" i="91"/>
  <c r="AX30" i="91"/>
  <c r="AW30" i="91"/>
  <c r="AV30" i="91"/>
  <c r="AU30" i="91"/>
  <c r="AT30" i="91"/>
  <c r="AS30" i="91"/>
  <c r="AR30" i="91"/>
  <c r="AQ30" i="91"/>
  <c r="AP30" i="91"/>
  <c r="AO30" i="91"/>
  <c r="AN30" i="91"/>
  <c r="BF29" i="91"/>
  <c r="BE29" i="91"/>
  <c r="BD29" i="91"/>
  <c r="BC29" i="91"/>
  <c r="BB29" i="91"/>
  <c r="BA29" i="91"/>
  <c r="AZ29" i="91"/>
  <c r="AY29" i="91"/>
  <c r="AX29" i="91"/>
  <c r="AW29" i="91"/>
  <c r="AV29" i="91"/>
  <c r="AU29" i="91"/>
  <c r="AT29" i="91"/>
  <c r="AS29" i="91"/>
  <c r="AR29" i="91"/>
  <c r="AQ29" i="91"/>
  <c r="AP29" i="91"/>
  <c r="AO29" i="91"/>
  <c r="AN29" i="91"/>
  <c r="BF28" i="91"/>
  <c r="BE28" i="91"/>
  <c r="BD28" i="91"/>
  <c r="BC28" i="91"/>
  <c r="BB28" i="91"/>
  <c r="BA28" i="91"/>
  <c r="AZ28" i="91"/>
  <c r="AY28" i="91"/>
  <c r="AX28" i="91"/>
  <c r="AW28" i="91"/>
  <c r="AV28" i="91"/>
  <c r="AU28" i="91"/>
  <c r="AT28" i="91"/>
  <c r="AS28" i="91"/>
  <c r="AR28" i="91"/>
  <c r="AQ28" i="91"/>
  <c r="AP28" i="91"/>
  <c r="AO28" i="91"/>
  <c r="AN28" i="91"/>
  <c r="BF27" i="91"/>
  <c r="BE27" i="91"/>
  <c r="BD27" i="91"/>
  <c r="BC27" i="91"/>
  <c r="BB27" i="91"/>
  <c r="BA27" i="91"/>
  <c r="AZ27" i="91"/>
  <c r="AY27" i="91"/>
  <c r="AX27" i="91"/>
  <c r="AW27" i="91"/>
  <c r="AV27" i="91"/>
  <c r="AU27" i="91"/>
  <c r="AT27" i="91"/>
  <c r="AS27" i="91"/>
  <c r="AR27" i="91"/>
  <c r="AQ27" i="91"/>
  <c r="AP27" i="91"/>
  <c r="AO27" i="91"/>
  <c r="AN27" i="91"/>
  <c r="BF26" i="91"/>
  <c r="BE26" i="91"/>
  <c r="BD26" i="91"/>
  <c r="BC26" i="91"/>
  <c r="BB26" i="91"/>
  <c r="BA26" i="91"/>
  <c r="AZ26" i="91"/>
  <c r="AY26" i="91"/>
  <c r="AX26" i="91"/>
  <c r="AW26" i="91"/>
  <c r="AV26" i="91"/>
  <c r="AU26" i="91"/>
  <c r="AT26" i="91"/>
  <c r="AS26" i="91"/>
  <c r="AR26" i="91"/>
  <c r="AQ26" i="91"/>
  <c r="AP26" i="91"/>
  <c r="AO26" i="91"/>
  <c r="AN26" i="91"/>
  <c r="BF25" i="91"/>
  <c r="BE25" i="91"/>
  <c r="BD25" i="91"/>
  <c r="BC25" i="91"/>
  <c r="BB25" i="91"/>
  <c r="BA25" i="91"/>
  <c r="AZ25" i="91"/>
  <c r="AY25" i="91"/>
  <c r="AX25" i="91"/>
  <c r="AW25" i="91"/>
  <c r="AV25" i="91"/>
  <c r="AU25" i="91"/>
  <c r="AT25" i="91"/>
  <c r="AS25" i="91"/>
  <c r="AR25" i="91"/>
  <c r="AQ25" i="91"/>
  <c r="AP25" i="91"/>
  <c r="AO25" i="91"/>
  <c r="AN25" i="91"/>
  <c r="BF24" i="91"/>
  <c r="BE24" i="91"/>
  <c r="BD24" i="91"/>
  <c r="BC24" i="91"/>
  <c r="BB24" i="91"/>
  <c r="BA24" i="91"/>
  <c r="AZ24" i="91"/>
  <c r="AY24" i="91"/>
  <c r="AX24" i="91"/>
  <c r="AW24" i="91"/>
  <c r="AV24" i="91"/>
  <c r="AU24" i="91"/>
  <c r="AT24" i="91"/>
  <c r="AS24" i="91"/>
  <c r="AR24" i="91"/>
  <c r="AQ24" i="91"/>
  <c r="AP24" i="91"/>
  <c r="AO24" i="91"/>
  <c r="AN24" i="91"/>
  <c r="BF23" i="91"/>
  <c r="BE23" i="91"/>
  <c r="BD23" i="91"/>
  <c r="BC23" i="91"/>
  <c r="BB23" i="91"/>
  <c r="BA23" i="91"/>
  <c r="AZ23" i="91"/>
  <c r="AY23" i="91"/>
  <c r="AX23" i="91"/>
  <c r="AW23" i="91"/>
  <c r="AV23" i="91"/>
  <c r="AU23" i="91"/>
  <c r="AT23" i="91"/>
  <c r="AS23" i="91"/>
  <c r="AR23" i="91"/>
  <c r="AQ23" i="91"/>
  <c r="AP23" i="91"/>
  <c r="AO23" i="91"/>
  <c r="AN23" i="91"/>
  <c r="BF22" i="91"/>
  <c r="BE22" i="91"/>
  <c r="BD22" i="91"/>
  <c r="BC22" i="91"/>
  <c r="BB22" i="91"/>
  <c r="BA22" i="91"/>
  <c r="AZ22" i="91"/>
  <c r="AY22" i="91"/>
  <c r="AX22" i="91"/>
  <c r="AW22" i="91"/>
  <c r="AV22" i="91"/>
  <c r="AU22" i="91"/>
  <c r="AT22" i="91"/>
  <c r="AS22" i="91"/>
  <c r="AR22" i="91"/>
  <c r="AQ22" i="91"/>
  <c r="AP22" i="91"/>
  <c r="AO22" i="91"/>
  <c r="AN22" i="91"/>
  <c r="BF21" i="91"/>
  <c r="BE21" i="91"/>
  <c r="BD21" i="91"/>
  <c r="BC21" i="91"/>
  <c r="BB21" i="91"/>
  <c r="BA21" i="91"/>
  <c r="AZ21" i="91"/>
  <c r="AY21" i="91"/>
  <c r="AX21" i="91"/>
  <c r="AW21" i="91"/>
  <c r="AV21" i="91"/>
  <c r="AU21" i="91"/>
  <c r="AT21" i="91"/>
  <c r="AS21" i="91"/>
  <c r="AR21" i="91"/>
  <c r="AQ21" i="91"/>
  <c r="AP21" i="91"/>
  <c r="AO21" i="91"/>
  <c r="AN21" i="91"/>
  <c r="BF20" i="91"/>
  <c r="BE20" i="91"/>
  <c r="BD20" i="91"/>
  <c r="BC20" i="91"/>
  <c r="BB20" i="91"/>
  <c r="BA20" i="91"/>
  <c r="AZ20" i="91"/>
  <c r="AY20" i="91"/>
  <c r="AX20" i="91"/>
  <c r="AW20" i="91"/>
  <c r="AV20" i="91"/>
  <c r="AU20" i="91"/>
  <c r="AT20" i="91"/>
  <c r="AS20" i="91"/>
  <c r="AR20" i="91"/>
  <c r="AQ20" i="91"/>
  <c r="AP20" i="91"/>
  <c r="AO20" i="91"/>
  <c r="AN20" i="91"/>
  <c r="BF19" i="91"/>
  <c r="BE19" i="91"/>
  <c r="BD19" i="91"/>
  <c r="BC19" i="91"/>
  <c r="BB19" i="91"/>
  <c r="BA19" i="91"/>
  <c r="AZ19" i="91"/>
  <c r="AY19" i="91"/>
  <c r="AX19" i="91"/>
  <c r="AW19" i="91"/>
  <c r="AV19" i="91"/>
  <c r="AU19" i="91"/>
  <c r="AT19" i="91"/>
  <c r="AS19" i="91"/>
  <c r="AR19" i="91"/>
  <c r="AQ19" i="91"/>
  <c r="AP19" i="91"/>
  <c r="AO19" i="91"/>
  <c r="AN19" i="91"/>
  <c r="BF18" i="91"/>
  <c r="BE18" i="91"/>
  <c r="BD18" i="91"/>
  <c r="BC18" i="91"/>
  <c r="BB18" i="91"/>
  <c r="BA18" i="91"/>
  <c r="AZ18" i="91"/>
  <c r="AY18" i="91"/>
  <c r="AX18" i="91"/>
  <c r="AW18" i="91"/>
  <c r="AV18" i="91"/>
  <c r="AU18" i="91"/>
  <c r="AT18" i="91"/>
  <c r="AS18" i="91"/>
  <c r="AR18" i="91"/>
  <c r="AQ18" i="91"/>
  <c r="AP18" i="91"/>
  <c r="AO18" i="91"/>
  <c r="AN18" i="91"/>
  <c r="BF17" i="91"/>
  <c r="BE17" i="91"/>
  <c r="BD17" i="91"/>
  <c r="BC17" i="91"/>
  <c r="BB17" i="91"/>
  <c r="BA17" i="91"/>
  <c r="AZ17" i="91"/>
  <c r="AY17" i="91"/>
  <c r="AX17" i="91"/>
  <c r="AW17" i="91"/>
  <c r="AV17" i="91"/>
  <c r="AU17" i="91"/>
  <c r="AT17" i="91"/>
  <c r="AS17" i="91"/>
  <c r="AR17" i="91"/>
  <c r="AQ17" i="91"/>
  <c r="AP17" i="91"/>
  <c r="AO17" i="91"/>
  <c r="AN17" i="91"/>
  <c r="BF16" i="91"/>
  <c r="BE16" i="91"/>
  <c r="BD16" i="91"/>
  <c r="BC16" i="91"/>
  <c r="BB16" i="91"/>
  <c r="BA16" i="91"/>
  <c r="AZ16" i="91"/>
  <c r="AY16" i="91"/>
  <c r="AX16" i="91"/>
  <c r="AW16" i="91"/>
  <c r="AV16" i="91"/>
  <c r="AU16" i="91"/>
  <c r="AT16" i="91"/>
  <c r="AS16" i="91"/>
  <c r="AR16" i="91"/>
  <c r="AQ16" i="91"/>
  <c r="AP16" i="91"/>
  <c r="AO16" i="91"/>
  <c r="AN16" i="91"/>
  <c r="BF15" i="91"/>
  <c r="BE15" i="91"/>
  <c r="BD15" i="91"/>
  <c r="BC15" i="91"/>
  <c r="BB15" i="91"/>
  <c r="BA15" i="91"/>
  <c r="AZ15" i="91"/>
  <c r="AY15" i="91"/>
  <c r="AX15" i="91"/>
  <c r="AW15" i="91"/>
  <c r="AV15" i="91"/>
  <c r="AU15" i="91"/>
  <c r="AT15" i="91"/>
  <c r="AS15" i="91"/>
  <c r="AR15" i="91"/>
  <c r="AQ15" i="91"/>
  <c r="AP15" i="91"/>
  <c r="AO15" i="91"/>
  <c r="AN15" i="91"/>
  <c r="BF14" i="91"/>
  <c r="BE14" i="91"/>
  <c r="BD14" i="91"/>
  <c r="BC14" i="91"/>
  <c r="BB14" i="91"/>
  <c r="BA14" i="91"/>
  <c r="AZ14" i="91"/>
  <c r="AY14" i="91"/>
  <c r="AX14" i="91"/>
  <c r="AW14" i="91"/>
  <c r="AV14" i="91"/>
  <c r="AU14" i="91"/>
  <c r="AT14" i="91"/>
  <c r="AS14" i="91"/>
  <c r="AR14" i="91"/>
  <c r="AQ14" i="91"/>
  <c r="AP14" i="91"/>
  <c r="AO14" i="91"/>
  <c r="AN14" i="91"/>
  <c r="S14" i="91"/>
  <c r="S15" i="91" s="1"/>
  <c r="S16" i="91" s="1"/>
  <c r="S17" i="91" s="1"/>
  <c r="S18" i="91" s="1"/>
  <c r="S19" i="91" s="1"/>
  <c r="S20" i="91" s="1"/>
  <c r="S21" i="91" s="1"/>
  <c r="S22" i="91" s="1"/>
  <c r="S23" i="91" s="1"/>
  <c r="S24" i="91" s="1"/>
  <c r="S25" i="91" s="1"/>
  <c r="S26" i="91" s="1"/>
  <c r="S27" i="91" s="1"/>
  <c r="S28" i="91" s="1"/>
  <c r="S29" i="91" s="1"/>
  <c r="S30" i="91" s="1"/>
  <c r="S31" i="91" s="1"/>
  <c r="S32" i="91" s="1"/>
  <c r="S33" i="91" s="1"/>
  <c r="S34" i="91" s="1"/>
  <c r="S35" i="91" s="1"/>
  <c r="S36" i="91" s="1"/>
  <c r="S37" i="91" s="1"/>
  <c r="L7" i="91" s="1"/>
  <c r="R14" i="91"/>
  <c r="R15" i="91" s="1"/>
  <c r="R16" i="91" s="1"/>
  <c r="R17" i="91" s="1"/>
  <c r="R18" i="91" s="1"/>
  <c r="R19" i="91" s="1"/>
  <c r="R20" i="91" s="1"/>
  <c r="R21" i="91" s="1"/>
  <c r="R22" i="91" s="1"/>
  <c r="R23" i="91" s="1"/>
  <c r="R24" i="91" s="1"/>
  <c r="R25" i="91" s="1"/>
  <c r="R26" i="91" s="1"/>
  <c r="R27" i="91" s="1"/>
  <c r="R28" i="91" s="1"/>
  <c r="R29" i="91" s="1"/>
  <c r="R30" i="91" s="1"/>
  <c r="R31" i="91" s="1"/>
  <c r="R32" i="91" s="1"/>
  <c r="R33" i="91" s="1"/>
  <c r="R34" i="91" s="1"/>
  <c r="R35" i="91" s="1"/>
  <c r="R36" i="91" s="1"/>
  <c r="R37" i="91" s="1"/>
  <c r="L6" i="91" s="1"/>
  <c r="E8" i="91"/>
  <c r="E7" i="91"/>
  <c r="E6" i="91"/>
  <c r="P5" i="91"/>
  <c r="L5" i="91"/>
  <c r="N5" i="91" s="1"/>
  <c r="E5" i="91"/>
  <c r="N6" i="91" l="1"/>
  <c r="B15" i="91"/>
  <c r="AI14" i="91"/>
  <c r="R5" i="91"/>
  <c r="B16" i="91" l="1"/>
  <c r="AI15" i="91"/>
  <c r="B17" i="91" l="1"/>
  <c r="AI16" i="91"/>
  <c r="B18" i="91" l="1"/>
  <c r="AI17" i="91"/>
  <c r="B19" i="91" l="1"/>
  <c r="AI18" i="91"/>
  <c r="B20" i="91" l="1"/>
  <c r="AI19" i="91"/>
  <c r="B21" i="91" l="1"/>
  <c r="AI20" i="91"/>
  <c r="B22" i="91" l="1"/>
  <c r="AI21" i="91"/>
  <c r="B23" i="91" l="1"/>
  <c r="AI22" i="91"/>
  <c r="B24" i="91" l="1"/>
  <c r="AI23" i="91"/>
  <c r="B25" i="91" l="1"/>
  <c r="AI24" i="91"/>
  <c r="B26" i="91" l="1"/>
  <c r="AI25" i="91"/>
  <c r="B27" i="91" l="1"/>
  <c r="AI26" i="91"/>
  <c r="B28" i="91" l="1"/>
  <c r="AI27" i="91"/>
  <c r="B29" i="91" l="1"/>
  <c r="AI28" i="91"/>
  <c r="B30" i="91" l="1"/>
  <c r="AI29" i="91"/>
  <c r="B31" i="91" l="1"/>
  <c r="AI30" i="91"/>
  <c r="B32" i="91" l="1"/>
  <c r="AI31" i="91"/>
  <c r="B33" i="91" l="1"/>
  <c r="AI32" i="91"/>
  <c r="B34" i="91" l="1"/>
  <c r="AI33" i="91"/>
  <c r="B35" i="91" l="1"/>
  <c r="AI34" i="91"/>
  <c r="B36" i="91" l="1"/>
  <c r="AI35" i="91"/>
  <c r="B37" i="91" l="1"/>
  <c r="AI37" i="91" s="1"/>
  <c r="AI36" i="91"/>
  <c r="AU38" i="90" l="1"/>
  <c r="BF37" i="90"/>
  <c r="BE37" i="90"/>
  <c r="BD37" i="90"/>
  <c r="BC37" i="90"/>
  <c r="BB37" i="90"/>
  <c r="BA37" i="90"/>
  <c r="AZ37" i="90"/>
  <c r="AY37" i="90"/>
  <c r="AX37" i="90"/>
  <c r="AW37" i="90"/>
  <c r="AV37" i="90"/>
  <c r="AU37" i="90"/>
  <c r="AT37" i="90"/>
  <c r="AS37" i="90"/>
  <c r="AR37" i="90"/>
  <c r="AQ37" i="90"/>
  <c r="AP37" i="90"/>
  <c r="AO37" i="90"/>
  <c r="AN37" i="90"/>
  <c r="BF36" i="90"/>
  <c r="BE36" i="90"/>
  <c r="BD36" i="90"/>
  <c r="BC36" i="90"/>
  <c r="BB36" i="90"/>
  <c r="BA36" i="90"/>
  <c r="AZ36" i="90"/>
  <c r="AY36" i="90"/>
  <c r="AX36" i="90"/>
  <c r="AW36" i="90"/>
  <c r="AV36" i="90"/>
  <c r="AU36" i="90"/>
  <c r="AT36" i="90"/>
  <c r="AS36" i="90"/>
  <c r="AR36" i="90"/>
  <c r="AQ36" i="90"/>
  <c r="AP36" i="90"/>
  <c r="AO36" i="90"/>
  <c r="AN36" i="90"/>
  <c r="BF35" i="90"/>
  <c r="BE35" i="90"/>
  <c r="BD35" i="90"/>
  <c r="BC35" i="90"/>
  <c r="BB35" i="90"/>
  <c r="BA35" i="90"/>
  <c r="AZ35" i="90"/>
  <c r="AY35" i="90"/>
  <c r="AX35" i="90"/>
  <c r="AW35" i="90"/>
  <c r="AV35" i="90"/>
  <c r="AU35" i="90"/>
  <c r="AT35" i="90"/>
  <c r="AS35" i="90"/>
  <c r="AR35" i="90"/>
  <c r="AQ35" i="90"/>
  <c r="AP35" i="90"/>
  <c r="AO35" i="90"/>
  <c r="AN35" i="90"/>
  <c r="BF34" i="90"/>
  <c r="BE34" i="90"/>
  <c r="BD34" i="90"/>
  <c r="BC34" i="90"/>
  <c r="BB34" i="90"/>
  <c r="BA34" i="90"/>
  <c r="AZ34" i="90"/>
  <c r="AY34" i="90"/>
  <c r="AX34" i="90"/>
  <c r="AW34" i="90"/>
  <c r="AV34" i="90"/>
  <c r="AU34" i="90"/>
  <c r="AT34" i="90"/>
  <c r="AS34" i="90"/>
  <c r="AR34" i="90"/>
  <c r="AQ34" i="90"/>
  <c r="AP34" i="90"/>
  <c r="AO34" i="90"/>
  <c r="AN34" i="90"/>
  <c r="BF33" i="90"/>
  <c r="BE33" i="90"/>
  <c r="BD33" i="90"/>
  <c r="BC33" i="90"/>
  <c r="BB33" i="90"/>
  <c r="BA33" i="90"/>
  <c r="AZ33" i="90"/>
  <c r="AY33" i="90"/>
  <c r="AX33" i="90"/>
  <c r="AW33" i="90"/>
  <c r="AV33" i="90"/>
  <c r="AU33" i="90"/>
  <c r="AT33" i="90"/>
  <c r="AS33" i="90"/>
  <c r="AR33" i="90"/>
  <c r="AQ33" i="90"/>
  <c r="AP33" i="90"/>
  <c r="AO33" i="90"/>
  <c r="AN33" i="90"/>
  <c r="BF32" i="90"/>
  <c r="BE32" i="90"/>
  <c r="BD32" i="90"/>
  <c r="BC32" i="90"/>
  <c r="BB32" i="90"/>
  <c r="BA32" i="90"/>
  <c r="AZ32" i="90"/>
  <c r="AY32" i="90"/>
  <c r="AX32" i="90"/>
  <c r="AW32" i="90"/>
  <c r="AV32" i="90"/>
  <c r="AU32" i="90"/>
  <c r="AT32" i="90"/>
  <c r="AS32" i="90"/>
  <c r="AR32" i="90"/>
  <c r="AQ32" i="90"/>
  <c r="AP32" i="90"/>
  <c r="AO32" i="90"/>
  <c r="AN32" i="90"/>
  <c r="BF31" i="90"/>
  <c r="BE31" i="90"/>
  <c r="BD31" i="90"/>
  <c r="BC31" i="90"/>
  <c r="BB31" i="90"/>
  <c r="BA31" i="90"/>
  <c r="AZ31" i="90"/>
  <c r="AY31" i="90"/>
  <c r="AX31" i="90"/>
  <c r="AW31" i="90"/>
  <c r="AV31" i="90"/>
  <c r="AU31" i="90"/>
  <c r="AT31" i="90"/>
  <c r="AS31" i="90"/>
  <c r="AR31" i="90"/>
  <c r="AQ31" i="90"/>
  <c r="AP31" i="90"/>
  <c r="AO31" i="90"/>
  <c r="AN31" i="90"/>
  <c r="BF30" i="90"/>
  <c r="BE30" i="90"/>
  <c r="BD30" i="90"/>
  <c r="BC30" i="90"/>
  <c r="BB30" i="90"/>
  <c r="BA30" i="90"/>
  <c r="AZ30" i="90"/>
  <c r="AY30" i="90"/>
  <c r="AX30" i="90"/>
  <c r="AW30" i="90"/>
  <c r="AV30" i="90"/>
  <c r="AU30" i="90"/>
  <c r="AT30" i="90"/>
  <c r="AS30" i="90"/>
  <c r="AR30" i="90"/>
  <c r="AQ30" i="90"/>
  <c r="AP30" i="90"/>
  <c r="AO30" i="90"/>
  <c r="AN30" i="90"/>
  <c r="BF29" i="90"/>
  <c r="BE29" i="90"/>
  <c r="BD29" i="90"/>
  <c r="BC29" i="90"/>
  <c r="BB29" i="90"/>
  <c r="BA29" i="90"/>
  <c r="AZ29" i="90"/>
  <c r="AY29" i="90"/>
  <c r="AX29" i="90"/>
  <c r="AW29" i="90"/>
  <c r="AV29" i="90"/>
  <c r="AU29" i="90"/>
  <c r="AT29" i="90"/>
  <c r="AS29" i="90"/>
  <c r="AR29" i="90"/>
  <c r="AQ29" i="90"/>
  <c r="AP29" i="90"/>
  <c r="AO29" i="90"/>
  <c r="AN29" i="90"/>
  <c r="BF28" i="90"/>
  <c r="BE28" i="90"/>
  <c r="BD28" i="90"/>
  <c r="BC28" i="90"/>
  <c r="BB28" i="90"/>
  <c r="BA28" i="90"/>
  <c r="AZ28" i="90"/>
  <c r="AY28" i="90"/>
  <c r="AX28" i="90"/>
  <c r="AW28" i="90"/>
  <c r="AV28" i="90"/>
  <c r="AU28" i="90"/>
  <c r="AT28" i="90"/>
  <c r="AS28" i="90"/>
  <c r="AR28" i="90"/>
  <c r="AQ28" i="90"/>
  <c r="AP28" i="90"/>
  <c r="AO28" i="90"/>
  <c r="AN28" i="90"/>
  <c r="BF27" i="90"/>
  <c r="BE27" i="90"/>
  <c r="BD27" i="90"/>
  <c r="BC27" i="90"/>
  <c r="BB27" i="90"/>
  <c r="BA27" i="90"/>
  <c r="AZ27" i="90"/>
  <c r="AY27" i="90"/>
  <c r="AX27" i="90"/>
  <c r="AW27" i="90"/>
  <c r="AV27" i="90"/>
  <c r="AU27" i="90"/>
  <c r="AT27" i="90"/>
  <c r="AS27" i="90"/>
  <c r="AR27" i="90"/>
  <c r="AQ27" i="90"/>
  <c r="AP27" i="90"/>
  <c r="AO27" i="90"/>
  <c r="AN27" i="90"/>
  <c r="BF26" i="90"/>
  <c r="BE26" i="90"/>
  <c r="BD26" i="90"/>
  <c r="BC26" i="90"/>
  <c r="BB26" i="90"/>
  <c r="BA26" i="90"/>
  <c r="AZ26" i="90"/>
  <c r="AY26" i="90"/>
  <c r="AX26" i="90"/>
  <c r="AW26" i="90"/>
  <c r="AV26" i="90"/>
  <c r="AU26" i="90"/>
  <c r="AT26" i="90"/>
  <c r="AS26" i="90"/>
  <c r="AR26" i="90"/>
  <c r="AQ26" i="90"/>
  <c r="AP26" i="90"/>
  <c r="AO26" i="90"/>
  <c r="AN26" i="90"/>
  <c r="BF25" i="90"/>
  <c r="BE25" i="90"/>
  <c r="BD25" i="90"/>
  <c r="BC25" i="90"/>
  <c r="BB25" i="90"/>
  <c r="BA25" i="90"/>
  <c r="AZ25" i="90"/>
  <c r="AY25" i="90"/>
  <c r="AX25" i="90"/>
  <c r="AW25" i="90"/>
  <c r="AV25" i="90"/>
  <c r="AU25" i="90"/>
  <c r="AT25" i="90"/>
  <c r="AS25" i="90"/>
  <c r="AR25" i="90"/>
  <c r="AQ25" i="90"/>
  <c r="AP25" i="90"/>
  <c r="AO25" i="90"/>
  <c r="AN25" i="90"/>
  <c r="BF24" i="90"/>
  <c r="BE24" i="90"/>
  <c r="BD24" i="90"/>
  <c r="BC24" i="90"/>
  <c r="BB24" i="90"/>
  <c r="BA24" i="90"/>
  <c r="AZ24" i="90"/>
  <c r="AY24" i="90"/>
  <c r="AX24" i="90"/>
  <c r="AW24" i="90"/>
  <c r="AV24" i="90"/>
  <c r="AU24" i="90"/>
  <c r="AT24" i="90"/>
  <c r="AS24" i="90"/>
  <c r="AR24" i="90"/>
  <c r="AQ24" i="90"/>
  <c r="AP24" i="90"/>
  <c r="AO24" i="90"/>
  <c r="AN24" i="90"/>
  <c r="BF23" i="90"/>
  <c r="BE23" i="90"/>
  <c r="BD23" i="90"/>
  <c r="BC23" i="90"/>
  <c r="BB23" i="90"/>
  <c r="BA23" i="90"/>
  <c r="AZ23" i="90"/>
  <c r="AY23" i="90"/>
  <c r="AX23" i="90"/>
  <c r="AW23" i="90"/>
  <c r="AV23" i="90"/>
  <c r="AU23" i="90"/>
  <c r="AT23" i="90"/>
  <c r="AS23" i="90"/>
  <c r="AR23" i="90"/>
  <c r="AQ23" i="90"/>
  <c r="AP23" i="90"/>
  <c r="AO23" i="90"/>
  <c r="AN23" i="90"/>
  <c r="BF22" i="90"/>
  <c r="BE22" i="90"/>
  <c r="BD22" i="90"/>
  <c r="BC22" i="90"/>
  <c r="BB22" i="90"/>
  <c r="BA22" i="90"/>
  <c r="AZ22" i="90"/>
  <c r="AY22" i="90"/>
  <c r="AX22" i="90"/>
  <c r="AW22" i="90"/>
  <c r="AV22" i="90"/>
  <c r="AU22" i="90"/>
  <c r="AT22" i="90"/>
  <c r="AS22" i="90"/>
  <c r="AR22" i="90"/>
  <c r="AQ22" i="90"/>
  <c r="AP22" i="90"/>
  <c r="AO22" i="90"/>
  <c r="AN22" i="90"/>
  <c r="BF21" i="90"/>
  <c r="BE21" i="90"/>
  <c r="BD21" i="90"/>
  <c r="BC21" i="90"/>
  <c r="BB21" i="90"/>
  <c r="BA21" i="90"/>
  <c r="AZ21" i="90"/>
  <c r="AY21" i="90"/>
  <c r="AX21" i="90"/>
  <c r="AW21" i="90"/>
  <c r="AV21" i="90"/>
  <c r="AU21" i="90"/>
  <c r="AT21" i="90"/>
  <c r="AS21" i="90"/>
  <c r="AR21" i="90"/>
  <c r="AQ21" i="90"/>
  <c r="AP21" i="90"/>
  <c r="AO21" i="90"/>
  <c r="AN21" i="90"/>
  <c r="BF20" i="90"/>
  <c r="BE20" i="90"/>
  <c r="BD20" i="90"/>
  <c r="BC20" i="90"/>
  <c r="BB20" i="90"/>
  <c r="BA20" i="90"/>
  <c r="AZ20" i="90"/>
  <c r="AY20" i="90"/>
  <c r="AX20" i="90"/>
  <c r="AW20" i="90"/>
  <c r="AV20" i="90"/>
  <c r="AU20" i="90"/>
  <c r="AT20" i="90"/>
  <c r="AS20" i="90"/>
  <c r="AR20" i="90"/>
  <c r="AQ20" i="90"/>
  <c r="AP20" i="90"/>
  <c r="AO20" i="90"/>
  <c r="AN20" i="90"/>
  <c r="BF19" i="90"/>
  <c r="BE19" i="90"/>
  <c r="BD19" i="90"/>
  <c r="BC19" i="90"/>
  <c r="BB19" i="90"/>
  <c r="BA19" i="90"/>
  <c r="AZ19" i="90"/>
  <c r="AY19" i="90"/>
  <c r="AX19" i="90"/>
  <c r="AW19" i="90"/>
  <c r="AV19" i="90"/>
  <c r="AU19" i="90"/>
  <c r="AT19" i="90"/>
  <c r="AS19" i="90"/>
  <c r="AR19" i="90"/>
  <c r="AQ19" i="90"/>
  <c r="AP19" i="90"/>
  <c r="AO19" i="90"/>
  <c r="AN19" i="90"/>
  <c r="BF18" i="90"/>
  <c r="BE18" i="90"/>
  <c r="BD18" i="90"/>
  <c r="BC18" i="90"/>
  <c r="BB18" i="90"/>
  <c r="BA18" i="90"/>
  <c r="AZ18" i="90"/>
  <c r="AY18" i="90"/>
  <c r="AX18" i="90"/>
  <c r="AW18" i="90"/>
  <c r="AV18" i="90"/>
  <c r="AU18" i="90"/>
  <c r="AT18" i="90"/>
  <c r="AS18" i="90"/>
  <c r="AR18" i="90"/>
  <c r="AQ18" i="90"/>
  <c r="AP18" i="90"/>
  <c r="AO18" i="90"/>
  <c r="AN18" i="90"/>
  <c r="BF17" i="90"/>
  <c r="BE17" i="90"/>
  <c r="BD17" i="90"/>
  <c r="BC17" i="90"/>
  <c r="BB17" i="90"/>
  <c r="BA17" i="90"/>
  <c r="AZ17" i="90"/>
  <c r="AY17" i="90"/>
  <c r="AX17" i="90"/>
  <c r="AW17" i="90"/>
  <c r="AV17" i="90"/>
  <c r="AU17" i="90"/>
  <c r="AT17" i="90"/>
  <c r="AS17" i="90"/>
  <c r="AR17" i="90"/>
  <c r="AQ17" i="90"/>
  <c r="AP17" i="90"/>
  <c r="AO17" i="90"/>
  <c r="AN17" i="90"/>
  <c r="BF16" i="90"/>
  <c r="BE16" i="90"/>
  <c r="BD16" i="90"/>
  <c r="BC16" i="90"/>
  <c r="BB16" i="90"/>
  <c r="BA16" i="90"/>
  <c r="AZ16" i="90"/>
  <c r="AY16" i="90"/>
  <c r="AX16" i="90"/>
  <c r="AW16" i="90"/>
  <c r="AV16" i="90"/>
  <c r="AU16" i="90"/>
  <c r="AT16" i="90"/>
  <c r="AS16" i="90"/>
  <c r="AR16" i="90"/>
  <c r="AQ16" i="90"/>
  <c r="AP16" i="90"/>
  <c r="AO16" i="90"/>
  <c r="AN16" i="90"/>
  <c r="BF15" i="90"/>
  <c r="BE15" i="90"/>
  <c r="BD15" i="90"/>
  <c r="BC15" i="90"/>
  <c r="BB15" i="90"/>
  <c r="BA15" i="90"/>
  <c r="AZ15" i="90"/>
  <c r="AY15" i="90"/>
  <c r="AX15" i="90"/>
  <c r="AW15" i="90"/>
  <c r="AV15" i="90"/>
  <c r="AU15" i="90"/>
  <c r="AT15" i="90"/>
  <c r="AS15" i="90"/>
  <c r="AR15" i="90"/>
  <c r="AQ15" i="90"/>
  <c r="AP15" i="90"/>
  <c r="AO15" i="90"/>
  <c r="AN15" i="90"/>
  <c r="BF14" i="90"/>
  <c r="BE14" i="90"/>
  <c r="BD14" i="90"/>
  <c r="BC14" i="90"/>
  <c r="BB14" i="90"/>
  <c r="BA14" i="90"/>
  <c r="AZ14" i="90"/>
  <c r="AY14" i="90"/>
  <c r="AX14" i="90"/>
  <c r="AW14" i="90"/>
  <c r="AV14" i="90"/>
  <c r="AU14" i="90"/>
  <c r="AT14" i="90"/>
  <c r="AS14" i="90"/>
  <c r="AR14" i="90"/>
  <c r="AQ14" i="90"/>
  <c r="AP14" i="90"/>
  <c r="AO14" i="90"/>
  <c r="AN14" i="90"/>
  <c r="S14" i="90"/>
  <c r="S15" i="90" s="1"/>
  <c r="S16" i="90" s="1"/>
  <c r="S17" i="90" s="1"/>
  <c r="S18" i="90" s="1"/>
  <c r="S19" i="90" s="1"/>
  <c r="S20" i="90" s="1"/>
  <c r="S21" i="90" s="1"/>
  <c r="S22" i="90" s="1"/>
  <c r="S23" i="90" s="1"/>
  <c r="S24" i="90" s="1"/>
  <c r="S25" i="90" s="1"/>
  <c r="S26" i="90" s="1"/>
  <c r="S27" i="90" s="1"/>
  <c r="S28" i="90" s="1"/>
  <c r="S29" i="90" s="1"/>
  <c r="S30" i="90" s="1"/>
  <c r="S31" i="90" s="1"/>
  <c r="S32" i="90" s="1"/>
  <c r="S33" i="90" s="1"/>
  <c r="S34" i="90" s="1"/>
  <c r="S35" i="90" s="1"/>
  <c r="S36" i="90" s="1"/>
  <c r="S37" i="90" s="1"/>
  <c r="L7" i="90" s="1"/>
  <c r="R14" i="90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L6" i="90" s="1"/>
  <c r="E8" i="90"/>
  <c r="E7" i="90"/>
  <c r="E6" i="90"/>
  <c r="P5" i="90"/>
  <c r="L5" i="90"/>
  <c r="E5" i="90"/>
  <c r="N5" i="90" l="1"/>
  <c r="N6" i="90"/>
  <c r="AI14" i="90"/>
  <c r="B15" i="90"/>
  <c r="R5" i="90"/>
  <c r="AU38" i="89"/>
  <c r="BF37" i="89"/>
  <c r="BE37" i="89"/>
  <c r="BD37" i="89"/>
  <c r="BC37" i="89"/>
  <c r="BB37" i="89"/>
  <c r="BA37" i="89"/>
  <c r="AZ37" i="89"/>
  <c r="AY37" i="89"/>
  <c r="AX37" i="89"/>
  <c r="AW37" i="89"/>
  <c r="AV37" i="89"/>
  <c r="AU37" i="89"/>
  <c r="AT37" i="89"/>
  <c r="AS37" i="89"/>
  <c r="AR37" i="89"/>
  <c r="AQ37" i="89"/>
  <c r="AP37" i="89"/>
  <c r="AO37" i="89"/>
  <c r="AN37" i="89"/>
  <c r="BF36" i="89"/>
  <c r="BE36" i="89"/>
  <c r="BD36" i="89"/>
  <c r="BC36" i="89"/>
  <c r="BB36" i="89"/>
  <c r="BA36" i="89"/>
  <c r="AZ36" i="89"/>
  <c r="AY36" i="89"/>
  <c r="AX36" i="89"/>
  <c r="AW36" i="89"/>
  <c r="AV36" i="89"/>
  <c r="AU36" i="89"/>
  <c r="AT36" i="89"/>
  <c r="AS36" i="89"/>
  <c r="AR36" i="89"/>
  <c r="AQ36" i="89"/>
  <c r="AP36" i="89"/>
  <c r="AO36" i="89"/>
  <c r="AN36" i="89"/>
  <c r="BF35" i="89"/>
  <c r="BE35" i="89"/>
  <c r="BD35" i="89"/>
  <c r="BC35" i="89"/>
  <c r="BB35" i="89"/>
  <c r="BA35" i="89"/>
  <c r="AZ35" i="89"/>
  <c r="AY35" i="89"/>
  <c r="AX35" i="89"/>
  <c r="AW35" i="89"/>
  <c r="AV35" i="89"/>
  <c r="AU35" i="89"/>
  <c r="AT35" i="89"/>
  <c r="AS35" i="89"/>
  <c r="AR35" i="89"/>
  <c r="AQ35" i="89"/>
  <c r="AP35" i="89"/>
  <c r="AO35" i="89"/>
  <c r="AN35" i="89"/>
  <c r="BF34" i="89"/>
  <c r="BE34" i="89"/>
  <c r="BD34" i="89"/>
  <c r="BC34" i="89"/>
  <c r="BB34" i="89"/>
  <c r="BA34" i="89"/>
  <c r="AZ34" i="89"/>
  <c r="AY34" i="89"/>
  <c r="AX34" i="89"/>
  <c r="AW34" i="89"/>
  <c r="AV34" i="89"/>
  <c r="AU34" i="89"/>
  <c r="AT34" i="89"/>
  <c r="AS34" i="89"/>
  <c r="AR34" i="89"/>
  <c r="AQ34" i="89"/>
  <c r="AP34" i="89"/>
  <c r="AO34" i="89"/>
  <c r="AN34" i="89"/>
  <c r="BF33" i="89"/>
  <c r="BE33" i="89"/>
  <c r="BD33" i="89"/>
  <c r="BC33" i="89"/>
  <c r="BB33" i="89"/>
  <c r="BA33" i="89"/>
  <c r="AZ33" i="89"/>
  <c r="AY33" i="89"/>
  <c r="AX33" i="89"/>
  <c r="AW33" i="89"/>
  <c r="AV33" i="89"/>
  <c r="AU33" i="89"/>
  <c r="AT33" i="89"/>
  <c r="AS33" i="89"/>
  <c r="AR33" i="89"/>
  <c r="AQ33" i="89"/>
  <c r="AP33" i="89"/>
  <c r="AO33" i="89"/>
  <c r="AN33" i="89"/>
  <c r="BF32" i="89"/>
  <c r="BE32" i="89"/>
  <c r="BD32" i="89"/>
  <c r="BC32" i="89"/>
  <c r="BB32" i="89"/>
  <c r="BA32" i="89"/>
  <c r="AZ32" i="89"/>
  <c r="AY32" i="89"/>
  <c r="AX32" i="89"/>
  <c r="AW32" i="89"/>
  <c r="AV32" i="89"/>
  <c r="AU32" i="89"/>
  <c r="AT32" i="89"/>
  <c r="AS32" i="89"/>
  <c r="AR32" i="89"/>
  <c r="AQ32" i="89"/>
  <c r="AP32" i="89"/>
  <c r="AO32" i="89"/>
  <c r="AN32" i="89"/>
  <c r="BF31" i="89"/>
  <c r="BE31" i="89"/>
  <c r="BD31" i="89"/>
  <c r="BC31" i="89"/>
  <c r="BB31" i="89"/>
  <c r="BA31" i="89"/>
  <c r="AZ31" i="89"/>
  <c r="AY31" i="89"/>
  <c r="AX31" i="89"/>
  <c r="AW31" i="89"/>
  <c r="AV31" i="89"/>
  <c r="AU31" i="89"/>
  <c r="AT31" i="89"/>
  <c r="AS31" i="89"/>
  <c r="AR31" i="89"/>
  <c r="AQ31" i="89"/>
  <c r="AP31" i="89"/>
  <c r="AO31" i="89"/>
  <c r="AN31" i="89"/>
  <c r="BF30" i="89"/>
  <c r="BE30" i="89"/>
  <c r="BD30" i="89"/>
  <c r="BC30" i="89"/>
  <c r="BB30" i="89"/>
  <c r="BA30" i="89"/>
  <c r="AZ30" i="89"/>
  <c r="AY30" i="89"/>
  <c r="AX30" i="89"/>
  <c r="AW30" i="89"/>
  <c r="AV30" i="89"/>
  <c r="AU30" i="89"/>
  <c r="AT30" i="89"/>
  <c r="AS30" i="89"/>
  <c r="AR30" i="89"/>
  <c r="AQ30" i="89"/>
  <c r="AP30" i="89"/>
  <c r="AO30" i="89"/>
  <c r="AN30" i="89"/>
  <c r="BF29" i="89"/>
  <c r="BE29" i="89"/>
  <c r="BD29" i="89"/>
  <c r="BC29" i="89"/>
  <c r="BB29" i="89"/>
  <c r="BA29" i="89"/>
  <c r="AZ29" i="89"/>
  <c r="AY29" i="89"/>
  <c r="AX29" i="89"/>
  <c r="AW29" i="89"/>
  <c r="AV29" i="89"/>
  <c r="AU29" i="89"/>
  <c r="AT29" i="89"/>
  <c r="AS29" i="89"/>
  <c r="AR29" i="89"/>
  <c r="AQ29" i="89"/>
  <c r="AP29" i="89"/>
  <c r="AO29" i="89"/>
  <c r="AN29" i="89"/>
  <c r="BF28" i="89"/>
  <c r="BE28" i="89"/>
  <c r="BD28" i="89"/>
  <c r="BC28" i="89"/>
  <c r="BB28" i="89"/>
  <c r="BA28" i="89"/>
  <c r="AZ28" i="89"/>
  <c r="AY28" i="89"/>
  <c r="AX28" i="89"/>
  <c r="AW28" i="89"/>
  <c r="AV28" i="89"/>
  <c r="AU28" i="89"/>
  <c r="AT28" i="89"/>
  <c r="AS28" i="89"/>
  <c r="AR28" i="89"/>
  <c r="AQ28" i="89"/>
  <c r="AP28" i="89"/>
  <c r="AO28" i="89"/>
  <c r="AN28" i="89"/>
  <c r="BF27" i="89"/>
  <c r="BE27" i="89"/>
  <c r="BD27" i="89"/>
  <c r="BC27" i="89"/>
  <c r="BB27" i="89"/>
  <c r="BA27" i="89"/>
  <c r="AZ27" i="89"/>
  <c r="AY27" i="89"/>
  <c r="AX27" i="89"/>
  <c r="AW27" i="89"/>
  <c r="AV27" i="89"/>
  <c r="AU27" i="89"/>
  <c r="AT27" i="89"/>
  <c r="AS27" i="89"/>
  <c r="AR27" i="89"/>
  <c r="AQ27" i="89"/>
  <c r="AP27" i="89"/>
  <c r="AO27" i="89"/>
  <c r="AN27" i="89"/>
  <c r="BF26" i="89"/>
  <c r="BE26" i="89"/>
  <c r="BD26" i="89"/>
  <c r="BC26" i="89"/>
  <c r="BB26" i="89"/>
  <c r="BA26" i="89"/>
  <c r="AZ26" i="89"/>
  <c r="AY26" i="89"/>
  <c r="AX26" i="89"/>
  <c r="AW26" i="89"/>
  <c r="AV26" i="89"/>
  <c r="AU26" i="89"/>
  <c r="AT26" i="89"/>
  <c r="AS26" i="89"/>
  <c r="AR26" i="89"/>
  <c r="AQ26" i="89"/>
  <c r="AP26" i="89"/>
  <c r="AO26" i="89"/>
  <c r="AN26" i="89"/>
  <c r="BF25" i="89"/>
  <c r="BE25" i="89"/>
  <c r="BD25" i="89"/>
  <c r="BC25" i="89"/>
  <c r="BB25" i="89"/>
  <c r="BA25" i="89"/>
  <c r="AZ25" i="89"/>
  <c r="AY25" i="89"/>
  <c r="AX25" i="89"/>
  <c r="AW25" i="89"/>
  <c r="AV25" i="89"/>
  <c r="AU25" i="89"/>
  <c r="AT25" i="89"/>
  <c r="AS25" i="89"/>
  <c r="AR25" i="89"/>
  <c r="AQ25" i="89"/>
  <c r="AP25" i="89"/>
  <c r="AO25" i="89"/>
  <c r="AN25" i="89"/>
  <c r="BF24" i="89"/>
  <c r="BE24" i="89"/>
  <c r="BD24" i="89"/>
  <c r="BC24" i="89"/>
  <c r="BB24" i="89"/>
  <c r="BA24" i="89"/>
  <c r="AZ24" i="89"/>
  <c r="AY24" i="89"/>
  <c r="AX24" i="89"/>
  <c r="AW24" i="89"/>
  <c r="AV24" i="89"/>
  <c r="AU24" i="89"/>
  <c r="AT24" i="89"/>
  <c r="AS24" i="89"/>
  <c r="AR24" i="89"/>
  <c r="AQ24" i="89"/>
  <c r="AP24" i="89"/>
  <c r="AO24" i="89"/>
  <c r="AN24" i="89"/>
  <c r="BF23" i="89"/>
  <c r="BE23" i="89"/>
  <c r="BD23" i="89"/>
  <c r="BC23" i="89"/>
  <c r="BB23" i="89"/>
  <c r="BA23" i="89"/>
  <c r="AZ23" i="89"/>
  <c r="AY23" i="89"/>
  <c r="AX23" i="89"/>
  <c r="AW23" i="89"/>
  <c r="AV23" i="89"/>
  <c r="AU23" i="89"/>
  <c r="AT23" i="89"/>
  <c r="AS23" i="89"/>
  <c r="AR23" i="89"/>
  <c r="AQ23" i="89"/>
  <c r="AP23" i="89"/>
  <c r="AO23" i="89"/>
  <c r="AN23" i="89"/>
  <c r="BF22" i="89"/>
  <c r="BE22" i="89"/>
  <c r="BD22" i="89"/>
  <c r="BC22" i="89"/>
  <c r="BB22" i="89"/>
  <c r="BA22" i="89"/>
  <c r="AZ22" i="89"/>
  <c r="AY22" i="89"/>
  <c r="AX22" i="89"/>
  <c r="AW22" i="89"/>
  <c r="AV22" i="89"/>
  <c r="AU22" i="89"/>
  <c r="AT22" i="89"/>
  <c r="AS22" i="89"/>
  <c r="AR22" i="89"/>
  <c r="AQ22" i="89"/>
  <c r="AP22" i="89"/>
  <c r="AO22" i="89"/>
  <c r="AN22" i="89"/>
  <c r="BF21" i="89"/>
  <c r="BE21" i="89"/>
  <c r="BD21" i="89"/>
  <c r="BC21" i="89"/>
  <c r="BB21" i="89"/>
  <c r="BA21" i="89"/>
  <c r="AZ21" i="89"/>
  <c r="AY21" i="89"/>
  <c r="AX21" i="89"/>
  <c r="AW21" i="89"/>
  <c r="AV21" i="89"/>
  <c r="AU21" i="89"/>
  <c r="AT21" i="89"/>
  <c r="AS21" i="89"/>
  <c r="AR21" i="89"/>
  <c r="AQ21" i="89"/>
  <c r="AP21" i="89"/>
  <c r="AO21" i="89"/>
  <c r="AN21" i="89"/>
  <c r="BF20" i="89"/>
  <c r="BE20" i="89"/>
  <c r="BD20" i="89"/>
  <c r="BC20" i="89"/>
  <c r="BB20" i="89"/>
  <c r="BA20" i="89"/>
  <c r="AZ20" i="89"/>
  <c r="AY20" i="89"/>
  <c r="AX20" i="89"/>
  <c r="AW20" i="89"/>
  <c r="AV20" i="89"/>
  <c r="AU20" i="89"/>
  <c r="AT20" i="89"/>
  <c r="AS20" i="89"/>
  <c r="AR20" i="89"/>
  <c r="AQ20" i="89"/>
  <c r="AP20" i="89"/>
  <c r="AO20" i="89"/>
  <c r="AN20" i="89"/>
  <c r="BF19" i="89"/>
  <c r="BE19" i="89"/>
  <c r="BD19" i="89"/>
  <c r="BC19" i="89"/>
  <c r="BB19" i="89"/>
  <c r="BA19" i="89"/>
  <c r="AZ19" i="89"/>
  <c r="AY19" i="89"/>
  <c r="AX19" i="89"/>
  <c r="AW19" i="89"/>
  <c r="AV19" i="89"/>
  <c r="AU19" i="89"/>
  <c r="AT19" i="89"/>
  <c r="AS19" i="89"/>
  <c r="AR19" i="89"/>
  <c r="AQ19" i="89"/>
  <c r="AP19" i="89"/>
  <c r="AO19" i="89"/>
  <c r="AN19" i="89"/>
  <c r="BF18" i="89"/>
  <c r="BE18" i="89"/>
  <c r="BD18" i="89"/>
  <c r="BC18" i="89"/>
  <c r="BB18" i="89"/>
  <c r="BA18" i="89"/>
  <c r="AZ18" i="89"/>
  <c r="AY18" i="89"/>
  <c r="AX18" i="89"/>
  <c r="AW18" i="89"/>
  <c r="AV18" i="89"/>
  <c r="AU18" i="89"/>
  <c r="AT18" i="89"/>
  <c r="AS18" i="89"/>
  <c r="AR18" i="89"/>
  <c r="AQ18" i="89"/>
  <c r="AP18" i="89"/>
  <c r="AO18" i="89"/>
  <c r="AN18" i="89"/>
  <c r="BF17" i="89"/>
  <c r="BE17" i="89"/>
  <c r="BD17" i="89"/>
  <c r="BC17" i="89"/>
  <c r="BB17" i="89"/>
  <c r="BA17" i="89"/>
  <c r="AZ17" i="89"/>
  <c r="AY17" i="89"/>
  <c r="AX17" i="89"/>
  <c r="AW17" i="89"/>
  <c r="AV17" i="89"/>
  <c r="AU17" i="89"/>
  <c r="AT17" i="89"/>
  <c r="AS17" i="89"/>
  <c r="AR17" i="89"/>
  <c r="AQ17" i="89"/>
  <c r="AP17" i="89"/>
  <c r="AO17" i="89"/>
  <c r="AN17" i="89"/>
  <c r="BF16" i="89"/>
  <c r="BE16" i="89"/>
  <c r="BD16" i="89"/>
  <c r="BC16" i="89"/>
  <c r="BB16" i="89"/>
  <c r="BA16" i="89"/>
  <c r="AZ16" i="89"/>
  <c r="AY16" i="89"/>
  <c r="AX16" i="89"/>
  <c r="AW16" i="89"/>
  <c r="AV16" i="89"/>
  <c r="AU16" i="89"/>
  <c r="AT16" i="89"/>
  <c r="AS16" i="89"/>
  <c r="AR16" i="89"/>
  <c r="AQ16" i="89"/>
  <c r="AP16" i="89"/>
  <c r="AO16" i="89"/>
  <c r="AN16" i="89"/>
  <c r="BF15" i="89"/>
  <c r="BE15" i="89"/>
  <c r="BD15" i="89"/>
  <c r="BC15" i="89"/>
  <c r="BB15" i="89"/>
  <c r="BA15" i="89"/>
  <c r="AZ15" i="89"/>
  <c r="AY15" i="89"/>
  <c r="AX15" i="89"/>
  <c r="AW15" i="89"/>
  <c r="AV15" i="89"/>
  <c r="AU15" i="89"/>
  <c r="AT15" i="89"/>
  <c r="AS15" i="89"/>
  <c r="AR15" i="89"/>
  <c r="AQ15" i="89"/>
  <c r="AP15" i="89"/>
  <c r="AO15" i="89"/>
  <c r="AN15" i="89"/>
  <c r="BF14" i="89"/>
  <c r="BE14" i="89"/>
  <c r="BD14" i="89"/>
  <c r="BC14" i="89"/>
  <c r="BB14" i="89"/>
  <c r="BA14" i="89"/>
  <c r="AZ14" i="89"/>
  <c r="AY14" i="89"/>
  <c r="AX14" i="89"/>
  <c r="AW14" i="89"/>
  <c r="AV14" i="89"/>
  <c r="AU14" i="89"/>
  <c r="AT14" i="89"/>
  <c r="AS14" i="89"/>
  <c r="AR14" i="89"/>
  <c r="AQ14" i="89"/>
  <c r="AP14" i="89"/>
  <c r="AO14" i="89"/>
  <c r="AN14" i="89"/>
  <c r="S14" i="89"/>
  <c r="S15" i="89" s="1"/>
  <c r="S16" i="89" s="1"/>
  <c r="S17" i="89" s="1"/>
  <c r="S18" i="89" s="1"/>
  <c r="S19" i="89" s="1"/>
  <c r="S20" i="89" s="1"/>
  <c r="S21" i="89" s="1"/>
  <c r="S22" i="89" s="1"/>
  <c r="S23" i="89" s="1"/>
  <c r="S24" i="89" s="1"/>
  <c r="S25" i="89" s="1"/>
  <c r="S26" i="89" s="1"/>
  <c r="S27" i="89" s="1"/>
  <c r="S28" i="89" s="1"/>
  <c r="S29" i="89" s="1"/>
  <c r="S30" i="89" s="1"/>
  <c r="S31" i="89" s="1"/>
  <c r="S32" i="89" s="1"/>
  <c r="S33" i="89" s="1"/>
  <c r="S34" i="89" s="1"/>
  <c r="S35" i="89" s="1"/>
  <c r="S36" i="89" s="1"/>
  <c r="S37" i="89" s="1"/>
  <c r="L7" i="89" s="1"/>
  <c r="R14" i="89"/>
  <c r="R15" i="89" s="1"/>
  <c r="R16" i="89" s="1"/>
  <c r="R17" i="89" s="1"/>
  <c r="R18" i="89" s="1"/>
  <c r="R19" i="89" s="1"/>
  <c r="R20" i="89" s="1"/>
  <c r="R21" i="89" s="1"/>
  <c r="R22" i="89" s="1"/>
  <c r="R23" i="89" s="1"/>
  <c r="R24" i="89" s="1"/>
  <c r="R25" i="89" s="1"/>
  <c r="R26" i="89" s="1"/>
  <c r="R27" i="89" s="1"/>
  <c r="R28" i="89" s="1"/>
  <c r="R29" i="89" s="1"/>
  <c r="R30" i="89" s="1"/>
  <c r="R31" i="89" s="1"/>
  <c r="R32" i="89" s="1"/>
  <c r="R33" i="89" s="1"/>
  <c r="R34" i="89" s="1"/>
  <c r="R35" i="89" s="1"/>
  <c r="R36" i="89" s="1"/>
  <c r="R37" i="89" s="1"/>
  <c r="L6" i="89" s="1"/>
  <c r="E8" i="89"/>
  <c r="E7" i="89"/>
  <c r="E6" i="89"/>
  <c r="P5" i="89"/>
  <c r="L5" i="89"/>
  <c r="R5" i="89" s="1"/>
  <c r="E5" i="89"/>
  <c r="B16" i="90" l="1"/>
  <c r="AI15" i="90"/>
  <c r="N5" i="89"/>
  <c r="N6" i="89"/>
  <c r="AI14" i="89"/>
  <c r="B15" i="89"/>
  <c r="AU38" i="88"/>
  <c r="BF37" i="88"/>
  <c r="BE37" i="88"/>
  <c r="BD37" i="88"/>
  <c r="BC37" i="88"/>
  <c r="BB37" i="88"/>
  <c r="BA37" i="88"/>
  <c r="AZ37" i="88"/>
  <c r="AY37" i="88"/>
  <c r="AX37" i="88"/>
  <c r="AW37" i="88"/>
  <c r="AV37" i="88"/>
  <c r="AU37" i="88"/>
  <c r="AT37" i="88"/>
  <c r="AS37" i="88"/>
  <c r="AR37" i="88"/>
  <c r="AQ37" i="88"/>
  <c r="AP37" i="88"/>
  <c r="AO37" i="88"/>
  <c r="AN37" i="88"/>
  <c r="BF36" i="88"/>
  <c r="BE36" i="88"/>
  <c r="BD36" i="88"/>
  <c r="BC36" i="88"/>
  <c r="BB36" i="88"/>
  <c r="BA36" i="88"/>
  <c r="AZ36" i="88"/>
  <c r="AY36" i="88"/>
  <c r="AX36" i="88"/>
  <c r="AW36" i="88"/>
  <c r="AV36" i="88"/>
  <c r="AU36" i="88"/>
  <c r="AT36" i="88"/>
  <c r="AS36" i="88"/>
  <c r="AR36" i="88"/>
  <c r="AQ36" i="88"/>
  <c r="AP36" i="88"/>
  <c r="AO36" i="88"/>
  <c r="AN36" i="88"/>
  <c r="BF35" i="88"/>
  <c r="BE35" i="88"/>
  <c r="BD35" i="88"/>
  <c r="BC35" i="88"/>
  <c r="BB35" i="88"/>
  <c r="BA35" i="88"/>
  <c r="AZ35" i="88"/>
  <c r="AY35" i="88"/>
  <c r="AX35" i="88"/>
  <c r="AW35" i="88"/>
  <c r="AV35" i="88"/>
  <c r="AU35" i="88"/>
  <c r="AT35" i="88"/>
  <c r="AS35" i="88"/>
  <c r="AR35" i="88"/>
  <c r="AQ35" i="88"/>
  <c r="AP35" i="88"/>
  <c r="AO35" i="88"/>
  <c r="AN35" i="88"/>
  <c r="BF34" i="88"/>
  <c r="BE34" i="88"/>
  <c r="BD34" i="88"/>
  <c r="BC34" i="88"/>
  <c r="BB34" i="88"/>
  <c r="BA34" i="88"/>
  <c r="AZ34" i="88"/>
  <c r="AY34" i="88"/>
  <c r="AX34" i="88"/>
  <c r="AW34" i="88"/>
  <c r="AV34" i="88"/>
  <c r="AU34" i="88"/>
  <c r="AT34" i="88"/>
  <c r="AS34" i="88"/>
  <c r="AR34" i="88"/>
  <c r="AQ34" i="88"/>
  <c r="AP34" i="88"/>
  <c r="AO34" i="88"/>
  <c r="AN34" i="88"/>
  <c r="BF33" i="88"/>
  <c r="BE33" i="88"/>
  <c r="BD33" i="88"/>
  <c r="BC33" i="88"/>
  <c r="BB33" i="88"/>
  <c r="BA33" i="88"/>
  <c r="AZ33" i="88"/>
  <c r="AY33" i="88"/>
  <c r="AX33" i="88"/>
  <c r="AW33" i="88"/>
  <c r="AV33" i="88"/>
  <c r="AU33" i="88"/>
  <c r="AT33" i="88"/>
  <c r="AS33" i="88"/>
  <c r="AR33" i="88"/>
  <c r="AQ33" i="88"/>
  <c r="AP33" i="88"/>
  <c r="AO33" i="88"/>
  <c r="AN33" i="88"/>
  <c r="BF32" i="88"/>
  <c r="BE32" i="88"/>
  <c r="BD32" i="88"/>
  <c r="BC32" i="88"/>
  <c r="BB32" i="88"/>
  <c r="BA32" i="88"/>
  <c r="AZ32" i="88"/>
  <c r="AY32" i="88"/>
  <c r="AX32" i="88"/>
  <c r="AW32" i="88"/>
  <c r="AV32" i="88"/>
  <c r="AU32" i="88"/>
  <c r="AT32" i="88"/>
  <c r="AS32" i="88"/>
  <c r="AR32" i="88"/>
  <c r="AQ32" i="88"/>
  <c r="AP32" i="88"/>
  <c r="AO32" i="88"/>
  <c r="AN32" i="88"/>
  <c r="BF31" i="88"/>
  <c r="BE31" i="88"/>
  <c r="BD31" i="88"/>
  <c r="BC31" i="88"/>
  <c r="BB31" i="88"/>
  <c r="BA31" i="88"/>
  <c r="AZ31" i="88"/>
  <c r="AY31" i="88"/>
  <c r="AX31" i="88"/>
  <c r="AW31" i="88"/>
  <c r="AV31" i="88"/>
  <c r="AU31" i="88"/>
  <c r="AT31" i="88"/>
  <c r="AS31" i="88"/>
  <c r="AR31" i="88"/>
  <c r="AQ31" i="88"/>
  <c r="AP31" i="88"/>
  <c r="AO31" i="88"/>
  <c r="AN31" i="88"/>
  <c r="BF30" i="88"/>
  <c r="BE30" i="88"/>
  <c r="BD30" i="88"/>
  <c r="BC30" i="88"/>
  <c r="BB30" i="88"/>
  <c r="BA30" i="88"/>
  <c r="AZ30" i="88"/>
  <c r="AY30" i="88"/>
  <c r="AX30" i="88"/>
  <c r="AW30" i="88"/>
  <c r="AV30" i="88"/>
  <c r="AU30" i="88"/>
  <c r="AT30" i="88"/>
  <c r="AS30" i="88"/>
  <c r="AR30" i="88"/>
  <c r="AQ30" i="88"/>
  <c r="AP30" i="88"/>
  <c r="AO30" i="88"/>
  <c r="AN30" i="88"/>
  <c r="BF29" i="88"/>
  <c r="BE29" i="88"/>
  <c r="BD29" i="88"/>
  <c r="BC29" i="88"/>
  <c r="BB29" i="88"/>
  <c r="BA29" i="88"/>
  <c r="AZ29" i="88"/>
  <c r="AY29" i="88"/>
  <c r="AX29" i="88"/>
  <c r="AW29" i="88"/>
  <c r="AV29" i="88"/>
  <c r="AU29" i="88"/>
  <c r="AT29" i="88"/>
  <c r="AS29" i="88"/>
  <c r="AR29" i="88"/>
  <c r="AQ29" i="88"/>
  <c r="AP29" i="88"/>
  <c r="AO29" i="88"/>
  <c r="AN29" i="88"/>
  <c r="BF28" i="88"/>
  <c r="BE28" i="88"/>
  <c r="BD28" i="88"/>
  <c r="BC28" i="88"/>
  <c r="BB28" i="88"/>
  <c r="BA28" i="88"/>
  <c r="AZ28" i="88"/>
  <c r="AY28" i="88"/>
  <c r="AX28" i="88"/>
  <c r="AW28" i="88"/>
  <c r="AV28" i="88"/>
  <c r="AU28" i="88"/>
  <c r="AT28" i="88"/>
  <c r="AS28" i="88"/>
  <c r="AR28" i="88"/>
  <c r="AQ28" i="88"/>
  <c r="AP28" i="88"/>
  <c r="AO28" i="88"/>
  <c r="AN28" i="88"/>
  <c r="BF27" i="88"/>
  <c r="BE27" i="88"/>
  <c r="BD27" i="88"/>
  <c r="BC27" i="88"/>
  <c r="BB27" i="88"/>
  <c r="BA27" i="88"/>
  <c r="AZ27" i="88"/>
  <c r="AY27" i="88"/>
  <c r="AX27" i="88"/>
  <c r="AW27" i="88"/>
  <c r="AV27" i="88"/>
  <c r="AU27" i="88"/>
  <c r="AT27" i="88"/>
  <c r="AS27" i="88"/>
  <c r="AR27" i="88"/>
  <c r="AQ27" i="88"/>
  <c r="AP27" i="88"/>
  <c r="AO27" i="88"/>
  <c r="AN27" i="88"/>
  <c r="BF26" i="88"/>
  <c r="BE26" i="88"/>
  <c r="BD26" i="88"/>
  <c r="BC26" i="88"/>
  <c r="BB26" i="88"/>
  <c r="BA26" i="88"/>
  <c r="AZ26" i="88"/>
  <c r="AY26" i="88"/>
  <c r="AX26" i="88"/>
  <c r="AW26" i="88"/>
  <c r="AV26" i="88"/>
  <c r="AU26" i="88"/>
  <c r="AT26" i="88"/>
  <c r="AS26" i="88"/>
  <c r="AR26" i="88"/>
  <c r="AQ26" i="88"/>
  <c r="AP26" i="88"/>
  <c r="AO26" i="88"/>
  <c r="AN26" i="88"/>
  <c r="BF25" i="88"/>
  <c r="BE25" i="88"/>
  <c r="BD25" i="88"/>
  <c r="BC25" i="88"/>
  <c r="BB25" i="88"/>
  <c r="BA25" i="88"/>
  <c r="AZ25" i="88"/>
  <c r="AY25" i="88"/>
  <c r="AX25" i="88"/>
  <c r="AW25" i="88"/>
  <c r="AV25" i="88"/>
  <c r="AU25" i="88"/>
  <c r="AT25" i="88"/>
  <c r="AS25" i="88"/>
  <c r="AR25" i="88"/>
  <c r="AQ25" i="88"/>
  <c r="AP25" i="88"/>
  <c r="AO25" i="88"/>
  <c r="AN25" i="88"/>
  <c r="BF24" i="88"/>
  <c r="BE24" i="88"/>
  <c r="BD24" i="88"/>
  <c r="BC24" i="88"/>
  <c r="BB24" i="88"/>
  <c r="BA24" i="88"/>
  <c r="AZ24" i="88"/>
  <c r="AY24" i="88"/>
  <c r="AX24" i="88"/>
  <c r="AW24" i="88"/>
  <c r="AV24" i="88"/>
  <c r="AU24" i="88"/>
  <c r="AT24" i="88"/>
  <c r="AS24" i="88"/>
  <c r="AR24" i="88"/>
  <c r="AQ24" i="88"/>
  <c r="AP24" i="88"/>
  <c r="AO24" i="88"/>
  <c r="AN24" i="88"/>
  <c r="BF23" i="88"/>
  <c r="BE23" i="88"/>
  <c r="BD23" i="88"/>
  <c r="BC23" i="88"/>
  <c r="BB23" i="88"/>
  <c r="BA23" i="88"/>
  <c r="AZ23" i="88"/>
  <c r="AY23" i="88"/>
  <c r="AX23" i="88"/>
  <c r="AW23" i="88"/>
  <c r="AV23" i="88"/>
  <c r="AU23" i="88"/>
  <c r="AT23" i="88"/>
  <c r="AS23" i="88"/>
  <c r="AR23" i="88"/>
  <c r="AQ23" i="88"/>
  <c r="AP23" i="88"/>
  <c r="AO23" i="88"/>
  <c r="AN23" i="88"/>
  <c r="BF22" i="88"/>
  <c r="BE22" i="88"/>
  <c r="BD22" i="88"/>
  <c r="BC22" i="88"/>
  <c r="BB22" i="88"/>
  <c r="BA22" i="88"/>
  <c r="AZ22" i="88"/>
  <c r="AY22" i="88"/>
  <c r="AX22" i="88"/>
  <c r="AW22" i="88"/>
  <c r="AV22" i="88"/>
  <c r="AU22" i="88"/>
  <c r="AT22" i="88"/>
  <c r="AS22" i="88"/>
  <c r="AR22" i="88"/>
  <c r="AQ22" i="88"/>
  <c r="AP22" i="88"/>
  <c r="AO22" i="88"/>
  <c r="AN22" i="88"/>
  <c r="BF21" i="88"/>
  <c r="BE21" i="88"/>
  <c r="BD21" i="88"/>
  <c r="BC21" i="88"/>
  <c r="BB21" i="88"/>
  <c r="BA21" i="88"/>
  <c r="AZ21" i="88"/>
  <c r="AY21" i="88"/>
  <c r="AX21" i="88"/>
  <c r="AW21" i="88"/>
  <c r="AV21" i="88"/>
  <c r="AU21" i="88"/>
  <c r="AT21" i="88"/>
  <c r="AS21" i="88"/>
  <c r="AR21" i="88"/>
  <c r="AQ21" i="88"/>
  <c r="AP21" i="88"/>
  <c r="AO21" i="88"/>
  <c r="AN21" i="88"/>
  <c r="BF20" i="88"/>
  <c r="BE20" i="88"/>
  <c r="BD20" i="88"/>
  <c r="BC20" i="88"/>
  <c r="BB20" i="88"/>
  <c r="BA20" i="88"/>
  <c r="AZ20" i="88"/>
  <c r="AY20" i="88"/>
  <c r="AX20" i="88"/>
  <c r="AW20" i="88"/>
  <c r="AV20" i="88"/>
  <c r="AU20" i="88"/>
  <c r="AT20" i="88"/>
  <c r="AS20" i="88"/>
  <c r="AR20" i="88"/>
  <c r="AQ20" i="88"/>
  <c r="AP20" i="88"/>
  <c r="AO20" i="88"/>
  <c r="AN20" i="88"/>
  <c r="BF19" i="88"/>
  <c r="BE19" i="88"/>
  <c r="BD19" i="88"/>
  <c r="BC19" i="88"/>
  <c r="BB19" i="88"/>
  <c r="BA19" i="88"/>
  <c r="AZ19" i="88"/>
  <c r="AY19" i="88"/>
  <c r="AX19" i="88"/>
  <c r="AW19" i="88"/>
  <c r="AV19" i="88"/>
  <c r="AU19" i="88"/>
  <c r="AT19" i="88"/>
  <c r="AS19" i="88"/>
  <c r="AR19" i="88"/>
  <c r="AQ19" i="88"/>
  <c r="AP19" i="88"/>
  <c r="AO19" i="88"/>
  <c r="AN19" i="88"/>
  <c r="BF18" i="88"/>
  <c r="BE18" i="88"/>
  <c r="BD18" i="88"/>
  <c r="BC18" i="88"/>
  <c r="BB18" i="88"/>
  <c r="BA18" i="88"/>
  <c r="AZ18" i="88"/>
  <c r="AY18" i="88"/>
  <c r="AX18" i="88"/>
  <c r="AW18" i="88"/>
  <c r="AV18" i="88"/>
  <c r="AU18" i="88"/>
  <c r="AT18" i="88"/>
  <c r="AS18" i="88"/>
  <c r="AR18" i="88"/>
  <c r="AQ18" i="88"/>
  <c r="AP18" i="88"/>
  <c r="AO18" i="88"/>
  <c r="AN18" i="88"/>
  <c r="BF17" i="88"/>
  <c r="BE17" i="88"/>
  <c r="BD17" i="88"/>
  <c r="BC17" i="88"/>
  <c r="BB17" i="88"/>
  <c r="BA17" i="88"/>
  <c r="AZ17" i="88"/>
  <c r="AY17" i="88"/>
  <c r="AX17" i="88"/>
  <c r="AW17" i="88"/>
  <c r="AV17" i="88"/>
  <c r="AU17" i="88"/>
  <c r="AT17" i="88"/>
  <c r="AS17" i="88"/>
  <c r="AR17" i="88"/>
  <c r="AQ17" i="88"/>
  <c r="AP17" i="88"/>
  <c r="AO17" i="88"/>
  <c r="AN17" i="88"/>
  <c r="BF16" i="88"/>
  <c r="BE16" i="88"/>
  <c r="BD16" i="88"/>
  <c r="BC16" i="88"/>
  <c r="BB16" i="88"/>
  <c r="BA16" i="88"/>
  <c r="AZ16" i="88"/>
  <c r="AY16" i="88"/>
  <c r="AX16" i="88"/>
  <c r="AW16" i="88"/>
  <c r="AV16" i="88"/>
  <c r="AU16" i="88"/>
  <c r="AT16" i="88"/>
  <c r="AS16" i="88"/>
  <c r="AR16" i="88"/>
  <c r="AQ16" i="88"/>
  <c r="AP16" i="88"/>
  <c r="AO16" i="88"/>
  <c r="AN16" i="88"/>
  <c r="BF15" i="88"/>
  <c r="BE15" i="88"/>
  <c r="BD15" i="88"/>
  <c r="BC15" i="88"/>
  <c r="BB15" i="88"/>
  <c r="BA15" i="88"/>
  <c r="AZ15" i="88"/>
  <c r="AY15" i="88"/>
  <c r="AX15" i="88"/>
  <c r="AW15" i="88"/>
  <c r="AV15" i="88"/>
  <c r="AU15" i="88"/>
  <c r="AT15" i="88"/>
  <c r="AS15" i="88"/>
  <c r="AR15" i="88"/>
  <c r="AQ15" i="88"/>
  <c r="AP15" i="88"/>
  <c r="AO15" i="88"/>
  <c r="AN15" i="88"/>
  <c r="BF14" i="88"/>
  <c r="BE14" i="88"/>
  <c r="BD14" i="88"/>
  <c r="BC14" i="88"/>
  <c r="BB14" i="88"/>
  <c r="BA14" i="88"/>
  <c r="AZ14" i="88"/>
  <c r="AY14" i="88"/>
  <c r="AX14" i="88"/>
  <c r="AW14" i="88"/>
  <c r="AV14" i="88"/>
  <c r="AU14" i="88"/>
  <c r="AT14" i="88"/>
  <c r="AS14" i="88"/>
  <c r="AR14" i="88"/>
  <c r="AQ14" i="88"/>
  <c r="AP14" i="88"/>
  <c r="AO14" i="88"/>
  <c r="AN14" i="88"/>
  <c r="S14" i="88"/>
  <c r="S15" i="88" s="1"/>
  <c r="S16" i="88" s="1"/>
  <c r="S17" i="88" s="1"/>
  <c r="S18" i="88" s="1"/>
  <c r="S19" i="88" s="1"/>
  <c r="S20" i="88" s="1"/>
  <c r="S21" i="88" s="1"/>
  <c r="S22" i="88" s="1"/>
  <c r="S23" i="88" s="1"/>
  <c r="S24" i="88" s="1"/>
  <c r="S25" i="88" s="1"/>
  <c r="S26" i="88" s="1"/>
  <c r="S27" i="88" s="1"/>
  <c r="S28" i="88" s="1"/>
  <c r="S29" i="88" s="1"/>
  <c r="S30" i="88" s="1"/>
  <c r="S31" i="88" s="1"/>
  <c r="S32" i="88" s="1"/>
  <c r="S33" i="88" s="1"/>
  <c r="S34" i="88" s="1"/>
  <c r="S35" i="88" s="1"/>
  <c r="S36" i="88" s="1"/>
  <c r="S37" i="88" s="1"/>
  <c r="L7" i="88" s="1"/>
  <c r="R14" i="88"/>
  <c r="R15" i="88" s="1"/>
  <c r="R16" i="88" s="1"/>
  <c r="R17" i="88" s="1"/>
  <c r="R18" i="88" s="1"/>
  <c r="R19" i="88" s="1"/>
  <c r="R20" i="88" s="1"/>
  <c r="R21" i="88" s="1"/>
  <c r="R22" i="88" s="1"/>
  <c r="R23" i="88" s="1"/>
  <c r="R24" i="88" s="1"/>
  <c r="R25" i="88" s="1"/>
  <c r="R26" i="88" s="1"/>
  <c r="R27" i="88" s="1"/>
  <c r="R28" i="88" s="1"/>
  <c r="R29" i="88" s="1"/>
  <c r="R30" i="88" s="1"/>
  <c r="R31" i="88" s="1"/>
  <c r="R32" i="88" s="1"/>
  <c r="R33" i="88" s="1"/>
  <c r="R34" i="88" s="1"/>
  <c r="R35" i="88" s="1"/>
  <c r="R36" i="88" s="1"/>
  <c r="R37" i="88" s="1"/>
  <c r="L6" i="88" s="1"/>
  <c r="E8" i="88"/>
  <c r="E7" i="88"/>
  <c r="E6" i="88"/>
  <c r="P5" i="88"/>
  <c r="L5" i="88"/>
  <c r="N5" i="88" s="1"/>
  <c r="E5" i="88"/>
  <c r="B17" i="90" l="1"/>
  <c r="AI16" i="90"/>
  <c r="B16" i="89"/>
  <c r="AI15" i="89"/>
  <c r="N6" i="88"/>
  <c r="AI14" i="88"/>
  <c r="B15" i="88"/>
  <c r="R5" i="88"/>
  <c r="AU38" i="87"/>
  <c r="BF37" i="87"/>
  <c r="BE37" i="87"/>
  <c r="BD37" i="87"/>
  <c r="BC37" i="87"/>
  <c r="BB37" i="87"/>
  <c r="BA37" i="87"/>
  <c r="AZ37" i="87"/>
  <c r="AY37" i="87"/>
  <c r="AX37" i="87"/>
  <c r="AW37" i="87"/>
  <c r="AV37" i="87"/>
  <c r="AU37" i="87"/>
  <c r="AT37" i="87"/>
  <c r="AS37" i="87"/>
  <c r="AR37" i="87"/>
  <c r="AQ37" i="87"/>
  <c r="AP37" i="87"/>
  <c r="AO37" i="87"/>
  <c r="AN37" i="87"/>
  <c r="BF36" i="87"/>
  <c r="BE36" i="87"/>
  <c r="BD36" i="87"/>
  <c r="BC36" i="87"/>
  <c r="BB36" i="87"/>
  <c r="BA36" i="87"/>
  <c r="AZ36" i="87"/>
  <c r="AY36" i="87"/>
  <c r="AX36" i="87"/>
  <c r="AW36" i="87"/>
  <c r="AV36" i="87"/>
  <c r="AU36" i="87"/>
  <c r="AT36" i="87"/>
  <c r="AS36" i="87"/>
  <c r="AR36" i="87"/>
  <c r="AQ36" i="87"/>
  <c r="AP36" i="87"/>
  <c r="AO36" i="87"/>
  <c r="AN36" i="87"/>
  <c r="BF35" i="87"/>
  <c r="BE35" i="87"/>
  <c r="BD35" i="87"/>
  <c r="BC35" i="87"/>
  <c r="BB35" i="87"/>
  <c r="BA35" i="87"/>
  <c r="AZ35" i="87"/>
  <c r="AY35" i="87"/>
  <c r="AX35" i="87"/>
  <c r="AW35" i="87"/>
  <c r="AV35" i="87"/>
  <c r="AU35" i="87"/>
  <c r="AT35" i="87"/>
  <c r="AS35" i="87"/>
  <c r="AR35" i="87"/>
  <c r="AQ35" i="87"/>
  <c r="AP35" i="87"/>
  <c r="AO35" i="87"/>
  <c r="AN35" i="87"/>
  <c r="BF34" i="87"/>
  <c r="BE34" i="87"/>
  <c r="BD34" i="87"/>
  <c r="BC34" i="87"/>
  <c r="BB34" i="87"/>
  <c r="BA34" i="87"/>
  <c r="AZ34" i="87"/>
  <c r="AY34" i="87"/>
  <c r="AX34" i="87"/>
  <c r="AW34" i="87"/>
  <c r="AV34" i="87"/>
  <c r="AU34" i="87"/>
  <c r="AT34" i="87"/>
  <c r="AS34" i="87"/>
  <c r="AR34" i="87"/>
  <c r="AQ34" i="87"/>
  <c r="AP34" i="87"/>
  <c r="AO34" i="87"/>
  <c r="AN34" i="87"/>
  <c r="BF33" i="87"/>
  <c r="BE33" i="87"/>
  <c r="BD33" i="87"/>
  <c r="BC33" i="87"/>
  <c r="BB33" i="87"/>
  <c r="BA33" i="87"/>
  <c r="AZ33" i="87"/>
  <c r="AY33" i="87"/>
  <c r="AX33" i="87"/>
  <c r="AW33" i="87"/>
  <c r="AV33" i="87"/>
  <c r="AU33" i="87"/>
  <c r="AT33" i="87"/>
  <c r="AS33" i="87"/>
  <c r="AR33" i="87"/>
  <c r="AQ33" i="87"/>
  <c r="AP33" i="87"/>
  <c r="AO33" i="87"/>
  <c r="AN33" i="87"/>
  <c r="BF32" i="87"/>
  <c r="BE32" i="87"/>
  <c r="BD32" i="87"/>
  <c r="BC32" i="87"/>
  <c r="BB32" i="87"/>
  <c r="BA32" i="87"/>
  <c r="AZ32" i="87"/>
  <c r="AY32" i="87"/>
  <c r="AX32" i="87"/>
  <c r="AW32" i="87"/>
  <c r="AV32" i="87"/>
  <c r="AU32" i="87"/>
  <c r="AT32" i="87"/>
  <c r="AS32" i="87"/>
  <c r="AR32" i="87"/>
  <c r="AQ32" i="87"/>
  <c r="AP32" i="87"/>
  <c r="AO32" i="87"/>
  <c r="AN32" i="87"/>
  <c r="BF31" i="87"/>
  <c r="BE31" i="87"/>
  <c r="BD31" i="87"/>
  <c r="BC31" i="87"/>
  <c r="BB31" i="87"/>
  <c r="BA31" i="87"/>
  <c r="AZ31" i="87"/>
  <c r="AY31" i="87"/>
  <c r="AX31" i="87"/>
  <c r="AW31" i="87"/>
  <c r="AV31" i="87"/>
  <c r="AU31" i="87"/>
  <c r="AT31" i="87"/>
  <c r="AS31" i="87"/>
  <c r="AR31" i="87"/>
  <c r="AQ31" i="87"/>
  <c r="AP31" i="87"/>
  <c r="AO31" i="87"/>
  <c r="AN31" i="87"/>
  <c r="BF30" i="87"/>
  <c r="BE30" i="87"/>
  <c r="BD30" i="87"/>
  <c r="BC30" i="87"/>
  <c r="BB30" i="87"/>
  <c r="BA30" i="87"/>
  <c r="AZ30" i="87"/>
  <c r="AY30" i="87"/>
  <c r="AX30" i="87"/>
  <c r="AW30" i="87"/>
  <c r="AV30" i="87"/>
  <c r="AU30" i="87"/>
  <c r="AT30" i="87"/>
  <c r="AS30" i="87"/>
  <c r="AR30" i="87"/>
  <c r="AQ30" i="87"/>
  <c r="AP30" i="87"/>
  <c r="AO30" i="87"/>
  <c r="AN30" i="87"/>
  <c r="BF29" i="87"/>
  <c r="BE29" i="87"/>
  <c r="BD29" i="87"/>
  <c r="BC29" i="87"/>
  <c r="BB29" i="87"/>
  <c r="BA29" i="87"/>
  <c r="AZ29" i="87"/>
  <c r="AY29" i="87"/>
  <c r="AX29" i="87"/>
  <c r="AW29" i="87"/>
  <c r="AV29" i="87"/>
  <c r="AU29" i="87"/>
  <c r="AT29" i="87"/>
  <c r="AS29" i="87"/>
  <c r="AR29" i="87"/>
  <c r="AQ29" i="87"/>
  <c r="AP29" i="87"/>
  <c r="AO29" i="87"/>
  <c r="AN29" i="87"/>
  <c r="BF28" i="87"/>
  <c r="BE28" i="87"/>
  <c r="BD28" i="87"/>
  <c r="BC28" i="87"/>
  <c r="BB28" i="87"/>
  <c r="BA28" i="87"/>
  <c r="AZ28" i="87"/>
  <c r="AY28" i="87"/>
  <c r="AX28" i="87"/>
  <c r="AW28" i="87"/>
  <c r="AV28" i="87"/>
  <c r="AU28" i="87"/>
  <c r="AT28" i="87"/>
  <c r="AS28" i="87"/>
  <c r="AR28" i="87"/>
  <c r="AQ28" i="87"/>
  <c r="AP28" i="87"/>
  <c r="AO28" i="87"/>
  <c r="AN28" i="87"/>
  <c r="BF27" i="87"/>
  <c r="BE27" i="87"/>
  <c r="BD27" i="87"/>
  <c r="BC27" i="87"/>
  <c r="BB27" i="87"/>
  <c r="BA27" i="87"/>
  <c r="AZ27" i="87"/>
  <c r="AY27" i="87"/>
  <c r="AX27" i="87"/>
  <c r="AW27" i="87"/>
  <c r="AV27" i="87"/>
  <c r="AU27" i="87"/>
  <c r="AT27" i="87"/>
  <c r="AS27" i="87"/>
  <c r="AR27" i="87"/>
  <c r="AQ27" i="87"/>
  <c r="AP27" i="87"/>
  <c r="AO27" i="87"/>
  <c r="AN27" i="87"/>
  <c r="BF26" i="87"/>
  <c r="BE26" i="87"/>
  <c r="BD26" i="87"/>
  <c r="BC26" i="87"/>
  <c r="BB26" i="87"/>
  <c r="BA26" i="87"/>
  <c r="AZ26" i="87"/>
  <c r="AY26" i="87"/>
  <c r="AX26" i="87"/>
  <c r="AW26" i="87"/>
  <c r="AV26" i="87"/>
  <c r="AU26" i="87"/>
  <c r="AT26" i="87"/>
  <c r="AS26" i="87"/>
  <c r="AR26" i="87"/>
  <c r="AQ26" i="87"/>
  <c r="AP26" i="87"/>
  <c r="AO26" i="87"/>
  <c r="AN26" i="87"/>
  <c r="BF25" i="87"/>
  <c r="BE25" i="87"/>
  <c r="BD25" i="87"/>
  <c r="BC25" i="87"/>
  <c r="BB25" i="87"/>
  <c r="BA25" i="87"/>
  <c r="AZ25" i="87"/>
  <c r="AY25" i="87"/>
  <c r="AX25" i="87"/>
  <c r="AW25" i="87"/>
  <c r="AV25" i="87"/>
  <c r="AU25" i="87"/>
  <c r="AT25" i="87"/>
  <c r="AS25" i="87"/>
  <c r="AR25" i="87"/>
  <c r="AQ25" i="87"/>
  <c r="AP25" i="87"/>
  <c r="AO25" i="87"/>
  <c r="AN25" i="87"/>
  <c r="BF24" i="87"/>
  <c r="BE24" i="87"/>
  <c r="BD24" i="87"/>
  <c r="BC24" i="87"/>
  <c r="BB24" i="87"/>
  <c r="BA24" i="87"/>
  <c r="AZ24" i="87"/>
  <c r="AY24" i="87"/>
  <c r="AX24" i="87"/>
  <c r="AW24" i="87"/>
  <c r="AV24" i="87"/>
  <c r="AU24" i="87"/>
  <c r="AT24" i="87"/>
  <c r="AS24" i="87"/>
  <c r="AR24" i="87"/>
  <c r="AQ24" i="87"/>
  <c r="AP24" i="87"/>
  <c r="AO24" i="87"/>
  <c r="AN24" i="87"/>
  <c r="BF23" i="87"/>
  <c r="BE23" i="87"/>
  <c r="BD23" i="87"/>
  <c r="BC23" i="87"/>
  <c r="BB23" i="87"/>
  <c r="BA23" i="87"/>
  <c r="AZ23" i="87"/>
  <c r="AY23" i="87"/>
  <c r="AX23" i="87"/>
  <c r="AW23" i="87"/>
  <c r="AV23" i="87"/>
  <c r="AU23" i="87"/>
  <c r="AT23" i="87"/>
  <c r="AS23" i="87"/>
  <c r="AR23" i="87"/>
  <c r="AQ23" i="87"/>
  <c r="AP23" i="87"/>
  <c r="AO23" i="87"/>
  <c r="AN23" i="87"/>
  <c r="BF22" i="87"/>
  <c r="BE22" i="87"/>
  <c r="BD22" i="87"/>
  <c r="BC22" i="87"/>
  <c r="BB22" i="87"/>
  <c r="BA22" i="87"/>
  <c r="AZ22" i="87"/>
  <c r="AY22" i="87"/>
  <c r="AX22" i="87"/>
  <c r="AW22" i="87"/>
  <c r="AV22" i="87"/>
  <c r="AU22" i="87"/>
  <c r="AT22" i="87"/>
  <c r="AS22" i="87"/>
  <c r="AR22" i="87"/>
  <c r="AQ22" i="87"/>
  <c r="AP22" i="87"/>
  <c r="AO22" i="87"/>
  <c r="AN22" i="87"/>
  <c r="BF21" i="87"/>
  <c r="BE21" i="87"/>
  <c r="BD21" i="87"/>
  <c r="BC21" i="87"/>
  <c r="BB21" i="87"/>
  <c r="BA21" i="87"/>
  <c r="AZ21" i="87"/>
  <c r="AY21" i="87"/>
  <c r="AX21" i="87"/>
  <c r="AW21" i="87"/>
  <c r="AV21" i="87"/>
  <c r="AU21" i="87"/>
  <c r="AT21" i="87"/>
  <c r="AS21" i="87"/>
  <c r="AR21" i="87"/>
  <c r="AQ21" i="87"/>
  <c r="AP21" i="87"/>
  <c r="AO21" i="87"/>
  <c r="AN21" i="87"/>
  <c r="BF20" i="87"/>
  <c r="BE20" i="87"/>
  <c r="BD20" i="87"/>
  <c r="BC20" i="87"/>
  <c r="BB20" i="87"/>
  <c r="BA20" i="87"/>
  <c r="AZ20" i="87"/>
  <c r="AY20" i="87"/>
  <c r="AX20" i="87"/>
  <c r="AW20" i="87"/>
  <c r="AV20" i="87"/>
  <c r="AU20" i="87"/>
  <c r="AT20" i="87"/>
  <c r="AS20" i="87"/>
  <c r="AR20" i="87"/>
  <c r="AQ20" i="87"/>
  <c r="AP20" i="87"/>
  <c r="AO20" i="87"/>
  <c r="AN20" i="87"/>
  <c r="BF19" i="87"/>
  <c r="BE19" i="87"/>
  <c r="BD19" i="87"/>
  <c r="BC19" i="87"/>
  <c r="BB19" i="87"/>
  <c r="BA19" i="87"/>
  <c r="AZ19" i="87"/>
  <c r="AY19" i="87"/>
  <c r="AX19" i="87"/>
  <c r="AW19" i="87"/>
  <c r="AV19" i="87"/>
  <c r="AU19" i="87"/>
  <c r="AT19" i="87"/>
  <c r="AS19" i="87"/>
  <c r="AR19" i="87"/>
  <c r="AQ19" i="87"/>
  <c r="AP19" i="87"/>
  <c r="AO19" i="87"/>
  <c r="AN19" i="87"/>
  <c r="BF18" i="87"/>
  <c r="BE18" i="87"/>
  <c r="BD18" i="87"/>
  <c r="BC18" i="87"/>
  <c r="BB18" i="87"/>
  <c r="BA18" i="87"/>
  <c r="AZ18" i="87"/>
  <c r="AY18" i="87"/>
  <c r="AX18" i="87"/>
  <c r="AW18" i="87"/>
  <c r="AV18" i="87"/>
  <c r="AU18" i="87"/>
  <c r="AT18" i="87"/>
  <c r="AS18" i="87"/>
  <c r="AR18" i="87"/>
  <c r="AQ18" i="87"/>
  <c r="AP18" i="87"/>
  <c r="AO18" i="87"/>
  <c r="AN18" i="87"/>
  <c r="BF17" i="87"/>
  <c r="BE17" i="87"/>
  <c r="BD17" i="87"/>
  <c r="BC17" i="87"/>
  <c r="BB17" i="87"/>
  <c r="BA17" i="87"/>
  <c r="AZ17" i="87"/>
  <c r="AY17" i="87"/>
  <c r="AX17" i="87"/>
  <c r="AW17" i="87"/>
  <c r="AV17" i="87"/>
  <c r="AU17" i="87"/>
  <c r="AT17" i="87"/>
  <c r="AS17" i="87"/>
  <c r="AR17" i="87"/>
  <c r="AQ17" i="87"/>
  <c r="AP17" i="87"/>
  <c r="AO17" i="87"/>
  <c r="AN17" i="87"/>
  <c r="BF16" i="87"/>
  <c r="BE16" i="87"/>
  <c r="BD16" i="87"/>
  <c r="BC16" i="87"/>
  <c r="BB16" i="87"/>
  <c r="BA16" i="87"/>
  <c r="AZ16" i="87"/>
  <c r="AY16" i="87"/>
  <c r="AX16" i="87"/>
  <c r="AW16" i="87"/>
  <c r="AV16" i="87"/>
  <c r="AU16" i="87"/>
  <c r="AT16" i="87"/>
  <c r="AS16" i="87"/>
  <c r="AR16" i="87"/>
  <c r="AQ16" i="87"/>
  <c r="AP16" i="87"/>
  <c r="AO16" i="87"/>
  <c r="AN16" i="87"/>
  <c r="BF15" i="87"/>
  <c r="BE15" i="87"/>
  <c r="BD15" i="87"/>
  <c r="BC15" i="87"/>
  <c r="BB15" i="87"/>
  <c r="BA15" i="87"/>
  <c r="AZ15" i="87"/>
  <c r="AY15" i="87"/>
  <c r="AX15" i="87"/>
  <c r="AW15" i="87"/>
  <c r="AV15" i="87"/>
  <c r="AU15" i="87"/>
  <c r="AT15" i="87"/>
  <c r="AS15" i="87"/>
  <c r="AR15" i="87"/>
  <c r="AQ15" i="87"/>
  <c r="AP15" i="87"/>
  <c r="AO15" i="87"/>
  <c r="AN15" i="87"/>
  <c r="BF14" i="87"/>
  <c r="BE14" i="87"/>
  <c r="BD14" i="87"/>
  <c r="BC14" i="87"/>
  <c r="BB14" i="87"/>
  <c r="BA14" i="87"/>
  <c r="AZ14" i="87"/>
  <c r="AY14" i="87"/>
  <c r="AX14" i="87"/>
  <c r="AW14" i="87"/>
  <c r="AV14" i="87"/>
  <c r="AU14" i="87"/>
  <c r="AT14" i="87"/>
  <c r="AS14" i="87"/>
  <c r="AR14" i="87"/>
  <c r="AQ14" i="87"/>
  <c r="AP14" i="87"/>
  <c r="AO14" i="87"/>
  <c r="AN14" i="87"/>
  <c r="S14" i="87"/>
  <c r="S15" i="87" s="1"/>
  <c r="S16" i="87" s="1"/>
  <c r="S17" i="87" s="1"/>
  <c r="S18" i="87" s="1"/>
  <c r="S19" i="87" s="1"/>
  <c r="S20" i="87" s="1"/>
  <c r="S21" i="87" s="1"/>
  <c r="S22" i="87" s="1"/>
  <c r="S23" i="87" s="1"/>
  <c r="S24" i="87" s="1"/>
  <c r="S25" i="87" s="1"/>
  <c r="S26" i="87" s="1"/>
  <c r="S27" i="87" s="1"/>
  <c r="S28" i="87" s="1"/>
  <c r="S29" i="87" s="1"/>
  <c r="S30" i="87" s="1"/>
  <c r="S31" i="87" s="1"/>
  <c r="S32" i="87" s="1"/>
  <c r="S33" i="87" s="1"/>
  <c r="S34" i="87" s="1"/>
  <c r="S35" i="87" s="1"/>
  <c r="S36" i="87" s="1"/>
  <c r="S37" i="87" s="1"/>
  <c r="L7" i="87" s="1"/>
  <c r="R14" i="87"/>
  <c r="R15" i="87" s="1"/>
  <c r="R16" i="87" s="1"/>
  <c r="R17" i="87" s="1"/>
  <c r="R18" i="87" s="1"/>
  <c r="R19" i="87" s="1"/>
  <c r="R20" i="87" s="1"/>
  <c r="R21" i="87" s="1"/>
  <c r="R22" i="87" s="1"/>
  <c r="R23" i="87" s="1"/>
  <c r="R24" i="87" s="1"/>
  <c r="R25" i="87" s="1"/>
  <c r="R26" i="87" s="1"/>
  <c r="R27" i="87" s="1"/>
  <c r="R28" i="87" s="1"/>
  <c r="R29" i="87" s="1"/>
  <c r="R30" i="87" s="1"/>
  <c r="R31" i="87" s="1"/>
  <c r="R32" i="87" s="1"/>
  <c r="R33" i="87" s="1"/>
  <c r="R34" i="87" s="1"/>
  <c r="R35" i="87" s="1"/>
  <c r="R36" i="87" s="1"/>
  <c r="R37" i="87" s="1"/>
  <c r="L6" i="87" s="1"/>
  <c r="E8" i="87"/>
  <c r="E7" i="87"/>
  <c r="E6" i="87"/>
  <c r="P5" i="87"/>
  <c r="L5" i="87"/>
  <c r="N5" i="87" s="1"/>
  <c r="E5" i="87"/>
  <c r="B18" i="90" l="1"/>
  <c r="AI17" i="90"/>
  <c r="B17" i="89"/>
  <c r="AI16" i="89"/>
  <c r="B16" i="88"/>
  <c r="AI15" i="88"/>
  <c r="N6" i="87"/>
  <c r="AI14" i="87"/>
  <c r="B15" i="87"/>
  <c r="R5" i="87"/>
  <c r="AU38" i="86"/>
  <c r="BF37" i="86"/>
  <c r="BE37" i="86"/>
  <c r="BD37" i="86"/>
  <c r="BC37" i="86"/>
  <c r="BB37" i="86"/>
  <c r="BA37" i="86"/>
  <c r="AZ37" i="86"/>
  <c r="AY37" i="86"/>
  <c r="AX37" i="86"/>
  <c r="AW37" i="86"/>
  <c r="AV37" i="86"/>
  <c r="AU37" i="86"/>
  <c r="AT37" i="86"/>
  <c r="AS37" i="86"/>
  <c r="AR37" i="86"/>
  <c r="AQ37" i="86"/>
  <c r="AP37" i="86"/>
  <c r="AO37" i="86"/>
  <c r="AN37" i="86"/>
  <c r="BF36" i="86"/>
  <c r="BE36" i="86"/>
  <c r="BD36" i="86"/>
  <c r="BC36" i="86"/>
  <c r="BB36" i="86"/>
  <c r="BA36" i="86"/>
  <c r="AZ36" i="86"/>
  <c r="AY36" i="86"/>
  <c r="AX36" i="86"/>
  <c r="AW36" i="86"/>
  <c r="AV36" i="86"/>
  <c r="AU36" i="86"/>
  <c r="AT36" i="86"/>
  <c r="AS36" i="86"/>
  <c r="AR36" i="86"/>
  <c r="AQ36" i="86"/>
  <c r="AP36" i="86"/>
  <c r="AO36" i="86"/>
  <c r="AN36" i="86"/>
  <c r="BF35" i="86"/>
  <c r="BE35" i="86"/>
  <c r="BD35" i="86"/>
  <c r="BC35" i="86"/>
  <c r="BB35" i="86"/>
  <c r="BA35" i="86"/>
  <c r="AZ35" i="86"/>
  <c r="AY35" i="86"/>
  <c r="AX35" i="86"/>
  <c r="AW35" i="86"/>
  <c r="AV35" i="86"/>
  <c r="AU35" i="86"/>
  <c r="AT35" i="86"/>
  <c r="AS35" i="86"/>
  <c r="AR35" i="86"/>
  <c r="AQ35" i="86"/>
  <c r="AP35" i="86"/>
  <c r="AO35" i="86"/>
  <c r="AN35" i="86"/>
  <c r="BF34" i="86"/>
  <c r="BE34" i="86"/>
  <c r="BD34" i="86"/>
  <c r="BC34" i="86"/>
  <c r="BB34" i="86"/>
  <c r="BA34" i="86"/>
  <c r="AZ34" i="86"/>
  <c r="AY34" i="86"/>
  <c r="AX34" i="86"/>
  <c r="AW34" i="86"/>
  <c r="AV34" i="86"/>
  <c r="AU34" i="86"/>
  <c r="AT34" i="86"/>
  <c r="AS34" i="86"/>
  <c r="AR34" i="86"/>
  <c r="AQ34" i="86"/>
  <c r="AP34" i="86"/>
  <c r="AO34" i="86"/>
  <c r="AN34" i="86"/>
  <c r="BF33" i="86"/>
  <c r="BE33" i="86"/>
  <c r="BD33" i="86"/>
  <c r="BC33" i="86"/>
  <c r="BB33" i="86"/>
  <c r="BA33" i="86"/>
  <c r="AZ33" i="86"/>
  <c r="AY33" i="86"/>
  <c r="AX33" i="86"/>
  <c r="AW33" i="86"/>
  <c r="AV33" i="86"/>
  <c r="AU33" i="86"/>
  <c r="AT33" i="86"/>
  <c r="AS33" i="86"/>
  <c r="AR33" i="86"/>
  <c r="AQ33" i="86"/>
  <c r="AP33" i="86"/>
  <c r="AO33" i="86"/>
  <c r="AN33" i="86"/>
  <c r="BF32" i="86"/>
  <c r="BE32" i="86"/>
  <c r="BD32" i="86"/>
  <c r="BC32" i="86"/>
  <c r="BB32" i="86"/>
  <c r="BA32" i="86"/>
  <c r="AZ32" i="86"/>
  <c r="AY32" i="86"/>
  <c r="AX32" i="86"/>
  <c r="AW32" i="86"/>
  <c r="AV32" i="86"/>
  <c r="AU32" i="86"/>
  <c r="AT32" i="86"/>
  <c r="AS32" i="86"/>
  <c r="AR32" i="86"/>
  <c r="AQ32" i="86"/>
  <c r="AP32" i="86"/>
  <c r="AO32" i="86"/>
  <c r="AN32" i="86"/>
  <c r="BF31" i="86"/>
  <c r="BE31" i="86"/>
  <c r="BD31" i="86"/>
  <c r="BC31" i="86"/>
  <c r="BB31" i="86"/>
  <c r="BA31" i="86"/>
  <c r="AZ31" i="86"/>
  <c r="AY31" i="86"/>
  <c r="AX31" i="86"/>
  <c r="AW31" i="86"/>
  <c r="AV31" i="86"/>
  <c r="AU31" i="86"/>
  <c r="AT31" i="86"/>
  <c r="AS31" i="86"/>
  <c r="AR31" i="86"/>
  <c r="AQ31" i="86"/>
  <c r="AP31" i="86"/>
  <c r="AO31" i="86"/>
  <c r="AN31" i="86"/>
  <c r="BF30" i="86"/>
  <c r="BE30" i="86"/>
  <c r="BD30" i="86"/>
  <c r="BC30" i="86"/>
  <c r="BB30" i="86"/>
  <c r="BA30" i="86"/>
  <c r="AZ30" i="86"/>
  <c r="AY30" i="86"/>
  <c r="AX30" i="86"/>
  <c r="AW30" i="86"/>
  <c r="AV30" i="86"/>
  <c r="AU30" i="86"/>
  <c r="AT30" i="86"/>
  <c r="AS30" i="86"/>
  <c r="AR30" i="86"/>
  <c r="AQ30" i="86"/>
  <c r="AP30" i="86"/>
  <c r="AO30" i="86"/>
  <c r="AN30" i="86"/>
  <c r="BF29" i="86"/>
  <c r="BE29" i="86"/>
  <c r="BD29" i="86"/>
  <c r="BC29" i="86"/>
  <c r="BB29" i="86"/>
  <c r="BA29" i="86"/>
  <c r="AZ29" i="86"/>
  <c r="AY29" i="86"/>
  <c r="AX29" i="86"/>
  <c r="AW29" i="86"/>
  <c r="AV29" i="86"/>
  <c r="AU29" i="86"/>
  <c r="AT29" i="86"/>
  <c r="AS29" i="86"/>
  <c r="AR29" i="86"/>
  <c r="AQ29" i="86"/>
  <c r="AP29" i="86"/>
  <c r="AO29" i="86"/>
  <c r="AN29" i="86"/>
  <c r="BF28" i="86"/>
  <c r="BE28" i="86"/>
  <c r="BD28" i="86"/>
  <c r="BC28" i="86"/>
  <c r="BB28" i="86"/>
  <c r="BA28" i="86"/>
  <c r="AZ28" i="86"/>
  <c r="AY28" i="86"/>
  <c r="AX28" i="86"/>
  <c r="AW28" i="86"/>
  <c r="AV28" i="86"/>
  <c r="AU28" i="86"/>
  <c r="AT28" i="86"/>
  <c r="AS28" i="86"/>
  <c r="AR28" i="86"/>
  <c r="AQ28" i="86"/>
  <c r="AP28" i="86"/>
  <c r="AO28" i="86"/>
  <c r="AN28" i="86"/>
  <c r="BF27" i="86"/>
  <c r="BE27" i="86"/>
  <c r="BD27" i="86"/>
  <c r="BC27" i="86"/>
  <c r="BB27" i="86"/>
  <c r="BA27" i="86"/>
  <c r="AZ27" i="86"/>
  <c r="AY27" i="86"/>
  <c r="AX27" i="86"/>
  <c r="AW27" i="86"/>
  <c r="AV27" i="86"/>
  <c r="AU27" i="86"/>
  <c r="AT27" i="86"/>
  <c r="AS27" i="86"/>
  <c r="AR27" i="86"/>
  <c r="AQ27" i="86"/>
  <c r="AP27" i="86"/>
  <c r="AO27" i="86"/>
  <c r="AN27" i="86"/>
  <c r="BF26" i="86"/>
  <c r="BE26" i="86"/>
  <c r="BD26" i="86"/>
  <c r="BC26" i="86"/>
  <c r="BB26" i="86"/>
  <c r="BA26" i="86"/>
  <c r="AZ26" i="86"/>
  <c r="AY26" i="86"/>
  <c r="AX26" i="86"/>
  <c r="AW26" i="86"/>
  <c r="AV26" i="86"/>
  <c r="AU26" i="86"/>
  <c r="AT26" i="86"/>
  <c r="AS26" i="86"/>
  <c r="AR26" i="86"/>
  <c r="AQ26" i="86"/>
  <c r="AP26" i="86"/>
  <c r="AO26" i="86"/>
  <c r="AN26" i="86"/>
  <c r="BF25" i="86"/>
  <c r="BE25" i="86"/>
  <c r="BD25" i="86"/>
  <c r="BC25" i="86"/>
  <c r="BB25" i="86"/>
  <c r="BA25" i="86"/>
  <c r="AZ25" i="86"/>
  <c r="AY25" i="86"/>
  <c r="AX25" i="86"/>
  <c r="AW25" i="86"/>
  <c r="AV25" i="86"/>
  <c r="AU25" i="86"/>
  <c r="AT25" i="86"/>
  <c r="AS25" i="86"/>
  <c r="AR25" i="86"/>
  <c r="AQ25" i="86"/>
  <c r="AP25" i="86"/>
  <c r="AO25" i="86"/>
  <c r="AN25" i="86"/>
  <c r="BF24" i="86"/>
  <c r="BE24" i="86"/>
  <c r="BD24" i="86"/>
  <c r="BC24" i="86"/>
  <c r="BB24" i="86"/>
  <c r="BA24" i="86"/>
  <c r="AZ24" i="86"/>
  <c r="AY24" i="86"/>
  <c r="AX24" i="86"/>
  <c r="AW24" i="86"/>
  <c r="AV24" i="86"/>
  <c r="AU24" i="86"/>
  <c r="AT24" i="86"/>
  <c r="AS24" i="86"/>
  <c r="AR24" i="86"/>
  <c r="AQ24" i="86"/>
  <c r="AP24" i="86"/>
  <c r="AO24" i="86"/>
  <c r="AN24" i="86"/>
  <c r="BF23" i="86"/>
  <c r="BE23" i="86"/>
  <c r="BD23" i="86"/>
  <c r="BC23" i="86"/>
  <c r="BB23" i="86"/>
  <c r="BA23" i="86"/>
  <c r="AZ23" i="86"/>
  <c r="AY23" i="86"/>
  <c r="AX23" i="86"/>
  <c r="AW23" i="86"/>
  <c r="AV23" i="86"/>
  <c r="AU23" i="86"/>
  <c r="AT23" i="86"/>
  <c r="AS23" i="86"/>
  <c r="AR23" i="86"/>
  <c r="AQ23" i="86"/>
  <c r="AP23" i="86"/>
  <c r="AO23" i="86"/>
  <c r="AN23" i="86"/>
  <c r="BF22" i="86"/>
  <c r="BE22" i="86"/>
  <c r="BD22" i="86"/>
  <c r="BC22" i="86"/>
  <c r="BB22" i="86"/>
  <c r="BA22" i="86"/>
  <c r="AZ22" i="86"/>
  <c r="AY22" i="86"/>
  <c r="AX22" i="86"/>
  <c r="AW22" i="86"/>
  <c r="AV22" i="86"/>
  <c r="AU22" i="86"/>
  <c r="AT22" i="86"/>
  <c r="AS22" i="86"/>
  <c r="AR22" i="86"/>
  <c r="AQ22" i="86"/>
  <c r="AP22" i="86"/>
  <c r="AO22" i="86"/>
  <c r="AN22" i="86"/>
  <c r="BF21" i="86"/>
  <c r="BE21" i="86"/>
  <c r="BD21" i="86"/>
  <c r="BC21" i="86"/>
  <c r="BB21" i="86"/>
  <c r="BA21" i="86"/>
  <c r="AZ21" i="86"/>
  <c r="AY21" i="86"/>
  <c r="AX21" i="86"/>
  <c r="AW21" i="86"/>
  <c r="AV21" i="86"/>
  <c r="AU21" i="86"/>
  <c r="AT21" i="86"/>
  <c r="AS21" i="86"/>
  <c r="AR21" i="86"/>
  <c r="AQ21" i="86"/>
  <c r="AP21" i="86"/>
  <c r="AO21" i="86"/>
  <c r="AN21" i="86"/>
  <c r="BF20" i="86"/>
  <c r="BE20" i="86"/>
  <c r="BD20" i="86"/>
  <c r="BC20" i="86"/>
  <c r="BB20" i="86"/>
  <c r="BA20" i="86"/>
  <c r="AZ20" i="86"/>
  <c r="AY20" i="86"/>
  <c r="AX20" i="86"/>
  <c r="AW20" i="86"/>
  <c r="AV20" i="86"/>
  <c r="AU20" i="86"/>
  <c r="AT20" i="86"/>
  <c r="AS20" i="86"/>
  <c r="AR20" i="86"/>
  <c r="AQ20" i="86"/>
  <c r="AP20" i="86"/>
  <c r="AO20" i="86"/>
  <c r="AN20" i="86"/>
  <c r="BF19" i="86"/>
  <c r="BE19" i="86"/>
  <c r="BD19" i="86"/>
  <c r="BC19" i="86"/>
  <c r="BB19" i="86"/>
  <c r="BA19" i="86"/>
  <c r="AZ19" i="86"/>
  <c r="AY19" i="86"/>
  <c r="AX19" i="86"/>
  <c r="AW19" i="86"/>
  <c r="AV19" i="86"/>
  <c r="AU19" i="86"/>
  <c r="AT19" i="86"/>
  <c r="AS19" i="86"/>
  <c r="AR19" i="86"/>
  <c r="AQ19" i="86"/>
  <c r="AP19" i="86"/>
  <c r="AO19" i="86"/>
  <c r="AN19" i="86"/>
  <c r="BF18" i="86"/>
  <c r="BE18" i="86"/>
  <c r="BD18" i="86"/>
  <c r="BC18" i="86"/>
  <c r="BB18" i="86"/>
  <c r="BA18" i="86"/>
  <c r="AZ18" i="86"/>
  <c r="AY18" i="86"/>
  <c r="AX18" i="86"/>
  <c r="AW18" i="86"/>
  <c r="AV18" i="86"/>
  <c r="AU18" i="86"/>
  <c r="AT18" i="86"/>
  <c r="AS18" i="86"/>
  <c r="AR18" i="86"/>
  <c r="AQ18" i="86"/>
  <c r="AP18" i="86"/>
  <c r="AO18" i="86"/>
  <c r="AN18" i="86"/>
  <c r="BF17" i="86"/>
  <c r="BE17" i="86"/>
  <c r="BD17" i="86"/>
  <c r="BC17" i="86"/>
  <c r="BB17" i="86"/>
  <c r="BA17" i="86"/>
  <c r="AZ17" i="86"/>
  <c r="AY17" i="86"/>
  <c r="AX17" i="86"/>
  <c r="AW17" i="86"/>
  <c r="AV17" i="86"/>
  <c r="AU17" i="86"/>
  <c r="AT17" i="86"/>
  <c r="AS17" i="86"/>
  <c r="AR17" i="86"/>
  <c r="AQ17" i="86"/>
  <c r="AP17" i="86"/>
  <c r="AO17" i="86"/>
  <c r="AN17" i="86"/>
  <c r="BF16" i="86"/>
  <c r="BE16" i="86"/>
  <c r="BD16" i="86"/>
  <c r="BC16" i="86"/>
  <c r="BB16" i="86"/>
  <c r="BA16" i="86"/>
  <c r="AZ16" i="86"/>
  <c r="AY16" i="86"/>
  <c r="AX16" i="86"/>
  <c r="AW16" i="86"/>
  <c r="AV16" i="86"/>
  <c r="AU16" i="86"/>
  <c r="AT16" i="86"/>
  <c r="AS16" i="86"/>
  <c r="AR16" i="86"/>
  <c r="AQ16" i="86"/>
  <c r="AP16" i="86"/>
  <c r="AO16" i="86"/>
  <c r="AN16" i="86"/>
  <c r="BF15" i="86"/>
  <c r="BE15" i="86"/>
  <c r="BD15" i="86"/>
  <c r="BC15" i="86"/>
  <c r="BB15" i="86"/>
  <c r="BA15" i="86"/>
  <c r="AZ15" i="86"/>
  <c r="AY15" i="86"/>
  <c r="AX15" i="86"/>
  <c r="AW15" i="86"/>
  <c r="AV15" i="86"/>
  <c r="AU15" i="86"/>
  <c r="AT15" i="86"/>
  <c r="AS15" i="86"/>
  <c r="AR15" i="86"/>
  <c r="AQ15" i="86"/>
  <c r="AP15" i="86"/>
  <c r="AO15" i="86"/>
  <c r="AN15" i="86"/>
  <c r="BF14" i="86"/>
  <c r="BE14" i="86"/>
  <c r="BD14" i="86"/>
  <c r="BC14" i="86"/>
  <c r="BB14" i="86"/>
  <c r="BA14" i="86"/>
  <c r="AZ14" i="86"/>
  <c r="AY14" i="86"/>
  <c r="AX14" i="86"/>
  <c r="AW14" i="86"/>
  <c r="AV14" i="86"/>
  <c r="AU14" i="86"/>
  <c r="AT14" i="86"/>
  <c r="AS14" i="86"/>
  <c r="AR14" i="86"/>
  <c r="AQ14" i="86"/>
  <c r="AP14" i="86"/>
  <c r="AO14" i="86"/>
  <c r="AN14" i="86"/>
  <c r="S14" i="86"/>
  <c r="S15" i="86" s="1"/>
  <c r="S16" i="86" s="1"/>
  <c r="S17" i="86" s="1"/>
  <c r="S18" i="86" s="1"/>
  <c r="S19" i="86" s="1"/>
  <c r="S20" i="86" s="1"/>
  <c r="S21" i="86" s="1"/>
  <c r="S22" i="86" s="1"/>
  <c r="S23" i="86" s="1"/>
  <c r="S24" i="86" s="1"/>
  <c r="S25" i="86" s="1"/>
  <c r="S26" i="86" s="1"/>
  <c r="S27" i="86" s="1"/>
  <c r="S28" i="86" s="1"/>
  <c r="S29" i="86" s="1"/>
  <c r="S30" i="86" s="1"/>
  <c r="S31" i="86" s="1"/>
  <c r="S32" i="86" s="1"/>
  <c r="S33" i="86" s="1"/>
  <c r="S34" i="86" s="1"/>
  <c r="S35" i="86" s="1"/>
  <c r="S36" i="86" s="1"/>
  <c r="S37" i="86" s="1"/>
  <c r="L7" i="86" s="1"/>
  <c r="R14" i="86"/>
  <c r="R15" i="86" s="1"/>
  <c r="R16" i="86" s="1"/>
  <c r="R17" i="86" s="1"/>
  <c r="R18" i="86" s="1"/>
  <c r="R19" i="86" s="1"/>
  <c r="R20" i="86" s="1"/>
  <c r="R21" i="86" s="1"/>
  <c r="R22" i="86" s="1"/>
  <c r="R23" i="86" s="1"/>
  <c r="R24" i="86" s="1"/>
  <c r="R25" i="86" s="1"/>
  <c r="R26" i="86" s="1"/>
  <c r="R27" i="86" s="1"/>
  <c r="R28" i="86" s="1"/>
  <c r="R29" i="86" s="1"/>
  <c r="R30" i="86" s="1"/>
  <c r="R31" i="86" s="1"/>
  <c r="R32" i="86" s="1"/>
  <c r="R33" i="86" s="1"/>
  <c r="R34" i="86" s="1"/>
  <c r="R35" i="86" s="1"/>
  <c r="R36" i="86" s="1"/>
  <c r="R37" i="86" s="1"/>
  <c r="L6" i="86" s="1"/>
  <c r="E8" i="86"/>
  <c r="E7" i="86"/>
  <c r="E6" i="86"/>
  <c r="P5" i="86"/>
  <c r="L5" i="86"/>
  <c r="N5" i="86" s="1"/>
  <c r="E5" i="86"/>
  <c r="B19" i="90" l="1"/>
  <c r="AI18" i="90"/>
  <c r="B18" i="89"/>
  <c r="AI17" i="89"/>
  <c r="B17" i="88"/>
  <c r="AI16" i="88"/>
  <c r="B16" i="87"/>
  <c r="AI15" i="87"/>
  <c r="N6" i="86"/>
  <c r="AI14" i="86"/>
  <c r="B15" i="86"/>
  <c r="R5" i="86"/>
  <c r="AU38" i="85"/>
  <c r="BF37" i="85"/>
  <c r="BE37" i="85"/>
  <c r="BD37" i="85"/>
  <c r="BC37" i="85"/>
  <c r="BB37" i="85"/>
  <c r="BA37" i="85"/>
  <c r="AZ37" i="85"/>
  <c r="AY37" i="85"/>
  <c r="AX37" i="85"/>
  <c r="AW37" i="85"/>
  <c r="AV37" i="85"/>
  <c r="AU37" i="85"/>
  <c r="AT37" i="85"/>
  <c r="AS37" i="85"/>
  <c r="AR37" i="85"/>
  <c r="AQ37" i="85"/>
  <c r="AP37" i="85"/>
  <c r="AO37" i="85"/>
  <c r="AN37" i="85"/>
  <c r="BF36" i="85"/>
  <c r="BE36" i="85"/>
  <c r="BD36" i="85"/>
  <c r="BC36" i="85"/>
  <c r="BB36" i="85"/>
  <c r="BA36" i="85"/>
  <c r="AZ36" i="85"/>
  <c r="AY36" i="85"/>
  <c r="AX36" i="85"/>
  <c r="AW36" i="85"/>
  <c r="AV36" i="85"/>
  <c r="AU36" i="85"/>
  <c r="AT36" i="85"/>
  <c r="AS36" i="85"/>
  <c r="AR36" i="85"/>
  <c r="AQ36" i="85"/>
  <c r="AP36" i="85"/>
  <c r="AO36" i="85"/>
  <c r="AN36" i="85"/>
  <c r="BF35" i="85"/>
  <c r="BE35" i="85"/>
  <c r="BD35" i="85"/>
  <c r="BC35" i="85"/>
  <c r="BB35" i="85"/>
  <c r="BA35" i="85"/>
  <c r="AZ35" i="85"/>
  <c r="AY35" i="85"/>
  <c r="AX35" i="85"/>
  <c r="AW35" i="85"/>
  <c r="AV35" i="85"/>
  <c r="AU35" i="85"/>
  <c r="AT35" i="85"/>
  <c r="AS35" i="85"/>
  <c r="AR35" i="85"/>
  <c r="AQ35" i="85"/>
  <c r="AP35" i="85"/>
  <c r="AO35" i="85"/>
  <c r="AN35" i="85"/>
  <c r="BF34" i="85"/>
  <c r="BE34" i="85"/>
  <c r="BD34" i="85"/>
  <c r="BC34" i="85"/>
  <c r="BB34" i="85"/>
  <c r="BA34" i="85"/>
  <c r="AZ34" i="85"/>
  <c r="AY34" i="85"/>
  <c r="AX34" i="85"/>
  <c r="AW34" i="85"/>
  <c r="AV34" i="85"/>
  <c r="AU34" i="85"/>
  <c r="AT34" i="85"/>
  <c r="AS34" i="85"/>
  <c r="AR34" i="85"/>
  <c r="AQ34" i="85"/>
  <c r="AP34" i="85"/>
  <c r="AO34" i="85"/>
  <c r="AN34" i="85"/>
  <c r="BF33" i="85"/>
  <c r="BE33" i="85"/>
  <c r="BD33" i="85"/>
  <c r="BC33" i="85"/>
  <c r="BB33" i="85"/>
  <c r="BA33" i="85"/>
  <c r="AZ33" i="85"/>
  <c r="AY33" i="85"/>
  <c r="AX33" i="85"/>
  <c r="AW33" i="85"/>
  <c r="AV33" i="85"/>
  <c r="AU33" i="85"/>
  <c r="AT33" i="85"/>
  <c r="AS33" i="85"/>
  <c r="AR33" i="85"/>
  <c r="AQ33" i="85"/>
  <c r="AP33" i="85"/>
  <c r="AO33" i="85"/>
  <c r="AN33" i="85"/>
  <c r="BF32" i="85"/>
  <c r="BE32" i="85"/>
  <c r="BD32" i="85"/>
  <c r="BC32" i="85"/>
  <c r="BB32" i="85"/>
  <c r="BA32" i="85"/>
  <c r="AZ32" i="85"/>
  <c r="AY32" i="85"/>
  <c r="AX32" i="85"/>
  <c r="AW32" i="85"/>
  <c r="AV32" i="85"/>
  <c r="AU32" i="85"/>
  <c r="AT32" i="85"/>
  <c r="AS32" i="85"/>
  <c r="AR32" i="85"/>
  <c r="AQ32" i="85"/>
  <c r="AP32" i="85"/>
  <c r="AO32" i="85"/>
  <c r="AN32" i="85"/>
  <c r="BF31" i="85"/>
  <c r="BE31" i="85"/>
  <c r="BD31" i="85"/>
  <c r="BC31" i="85"/>
  <c r="BB31" i="85"/>
  <c r="BA31" i="85"/>
  <c r="AZ31" i="85"/>
  <c r="AY31" i="85"/>
  <c r="AX31" i="85"/>
  <c r="AW31" i="85"/>
  <c r="AV31" i="85"/>
  <c r="AU31" i="85"/>
  <c r="AT31" i="85"/>
  <c r="AS31" i="85"/>
  <c r="AR31" i="85"/>
  <c r="AQ31" i="85"/>
  <c r="AP31" i="85"/>
  <c r="AO31" i="85"/>
  <c r="AN31" i="85"/>
  <c r="BF30" i="85"/>
  <c r="BE30" i="85"/>
  <c r="BD30" i="85"/>
  <c r="BC30" i="85"/>
  <c r="BB30" i="85"/>
  <c r="BA30" i="85"/>
  <c r="AZ30" i="85"/>
  <c r="AY30" i="85"/>
  <c r="AX30" i="85"/>
  <c r="AW30" i="85"/>
  <c r="AV30" i="85"/>
  <c r="AU30" i="85"/>
  <c r="AT30" i="85"/>
  <c r="AS30" i="85"/>
  <c r="AR30" i="85"/>
  <c r="AQ30" i="85"/>
  <c r="AP30" i="85"/>
  <c r="AO30" i="85"/>
  <c r="AN30" i="85"/>
  <c r="BF29" i="85"/>
  <c r="BE29" i="85"/>
  <c r="BD29" i="85"/>
  <c r="BC29" i="85"/>
  <c r="BB29" i="85"/>
  <c r="BA29" i="85"/>
  <c r="AZ29" i="85"/>
  <c r="AY29" i="85"/>
  <c r="AX29" i="85"/>
  <c r="AW29" i="85"/>
  <c r="AV29" i="85"/>
  <c r="AU29" i="85"/>
  <c r="AT29" i="85"/>
  <c r="AS29" i="85"/>
  <c r="AR29" i="85"/>
  <c r="AQ29" i="85"/>
  <c r="AP29" i="85"/>
  <c r="AO29" i="85"/>
  <c r="AN29" i="85"/>
  <c r="BF28" i="85"/>
  <c r="BE28" i="85"/>
  <c r="BD28" i="85"/>
  <c r="BC28" i="85"/>
  <c r="BB28" i="85"/>
  <c r="BA28" i="85"/>
  <c r="AZ28" i="85"/>
  <c r="AY28" i="85"/>
  <c r="AX28" i="85"/>
  <c r="AW28" i="85"/>
  <c r="AV28" i="85"/>
  <c r="AU28" i="85"/>
  <c r="AT28" i="85"/>
  <c r="AS28" i="85"/>
  <c r="AR28" i="85"/>
  <c r="AQ28" i="85"/>
  <c r="AP28" i="85"/>
  <c r="AO28" i="85"/>
  <c r="AN28" i="85"/>
  <c r="BF27" i="85"/>
  <c r="BE27" i="85"/>
  <c r="BD27" i="85"/>
  <c r="BC27" i="85"/>
  <c r="BB27" i="85"/>
  <c r="BA27" i="85"/>
  <c r="AZ27" i="85"/>
  <c r="AY27" i="85"/>
  <c r="AX27" i="85"/>
  <c r="AW27" i="85"/>
  <c r="AV27" i="85"/>
  <c r="AU27" i="85"/>
  <c r="AT27" i="85"/>
  <c r="AS27" i="85"/>
  <c r="AR27" i="85"/>
  <c r="AQ27" i="85"/>
  <c r="AP27" i="85"/>
  <c r="AO27" i="85"/>
  <c r="AN27" i="85"/>
  <c r="BF26" i="85"/>
  <c r="BE26" i="85"/>
  <c r="BD26" i="85"/>
  <c r="BC26" i="85"/>
  <c r="BB26" i="85"/>
  <c r="BA26" i="85"/>
  <c r="AZ26" i="85"/>
  <c r="AY26" i="85"/>
  <c r="AX26" i="85"/>
  <c r="AW26" i="85"/>
  <c r="AV26" i="85"/>
  <c r="AU26" i="85"/>
  <c r="AT26" i="85"/>
  <c r="AS26" i="85"/>
  <c r="AR26" i="85"/>
  <c r="AQ26" i="85"/>
  <c r="AP26" i="85"/>
  <c r="AO26" i="85"/>
  <c r="AN26" i="85"/>
  <c r="BF25" i="85"/>
  <c r="BE25" i="85"/>
  <c r="BD25" i="85"/>
  <c r="BC25" i="85"/>
  <c r="BB25" i="85"/>
  <c r="BA25" i="85"/>
  <c r="AZ25" i="85"/>
  <c r="AY25" i="85"/>
  <c r="AX25" i="85"/>
  <c r="AW25" i="85"/>
  <c r="AV25" i="85"/>
  <c r="AU25" i="85"/>
  <c r="AT25" i="85"/>
  <c r="AS25" i="85"/>
  <c r="AR25" i="85"/>
  <c r="AQ25" i="85"/>
  <c r="AP25" i="85"/>
  <c r="AO25" i="85"/>
  <c r="AN25" i="85"/>
  <c r="BF24" i="85"/>
  <c r="BE24" i="85"/>
  <c r="BD24" i="85"/>
  <c r="BC24" i="85"/>
  <c r="BB24" i="85"/>
  <c r="BA24" i="85"/>
  <c r="AZ24" i="85"/>
  <c r="AY24" i="85"/>
  <c r="AX24" i="85"/>
  <c r="AW24" i="85"/>
  <c r="AV24" i="85"/>
  <c r="AU24" i="85"/>
  <c r="AT24" i="85"/>
  <c r="AS24" i="85"/>
  <c r="AR24" i="85"/>
  <c r="AQ24" i="85"/>
  <c r="AP24" i="85"/>
  <c r="AO24" i="85"/>
  <c r="AN24" i="85"/>
  <c r="BF23" i="85"/>
  <c r="BE23" i="85"/>
  <c r="BD23" i="85"/>
  <c r="BC23" i="85"/>
  <c r="BB23" i="85"/>
  <c r="BA23" i="85"/>
  <c r="AZ23" i="85"/>
  <c r="AY23" i="85"/>
  <c r="AX23" i="85"/>
  <c r="AW23" i="85"/>
  <c r="AV23" i="85"/>
  <c r="AU23" i="85"/>
  <c r="AT23" i="85"/>
  <c r="AS23" i="85"/>
  <c r="AR23" i="85"/>
  <c r="AQ23" i="85"/>
  <c r="AP23" i="85"/>
  <c r="AO23" i="85"/>
  <c r="AN23" i="85"/>
  <c r="BF22" i="85"/>
  <c r="BE22" i="85"/>
  <c r="BD22" i="85"/>
  <c r="BC22" i="85"/>
  <c r="BB22" i="85"/>
  <c r="BA22" i="85"/>
  <c r="AZ22" i="85"/>
  <c r="AY22" i="85"/>
  <c r="AX22" i="85"/>
  <c r="AW22" i="85"/>
  <c r="AV22" i="85"/>
  <c r="AU22" i="85"/>
  <c r="AT22" i="85"/>
  <c r="AS22" i="85"/>
  <c r="AR22" i="85"/>
  <c r="AQ22" i="85"/>
  <c r="AP22" i="85"/>
  <c r="AO22" i="85"/>
  <c r="AN22" i="85"/>
  <c r="BF21" i="85"/>
  <c r="BE21" i="85"/>
  <c r="BD21" i="85"/>
  <c r="BC21" i="85"/>
  <c r="BB21" i="85"/>
  <c r="BA21" i="85"/>
  <c r="AZ21" i="85"/>
  <c r="AY21" i="85"/>
  <c r="AX21" i="85"/>
  <c r="AW21" i="85"/>
  <c r="AV21" i="85"/>
  <c r="AU21" i="85"/>
  <c r="AT21" i="85"/>
  <c r="AS21" i="85"/>
  <c r="AR21" i="85"/>
  <c r="AQ21" i="85"/>
  <c r="AP21" i="85"/>
  <c r="AO21" i="85"/>
  <c r="AN21" i="85"/>
  <c r="BF20" i="85"/>
  <c r="BE20" i="85"/>
  <c r="BD20" i="85"/>
  <c r="BC20" i="85"/>
  <c r="BB20" i="85"/>
  <c r="BA20" i="85"/>
  <c r="AZ20" i="85"/>
  <c r="AY20" i="85"/>
  <c r="AX20" i="85"/>
  <c r="AW20" i="85"/>
  <c r="AV20" i="85"/>
  <c r="AU20" i="85"/>
  <c r="AT20" i="85"/>
  <c r="AS20" i="85"/>
  <c r="AR20" i="85"/>
  <c r="AQ20" i="85"/>
  <c r="AP20" i="85"/>
  <c r="AO20" i="85"/>
  <c r="AN20" i="85"/>
  <c r="BF19" i="85"/>
  <c r="BE19" i="85"/>
  <c r="BD19" i="85"/>
  <c r="BC19" i="85"/>
  <c r="BB19" i="85"/>
  <c r="BA19" i="85"/>
  <c r="AZ19" i="85"/>
  <c r="AY19" i="85"/>
  <c r="AX19" i="85"/>
  <c r="AW19" i="85"/>
  <c r="AV19" i="85"/>
  <c r="AU19" i="85"/>
  <c r="AT19" i="85"/>
  <c r="AS19" i="85"/>
  <c r="AR19" i="85"/>
  <c r="AQ19" i="85"/>
  <c r="AP19" i="85"/>
  <c r="AO19" i="85"/>
  <c r="AN19" i="85"/>
  <c r="BF18" i="85"/>
  <c r="BE18" i="85"/>
  <c r="BD18" i="85"/>
  <c r="BC18" i="85"/>
  <c r="BB18" i="85"/>
  <c r="BA18" i="85"/>
  <c r="AZ18" i="85"/>
  <c r="AY18" i="85"/>
  <c r="AX18" i="85"/>
  <c r="AW18" i="85"/>
  <c r="AV18" i="85"/>
  <c r="AU18" i="85"/>
  <c r="AT18" i="85"/>
  <c r="AS18" i="85"/>
  <c r="AR18" i="85"/>
  <c r="AQ18" i="85"/>
  <c r="AP18" i="85"/>
  <c r="AO18" i="85"/>
  <c r="AN18" i="85"/>
  <c r="BF17" i="85"/>
  <c r="BE17" i="85"/>
  <c r="BD17" i="85"/>
  <c r="BC17" i="85"/>
  <c r="BB17" i="85"/>
  <c r="BA17" i="85"/>
  <c r="AZ17" i="85"/>
  <c r="AY17" i="85"/>
  <c r="AX17" i="85"/>
  <c r="AW17" i="85"/>
  <c r="AV17" i="85"/>
  <c r="AU17" i="85"/>
  <c r="AT17" i="85"/>
  <c r="AS17" i="85"/>
  <c r="AR17" i="85"/>
  <c r="AQ17" i="85"/>
  <c r="AP17" i="85"/>
  <c r="AO17" i="85"/>
  <c r="AN17" i="85"/>
  <c r="BF16" i="85"/>
  <c r="BE16" i="85"/>
  <c r="BD16" i="85"/>
  <c r="BC16" i="85"/>
  <c r="BB16" i="85"/>
  <c r="BA16" i="85"/>
  <c r="AZ16" i="85"/>
  <c r="AY16" i="85"/>
  <c r="AX16" i="85"/>
  <c r="AW16" i="85"/>
  <c r="AV16" i="85"/>
  <c r="AU16" i="85"/>
  <c r="AT16" i="85"/>
  <c r="AS16" i="85"/>
  <c r="AR16" i="85"/>
  <c r="AQ16" i="85"/>
  <c r="AP16" i="85"/>
  <c r="AO16" i="85"/>
  <c r="AN16" i="85"/>
  <c r="BF15" i="85"/>
  <c r="BE15" i="85"/>
  <c r="BD15" i="85"/>
  <c r="BC15" i="85"/>
  <c r="BB15" i="85"/>
  <c r="BA15" i="85"/>
  <c r="AZ15" i="85"/>
  <c r="AY15" i="85"/>
  <c r="AX15" i="85"/>
  <c r="AW15" i="85"/>
  <c r="AV15" i="85"/>
  <c r="AU15" i="85"/>
  <c r="AT15" i="85"/>
  <c r="AS15" i="85"/>
  <c r="AR15" i="85"/>
  <c r="AQ15" i="85"/>
  <c r="AP15" i="85"/>
  <c r="AO15" i="85"/>
  <c r="AN15" i="85"/>
  <c r="BF14" i="85"/>
  <c r="BE14" i="85"/>
  <c r="BD14" i="85"/>
  <c r="BC14" i="85"/>
  <c r="BB14" i="85"/>
  <c r="BA14" i="85"/>
  <c r="AZ14" i="85"/>
  <c r="AY14" i="85"/>
  <c r="AX14" i="85"/>
  <c r="AW14" i="85"/>
  <c r="AV14" i="85"/>
  <c r="AU14" i="85"/>
  <c r="AT14" i="85"/>
  <c r="AS14" i="85"/>
  <c r="AR14" i="85"/>
  <c r="AQ14" i="85"/>
  <c r="AP14" i="85"/>
  <c r="AO14" i="85"/>
  <c r="AN14" i="85"/>
  <c r="S14" i="85"/>
  <c r="S15" i="85" s="1"/>
  <c r="S16" i="85" s="1"/>
  <c r="S17" i="85" s="1"/>
  <c r="S18" i="85" s="1"/>
  <c r="S19" i="85" s="1"/>
  <c r="S20" i="85" s="1"/>
  <c r="S21" i="85" s="1"/>
  <c r="S22" i="85" s="1"/>
  <c r="S23" i="85" s="1"/>
  <c r="S24" i="85" s="1"/>
  <c r="S25" i="85" s="1"/>
  <c r="S26" i="85" s="1"/>
  <c r="S27" i="85" s="1"/>
  <c r="S28" i="85" s="1"/>
  <c r="S29" i="85" s="1"/>
  <c r="S30" i="85" s="1"/>
  <c r="S31" i="85" s="1"/>
  <c r="S32" i="85" s="1"/>
  <c r="S33" i="85" s="1"/>
  <c r="S34" i="85" s="1"/>
  <c r="S35" i="85" s="1"/>
  <c r="S36" i="85" s="1"/>
  <c r="S37" i="85" s="1"/>
  <c r="L7" i="85" s="1"/>
  <c r="R14" i="85"/>
  <c r="R15" i="85" s="1"/>
  <c r="R16" i="85" s="1"/>
  <c r="R17" i="85" s="1"/>
  <c r="R18" i="85" s="1"/>
  <c r="R19" i="85" s="1"/>
  <c r="R20" i="85" s="1"/>
  <c r="R21" i="85" s="1"/>
  <c r="R22" i="85" s="1"/>
  <c r="R23" i="85" s="1"/>
  <c r="R24" i="85" s="1"/>
  <c r="R25" i="85" s="1"/>
  <c r="R26" i="85" s="1"/>
  <c r="R27" i="85" s="1"/>
  <c r="R28" i="85" s="1"/>
  <c r="R29" i="85" s="1"/>
  <c r="R30" i="85" s="1"/>
  <c r="R31" i="85" s="1"/>
  <c r="R32" i="85" s="1"/>
  <c r="R33" i="85" s="1"/>
  <c r="R34" i="85" s="1"/>
  <c r="R35" i="85" s="1"/>
  <c r="R36" i="85" s="1"/>
  <c r="R37" i="85" s="1"/>
  <c r="L6" i="85" s="1"/>
  <c r="E8" i="85"/>
  <c r="E7" i="85"/>
  <c r="E6" i="85"/>
  <c r="P5" i="85"/>
  <c r="L5" i="85"/>
  <c r="N5" i="85" s="1"/>
  <c r="E5" i="85"/>
  <c r="B20" i="90" l="1"/>
  <c r="AI19" i="90"/>
  <c r="B19" i="89"/>
  <c r="AI18" i="89"/>
  <c r="B18" i="88"/>
  <c r="AI17" i="88"/>
  <c r="B17" i="87"/>
  <c r="AI16" i="87"/>
  <c r="B16" i="86"/>
  <c r="AI15" i="86"/>
  <c r="N6" i="85"/>
  <c r="AI14" i="85"/>
  <c r="B15" i="85"/>
  <c r="R5" i="85"/>
  <c r="AU38" i="84"/>
  <c r="BF37" i="84"/>
  <c r="BE37" i="84"/>
  <c r="BD37" i="84"/>
  <c r="BC37" i="84"/>
  <c r="BB37" i="84"/>
  <c r="BA37" i="84"/>
  <c r="AZ37" i="84"/>
  <c r="AY37" i="84"/>
  <c r="AX37" i="84"/>
  <c r="AW37" i="84"/>
  <c r="AV37" i="84"/>
  <c r="AU37" i="84"/>
  <c r="AT37" i="84"/>
  <c r="AS37" i="84"/>
  <c r="AR37" i="84"/>
  <c r="AQ37" i="84"/>
  <c r="AP37" i="84"/>
  <c r="AO37" i="84"/>
  <c r="AN37" i="84"/>
  <c r="BF36" i="84"/>
  <c r="BE36" i="84"/>
  <c r="BD36" i="84"/>
  <c r="BC36" i="84"/>
  <c r="BB36" i="84"/>
  <c r="BA36" i="84"/>
  <c r="AZ36" i="84"/>
  <c r="AY36" i="84"/>
  <c r="AX36" i="84"/>
  <c r="AW36" i="84"/>
  <c r="AV36" i="84"/>
  <c r="AU36" i="84"/>
  <c r="AT36" i="84"/>
  <c r="AS36" i="84"/>
  <c r="AR36" i="84"/>
  <c r="AQ36" i="84"/>
  <c r="AP36" i="84"/>
  <c r="AO36" i="84"/>
  <c r="AN36" i="84"/>
  <c r="BF35" i="84"/>
  <c r="BE35" i="84"/>
  <c r="BD35" i="84"/>
  <c r="BC35" i="84"/>
  <c r="BB35" i="84"/>
  <c r="BA35" i="84"/>
  <c r="AZ35" i="84"/>
  <c r="AY35" i="84"/>
  <c r="AX35" i="84"/>
  <c r="AW35" i="84"/>
  <c r="AV35" i="84"/>
  <c r="AU35" i="84"/>
  <c r="AT35" i="84"/>
  <c r="AS35" i="84"/>
  <c r="AR35" i="84"/>
  <c r="AQ35" i="84"/>
  <c r="AP35" i="84"/>
  <c r="AO35" i="84"/>
  <c r="AN35" i="84"/>
  <c r="BF34" i="84"/>
  <c r="BE34" i="84"/>
  <c r="BD34" i="84"/>
  <c r="BC34" i="84"/>
  <c r="BB34" i="84"/>
  <c r="BA34" i="84"/>
  <c r="AZ34" i="84"/>
  <c r="AY34" i="84"/>
  <c r="AX34" i="84"/>
  <c r="AW34" i="84"/>
  <c r="AV34" i="84"/>
  <c r="AU34" i="84"/>
  <c r="AT34" i="84"/>
  <c r="AS34" i="84"/>
  <c r="AR34" i="84"/>
  <c r="AQ34" i="84"/>
  <c r="AP34" i="84"/>
  <c r="AO34" i="84"/>
  <c r="AN34" i="84"/>
  <c r="BF33" i="84"/>
  <c r="BE33" i="84"/>
  <c r="BD33" i="84"/>
  <c r="BC33" i="84"/>
  <c r="BB33" i="84"/>
  <c r="BA33" i="84"/>
  <c r="AZ33" i="84"/>
  <c r="AY33" i="84"/>
  <c r="AX33" i="84"/>
  <c r="AW33" i="84"/>
  <c r="AV33" i="84"/>
  <c r="AU33" i="84"/>
  <c r="AT33" i="84"/>
  <c r="AS33" i="84"/>
  <c r="AR33" i="84"/>
  <c r="AQ33" i="84"/>
  <c r="AP33" i="84"/>
  <c r="AO33" i="84"/>
  <c r="AN33" i="84"/>
  <c r="BF32" i="84"/>
  <c r="BE32" i="84"/>
  <c r="BD32" i="84"/>
  <c r="BC32" i="84"/>
  <c r="BB32" i="84"/>
  <c r="BA32" i="84"/>
  <c r="AZ32" i="84"/>
  <c r="AY32" i="84"/>
  <c r="AX32" i="84"/>
  <c r="AW32" i="84"/>
  <c r="AV32" i="84"/>
  <c r="AU32" i="84"/>
  <c r="AT32" i="84"/>
  <c r="AS32" i="84"/>
  <c r="AR32" i="84"/>
  <c r="AQ32" i="84"/>
  <c r="AP32" i="84"/>
  <c r="AO32" i="84"/>
  <c r="AN32" i="84"/>
  <c r="BF31" i="84"/>
  <c r="BE31" i="84"/>
  <c r="BD31" i="84"/>
  <c r="BC31" i="84"/>
  <c r="BB31" i="84"/>
  <c r="BA31" i="84"/>
  <c r="AZ31" i="84"/>
  <c r="AY31" i="84"/>
  <c r="AX31" i="84"/>
  <c r="AW31" i="84"/>
  <c r="AV31" i="84"/>
  <c r="AU31" i="84"/>
  <c r="AT31" i="84"/>
  <c r="AS31" i="84"/>
  <c r="AR31" i="84"/>
  <c r="AQ31" i="84"/>
  <c r="AP31" i="84"/>
  <c r="AO31" i="84"/>
  <c r="AN31" i="84"/>
  <c r="BF30" i="84"/>
  <c r="BE30" i="84"/>
  <c r="BD30" i="84"/>
  <c r="BC30" i="84"/>
  <c r="BB30" i="84"/>
  <c r="BA30" i="84"/>
  <c r="AZ30" i="84"/>
  <c r="AY30" i="84"/>
  <c r="AX30" i="84"/>
  <c r="AW30" i="84"/>
  <c r="AV30" i="84"/>
  <c r="AU30" i="84"/>
  <c r="AT30" i="84"/>
  <c r="AS30" i="84"/>
  <c r="AR30" i="84"/>
  <c r="AQ30" i="84"/>
  <c r="AP30" i="84"/>
  <c r="AO30" i="84"/>
  <c r="AN30" i="84"/>
  <c r="BF29" i="84"/>
  <c r="BE29" i="84"/>
  <c r="BD29" i="84"/>
  <c r="BC29" i="84"/>
  <c r="BB29" i="84"/>
  <c r="BA29" i="84"/>
  <c r="AZ29" i="84"/>
  <c r="AY29" i="84"/>
  <c r="AX29" i="84"/>
  <c r="AW29" i="84"/>
  <c r="AV29" i="84"/>
  <c r="AU29" i="84"/>
  <c r="AT29" i="84"/>
  <c r="AS29" i="84"/>
  <c r="AR29" i="84"/>
  <c r="AQ29" i="84"/>
  <c r="AP29" i="84"/>
  <c r="AO29" i="84"/>
  <c r="AN29" i="84"/>
  <c r="BF28" i="84"/>
  <c r="BE28" i="84"/>
  <c r="BD28" i="84"/>
  <c r="BC28" i="84"/>
  <c r="BB28" i="84"/>
  <c r="BA28" i="84"/>
  <c r="AZ28" i="84"/>
  <c r="AY28" i="84"/>
  <c r="AX28" i="84"/>
  <c r="AW28" i="84"/>
  <c r="AV28" i="84"/>
  <c r="AU28" i="84"/>
  <c r="AT28" i="84"/>
  <c r="AS28" i="84"/>
  <c r="AR28" i="84"/>
  <c r="AQ28" i="84"/>
  <c r="AP28" i="84"/>
  <c r="AO28" i="84"/>
  <c r="AN28" i="84"/>
  <c r="BF27" i="84"/>
  <c r="BE27" i="84"/>
  <c r="BD27" i="84"/>
  <c r="BC27" i="84"/>
  <c r="BB27" i="84"/>
  <c r="BA27" i="84"/>
  <c r="AZ27" i="84"/>
  <c r="AY27" i="84"/>
  <c r="AX27" i="84"/>
  <c r="AW27" i="84"/>
  <c r="AV27" i="84"/>
  <c r="AU27" i="84"/>
  <c r="AT27" i="84"/>
  <c r="AS27" i="84"/>
  <c r="AR27" i="84"/>
  <c r="AQ27" i="84"/>
  <c r="AP27" i="84"/>
  <c r="AO27" i="84"/>
  <c r="AN27" i="84"/>
  <c r="BF26" i="84"/>
  <c r="BE26" i="84"/>
  <c r="BD26" i="84"/>
  <c r="BC26" i="84"/>
  <c r="BB26" i="84"/>
  <c r="BA26" i="84"/>
  <c r="AZ26" i="84"/>
  <c r="AY26" i="84"/>
  <c r="AX26" i="84"/>
  <c r="AW26" i="84"/>
  <c r="AV26" i="84"/>
  <c r="AU26" i="84"/>
  <c r="AT26" i="84"/>
  <c r="AS26" i="84"/>
  <c r="AR26" i="84"/>
  <c r="AQ26" i="84"/>
  <c r="AP26" i="84"/>
  <c r="AO26" i="84"/>
  <c r="AN26" i="84"/>
  <c r="BF25" i="84"/>
  <c r="BE25" i="84"/>
  <c r="BD25" i="84"/>
  <c r="BC25" i="84"/>
  <c r="BB25" i="84"/>
  <c r="BA25" i="84"/>
  <c r="AZ25" i="84"/>
  <c r="AY25" i="84"/>
  <c r="AX25" i="84"/>
  <c r="AW25" i="84"/>
  <c r="AV25" i="84"/>
  <c r="AU25" i="84"/>
  <c r="AT25" i="84"/>
  <c r="AS25" i="84"/>
  <c r="AR25" i="84"/>
  <c r="AQ25" i="84"/>
  <c r="AP25" i="84"/>
  <c r="AO25" i="84"/>
  <c r="AN25" i="84"/>
  <c r="BF24" i="84"/>
  <c r="BE24" i="84"/>
  <c r="BD24" i="84"/>
  <c r="BC24" i="84"/>
  <c r="BB24" i="84"/>
  <c r="BA24" i="84"/>
  <c r="AZ24" i="84"/>
  <c r="AY24" i="84"/>
  <c r="AX24" i="84"/>
  <c r="AW24" i="84"/>
  <c r="AV24" i="84"/>
  <c r="AU24" i="84"/>
  <c r="AT24" i="84"/>
  <c r="AS24" i="84"/>
  <c r="AR24" i="84"/>
  <c r="AQ24" i="84"/>
  <c r="AP24" i="84"/>
  <c r="AO24" i="84"/>
  <c r="AN24" i="84"/>
  <c r="BF23" i="84"/>
  <c r="BE23" i="84"/>
  <c r="BD23" i="84"/>
  <c r="BC23" i="84"/>
  <c r="BB23" i="84"/>
  <c r="BA23" i="84"/>
  <c r="AZ23" i="84"/>
  <c r="AY23" i="84"/>
  <c r="AX23" i="84"/>
  <c r="AW23" i="84"/>
  <c r="AV23" i="84"/>
  <c r="AU23" i="84"/>
  <c r="AT23" i="84"/>
  <c r="AS23" i="84"/>
  <c r="AR23" i="84"/>
  <c r="AQ23" i="84"/>
  <c r="AP23" i="84"/>
  <c r="AO23" i="84"/>
  <c r="AN23" i="84"/>
  <c r="BF22" i="84"/>
  <c r="BE22" i="84"/>
  <c r="BD22" i="84"/>
  <c r="BC22" i="84"/>
  <c r="BB22" i="84"/>
  <c r="BA22" i="84"/>
  <c r="AZ22" i="84"/>
  <c r="AY22" i="84"/>
  <c r="AX22" i="84"/>
  <c r="AW22" i="84"/>
  <c r="AV22" i="84"/>
  <c r="AU22" i="84"/>
  <c r="AT22" i="84"/>
  <c r="AS22" i="84"/>
  <c r="AR22" i="84"/>
  <c r="AQ22" i="84"/>
  <c r="AP22" i="84"/>
  <c r="AO22" i="84"/>
  <c r="AN22" i="84"/>
  <c r="BF21" i="84"/>
  <c r="BE21" i="84"/>
  <c r="BD21" i="84"/>
  <c r="BC21" i="84"/>
  <c r="BB21" i="84"/>
  <c r="BA21" i="84"/>
  <c r="AZ21" i="84"/>
  <c r="AY21" i="84"/>
  <c r="AX21" i="84"/>
  <c r="AW21" i="84"/>
  <c r="AV21" i="84"/>
  <c r="AU21" i="84"/>
  <c r="AT21" i="84"/>
  <c r="AS21" i="84"/>
  <c r="AR21" i="84"/>
  <c r="AQ21" i="84"/>
  <c r="AP21" i="84"/>
  <c r="AO21" i="84"/>
  <c r="AN21" i="84"/>
  <c r="BF20" i="84"/>
  <c r="BE20" i="84"/>
  <c r="BD20" i="84"/>
  <c r="BC20" i="84"/>
  <c r="BB20" i="84"/>
  <c r="BA20" i="84"/>
  <c r="AZ20" i="84"/>
  <c r="AY20" i="84"/>
  <c r="AX20" i="84"/>
  <c r="AW20" i="84"/>
  <c r="AV20" i="84"/>
  <c r="AU20" i="84"/>
  <c r="AT20" i="84"/>
  <c r="AS20" i="84"/>
  <c r="AR20" i="84"/>
  <c r="AQ20" i="84"/>
  <c r="AP20" i="84"/>
  <c r="AO20" i="84"/>
  <c r="AN20" i="84"/>
  <c r="BF19" i="84"/>
  <c r="BE19" i="84"/>
  <c r="BD19" i="84"/>
  <c r="BC19" i="84"/>
  <c r="BB19" i="84"/>
  <c r="BA19" i="84"/>
  <c r="AZ19" i="84"/>
  <c r="AY19" i="84"/>
  <c r="AX19" i="84"/>
  <c r="AW19" i="84"/>
  <c r="AV19" i="84"/>
  <c r="AU19" i="84"/>
  <c r="AT19" i="84"/>
  <c r="AS19" i="84"/>
  <c r="AR19" i="84"/>
  <c r="AQ19" i="84"/>
  <c r="AP19" i="84"/>
  <c r="AO19" i="84"/>
  <c r="AN19" i="84"/>
  <c r="BF18" i="84"/>
  <c r="BE18" i="84"/>
  <c r="BD18" i="84"/>
  <c r="BC18" i="84"/>
  <c r="BB18" i="84"/>
  <c r="BA18" i="84"/>
  <c r="AZ18" i="84"/>
  <c r="AY18" i="84"/>
  <c r="AX18" i="84"/>
  <c r="AW18" i="84"/>
  <c r="AV18" i="84"/>
  <c r="AU18" i="84"/>
  <c r="AT18" i="84"/>
  <c r="AS18" i="84"/>
  <c r="AR18" i="84"/>
  <c r="AQ18" i="84"/>
  <c r="AP18" i="84"/>
  <c r="AO18" i="84"/>
  <c r="AN18" i="84"/>
  <c r="BF17" i="84"/>
  <c r="BE17" i="84"/>
  <c r="BD17" i="84"/>
  <c r="BC17" i="84"/>
  <c r="BB17" i="84"/>
  <c r="BA17" i="84"/>
  <c r="AZ17" i="84"/>
  <c r="AY17" i="84"/>
  <c r="AX17" i="84"/>
  <c r="AW17" i="84"/>
  <c r="AV17" i="84"/>
  <c r="AU17" i="84"/>
  <c r="AT17" i="84"/>
  <c r="AS17" i="84"/>
  <c r="AR17" i="84"/>
  <c r="AQ17" i="84"/>
  <c r="AP17" i="84"/>
  <c r="AO17" i="84"/>
  <c r="AN17" i="84"/>
  <c r="BF16" i="84"/>
  <c r="BE16" i="84"/>
  <c r="BD16" i="84"/>
  <c r="BC16" i="84"/>
  <c r="BB16" i="84"/>
  <c r="BA16" i="84"/>
  <c r="AZ16" i="84"/>
  <c r="AY16" i="84"/>
  <c r="AX16" i="84"/>
  <c r="AW16" i="84"/>
  <c r="AV16" i="84"/>
  <c r="AU16" i="84"/>
  <c r="AT16" i="84"/>
  <c r="AS16" i="84"/>
  <c r="AR16" i="84"/>
  <c r="AQ16" i="84"/>
  <c r="AP16" i="84"/>
  <c r="AO16" i="84"/>
  <c r="AN16" i="84"/>
  <c r="BF15" i="84"/>
  <c r="BE15" i="84"/>
  <c r="BD15" i="84"/>
  <c r="BC15" i="84"/>
  <c r="BB15" i="84"/>
  <c r="BA15" i="84"/>
  <c r="AZ15" i="84"/>
  <c r="AY15" i="84"/>
  <c r="AX15" i="84"/>
  <c r="AW15" i="84"/>
  <c r="AV15" i="84"/>
  <c r="AU15" i="84"/>
  <c r="AT15" i="84"/>
  <c r="AS15" i="84"/>
  <c r="AR15" i="84"/>
  <c r="AQ15" i="84"/>
  <c r="AP15" i="84"/>
  <c r="AO15" i="84"/>
  <c r="AN15" i="84"/>
  <c r="BF14" i="84"/>
  <c r="BE14" i="84"/>
  <c r="BD14" i="84"/>
  <c r="BC14" i="84"/>
  <c r="BB14" i="84"/>
  <c r="BA14" i="84"/>
  <c r="AZ14" i="84"/>
  <c r="AY14" i="84"/>
  <c r="AX14" i="84"/>
  <c r="AW14" i="84"/>
  <c r="AV14" i="84"/>
  <c r="AU14" i="84"/>
  <c r="AT14" i="84"/>
  <c r="AS14" i="84"/>
  <c r="AR14" i="84"/>
  <c r="AQ14" i="84"/>
  <c r="AP14" i="84"/>
  <c r="AO14" i="84"/>
  <c r="AN14" i="84"/>
  <c r="S14" i="84"/>
  <c r="S15" i="84" s="1"/>
  <c r="S16" i="84" s="1"/>
  <c r="S17" i="84" s="1"/>
  <c r="S18" i="84" s="1"/>
  <c r="S19" i="84" s="1"/>
  <c r="S20" i="84" s="1"/>
  <c r="S21" i="84" s="1"/>
  <c r="S22" i="84" s="1"/>
  <c r="S23" i="84" s="1"/>
  <c r="S24" i="84" s="1"/>
  <c r="S25" i="84" s="1"/>
  <c r="S26" i="84" s="1"/>
  <c r="S27" i="84" s="1"/>
  <c r="S28" i="84" s="1"/>
  <c r="S29" i="84" s="1"/>
  <c r="S30" i="84" s="1"/>
  <c r="S31" i="84" s="1"/>
  <c r="S32" i="84" s="1"/>
  <c r="S33" i="84" s="1"/>
  <c r="S34" i="84" s="1"/>
  <c r="S35" i="84" s="1"/>
  <c r="S36" i="84" s="1"/>
  <c r="S37" i="84" s="1"/>
  <c r="L7" i="84" s="1"/>
  <c r="R14" i="84"/>
  <c r="R15" i="84" s="1"/>
  <c r="R16" i="84" s="1"/>
  <c r="R17" i="84" s="1"/>
  <c r="R18" i="84" s="1"/>
  <c r="R19" i="84" s="1"/>
  <c r="R20" i="84" s="1"/>
  <c r="R21" i="84" s="1"/>
  <c r="R22" i="84" s="1"/>
  <c r="R23" i="84" s="1"/>
  <c r="R24" i="84" s="1"/>
  <c r="R25" i="84" s="1"/>
  <c r="R26" i="84" s="1"/>
  <c r="R27" i="84" s="1"/>
  <c r="R28" i="84" s="1"/>
  <c r="R29" i="84" s="1"/>
  <c r="R30" i="84" s="1"/>
  <c r="R31" i="84" s="1"/>
  <c r="R32" i="84" s="1"/>
  <c r="R33" i="84" s="1"/>
  <c r="R34" i="84" s="1"/>
  <c r="R35" i="84" s="1"/>
  <c r="R36" i="84" s="1"/>
  <c r="R37" i="84" s="1"/>
  <c r="L6" i="84" s="1"/>
  <c r="E8" i="84"/>
  <c r="E7" i="84"/>
  <c r="E6" i="84"/>
  <c r="P5" i="84"/>
  <c r="L5" i="84"/>
  <c r="N5" i="84" s="1"/>
  <c r="E5" i="84"/>
  <c r="B21" i="90" l="1"/>
  <c r="AI20" i="90"/>
  <c r="B20" i="89"/>
  <c r="AI19" i="89"/>
  <c r="B19" i="88"/>
  <c r="AI18" i="88"/>
  <c r="B18" i="87"/>
  <c r="AI17" i="87"/>
  <c r="B17" i="86"/>
  <c r="AI16" i="86"/>
  <c r="B16" i="85"/>
  <c r="AI15" i="85"/>
  <c r="N6" i="84"/>
  <c r="AI14" i="84"/>
  <c r="B15" i="84"/>
  <c r="R5" i="84"/>
  <c r="B22" i="90" l="1"/>
  <c r="AI21" i="90"/>
  <c r="B21" i="89"/>
  <c r="AI20" i="89"/>
  <c r="B20" i="88"/>
  <c r="AI19" i="88"/>
  <c r="B19" i="87"/>
  <c r="AI18" i="87"/>
  <c r="B18" i="86"/>
  <c r="AI17" i="86"/>
  <c r="B17" i="85"/>
  <c r="AI16" i="85"/>
  <c r="B16" i="84"/>
  <c r="AI15" i="84"/>
  <c r="B23" i="90" l="1"/>
  <c r="AI22" i="90"/>
  <c r="B22" i="89"/>
  <c r="AI21" i="89"/>
  <c r="B21" i="88"/>
  <c r="AI20" i="88"/>
  <c r="B20" i="87"/>
  <c r="AI19" i="87"/>
  <c r="B19" i="86"/>
  <c r="AI18" i="86"/>
  <c r="B18" i="85"/>
  <c r="AI17" i="85"/>
  <c r="B17" i="84"/>
  <c r="AI16" i="84"/>
  <c r="B24" i="90" l="1"/>
  <c r="AI23" i="90"/>
  <c r="B23" i="89"/>
  <c r="AI22" i="89"/>
  <c r="B22" i="88"/>
  <c r="AI21" i="88"/>
  <c r="B21" i="87"/>
  <c r="AI20" i="87"/>
  <c r="B20" i="86"/>
  <c r="AI19" i="86"/>
  <c r="B19" i="85"/>
  <c r="AI18" i="85"/>
  <c r="B18" i="84"/>
  <c r="AI17" i="84"/>
  <c r="B25" i="90" l="1"/>
  <c r="AI24" i="90"/>
  <c r="B24" i="89"/>
  <c r="AI23" i="89"/>
  <c r="B23" i="88"/>
  <c r="AI22" i="88"/>
  <c r="B22" i="87"/>
  <c r="AI21" i="87"/>
  <c r="B21" i="86"/>
  <c r="AI20" i="86"/>
  <c r="B20" i="85"/>
  <c r="AI19" i="85"/>
  <c r="B19" i="84"/>
  <c r="AI18" i="84"/>
  <c r="B26" i="90" l="1"/>
  <c r="AI25" i="90"/>
  <c r="B25" i="89"/>
  <c r="AI24" i="89"/>
  <c r="B24" i="88"/>
  <c r="AI23" i="88"/>
  <c r="B23" i="87"/>
  <c r="AI22" i="87"/>
  <c r="B22" i="86"/>
  <c r="AI21" i="86"/>
  <c r="B21" i="85"/>
  <c r="AI20" i="85"/>
  <c r="B20" i="84"/>
  <c r="AI19" i="84"/>
  <c r="B27" i="90" l="1"/>
  <c r="AI26" i="90"/>
  <c r="B26" i="89"/>
  <c r="AI25" i="89"/>
  <c r="B25" i="88"/>
  <c r="AI24" i="88"/>
  <c r="B24" i="87"/>
  <c r="AI23" i="87"/>
  <c r="B23" i="86"/>
  <c r="AI22" i="86"/>
  <c r="B22" i="85"/>
  <c r="AI21" i="85"/>
  <c r="B21" i="84"/>
  <c r="AI20" i="84"/>
  <c r="B28" i="90" l="1"/>
  <c r="AI27" i="90"/>
  <c r="B27" i="89"/>
  <c r="AI26" i="89"/>
  <c r="B26" i="88"/>
  <c r="AI25" i="88"/>
  <c r="B25" i="87"/>
  <c r="AI24" i="87"/>
  <c r="B24" i="86"/>
  <c r="AI23" i="86"/>
  <c r="B23" i="85"/>
  <c r="AI22" i="85"/>
  <c r="B22" i="84"/>
  <c r="AI21" i="84"/>
  <c r="B29" i="90" l="1"/>
  <c r="AI28" i="90"/>
  <c r="B28" i="89"/>
  <c r="AI27" i="89"/>
  <c r="B27" i="88"/>
  <c r="AI26" i="88"/>
  <c r="B26" i="87"/>
  <c r="AI25" i="87"/>
  <c r="B25" i="86"/>
  <c r="AI24" i="86"/>
  <c r="B24" i="85"/>
  <c r="AI23" i="85"/>
  <c r="B23" i="84"/>
  <c r="AI22" i="84"/>
  <c r="B30" i="90" l="1"/>
  <c r="AI29" i="90"/>
  <c r="B29" i="89"/>
  <c r="AI28" i="89"/>
  <c r="B28" i="88"/>
  <c r="AI27" i="88"/>
  <c r="B27" i="87"/>
  <c r="AI26" i="87"/>
  <c r="B26" i="86"/>
  <c r="AI25" i="86"/>
  <c r="B25" i="85"/>
  <c r="AI24" i="85"/>
  <c r="B24" i="84"/>
  <c r="AI23" i="84"/>
  <c r="B31" i="90" l="1"/>
  <c r="AI30" i="90"/>
  <c r="B30" i="89"/>
  <c r="AI29" i="89"/>
  <c r="B29" i="88"/>
  <c r="AI28" i="88"/>
  <c r="B28" i="87"/>
  <c r="AI27" i="87"/>
  <c r="B27" i="86"/>
  <c r="AI26" i="86"/>
  <c r="B26" i="85"/>
  <c r="AI25" i="85"/>
  <c r="B25" i="84"/>
  <c r="AI24" i="84"/>
  <c r="B32" i="90" l="1"/>
  <c r="AI31" i="90"/>
  <c r="B31" i="89"/>
  <c r="AI30" i="89"/>
  <c r="B30" i="88"/>
  <c r="AI29" i="88"/>
  <c r="B29" i="87"/>
  <c r="AI28" i="87"/>
  <c r="B28" i="86"/>
  <c r="AI27" i="86"/>
  <c r="B27" i="85"/>
  <c r="AI26" i="85"/>
  <c r="B26" i="84"/>
  <c r="AI25" i="84"/>
  <c r="B33" i="90" l="1"/>
  <c r="AI32" i="90"/>
  <c r="B32" i="89"/>
  <c r="AI31" i="89"/>
  <c r="B31" i="88"/>
  <c r="AI30" i="88"/>
  <c r="B30" i="87"/>
  <c r="AI29" i="87"/>
  <c r="B29" i="86"/>
  <c r="AI28" i="86"/>
  <c r="B28" i="85"/>
  <c r="AI27" i="85"/>
  <c r="B27" i="84"/>
  <c r="AI26" i="84"/>
  <c r="B34" i="90" l="1"/>
  <c r="AI33" i="90"/>
  <c r="B33" i="89"/>
  <c r="AI32" i="89"/>
  <c r="B32" i="88"/>
  <c r="AI31" i="88"/>
  <c r="B31" i="87"/>
  <c r="AI30" i="87"/>
  <c r="B30" i="86"/>
  <c r="AI29" i="86"/>
  <c r="B29" i="85"/>
  <c r="AI28" i="85"/>
  <c r="B28" i="84"/>
  <c r="AI27" i="84"/>
  <c r="B35" i="90" l="1"/>
  <c r="AI34" i="90"/>
  <c r="B34" i="89"/>
  <c r="AI33" i="89"/>
  <c r="B33" i="88"/>
  <c r="AI32" i="88"/>
  <c r="B32" i="87"/>
  <c r="AI31" i="87"/>
  <c r="B31" i="86"/>
  <c r="AI30" i="86"/>
  <c r="B30" i="85"/>
  <c r="AI29" i="85"/>
  <c r="B29" i="84"/>
  <c r="AI28" i="84"/>
  <c r="B36" i="90" l="1"/>
  <c r="AI35" i="90"/>
  <c r="B35" i="89"/>
  <c r="AI34" i="89"/>
  <c r="B34" i="88"/>
  <c r="AI33" i="88"/>
  <c r="B33" i="87"/>
  <c r="AI32" i="87"/>
  <c r="B32" i="86"/>
  <c r="AI31" i="86"/>
  <c r="B31" i="85"/>
  <c r="AI30" i="85"/>
  <c r="B30" i="84"/>
  <c r="AI29" i="84"/>
  <c r="B37" i="90" l="1"/>
  <c r="AI37" i="90" s="1"/>
  <c r="AI36" i="90"/>
  <c r="B36" i="89"/>
  <c r="AI35" i="89"/>
  <c r="B35" i="88"/>
  <c r="AI34" i="88"/>
  <c r="B34" i="87"/>
  <c r="AI33" i="87"/>
  <c r="B33" i="86"/>
  <c r="AI32" i="86"/>
  <c r="B32" i="85"/>
  <c r="AI31" i="85"/>
  <c r="B31" i="84"/>
  <c r="AI30" i="84"/>
  <c r="B37" i="89" l="1"/>
  <c r="AI37" i="89" s="1"/>
  <c r="AI36" i="89"/>
  <c r="B36" i="88"/>
  <c r="AI35" i="88"/>
  <c r="B35" i="87"/>
  <c r="AI34" i="87"/>
  <c r="B34" i="86"/>
  <c r="AI33" i="86"/>
  <c r="B33" i="85"/>
  <c r="AI32" i="85"/>
  <c r="B32" i="84"/>
  <c r="AI31" i="84"/>
  <c r="B37" i="88" l="1"/>
  <c r="AI37" i="88" s="1"/>
  <c r="AI36" i="88"/>
  <c r="B36" i="87"/>
  <c r="AI35" i="87"/>
  <c r="B35" i="86"/>
  <c r="AI34" i="86"/>
  <c r="B34" i="85"/>
  <c r="AI33" i="85"/>
  <c r="B33" i="84"/>
  <c r="AI32" i="84"/>
  <c r="B37" i="87" l="1"/>
  <c r="AI37" i="87" s="1"/>
  <c r="AI36" i="87"/>
  <c r="B36" i="86"/>
  <c r="AI35" i="86"/>
  <c r="B35" i="85"/>
  <c r="AI34" i="85"/>
  <c r="B34" i="84"/>
  <c r="AI33" i="84"/>
  <c r="B37" i="86" l="1"/>
  <c r="AI37" i="86" s="1"/>
  <c r="AI36" i="86"/>
  <c r="B36" i="85"/>
  <c r="AI35" i="85"/>
  <c r="B35" i="84"/>
  <c r="AI34" i="84"/>
  <c r="B37" i="85" l="1"/>
  <c r="AI37" i="85" s="1"/>
  <c r="AI36" i="85"/>
  <c r="B36" i="84"/>
  <c r="AI35" i="84"/>
  <c r="B37" i="84" l="1"/>
  <c r="AI37" i="84" s="1"/>
  <c r="AI36" i="84"/>
  <c r="AU38" i="83" l="1"/>
  <c r="BF37" i="83"/>
  <c r="BE37" i="83"/>
  <c r="BD37" i="83"/>
  <c r="BC37" i="83"/>
  <c r="BB37" i="83"/>
  <c r="BA37" i="83"/>
  <c r="AZ37" i="83"/>
  <c r="AY37" i="83"/>
  <c r="AX37" i="83"/>
  <c r="AW37" i="83"/>
  <c r="AV37" i="83"/>
  <c r="AU37" i="83"/>
  <c r="AT37" i="83"/>
  <c r="AS37" i="83"/>
  <c r="AR37" i="83"/>
  <c r="AQ37" i="83"/>
  <c r="AP37" i="83"/>
  <c r="AO37" i="83"/>
  <c r="AN37" i="83"/>
  <c r="BF36" i="83"/>
  <c r="BE36" i="83"/>
  <c r="BD36" i="83"/>
  <c r="BC36" i="83"/>
  <c r="BB36" i="83"/>
  <c r="BA36" i="83"/>
  <c r="AZ36" i="83"/>
  <c r="AY36" i="83"/>
  <c r="AX36" i="83"/>
  <c r="AW36" i="83"/>
  <c r="AV36" i="83"/>
  <c r="AU36" i="83"/>
  <c r="AT36" i="83"/>
  <c r="AS36" i="83"/>
  <c r="AR36" i="83"/>
  <c r="AQ36" i="83"/>
  <c r="AP36" i="83"/>
  <c r="AO36" i="83"/>
  <c r="AN36" i="83"/>
  <c r="BF35" i="83"/>
  <c r="BE35" i="83"/>
  <c r="BD35" i="83"/>
  <c r="BC35" i="83"/>
  <c r="BB35" i="83"/>
  <c r="BA35" i="83"/>
  <c r="AZ35" i="83"/>
  <c r="AY35" i="83"/>
  <c r="AX35" i="83"/>
  <c r="AW35" i="83"/>
  <c r="AV35" i="83"/>
  <c r="AU35" i="83"/>
  <c r="AT35" i="83"/>
  <c r="AS35" i="83"/>
  <c r="AR35" i="83"/>
  <c r="AQ35" i="83"/>
  <c r="AP35" i="83"/>
  <c r="AO35" i="83"/>
  <c r="AN35" i="83"/>
  <c r="BF34" i="83"/>
  <c r="BE34" i="83"/>
  <c r="BD34" i="83"/>
  <c r="BC34" i="83"/>
  <c r="BB34" i="83"/>
  <c r="BA34" i="83"/>
  <c r="AZ34" i="83"/>
  <c r="AY34" i="83"/>
  <c r="AX34" i="83"/>
  <c r="AW34" i="83"/>
  <c r="AV34" i="83"/>
  <c r="AU34" i="83"/>
  <c r="AT34" i="83"/>
  <c r="AS34" i="83"/>
  <c r="AR34" i="83"/>
  <c r="AQ34" i="83"/>
  <c r="AP34" i="83"/>
  <c r="AO34" i="83"/>
  <c r="AN34" i="83"/>
  <c r="BF33" i="83"/>
  <c r="BE33" i="83"/>
  <c r="BD33" i="83"/>
  <c r="BC33" i="83"/>
  <c r="BB33" i="83"/>
  <c r="BA33" i="83"/>
  <c r="AZ33" i="83"/>
  <c r="AY33" i="83"/>
  <c r="AX33" i="83"/>
  <c r="AW33" i="83"/>
  <c r="AV33" i="83"/>
  <c r="AU33" i="83"/>
  <c r="AT33" i="83"/>
  <c r="AS33" i="83"/>
  <c r="AR33" i="83"/>
  <c r="AQ33" i="83"/>
  <c r="AP33" i="83"/>
  <c r="AO33" i="83"/>
  <c r="AN33" i="83"/>
  <c r="BF32" i="83"/>
  <c r="BE32" i="83"/>
  <c r="BD32" i="83"/>
  <c r="BC32" i="83"/>
  <c r="BB32" i="83"/>
  <c r="BA32" i="83"/>
  <c r="AZ32" i="83"/>
  <c r="AY32" i="83"/>
  <c r="AX32" i="83"/>
  <c r="AW32" i="83"/>
  <c r="AV32" i="83"/>
  <c r="AU32" i="83"/>
  <c r="AT32" i="83"/>
  <c r="AS32" i="83"/>
  <c r="AR32" i="83"/>
  <c r="AQ32" i="83"/>
  <c r="AP32" i="83"/>
  <c r="AO32" i="83"/>
  <c r="AN32" i="83"/>
  <c r="BF31" i="83"/>
  <c r="BE31" i="83"/>
  <c r="BD31" i="83"/>
  <c r="BC31" i="83"/>
  <c r="BB31" i="83"/>
  <c r="BA31" i="83"/>
  <c r="AZ31" i="83"/>
  <c r="AY31" i="83"/>
  <c r="AX31" i="83"/>
  <c r="AW31" i="83"/>
  <c r="AV31" i="83"/>
  <c r="AU31" i="83"/>
  <c r="AT31" i="83"/>
  <c r="AS31" i="83"/>
  <c r="AR31" i="83"/>
  <c r="AQ31" i="83"/>
  <c r="AP31" i="83"/>
  <c r="AO31" i="83"/>
  <c r="AN31" i="83"/>
  <c r="BF30" i="83"/>
  <c r="BE30" i="83"/>
  <c r="BD30" i="83"/>
  <c r="BC30" i="83"/>
  <c r="BB30" i="83"/>
  <c r="BA30" i="83"/>
  <c r="AZ30" i="83"/>
  <c r="AY30" i="83"/>
  <c r="AX30" i="83"/>
  <c r="AW30" i="83"/>
  <c r="AV30" i="83"/>
  <c r="AU30" i="83"/>
  <c r="AT30" i="83"/>
  <c r="AS30" i="83"/>
  <c r="AR30" i="83"/>
  <c r="AQ30" i="83"/>
  <c r="AP30" i="83"/>
  <c r="AO30" i="83"/>
  <c r="AN30" i="83"/>
  <c r="BF29" i="83"/>
  <c r="BE29" i="83"/>
  <c r="BD29" i="83"/>
  <c r="BC29" i="83"/>
  <c r="BB29" i="83"/>
  <c r="BA29" i="83"/>
  <c r="AZ29" i="83"/>
  <c r="AY29" i="83"/>
  <c r="AX29" i="83"/>
  <c r="AW29" i="83"/>
  <c r="AV29" i="83"/>
  <c r="AU29" i="83"/>
  <c r="AT29" i="83"/>
  <c r="AS29" i="83"/>
  <c r="AR29" i="83"/>
  <c r="AQ29" i="83"/>
  <c r="AP29" i="83"/>
  <c r="AO29" i="83"/>
  <c r="AN29" i="83"/>
  <c r="BF28" i="83"/>
  <c r="BE28" i="83"/>
  <c r="BD28" i="83"/>
  <c r="BC28" i="83"/>
  <c r="BB28" i="83"/>
  <c r="BA28" i="83"/>
  <c r="AZ28" i="83"/>
  <c r="AY28" i="83"/>
  <c r="AX28" i="83"/>
  <c r="AW28" i="83"/>
  <c r="AV28" i="83"/>
  <c r="AU28" i="83"/>
  <c r="AT28" i="83"/>
  <c r="AS28" i="83"/>
  <c r="AR28" i="83"/>
  <c r="AQ28" i="83"/>
  <c r="AP28" i="83"/>
  <c r="AO28" i="83"/>
  <c r="AN28" i="83"/>
  <c r="BF27" i="83"/>
  <c r="BE27" i="83"/>
  <c r="BD27" i="83"/>
  <c r="BC27" i="83"/>
  <c r="BB27" i="83"/>
  <c r="BA27" i="83"/>
  <c r="AZ27" i="83"/>
  <c r="AY27" i="83"/>
  <c r="AX27" i="83"/>
  <c r="AW27" i="83"/>
  <c r="AV27" i="83"/>
  <c r="AU27" i="83"/>
  <c r="AT27" i="83"/>
  <c r="AS27" i="83"/>
  <c r="AR27" i="83"/>
  <c r="AQ27" i="83"/>
  <c r="AP27" i="83"/>
  <c r="AO27" i="83"/>
  <c r="AN27" i="83"/>
  <c r="BF26" i="83"/>
  <c r="BE26" i="83"/>
  <c r="BD26" i="83"/>
  <c r="BC26" i="83"/>
  <c r="BB26" i="83"/>
  <c r="BA26" i="83"/>
  <c r="AZ26" i="83"/>
  <c r="AY26" i="83"/>
  <c r="AX26" i="83"/>
  <c r="AW26" i="83"/>
  <c r="AV26" i="83"/>
  <c r="AU26" i="83"/>
  <c r="AT26" i="83"/>
  <c r="AS26" i="83"/>
  <c r="AR26" i="83"/>
  <c r="AQ26" i="83"/>
  <c r="AP26" i="83"/>
  <c r="AO26" i="83"/>
  <c r="AN26" i="83"/>
  <c r="BF25" i="83"/>
  <c r="BE25" i="83"/>
  <c r="BD25" i="83"/>
  <c r="BC25" i="83"/>
  <c r="BB25" i="83"/>
  <c r="BA25" i="83"/>
  <c r="AZ25" i="83"/>
  <c r="AY25" i="83"/>
  <c r="AX25" i="83"/>
  <c r="AW25" i="83"/>
  <c r="AV25" i="83"/>
  <c r="AU25" i="83"/>
  <c r="AT25" i="83"/>
  <c r="AS25" i="83"/>
  <c r="AR25" i="83"/>
  <c r="AQ25" i="83"/>
  <c r="AP25" i="83"/>
  <c r="AO25" i="83"/>
  <c r="AN25" i="83"/>
  <c r="BF24" i="83"/>
  <c r="BE24" i="83"/>
  <c r="BD24" i="83"/>
  <c r="BC24" i="83"/>
  <c r="BB24" i="83"/>
  <c r="BA24" i="83"/>
  <c r="AZ24" i="83"/>
  <c r="AY24" i="83"/>
  <c r="AX24" i="83"/>
  <c r="AW24" i="83"/>
  <c r="AV24" i="83"/>
  <c r="AU24" i="83"/>
  <c r="AT24" i="83"/>
  <c r="AS24" i="83"/>
  <c r="AR24" i="83"/>
  <c r="AQ24" i="83"/>
  <c r="AP24" i="83"/>
  <c r="AO24" i="83"/>
  <c r="AN24" i="83"/>
  <c r="BF23" i="83"/>
  <c r="BE23" i="83"/>
  <c r="BD23" i="83"/>
  <c r="BC23" i="83"/>
  <c r="BB23" i="83"/>
  <c r="BA23" i="83"/>
  <c r="AZ23" i="83"/>
  <c r="AY23" i="83"/>
  <c r="AX23" i="83"/>
  <c r="AW23" i="83"/>
  <c r="AV23" i="83"/>
  <c r="AU23" i="83"/>
  <c r="AT23" i="83"/>
  <c r="AS23" i="83"/>
  <c r="AR23" i="83"/>
  <c r="AQ23" i="83"/>
  <c r="AP23" i="83"/>
  <c r="AO23" i="83"/>
  <c r="AN23" i="83"/>
  <c r="BF22" i="83"/>
  <c r="BE22" i="83"/>
  <c r="BD22" i="83"/>
  <c r="BC22" i="83"/>
  <c r="BB22" i="83"/>
  <c r="BA22" i="83"/>
  <c r="AZ22" i="83"/>
  <c r="AY22" i="83"/>
  <c r="AX22" i="83"/>
  <c r="AW22" i="83"/>
  <c r="AV22" i="83"/>
  <c r="AU22" i="83"/>
  <c r="AT22" i="83"/>
  <c r="AS22" i="83"/>
  <c r="AR22" i="83"/>
  <c r="AQ22" i="83"/>
  <c r="AP22" i="83"/>
  <c r="AO22" i="83"/>
  <c r="AN22" i="83"/>
  <c r="BF21" i="83"/>
  <c r="BE21" i="83"/>
  <c r="BD21" i="83"/>
  <c r="BC21" i="83"/>
  <c r="BB21" i="83"/>
  <c r="BA21" i="83"/>
  <c r="AZ21" i="83"/>
  <c r="AY21" i="83"/>
  <c r="AX21" i="83"/>
  <c r="AW21" i="83"/>
  <c r="AV21" i="83"/>
  <c r="AU21" i="83"/>
  <c r="AT21" i="83"/>
  <c r="AS21" i="83"/>
  <c r="AR21" i="83"/>
  <c r="AQ21" i="83"/>
  <c r="AP21" i="83"/>
  <c r="AO21" i="83"/>
  <c r="AN21" i="83"/>
  <c r="BF20" i="83"/>
  <c r="BE20" i="83"/>
  <c r="BD20" i="83"/>
  <c r="BC20" i="83"/>
  <c r="BB20" i="83"/>
  <c r="BA20" i="83"/>
  <c r="AZ20" i="83"/>
  <c r="AY20" i="83"/>
  <c r="AX20" i="83"/>
  <c r="AW20" i="83"/>
  <c r="AV20" i="83"/>
  <c r="AU20" i="83"/>
  <c r="AT20" i="83"/>
  <c r="AS20" i="83"/>
  <c r="AR20" i="83"/>
  <c r="AQ20" i="83"/>
  <c r="AP20" i="83"/>
  <c r="AO20" i="83"/>
  <c r="AN20" i="83"/>
  <c r="BF19" i="83"/>
  <c r="BE19" i="83"/>
  <c r="BD19" i="83"/>
  <c r="BC19" i="83"/>
  <c r="BB19" i="83"/>
  <c r="BA19" i="83"/>
  <c r="AZ19" i="83"/>
  <c r="AY19" i="83"/>
  <c r="AX19" i="83"/>
  <c r="AW19" i="83"/>
  <c r="AV19" i="83"/>
  <c r="AU19" i="83"/>
  <c r="AT19" i="83"/>
  <c r="AS19" i="83"/>
  <c r="AR19" i="83"/>
  <c r="AQ19" i="83"/>
  <c r="AP19" i="83"/>
  <c r="AO19" i="83"/>
  <c r="AN19" i="83"/>
  <c r="BF18" i="83"/>
  <c r="BE18" i="83"/>
  <c r="BD18" i="83"/>
  <c r="BC18" i="83"/>
  <c r="BB18" i="83"/>
  <c r="BA18" i="83"/>
  <c r="AZ18" i="83"/>
  <c r="AY18" i="83"/>
  <c r="AX18" i="83"/>
  <c r="AW18" i="83"/>
  <c r="AV18" i="83"/>
  <c r="AU18" i="83"/>
  <c r="AT18" i="83"/>
  <c r="AS18" i="83"/>
  <c r="AR18" i="83"/>
  <c r="AQ18" i="83"/>
  <c r="AP18" i="83"/>
  <c r="AO18" i="83"/>
  <c r="AN18" i="83"/>
  <c r="BF17" i="83"/>
  <c r="BE17" i="83"/>
  <c r="BD17" i="83"/>
  <c r="BC17" i="83"/>
  <c r="BB17" i="83"/>
  <c r="BA17" i="83"/>
  <c r="AZ17" i="83"/>
  <c r="AY17" i="83"/>
  <c r="AX17" i="83"/>
  <c r="AW17" i="83"/>
  <c r="AV17" i="83"/>
  <c r="AU17" i="83"/>
  <c r="AT17" i="83"/>
  <c r="AS17" i="83"/>
  <c r="AR17" i="83"/>
  <c r="AQ17" i="83"/>
  <c r="AP17" i="83"/>
  <c r="AO17" i="83"/>
  <c r="AN17" i="83"/>
  <c r="BF16" i="83"/>
  <c r="BE16" i="83"/>
  <c r="BD16" i="83"/>
  <c r="BC16" i="83"/>
  <c r="BB16" i="83"/>
  <c r="BA16" i="83"/>
  <c r="AZ16" i="83"/>
  <c r="AY16" i="83"/>
  <c r="AX16" i="83"/>
  <c r="AW16" i="83"/>
  <c r="AV16" i="83"/>
  <c r="AU16" i="83"/>
  <c r="AT16" i="83"/>
  <c r="AS16" i="83"/>
  <c r="AR16" i="83"/>
  <c r="AQ16" i="83"/>
  <c r="AP16" i="83"/>
  <c r="AO16" i="83"/>
  <c r="AN16" i="83"/>
  <c r="BF15" i="83"/>
  <c r="BE15" i="83"/>
  <c r="BD15" i="83"/>
  <c r="BC15" i="83"/>
  <c r="BB15" i="83"/>
  <c r="BA15" i="83"/>
  <c r="AZ15" i="83"/>
  <c r="AY15" i="83"/>
  <c r="AX15" i="83"/>
  <c r="AW15" i="83"/>
  <c r="AV15" i="83"/>
  <c r="AU15" i="83"/>
  <c r="AT15" i="83"/>
  <c r="AS15" i="83"/>
  <c r="AR15" i="83"/>
  <c r="AQ15" i="83"/>
  <c r="AP15" i="83"/>
  <c r="AO15" i="83"/>
  <c r="AN15" i="83"/>
  <c r="BF14" i="83"/>
  <c r="BE14" i="83"/>
  <c r="BD14" i="83"/>
  <c r="BC14" i="83"/>
  <c r="BB14" i="83"/>
  <c r="BA14" i="83"/>
  <c r="AZ14" i="83"/>
  <c r="AY14" i="83"/>
  <c r="AX14" i="83"/>
  <c r="AW14" i="83"/>
  <c r="AV14" i="83"/>
  <c r="AU14" i="83"/>
  <c r="AT14" i="83"/>
  <c r="AS14" i="83"/>
  <c r="AR14" i="83"/>
  <c r="AQ14" i="83"/>
  <c r="AP14" i="83"/>
  <c r="AO14" i="83"/>
  <c r="AN14" i="83"/>
  <c r="S14" i="83"/>
  <c r="S15" i="83" s="1"/>
  <c r="S16" i="83" s="1"/>
  <c r="S17" i="83" s="1"/>
  <c r="S18" i="83" s="1"/>
  <c r="S19" i="83" s="1"/>
  <c r="S20" i="83" s="1"/>
  <c r="S21" i="83" s="1"/>
  <c r="S22" i="83" s="1"/>
  <c r="S23" i="83" s="1"/>
  <c r="S24" i="83" s="1"/>
  <c r="S25" i="83" s="1"/>
  <c r="S26" i="83" s="1"/>
  <c r="S27" i="83" s="1"/>
  <c r="S28" i="83" s="1"/>
  <c r="S29" i="83" s="1"/>
  <c r="S30" i="83" s="1"/>
  <c r="S31" i="83" s="1"/>
  <c r="S32" i="83" s="1"/>
  <c r="S33" i="83" s="1"/>
  <c r="S34" i="83" s="1"/>
  <c r="S35" i="83" s="1"/>
  <c r="S36" i="83" s="1"/>
  <c r="S37" i="83" s="1"/>
  <c r="L7" i="83" s="1"/>
  <c r="R14" i="83"/>
  <c r="R15" i="83" s="1"/>
  <c r="R16" i="83" s="1"/>
  <c r="R17" i="83" s="1"/>
  <c r="R18" i="83" s="1"/>
  <c r="R19" i="83" s="1"/>
  <c r="R20" i="83" s="1"/>
  <c r="R21" i="83" s="1"/>
  <c r="R22" i="83" s="1"/>
  <c r="R23" i="83" s="1"/>
  <c r="R24" i="83" s="1"/>
  <c r="R25" i="83" s="1"/>
  <c r="R26" i="83" s="1"/>
  <c r="R27" i="83" s="1"/>
  <c r="R28" i="83" s="1"/>
  <c r="R29" i="83" s="1"/>
  <c r="R30" i="83" s="1"/>
  <c r="R31" i="83" s="1"/>
  <c r="R32" i="83" s="1"/>
  <c r="R33" i="83" s="1"/>
  <c r="R34" i="83" s="1"/>
  <c r="R35" i="83" s="1"/>
  <c r="R36" i="83" s="1"/>
  <c r="R37" i="83" s="1"/>
  <c r="L6" i="83" s="1"/>
  <c r="E8" i="83"/>
  <c r="E7" i="83"/>
  <c r="E6" i="83"/>
  <c r="P5" i="83"/>
  <c r="L5" i="83"/>
  <c r="N5" i="83" s="1"/>
  <c r="E5" i="83"/>
  <c r="N6" i="83" l="1"/>
  <c r="AI14" i="83"/>
  <c r="B15" i="83"/>
  <c r="R5" i="83"/>
  <c r="B16" i="83" l="1"/>
  <c r="AI15" i="83"/>
  <c r="B17" i="83" l="1"/>
  <c r="AI16" i="83"/>
  <c r="B18" i="83" l="1"/>
  <c r="AI17" i="83"/>
  <c r="B19" i="83" l="1"/>
  <c r="AI18" i="83"/>
  <c r="B20" i="83" l="1"/>
  <c r="AI19" i="83"/>
  <c r="B21" i="83" l="1"/>
  <c r="AI20" i="83"/>
  <c r="B22" i="83" l="1"/>
  <c r="AI21" i="83"/>
  <c r="B23" i="83" l="1"/>
  <c r="AI22" i="83"/>
  <c r="B24" i="83" l="1"/>
  <c r="AI23" i="83"/>
  <c r="B25" i="83" l="1"/>
  <c r="AI24" i="83"/>
  <c r="B26" i="83" l="1"/>
  <c r="AI25" i="83"/>
  <c r="B27" i="83" l="1"/>
  <c r="AI26" i="83"/>
  <c r="B28" i="83" l="1"/>
  <c r="AI27" i="83"/>
  <c r="B29" i="83" l="1"/>
  <c r="AI28" i="83"/>
  <c r="B30" i="83" l="1"/>
  <c r="AI29" i="83"/>
  <c r="B31" i="83" l="1"/>
  <c r="AI30" i="83"/>
  <c r="B32" i="83" l="1"/>
  <c r="AI31" i="83"/>
  <c r="B33" i="83" l="1"/>
  <c r="AI32" i="83"/>
  <c r="B34" i="83" l="1"/>
  <c r="AI33" i="83"/>
  <c r="B35" i="83" l="1"/>
  <c r="AI34" i="83"/>
  <c r="B36" i="83" l="1"/>
  <c r="AI35" i="83"/>
  <c r="B37" i="83" l="1"/>
  <c r="AI37" i="83" s="1"/>
  <c r="AI36" i="83"/>
  <c r="AU38" i="82" l="1"/>
  <c r="BF37" i="82"/>
  <c r="BE37" i="82"/>
  <c r="BD37" i="82"/>
  <c r="BC37" i="82"/>
  <c r="BB37" i="82"/>
  <c r="BA37" i="82"/>
  <c r="AZ37" i="82"/>
  <c r="AY37" i="82"/>
  <c r="AX37" i="82"/>
  <c r="AW37" i="82"/>
  <c r="AV37" i="82"/>
  <c r="AU37" i="82"/>
  <c r="AT37" i="82"/>
  <c r="AS37" i="82"/>
  <c r="AR37" i="82"/>
  <c r="AQ37" i="82"/>
  <c r="AP37" i="82"/>
  <c r="AO37" i="82"/>
  <c r="AN37" i="82"/>
  <c r="BF36" i="82"/>
  <c r="BE36" i="82"/>
  <c r="BD36" i="82"/>
  <c r="BC36" i="82"/>
  <c r="BB36" i="82"/>
  <c r="BA36" i="82"/>
  <c r="AZ36" i="82"/>
  <c r="AY36" i="82"/>
  <c r="AX36" i="82"/>
  <c r="AW36" i="82"/>
  <c r="AV36" i="82"/>
  <c r="AU36" i="82"/>
  <c r="AT36" i="82"/>
  <c r="AS36" i="82"/>
  <c r="AR36" i="82"/>
  <c r="AQ36" i="82"/>
  <c r="AP36" i="82"/>
  <c r="AO36" i="82"/>
  <c r="AN36" i="82"/>
  <c r="BF35" i="82"/>
  <c r="BE35" i="82"/>
  <c r="BD35" i="82"/>
  <c r="BC35" i="82"/>
  <c r="BB35" i="82"/>
  <c r="BA35" i="82"/>
  <c r="AZ35" i="82"/>
  <c r="AY35" i="82"/>
  <c r="AX35" i="82"/>
  <c r="AW35" i="82"/>
  <c r="AV35" i="82"/>
  <c r="AU35" i="82"/>
  <c r="AT35" i="82"/>
  <c r="AS35" i="82"/>
  <c r="AR35" i="82"/>
  <c r="AQ35" i="82"/>
  <c r="AP35" i="82"/>
  <c r="AO35" i="82"/>
  <c r="AN35" i="82"/>
  <c r="BF34" i="82"/>
  <c r="BE34" i="82"/>
  <c r="BD34" i="82"/>
  <c r="BC34" i="82"/>
  <c r="BB34" i="82"/>
  <c r="BA34" i="82"/>
  <c r="AZ34" i="82"/>
  <c r="AY34" i="82"/>
  <c r="AX34" i="82"/>
  <c r="AW34" i="82"/>
  <c r="AV34" i="82"/>
  <c r="AU34" i="82"/>
  <c r="AT34" i="82"/>
  <c r="AS34" i="82"/>
  <c r="AR34" i="82"/>
  <c r="AQ34" i="82"/>
  <c r="AP34" i="82"/>
  <c r="AO34" i="82"/>
  <c r="AN34" i="82"/>
  <c r="BF33" i="82"/>
  <c r="BE33" i="82"/>
  <c r="BD33" i="82"/>
  <c r="BC33" i="82"/>
  <c r="BB33" i="82"/>
  <c r="BA33" i="82"/>
  <c r="AZ33" i="82"/>
  <c r="AY33" i="82"/>
  <c r="AX33" i="82"/>
  <c r="AW33" i="82"/>
  <c r="AV33" i="82"/>
  <c r="AU33" i="82"/>
  <c r="AT33" i="82"/>
  <c r="AS33" i="82"/>
  <c r="AR33" i="82"/>
  <c r="AQ33" i="82"/>
  <c r="AP33" i="82"/>
  <c r="AO33" i="82"/>
  <c r="AN33" i="82"/>
  <c r="BF32" i="82"/>
  <c r="BE32" i="82"/>
  <c r="BD32" i="82"/>
  <c r="BC32" i="82"/>
  <c r="BB32" i="82"/>
  <c r="BA32" i="82"/>
  <c r="AZ32" i="82"/>
  <c r="AY32" i="82"/>
  <c r="AX32" i="82"/>
  <c r="AW32" i="82"/>
  <c r="AV32" i="82"/>
  <c r="AU32" i="82"/>
  <c r="AT32" i="82"/>
  <c r="AS32" i="82"/>
  <c r="AR32" i="82"/>
  <c r="AQ32" i="82"/>
  <c r="AP32" i="82"/>
  <c r="AO32" i="82"/>
  <c r="AN32" i="82"/>
  <c r="BF31" i="82"/>
  <c r="BE31" i="82"/>
  <c r="BD31" i="82"/>
  <c r="BC31" i="82"/>
  <c r="BB31" i="82"/>
  <c r="BA31" i="82"/>
  <c r="AZ31" i="82"/>
  <c r="AY31" i="82"/>
  <c r="AX31" i="82"/>
  <c r="AW31" i="82"/>
  <c r="AV31" i="82"/>
  <c r="AU31" i="82"/>
  <c r="AT31" i="82"/>
  <c r="AS31" i="82"/>
  <c r="AR31" i="82"/>
  <c r="AQ31" i="82"/>
  <c r="AP31" i="82"/>
  <c r="AO31" i="82"/>
  <c r="AN31" i="82"/>
  <c r="BF30" i="82"/>
  <c r="BE30" i="82"/>
  <c r="BD30" i="82"/>
  <c r="BC30" i="82"/>
  <c r="BB30" i="82"/>
  <c r="BA30" i="82"/>
  <c r="AZ30" i="82"/>
  <c r="AY30" i="82"/>
  <c r="AX30" i="82"/>
  <c r="AW30" i="82"/>
  <c r="AV30" i="82"/>
  <c r="AU30" i="82"/>
  <c r="AT30" i="82"/>
  <c r="AS30" i="82"/>
  <c r="AR30" i="82"/>
  <c r="AQ30" i="82"/>
  <c r="AP30" i="82"/>
  <c r="AO30" i="82"/>
  <c r="AN30" i="82"/>
  <c r="BF29" i="82"/>
  <c r="BE29" i="82"/>
  <c r="BD29" i="82"/>
  <c r="BC29" i="82"/>
  <c r="BB29" i="82"/>
  <c r="BA29" i="82"/>
  <c r="AZ29" i="82"/>
  <c r="AY29" i="82"/>
  <c r="AX29" i="82"/>
  <c r="AW29" i="82"/>
  <c r="AV29" i="82"/>
  <c r="AU29" i="82"/>
  <c r="AT29" i="82"/>
  <c r="AS29" i="82"/>
  <c r="AR29" i="82"/>
  <c r="AQ29" i="82"/>
  <c r="AP29" i="82"/>
  <c r="AO29" i="82"/>
  <c r="AN29" i="82"/>
  <c r="BF28" i="82"/>
  <c r="BE28" i="82"/>
  <c r="BD28" i="82"/>
  <c r="BC28" i="82"/>
  <c r="BB28" i="82"/>
  <c r="BA28" i="82"/>
  <c r="AZ28" i="82"/>
  <c r="AY28" i="82"/>
  <c r="AX28" i="82"/>
  <c r="AW28" i="82"/>
  <c r="AV28" i="82"/>
  <c r="AU28" i="82"/>
  <c r="AT28" i="82"/>
  <c r="AS28" i="82"/>
  <c r="AR28" i="82"/>
  <c r="AQ28" i="82"/>
  <c r="AP28" i="82"/>
  <c r="AO28" i="82"/>
  <c r="AN28" i="82"/>
  <c r="BF27" i="82"/>
  <c r="BE27" i="82"/>
  <c r="BD27" i="82"/>
  <c r="BC27" i="82"/>
  <c r="BB27" i="82"/>
  <c r="BA27" i="82"/>
  <c r="AZ27" i="82"/>
  <c r="AY27" i="82"/>
  <c r="AX27" i="82"/>
  <c r="AW27" i="82"/>
  <c r="AV27" i="82"/>
  <c r="AU27" i="82"/>
  <c r="AT27" i="82"/>
  <c r="AS27" i="82"/>
  <c r="AR27" i="82"/>
  <c r="AQ27" i="82"/>
  <c r="AP27" i="82"/>
  <c r="AO27" i="82"/>
  <c r="AN27" i="82"/>
  <c r="BF26" i="82"/>
  <c r="BE26" i="82"/>
  <c r="BD26" i="82"/>
  <c r="BC26" i="82"/>
  <c r="BB26" i="82"/>
  <c r="BA26" i="82"/>
  <c r="AZ26" i="82"/>
  <c r="AY26" i="82"/>
  <c r="AX26" i="82"/>
  <c r="AW26" i="82"/>
  <c r="AV26" i="82"/>
  <c r="AU26" i="82"/>
  <c r="AT26" i="82"/>
  <c r="AS26" i="82"/>
  <c r="AR26" i="82"/>
  <c r="AQ26" i="82"/>
  <c r="AP26" i="82"/>
  <c r="AO26" i="82"/>
  <c r="AN26" i="82"/>
  <c r="BF25" i="82"/>
  <c r="BE25" i="82"/>
  <c r="BD25" i="82"/>
  <c r="BC25" i="82"/>
  <c r="BB25" i="82"/>
  <c r="BA25" i="82"/>
  <c r="AZ25" i="82"/>
  <c r="AY25" i="82"/>
  <c r="AX25" i="82"/>
  <c r="AW25" i="82"/>
  <c r="AV25" i="82"/>
  <c r="AU25" i="82"/>
  <c r="AT25" i="82"/>
  <c r="AS25" i="82"/>
  <c r="AR25" i="82"/>
  <c r="AQ25" i="82"/>
  <c r="AP25" i="82"/>
  <c r="AO25" i="82"/>
  <c r="AN25" i="82"/>
  <c r="BF24" i="82"/>
  <c r="BE24" i="82"/>
  <c r="BD24" i="82"/>
  <c r="BC24" i="82"/>
  <c r="BB24" i="82"/>
  <c r="BA24" i="82"/>
  <c r="AZ24" i="82"/>
  <c r="AY24" i="82"/>
  <c r="AX24" i="82"/>
  <c r="AW24" i="82"/>
  <c r="AV24" i="82"/>
  <c r="AU24" i="82"/>
  <c r="AT24" i="82"/>
  <c r="AS24" i="82"/>
  <c r="AR24" i="82"/>
  <c r="AQ24" i="82"/>
  <c r="AP24" i="82"/>
  <c r="AO24" i="82"/>
  <c r="AN24" i="82"/>
  <c r="BF23" i="82"/>
  <c r="BE23" i="82"/>
  <c r="BD23" i="82"/>
  <c r="BC23" i="82"/>
  <c r="BB23" i="82"/>
  <c r="BA23" i="82"/>
  <c r="AZ23" i="82"/>
  <c r="AY23" i="82"/>
  <c r="AX23" i="82"/>
  <c r="AW23" i="82"/>
  <c r="AV23" i="82"/>
  <c r="AU23" i="82"/>
  <c r="AT23" i="82"/>
  <c r="AS23" i="82"/>
  <c r="AR23" i="82"/>
  <c r="AQ23" i="82"/>
  <c r="AP23" i="82"/>
  <c r="AO23" i="82"/>
  <c r="AN23" i="82"/>
  <c r="BF22" i="82"/>
  <c r="BE22" i="82"/>
  <c r="BD22" i="82"/>
  <c r="BC22" i="82"/>
  <c r="BB22" i="82"/>
  <c r="BA22" i="82"/>
  <c r="AZ22" i="82"/>
  <c r="AY22" i="82"/>
  <c r="AX22" i="82"/>
  <c r="AW22" i="82"/>
  <c r="AV22" i="82"/>
  <c r="AU22" i="82"/>
  <c r="AT22" i="82"/>
  <c r="AS22" i="82"/>
  <c r="AR22" i="82"/>
  <c r="AQ22" i="82"/>
  <c r="AP22" i="82"/>
  <c r="AO22" i="82"/>
  <c r="AN22" i="82"/>
  <c r="BF21" i="82"/>
  <c r="BE21" i="82"/>
  <c r="BD21" i="82"/>
  <c r="BC21" i="82"/>
  <c r="BB21" i="82"/>
  <c r="BA21" i="82"/>
  <c r="AZ21" i="82"/>
  <c r="AY21" i="82"/>
  <c r="AX21" i="82"/>
  <c r="AW21" i="82"/>
  <c r="AV21" i="82"/>
  <c r="AU21" i="82"/>
  <c r="AT21" i="82"/>
  <c r="AS21" i="82"/>
  <c r="AR21" i="82"/>
  <c r="AQ21" i="82"/>
  <c r="AP21" i="82"/>
  <c r="AO21" i="82"/>
  <c r="AN21" i="82"/>
  <c r="BF20" i="82"/>
  <c r="BE20" i="82"/>
  <c r="BD20" i="82"/>
  <c r="BC20" i="82"/>
  <c r="BB20" i="82"/>
  <c r="BA20" i="82"/>
  <c r="AZ20" i="82"/>
  <c r="AY20" i="82"/>
  <c r="AX20" i="82"/>
  <c r="AW20" i="82"/>
  <c r="AV20" i="82"/>
  <c r="AU20" i="82"/>
  <c r="AT20" i="82"/>
  <c r="AS20" i="82"/>
  <c r="AR20" i="82"/>
  <c r="AQ20" i="82"/>
  <c r="AP20" i="82"/>
  <c r="AO20" i="82"/>
  <c r="AN20" i="82"/>
  <c r="BF19" i="82"/>
  <c r="BE19" i="82"/>
  <c r="BD19" i="82"/>
  <c r="BC19" i="82"/>
  <c r="BB19" i="82"/>
  <c r="BA19" i="82"/>
  <c r="AZ19" i="82"/>
  <c r="AY19" i="82"/>
  <c r="AX19" i="82"/>
  <c r="AW19" i="82"/>
  <c r="AV19" i="82"/>
  <c r="AU19" i="82"/>
  <c r="AT19" i="82"/>
  <c r="AS19" i="82"/>
  <c r="AR19" i="82"/>
  <c r="AQ19" i="82"/>
  <c r="AP19" i="82"/>
  <c r="AO19" i="82"/>
  <c r="AN19" i="82"/>
  <c r="BF18" i="82"/>
  <c r="BE18" i="82"/>
  <c r="BD18" i="82"/>
  <c r="BC18" i="82"/>
  <c r="BB18" i="82"/>
  <c r="BA18" i="82"/>
  <c r="AZ18" i="82"/>
  <c r="AY18" i="82"/>
  <c r="AX18" i="82"/>
  <c r="AW18" i="82"/>
  <c r="AV18" i="82"/>
  <c r="AU18" i="82"/>
  <c r="AT18" i="82"/>
  <c r="AS18" i="82"/>
  <c r="AR18" i="82"/>
  <c r="AQ18" i="82"/>
  <c r="AP18" i="82"/>
  <c r="AO18" i="82"/>
  <c r="AN18" i="82"/>
  <c r="BF17" i="82"/>
  <c r="BE17" i="82"/>
  <c r="BD17" i="82"/>
  <c r="BC17" i="82"/>
  <c r="BB17" i="82"/>
  <c r="BA17" i="82"/>
  <c r="AZ17" i="82"/>
  <c r="AY17" i="82"/>
  <c r="AX17" i="82"/>
  <c r="AW17" i="82"/>
  <c r="AV17" i="82"/>
  <c r="AU17" i="82"/>
  <c r="AT17" i="82"/>
  <c r="AS17" i="82"/>
  <c r="AR17" i="82"/>
  <c r="AQ17" i="82"/>
  <c r="AP17" i="82"/>
  <c r="AO17" i="82"/>
  <c r="AN17" i="82"/>
  <c r="BF16" i="82"/>
  <c r="BE16" i="82"/>
  <c r="BD16" i="82"/>
  <c r="BC16" i="82"/>
  <c r="BB16" i="82"/>
  <c r="BA16" i="82"/>
  <c r="AZ16" i="82"/>
  <c r="AY16" i="82"/>
  <c r="AX16" i="82"/>
  <c r="AW16" i="82"/>
  <c r="AV16" i="82"/>
  <c r="AU16" i="82"/>
  <c r="AT16" i="82"/>
  <c r="AS16" i="82"/>
  <c r="AR16" i="82"/>
  <c r="AQ16" i="82"/>
  <c r="AP16" i="82"/>
  <c r="AO16" i="82"/>
  <c r="AN16" i="82"/>
  <c r="BF15" i="82"/>
  <c r="BE15" i="82"/>
  <c r="BD15" i="82"/>
  <c r="BC15" i="82"/>
  <c r="BB15" i="82"/>
  <c r="BA15" i="82"/>
  <c r="AZ15" i="82"/>
  <c r="AY15" i="82"/>
  <c r="AX15" i="82"/>
  <c r="AW15" i="82"/>
  <c r="AV15" i="82"/>
  <c r="AU15" i="82"/>
  <c r="AT15" i="82"/>
  <c r="AS15" i="82"/>
  <c r="AR15" i="82"/>
  <c r="AQ15" i="82"/>
  <c r="AP15" i="82"/>
  <c r="AO15" i="82"/>
  <c r="AN15" i="82"/>
  <c r="BF14" i="82"/>
  <c r="BE14" i="82"/>
  <c r="BD14" i="82"/>
  <c r="BC14" i="82"/>
  <c r="BB14" i="82"/>
  <c r="BA14" i="82"/>
  <c r="AZ14" i="82"/>
  <c r="AY14" i="82"/>
  <c r="AX14" i="82"/>
  <c r="AW14" i="82"/>
  <c r="AV14" i="82"/>
  <c r="AU14" i="82"/>
  <c r="AT14" i="82"/>
  <c r="AS14" i="82"/>
  <c r="AR14" i="82"/>
  <c r="AQ14" i="82"/>
  <c r="AP14" i="82"/>
  <c r="AO14" i="82"/>
  <c r="AN14" i="82"/>
  <c r="S14" i="82"/>
  <c r="S15" i="82" s="1"/>
  <c r="S16" i="82" s="1"/>
  <c r="S17" i="82" s="1"/>
  <c r="S18" i="82" s="1"/>
  <c r="S19" i="82" s="1"/>
  <c r="S20" i="82" s="1"/>
  <c r="S21" i="82" s="1"/>
  <c r="S22" i="82" s="1"/>
  <c r="S23" i="82" s="1"/>
  <c r="S24" i="82" s="1"/>
  <c r="S25" i="82" s="1"/>
  <c r="S26" i="82" s="1"/>
  <c r="S27" i="82" s="1"/>
  <c r="S28" i="82" s="1"/>
  <c r="S29" i="82" s="1"/>
  <c r="S30" i="82" s="1"/>
  <c r="S31" i="82" s="1"/>
  <c r="S32" i="82" s="1"/>
  <c r="S33" i="82" s="1"/>
  <c r="S34" i="82" s="1"/>
  <c r="S35" i="82" s="1"/>
  <c r="S36" i="82" s="1"/>
  <c r="S37" i="82" s="1"/>
  <c r="L7" i="82" s="1"/>
  <c r="R14" i="82"/>
  <c r="R15" i="82" s="1"/>
  <c r="R16" i="82" s="1"/>
  <c r="R17" i="82" s="1"/>
  <c r="R18" i="82" s="1"/>
  <c r="R19" i="82" s="1"/>
  <c r="R20" i="82" s="1"/>
  <c r="R21" i="82" s="1"/>
  <c r="R22" i="82" s="1"/>
  <c r="R23" i="82" s="1"/>
  <c r="R24" i="82" s="1"/>
  <c r="R25" i="82" s="1"/>
  <c r="R26" i="82" s="1"/>
  <c r="R27" i="82" s="1"/>
  <c r="R28" i="82" s="1"/>
  <c r="R29" i="82" s="1"/>
  <c r="R30" i="82" s="1"/>
  <c r="R31" i="82" s="1"/>
  <c r="R32" i="82" s="1"/>
  <c r="R33" i="82" s="1"/>
  <c r="R34" i="82" s="1"/>
  <c r="R35" i="82" s="1"/>
  <c r="R36" i="82" s="1"/>
  <c r="R37" i="82" s="1"/>
  <c r="L6" i="82" s="1"/>
  <c r="E8" i="82"/>
  <c r="E7" i="82"/>
  <c r="E6" i="82"/>
  <c r="P5" i="82"/>
  <c r="L5" i="82"/>
  <c r="E5" i="82"/>
  <c r="B15" i="82" l="1"/>
  <c r="N5" i="82"/>
  <c r="N6" i="82"/>
  <c r="AI14" i="82"/>
  <c r="R5" i="82"/>
  <c r="AU38" i="81"/>
  <c r="BF37" i="81"/>
  <c r="BE37" i="81"/>
  <c r="BD37" i="81"/>
  <c r="BC37" i="81"/>
  <c r="BB37" i="81"/>
  <c r="BA37" i="81"/>
  <c r="AZ37" i="81"/>
  <c r="AY37" i="81"/>
  <c r="AX37" i="81"/>
  <c r="AW37" i="81"/>
  <c r="AV37" i="81"/>
  <c r="AU37" i="81"/>
  <c r="AT37" i="81"/>
  <c r="AS37" i="81"/>
  <c r="AR37" i="81"/>
  <c r="AQ37" i="81"/>
  <c r="AP37" i="81"/>
  <c r="AO37" i="81"/>
  <c r="AN37" i="81"/>
  <c r="BF36" i="81"/>
  <c r="BE36" i="81"/>
  <c r="BD36" i="81"/>
  <c r="BC36" i="81"/>
  <c r="BB36" i="81"/>
  <c r="BA36" i="81"/>
  <c r="AZ36" i="81"/>
  <c r="AY36" i="81"/>
  <c r="AX36" i="81"/>
  <c r="AW36" i="81"/>
  <c r="AV36" i="81"/>
  <c r="AU36" i="81"/>
  <c r="AT36" i="81"/>
  <c r="AS36" i="81"/>
  <c r="AR36" i="81"/>
  <c r="AQ36" i="81"/>
  <c r="AP36" i="81"/>
  <c r="AO36" i="81"/>
  <c r="AN36" i="81"/>
  <c r="BF35" i="81"/>
  <c r="BE35" i="81"/>
  <c r="BD35" i="81"/>
  <c r="BC35" i="81"/>
  <c r="BB35" i="81"/>
  <c r="BA35" i="81"/>
  <c r="AZ35" i="81"/>
  <c r="AY35" i="81"/>
  <c r="AX35" i="81"/>
  <c r="AW35" i="81"/>
  <c r="AV35" i="81"/>
  <c r="AU35" i="81"/>
  <c r="AT35" i="81"/>
  <c r="AS35" i="81"/>
  <c r="AR35" i="81"/>
  <c r="AQ35" i="81"/>
  <c r="AP35" i="81"/>
  <c r="AO35" i="81"/>
  <c r="AN35" i="81"/>
  <c r="BF34" i="81"/>
  <c r="BE34" i="81"/>
  <c r="BD34" i="81"/>
  <c r="BC34" i="81"/>
  <c r="BB34" i="81"/>
  <c r="BA34" i="81"/>
  <c r="AZ34" i="81"/>
  <c r="AY34" i="81"/>
  <c r="AX34" i="81"/>
  <c r="AW34" i="81"/>
  <c r="AV34" i="81"/>
  <c r="AU34" i="81"/>
  <c r="AT34" i="81"/>
  <c r="AS34" i="81"/>
  <c r="AR34" i="81"/>
  <c r="AQ34" i="81"/>
  <c r="AP34" i="81"/>
  <c r="AO34" i="81"/>
  <c r="AN34" i="81"/>
  <c r="BF33" i="81"/>
  <c r="BE33" i="81"/>
  <c r="BD33" i="81"/>
  <c r="BC33" i="81"/>
  <c r="BB33" i="81"/>
  <c r="BA33" i="81"/>
  <c r="AZ33" i="81"/>
  <c r="AY33" i="81"/>
  <c r="AX33" i="81"/>
  <c r="AW33" i="81"/>
  <c r="AV33" i="81"/>
  <c r="AU33" i="81"/>
  <c r="AT33" i="81"/>
  <c r="AS33" i="81"/>
  <c r="AR33" i="81"/>
  <c r="AQ33" i="81"/>
  <c r="AP33" i="81"/>
  <c r="AO33" i="81"/>
  <c r="AN33" i="81"/>
  <c r="BF32" i="81"/>
  <c r="BE32" i="81"/>
  <c r="BD32" i="81"/>
  <c r="BC32" i="81"/>
  <c r="BB32" i="81"/>
  <c r="BA32" i="81"/>
  <c r="AZ32" i="81"/>
  <c r="AY32" i="81"/>
  <c r="AX32" i="81"/>
  <c r="AW32" i="81"/>
  <c r="AV32" i="81"/>
  <c r="AU32" i="81"/>
  <c r="AT32" i="81"/>
  <c r="AS32" i="81"/>
  <c r="AR32" i="81"/>
  <c r="AQ32" i="81"/>
  <c r="AP32" i="81"/>
  <c r="AO32" i="81"/>
  <c r="AN32" i="81"/>
  <c r="BF31" i="81"/>
  <c r="BE31" i="81"/>
  <c r="BD31" i="81"/>
  <c r="BC31" i="81"/>
  <c r="BB31" i="81"/>
  <c r="BA31" i="81"/>
  <c r="AZ31" i="81"/>
  <c r="AY31" i="81"/>
  <c r="AX31" i="81"/>
  <c r="AW31" i="81"/>
  <c r="AV31" i="81"/>
  <c r="AU31" i="81"/>
  <c r="AT31" i="81"/>
  <c r="AS31" i="81"/>
  <c r="AR31" i="81"/>
  <c r="AQ31" i="81"/>
  <c r="AP31" i="81"/>
  <c r="AO31" i="81"/>
  <c r="AN31" i="81"/>
  <c r="BF30" i="81"/>
  <c r="BE30" i="81"/>
  <c r="BD30" i="81"/>
  <c r="BC30" i="81"/>
  <c r="BB30" i="81"/>
  <c r="BA30" i="81"/>
  <c r="AZ30" i="81"/>
  <c r="AY30" i="81"/>
  <c r="AX30" i="81"/>
  <c r="AW30" i="81"/>
  <c r="AV30" i="81"/>
  <c r="AU30" i="81"/>
  <c r="AT30" i="81"/>
  <c r="AS30" i="81"/>
  <c r="AR30" i="81"/>
  <c r="AQ30" i="81"/>
  <c r="AP30" i="81"/>
  <c r="AO30" i="81"/>
  <c r="AN30" i="81"/>
  <c r="BF29" i="81"/>
  <c r="BE29" i="81"/>
  <c r="BD29" i="81"/>
  <c r="BC29" i="81"/>
  <c r="BB29" i="81"/>
  <c r="BA29" i="81"/>
  <c r="AZ29" i="81"/>
  <c r="AY29" i="81"/>
  <c r="AX29" i="81"/>
  <c r="AW29" i="81"/>
  <c r="AV29" i="81"/>
  <c r="AU29" i="81"/>
  <c r="AT29" i="81"/>
  <c r="AS29" i="81"/>
  <c r="AR29" i="81"/>
  <c r="AQ29" i="81"/>
  <c r="AP29" i="81"/>
  <c r="AO29" i="81"/>
  <c r="AN29" i="81"/>
  <c r="BF28" i="81"/>
  <c r="BE28" i="81"/>
  <c r="BD28" i="81"/>
  <c r="BC28" i="81"/>
  <c r="BB28" i="81"/>
  <c r="BA28" i="81"/>
  <c r="AZ28" i="81"/>
  <c r="AY28" i="81"/>
  <c r="AX28" i="81"/>
  <c r="AW28" i="81"/>
  <c r="AV28" i="81"/>
  <c r="AU28" i="81"/>
  <c r="AT28" i="81"/>
  <c r="AS28" i="81"/>
  <c r="AR28" i="81"/>
  <c r="AQ28" i="81"/>
  <c r="AP28" i="81"/>
  <c r="AO28" i="81"/>
  <c r="AN28" i="81"/>
  <c r="BF27" i="81"/>
  <c r="BE27" i="81"/>
  <c r="BD27" i="81"/>
  <c r="BC27" i="81"/>
  <c r="BB27" i="81"/>
  <c r="BA27" i="81"/>
  <c r="AZ27" i="81"/>
  <c r="AY27" i="81"/>
  <c r="AX27" i="81"/>
  <c r="AW27" i="81"/>
  <c r="AV27" i="81"/>
  <c r="AU27" i="81"/>
  <c r="AT27" i="81"/>
  <c r="AS27" i="81"/>
  <c r="AR27" i="81"/>
  <c r="AQ27" i="81"/>
  <c r="AP27" i="81"/>
  <c r="AO27" i="81"/>
  <c r="AN27" i="81"/>
  <c r="BF26" i="81"/>
  <c r="BE26" i="81"/>
  <c r="BD26" i="81"/>
  <c r="BC26" i="81"/>
  <c r="BB26" i="81"/>
  <c r="BA26" i="81"/>
  <c r="AZ26" i="81"/>
  <c r="AY26" i="81"/>
  <c r="AX26" i="81"/>
  <c r="AW26" i="81"/>
  <c r="AV26" i="81"/>
  <c r="AU26" i="81"/>
  <c r="AT26" i="81"/>
  <c r="AS26" i="81"/>
  <c r="AR26" i="81"/>
  <c r="AQ26" i="81"/>
  <c r="AP26" i="81"/>
  <c r="AO26" i="81"/>
  <c r="AN26" i="81"/>
  <c r="BF25" i="81"/>
  <c r="BE25" i="81"/>
  <c r="BD25" i="81"/>
  <c r="BC25" i="81"/>
  <c r="BB25" i="81"/>
  <c r="BA25" i="81"/>
  <c r="AZ25" i="81"/>
  <c r="AY25" i="81"/>
  <c r="AX25" i="81"/>
  <c r="AW25" i="81"/>
  <c r="AV25" i="81"/>
  <c r="AU25" i="81"/>
  <c r="AT25" i="81"/>
  <c r="AS25" i="81"/>
  <c r="AR25" i="81"/>
  <c r="AQ25" i="81"/>
  <c r="AP25" i="81"/>
  <c r="AO25" i="81"/>
  <c r="AN25" i="81"/>
  <c r="BF24" i="81"/>
  <c r="BE24" i="81"/>
  <c r="BD24" i="81"/>
  <c r="BC24" i="81"/>
  <c r="BB24" i="81"/>
  <c r="BA24" i="81"/>
  <c r="AZ24" i="81"/>
  <c r="AY24" i="81"/>
  <c r="AX24" i="81"/>
  <c r="AW24" i="81"/>
  <c r="AV24" i="81"/>
  <c r="AU24" i="81"/>
  <c r="AT24" i="81"/>
  <c r="AS24" i="81"/>
  <c r="AR24" i="81"/>
  <c r="AQ24" i="81"/>
  <c r="AP24" i="81"/>
  <c r="AO24" i="81"/>
  <c r="AN24" i="81"/>
  <c r="BF23" i="81"/>
  <c r="BE23" i="81"/>
  <c r="BD23" i="81"/>
  <c r="BC23" i="81"/>
  <c r="BB23" i="81"/>
  <c r="BA23" i="81"/>
  <c r="AZ23" i="81"/>
  <c r="AY23" i="81"/>
  <c r="AX23" i="81"/>
  <c r="AW23" i="81"/>
  <c r="AV23" i="81"/>
  <c r="AU23" i="81"/>
  <c r="AT23" i="81"/>
  <c r="AS23" i="81"/>
  <c r="AR23" i="81"/>
  <c r="AQ23" i="81"/>
  <c r="AP23" i="81"/>
  <c r="AO23" i="81"/>
  <c r="AN23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BF21" i="81"/>
  <c r="BE21" i="81"/>
  <c r="BD21" i="81"/>
  <c r="BC21" i="81"/>
  <c r="BB21" i="81"/>
  <c r="BA21" i="81"/>
  <c r="AZ21" i="81"/>
  <c r="AY21" i="81"/>
  <c r="AX21" i="81"/>
  <c r="AW21" i="81"/>
  <c r="AV21" i="81"/>
  <c r="AU21" i="81"/>
  <c r="AT21" i="81"/>
  <c r="AS21" i="81"/>
  <c r="AR21" i="81"/>
  <c r="AQ21" i="81"/>
  <c r="AP21" i="81"/>
  <c r="AO21" i="81"/>
  <c r="AN21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BF19" i="81"/>
  <c r="BE19" i="81"/>
  <c r="BD19" i="81"/>
  <c r="BC19" i="81"/>
  <c r="BB19" i="81"/>
  <c r="BA19" i="81"/>
  <c r="AZ19" i="81"/>
  <c r="AY19" i="81"/>
  <c r="AX19" i="81"/>
  <c r="AW19" i="81"/>
  <c r="AV19" i="81"/>
  <c r="AU19" i="81"/>
  <c r="AT19" i="81"/>
  <c r="AS19" i="81"/>
  <c r="AR19" i="81"/>
  <c r="AQ19" i="81"/>
  <c r="AP19" i="81"/>
  <c r="AO19" i="81"/>
  <c r="AN19" i="81"/>
  <c r="BF18" i="81"/>
  <c r="BE18" i="81"/>
  <c r="BD18" i="81"/>
  <c r="BC18" i="81"/>
  <c r="BB18" i="81"/>
  <c r="BA18" i="81"/>
  <c r="AZ18" i="81"/>
  <c r="AY18" i="81"/>
  <c r="AX18" i="81"/>
  <c r="AW18" i="81"/>
  <c r="AV18" i="81"/>
  <c r="AU18" i="81"/>
  <c r="AT18" i="81"/>
  <c r="AS18" i="81"/>
  <c r="AR18" i="81"/>
  <c r="AQ18" i="81"/>
  <c r="AP18" i="81"/>
  <c r="AO18" i="81"/>
  <c r="AN18" i="81"/>
  <c r="BF17" i="81"/>
  <c r="BE17" i="81"/>
  <c r="BD17" i="81"/>
  <c r="BC17" i="81"/>
  <c r="BB17" i="81"/>
  <c r="BA17" i="81"/>
  <c r="AZ17" i="81"/>
  <c r="AY17" i="81"/>
  <c r="AX17" i="81"/>
  <c r="AW17" i="81"/>
  <c r="AV17" i="81"/>
  <c r="AU17" i="81"/>
  <c r="AT17" i="81"/>
  <c r="AS17" i="81"/>
  <c r="AR17" i="81"/>
  <c r="AQ17" i="81"/>
  <c r="AP17" i="81"/>
  <c r="AO17" i="81"/>
  <c r="AN17" i="81"/>
  <c r="BF16" i="81"/>
  <c r="BE16" i="81"/>
  <c r="BD16" i="81"/>
  <c r="BC16" i="81"/>
  <c r="BB16" i="81"/>
  <c r="BA16" i="81"/>
  <c r="AZ16" i="81"/>
  <c r="AY16" i="81"/>
  <c r="AX16" i="81"/>
  <c r="AW16" i="81"/>
  <c r="AV16" i="81"/>
  <c r="AU16" i="81"/>
  <c r="AT16" i="81"/>
  <c r="AS16" i="81"/>
  <c r="AR16" i="81"/>
  <c r="AQ16" i="81"/>
  <c r="AP16" i="81"/>
  <c r="AO16" i="81"/>
  <c r="AN16" i="81"/>
  <c r="BF15" i="81"/>
  <c r="BE15" i="81"/>
  <c r="BD15" i="81"/>
  <c r="BC15" i="81"/>
  <c r="BB15" i="81"/>
  <c r="BA15" i="81"/>
  <c r="AZ15" i="81"/>
  <c r="AY15" i="81"/>
  <c r="AX15" i="81"/>
  <c r="AW15" i="81"/>
  <c r="AV15" i="81"/>
  <c r="AU15" i="81"/>
  <c r="AT15" i="81"/>
  <c r="AS15" i="81"/>
  <c r="AR15" i="81"/>
  <c r="AQ15" i="81"/>
  <c r="AP15" i="81"/>
  <c r="AO15" i="81"/>
  <c r="AN15" i="81"/>
  <c r="BF14" i="81"/>
  <c r="BE14" i="81"/>
  <c r="BD14" i="81"/>
  <c r="BC14" i="81"/>
  <c r="BB14" i="81"/>
  <c r="BA14" i="81"/>
  <c r="AZ14" i="81"/>
  <c r="AY14" i="81"/>
  <c r="AX14" i="81"/>
  <c r="AW14" i="81"/>
  <c r="AV14" i="81"/>
  <c r="AU14" i="81"/>
  <c r="AT14" i="81"/>
  <c r="AS14" i="81"/>
  <c r="AR14" i="81"/>
  <c r="AQ14" i="81"/>
  <c r="AP14" i="81"/>
  <c r="AO14" i="81"/>
  <c r="AN14" i="81"/>
  <c r="S14" i="81"/>
  <c r="S15" i="81" s="1"/>
  <c r="S16" i="81" s="1"/>
  <c r="S17" i="81" s="1"/>
  <c r="S18" i="81" s="1"/>
  <c r="S19" i="81" s="1"/>
  <c r="S20" i="81" s="1"/>
  <c r="S21" i="81" s="1"/>
  <c r="S22" i="81" s="1"/>
  <c r="S23" i="81" s="1"/>
  <c r="S24" i="81" s="1"/>
  <c r="S25" i="81" s="1"/>
  <c r="S26" i="81" s="1"/>
  <c r="S27" i="81" s="1"/>
  <c r="S28" i="81" s="1"/>
  <c r="S29" i="81" s="1"/>
  <c r="S30" i="81" s="1"/>
  <c r="S31" i="81" s="1"/>
  <c r="S32" i="81" s="1"/>
  <c r="S33" i="81" s="1"/>
  <c r="S34" i="81" s="1"/>
  <c r="S35" i="81" s="1"/>
  <c r="S36" i="81" s="1"/>
  <c r="S37" i="81" s="1"/>
  <c r="L7" i="81" s="1"/>
  <c r="R14" i="81"/>
  <c r="R15" i="81" s="1"/>
  <c r="R16" i="81" s="1"/>
  <c r="R17" i="81" s="1"/>
  <c r="R18" i="81" s="1"/>
  <c r="R19" i="81" s="1"/>
  <c r="R20" i="81" s="1"/>
  <c r="R21" i="81" s="1"/>
  <c r="R22" i="81" s="1"/>
  <c r="R23" i="81" s="1"/>
  <c r="R24" i="81" s="1"/>
  <c r="R25" i="81" s="1"/>
  <c r="R26" i="81" s="1"/>
  <c r="R27" i="81" s="1"/>
  <c r="R28" i="81" s="1"/>
  <c r="R29" i="81" s="1"/>
  <c r="R30" i="81" s="1"/>
  <c r="R31" i="81" s="1"/>
  <c r="R32" i="81" s="1"/>
  <c r="R33" i="81" s="1"/>
  <c r="R34" i="81" s="1"/>
  <c r="R35" i="81" s="1"/>
  <c r="R36" i="81" s="1"/>
  <c r="R37" i="81" s="1"/>
  <c r="L6" i="81" s="1"/>
  <c r="E8" i="81"/>
  <c r="E7" i="81"/>
  <c r="E6" i="81"/>
  <c r="P5" i="81"/>
  <c r="L5" i="81"/>
  <c r="N5" i="81" s="1"/>
  <c r="E5" i="81"/>
  <c r="B16" i="82" l="1"/>
  <c r="AI15" i="82"/>
  <c r="N6" i="81"/>
  <c r="B15" i="81"/>
  <c r="B16" i="81" s="1"/>
  <c r="B17" i="81" s="1"/>
  <c r="AI14" i="81"/>
  <c r="R5" i="81"/>
  <c r="AU38" i="80"/>
  <c r="BF37" i="80"/>
  <c r="BE37" i="80"/>
  <c r="BD37" i="80"/>
  <c r="BC37" i="80"/>
  <c r="BB37" i="80"/>
  <c r="BA37" i="80"/>
  <c r="AZ37" i="80"/>
  <c r="AY37" i="80"/>
  <c r="AX37" i="80"/>
  <c r="AW37" i="80"/>
  <c r="AV37" i="80"/>
  <c r="AU37" i="80"/>
  <c r="AT37" i="80"/>
  <c r="AS37" i="80"/>
  <c r="AR37" i="80"/>
  <c r="AQ37" i="80"/>
  <c r="AP37" i="80"/>
  <c r="AO37" i="80"/>
  <c r="AN37" i="80"/>
  <c r="BF36" i="80"/>
  <c r="BE36" i="80"/>
  <c r="BD36" i="80"/>
  <c r="BC36" i="80"/>
  <c r="BB36" i="80"/>
  <c r="BA36" i="80"/>
  <c r="AZ36" i="80"/>
  <c r="AY36" i="80"/>
  <c r="AX36" i="80"/>
  <c r="AW36" i="80"/>
  <c r="AV36" i="80"/>
  <c r="AU36" i="80"/>
  <c r="AT36" i="80"/>
  <c r="AS36" i="80"/>
  <c r="AR36" i="80"/>
  <c r="AQ36" i="80"/>
  <c r="AP36" i="80"/>
  <c r="AO36" i="80"/>
  <c r="AN36" i="80"/>
  <c r="BF35" i="80"/>
  <c r="BE35" i="80"/>
  <c r="BD35" i="80"/>
  <c r="BC35" i="80"/>
  <c r="BB35" i="80"/>
  <c r="BA35" i="80"/>
  <c r="AZ35" i="80"/>
  <c r="AY35" i="80"/>
  <c r="AX35" i="80"/>
  <c r="AW35" i="80"/>
  <c r="AV35" i="80"/>
  <c r="AU35" i="80"/>
  <c r="AT35" i="80"/>
  <c r="AS35" i="80"/>
  <c r="AR35" i="80"/>
  <c r="AQ35" i="80"/>
  <c r="AP35" i="80"/>
  <c r="AO35" i="80"/>
  <c r="AN35" i="80"/>
  <c r="BF34" i="80"/>
  <c r="BE34" i="80"/>
  <c r="BD34" i="80"/>
  <c r="BC34" i="80"/>
  <c r="BB34" i="80"/>
  <c r="BA34" i="80"/>
  <c r="AZ34" i="80"/>
  <c r="AY34" i="80"/>
  <c r="AX34" i="80"/>
  <c r="AW34" i="80"/>
  <c r="AV34" i="80"/>
  <c r="AU34" i="80"/>
  <c r="AT34" i="80"/>
  <c r="AS34" i="80"/>
  <c r="AR34" i="80"/>
  <c r="AQ34" i="80"/>
  <c r="AP34" i="80"/>
  <c r="AO34" i="80"/>
  <c r="AN34" i="80"/>
  <c r="BF33" i="80"/>
  <c r="BE33" i="80"/>
  <c r="BD33" i="80"/>
  <c r="BC33" i="80"/>
  <c r="BB33" i="80"/>
  <c r="BA33" i="80"/>
  <c r="AZ33" i="80"/>
  <c r="AY33" i="80"/>
  <c r="AX33" i="80"/>
  <c r="AW33" i="80"/>
  <c r="AV33" i="80"/>
  <c r="AU33" i="80"/>
  <c r="AT33" i="80"/>
  <c r="AS33" i="80"/>
  <c r="AR33" i="80"/>
  <c r="AQ33" i="80"/>
  <c r="AP33" i="80"/>
  <c r="AO33" i="80"/>
  <c r="AN33" i="80"/>
  <c r="BF32" i="80"/>
  <c r="BE32" i="80"/>
  <c r="BD32" i="80"/>
  <c r="BC32" i="80"/>
  <c r="BB32" i="80"/>
  <c r="BA32" i="80"/>
  <c r="AZ32" i="80"/>
  <c r="AY32" i="80"/>
  <c r="AX32" i="80"/>
  <c r="AW32" i="80"/>
  <c r="AV32" i="80"/>
  <c r="AU32" i="80"/>
  <c r="AT32" i="80"/>
  <c r="AS32" i="80"/>
  <c r="AR32" i="80"/>
  <c r="AQ32" i="80"/>
  <c r="AP32" i="80"/>
  <c r="AO32" i="80"/>
  <c r="AN32" i="80"/>
  <c r="BF31" i="80"/>
  <c r="BE31" i="80"/>
  <c r="BD31" i="80"/>
  <c r="BC31" i="80"/>
  <c r="BB31" i="80"/>
  <c r="BA31" i="80"/>
  <c r="AZ31" i="80"/>
  <c r="AY31" i="80"/>
  <c r="AX31" i="80"/>
  <c r="AW31" i="80"/>
  <c r="AV31" i="80"/>
  <c r="AU31" i="80"/>
  <c r="AT31" i="80"/>
  <c r="AS31" i="80"/>
  <c r="AR31" i="80"/>
  <c r="AQ31" i="80"/>
  <c r="AP31" i="80"/>
  <c r="AO31" i="80"/>
  <c r="AN31" i="80"/>
  <c r="BF30" i="80"/>
  <c r="BE30" i="80"/>
  <c r="BD30" i="80"/>
  <c r="BC30" i="80"/>
  <c r="BB30" i="80"/>
  <c r="BA30" i="80"/>
  <c r="AZ30" i="80"/>
  <c r="AY30" i="80"/>
  <c r="AX30" i="80"/>
  <c r="AW30" i="80"/>
  <c r="AV30" i="80"/>
  <c r="AU30" i="80"/>
  <c r="AT30" i="80"/>
  <c r="AS30" i="80"/>
  <c r="AR30" i="80"/>
  <c r="AQ30" i="80"/>
  <c r="AP30" i="80"/>
  <c r="AO30" i="80"/>
  <c r="AN30" i="80"/>
  <c r="BF29" i="80"/>
  <c r="BE29" i="80"/>
  <c r="BD29" i="80"/>
  <c r="BC29" i="80"/>
  <c r="BB29" i="80"/>
  <c r="BA29" i="80"/>
  <c r="AZ29" i="80"/>
  <c r="AY29" i="80"/>
  <c r="AX29" i="80"/>
  <c r="AW29" i="80"/>
  <c r="AV29" i="80"/>
  <c r="AU29" i="80"/>
  <c r="AT29" i="80"/>
  <c r="AS29" i="80"/>
  <c r="AR29" i="80"/>
  <c r="AQ29" i="80"/>
  <c r="AP29" i="80"/>
  <c r="AO29" i="80"/>
  <c r="AN29" i="80"/>
  <c r="BF28" i="80"/>
  <c r="BE28" i="80"/>
  <c r="BD28" i="80"/>
  <c r="BC28" i="80"/>
  <c r="BB28" i="80"/>
  <c r="BA28" i="80"/>
  <c r="AZ28" i="80"/>
  <c r="AY28" i="80"/>
  <c r="AX28" i="80"/>
  <c r="AW28" i="80"/>
  <c r="AV28" i="80"/>
  <c r="AU28" i="80"/>
  <c r="AT28" i="80"/>
  <c r="AS28" i="80"/>
  <c r="AR28" i="80"/>
  <c r="AQ28" i="80"/>
  <c r="AP28" i="80"/>
  <c r="AO28" i="80"/>
  <c r="AN28" i="80"/>
  <c r="BF27" i="80"/>
  <c r="BE27" i="80"/>
  <c r="BD27" i="80"/>
  <c r="BC27" i="80"/>
  <c r="BB27" i="80"/>
  <c r="BA27" i="80"/>
  <c r="AZ27" i="80"/>
  <c r="AY27" i="80"/>
  <c r="AX27" i="80"/>
  <c r="AW27" i="80"/>
  <c r="AV27" i="80"/>
  <c r="AU27" i="80"/>
  <c r="AT27" i="80"/>
  <c r="AS27" i="80"/>
  <c r="AR27" i="80"/>
  <c r="AQ27" i="80"/>
  <c r="AP27" i="80"/>
  <c r="AO27" i="80"/>
  <c r="AN27" i="80"/>
  <c r="BF26" i="80"/>
  <c r="BE26" i="80"/>
  <c r="BD26" i="80"/>
  <c r="BC26" i="80"/>
  <c r="BB26" i="80"/>
  <c r="BA26" i="80"/>
  <c r="AZ26" i="80"/>
  <c r="AY26" i="80"/>
  <c r="AX26" i="80"/>
  <c r="AW26" i="80"/>
  <c r="AV26" i="80"/>
  <c r="AU26" i="80"/>
  <c r="AT26" i="80"/>
  <c r="AS26" i="80"/>
  <c r="AR26" i="80"/>
  <c r="AQ26" i="80"/>
  <c r="AP26" i="80"/>
  <c r="AO26" i="80"/>
  <c r="AN26" i="80"/>
  <c r="BF25" i="80"/>
  <c r="BE25" i="80"/>
  <c r="BD25" i="80"/>
  <c r="BC25" i="80"/>
  <c r="BB25" i="80"/>
  <c r="BA25" i="80"/>
  <c r="AZ25" i="80"/>
  <c r="AY25" i="80"/>
  <c r="AX25" i="80"/>
  <c r="AW25" i="80"/>
  <c r="AV25" i="80"/>
  <c r="AU25" i="80"/>
  <c r="AT25" i="80"/>
  <c r="AS25" i="80"/>
  <c r="AR25" i="80"/>
  <c r="AQ25" i="80"/>
  <c r="AP25" i="80"/>
  <c r="AO25" i="80"/>
  <c r="AN25" i="80"/>
  <c r="BF24" i="80"/>
  <c r="BE24" i="80"/>
  <c r="BD24" i="80"/>
  <c r="BC24" i="80"/>
  <c r="BB24" i="80"/>
  <c r="BA24" i="80"/>
  <c r="AZ24" i="80"/>
  <c r="AY24" i="80"/>
  <c r="AX24" i="80"/>
  <c r="AW24" i="80"/>
  <c r="AV24" i="80"/>
  <c r="AU24" i="80"/>
  <c r="AT24" i="80"/>
  <c r="AS24" i="80"/>
  <c r="AR24" i="80"/>
  <c r="AQ24" i="80"/>
  <c r="AP24" i="80"/>
  <c r="AO24" i="80"/>
  <c r="AN24" i="80"/>
  <c r="BF23" i="80"/>
  <c r="BE23" i="80"/>
  <c r="BD23" i="80"/>
  <c r="BC23" i="80"/>
  <c r="BB23" i="80"/>
  <c r="BA23" i="80"/>
  <c r="AZ23" i="80"/>
  <c r="AY23" i="80"/>
  <c r="AX23" i="80"/>
  <c r="AW23" i="80"/>
  <c r="AV23" i="80"/>
  <c r="AU23" i="80"/>
  <c r="AT23" i="80"/>
  <c r="AS23" i="80"/>
  <c r="AR23" i="80"/>
  <c r="AQ23" i="80"/>
  <c r="AP23" i="80"/>
  <c r="AO23" i="80"/>
  <c r="AN23" i="80"/>
  <c r="BF22" i="80"/>
  <c r="BE22" i="80"/>
  <c r="BD22" i="80"/>
  <c r="BC22" i="80"/>
  <c r="BB22" i="80"/>
  <c r="BA22" i="80"/>
  <c r="AZ22" i="80"/>
  <c r="AY22" i="80"/>
  <c r="AX22" i="80"/>
  <c r="AW22" i="80"/>
  <c r="AV22" i="80"/>
  <c r="AU22" i="80"/>
  <c r="AT22" i="80"/>
  <c r="AS22" i="80"/>
  <c r="AR22" i="80"/>
  <c r="AQ22" i="80"/>
  <c r="AP22" i="80"/>
  <c r="AO22" i="80"/>
  <c r="AN22" i="80"/>
  <c r="BF21" i="80"/>
  <c r="BE21" i="80"/>
  <c r="BD21" i="80"/>
  <c r="BC21" i="80"/>
  <c r="BB21" i="80"/>
  <c r="BA21" i="80"/>
  <c r="AZ21" i="80"/>
  <c r="AY21" i="80"/>
  <c r="AX21" i="80"/>
  <c r="AW21" i="80"/>
  <c r="AV21" i="80"/>
  <c r="AU21" i="80"/>
  <c r="AT21" i="80"/>
  <c r="AS21" i="80"/>
  <c r="AR21" i="80"/>
  <c r="AQ21" i="80"/>
  <c r="AP21" i="80"/>
  <c r="AO21" i="80"/>
  <c r="AN21" i="80"/>
  <c r="BF20" i="80"/>
  <c r="BE20" i="80"/>
  <c r="BD20" i="80"/>
  <c r="BC20" i="80"/>
  <c r="BB20" i="80"/>
  <c r="BA20" i="80"/>
  <c r="AZ20" i="80"/>
  <c r="AY20" i="80"/>
  <c r="AX20" i="80"/>
  <c r="AW20" i="80"/>
  <c r="AV20" i="80"/>
  <c r="AU20" i="80"/>
  <c r="AT20" i="80"/>
  <c r="AS20" i="80"/>
  <c r="AR20" i="80"/>
  <c r="AQ20" i="80"/>
  <c r="AP20" i="80"/>
  <c r="AO20" i="80"/>
  <c r="AN20" i="80"/>
  <c r="BF19" i="80"/>
  <c r="BE19" i="80"/>
  <c r="BD19" i="80"/>
  <c r="BC19" i="80"/>
  <c r="BB19" i="80"/>
  <c r="BA19" i="80"/>
  <c r="AZ19" i="80"/>
  <c r="AY19" i="80"/>
  <c r="AX19" i="80"/>
  <c r="AW19" i="80"/>
  <c r="AV19" i="80"/>
  <c r="AU19" i="80"/>
  <c r="AT19" i="80"/>
  <c r="AS19" i="80"/>
  <c r="AR19" i="80"/>
  <c r="AQ19" i="80"/>
  <c r="AP19" i="80"/>
  <c r="AO19" i="80"/>
  <c r="AN19" i="80"/>
  <c r="BF18" i="80"/>
  <c r="BE18" i="80"/>
  <c r="BD18" i="80"/>
  <c r="BC18" i="80"/>
  <c r="BB18" i="80"/>
  <c r="BA18" i="80"/>
  <c r="AZ18" i="80"/>
  <c r="AY18" i="80"/>
  <c r="AX18" i="80"/>
  <c r="AW18" i="80"/>
  <c r="AV18" i="80"/>
  <c r="AU18" i="80"/>
  <c r="AT18" i="80"/>
  <c r="AS18" i="80"/>
  <c r="AR18" i="80"/>
  <c r="AQ18" i="80"/>
  <c r="AP18" i="80"/>
  <c r="AO18" i="80"/>
  <c r="AN18" i="80"/>
  <c r="BF17" i="80"/>
  <c r="BE17" i="80"/>
  <c r="BD17" i="80"/>
  <c r="BC17" i="80"/>
  <c r="BB17" i="80"/>
  <c r="BA17" i="80"/>
  <c r="AZ17" i="80"/>
  <c r="AY17" i="80"/>
  <c r="AX17" i="80"/>
  <c r="AW17" i="80"/>
  <c r="AV17" i="80"/>
  <c r="AU17" i="80"/>
  <c r="AT17" i="80"/>
  <c r="AS17" i="80"/>
  <c r="AR17" i="80"/>
  <c r="AQ17" i="80"/>
  <c r="AP17" i="80"/>
  <c r="AO17" i="80"/>
  <c r="AN17" i="80"/>
  <c r="BF16" i="80"/>
  <c r="BE16" i="80"/>
  <c r="BD16" i="80"/>
  <c r="BC16" i="80"/>
  <c r="BB16" i="80"/>
  <c r="BA16" i="80"/>
  <c r="AZ16" i="80"/>
  <c r="AY16" i="80"/>
  <c r="AX16" i="80"/>
  <c r="AW16" i="80"/>
  <c r="AV16" i="80"/>
  <c r="AU16" i="80"/>
  <c r="AT16" i="80"/>
  <c r="AS16" i="80"/>
  <c r="AR16" i="80"/>
  <c r="AQ16" i="80"/>
  <c r="AP16" i="80"/>
  <c r="AO16" i="80"/>
  <c r="AN16" i="80"/>
  <c r="BF15" i="80"/>
  <c r="BE15" i="80"/>
  <c r="BD15" i="80"/>
  <c r="BC15" i="80"/>
  <c r="BB15" i="80"/>
  <c r="BA15" i="80"/>
  <c r="AZ15" i="80"/>
  <c r="AY15" i="80"/>
  <c r="AX15" i="80"/>
  <c r="AW15" i="80"/>
  <c r="AV15" i="80"/>
  <c r="AU15" i="80"/>
  <c r="AT15" i="80"/>
  <c r="AS15" i="80"/>
  <c r="AR15" i="80"/>
  <c r="AQ15" i="80"/>
  <c r="AP15" i="80"/>
  <c r="AO15" i="80"/>
  <c r="AN15" i="80"/>
  <c r="BF14" i="80"/>
  <c r="BE14" i="80"/>
  <c r="BD14" i="80"/>
  <c r="BC14" i="80"/>
  <c r="BB14" i="80"/>
  <c r="BA14" i="80"/>
  <c r="AZ14" i="80"/>
  <c r="AY14" i="80"/>
  <c r="AX14" i="80"/>
  <c r="AW14" i="80"/>
  <c r="AV14" i="80"/>
  <c r="AU14" i="80"/>
  <c r="AT14" i="80"/>
  <c r="AS14" i="80"/>
  <c r="AR14" i="80"/>
  <c r="AQ14" i="80"/>
  <c r="AP14" i="80"/>
  <c r="AO14" i="80"/>
  <c r="AN14" i="80"/>
  <c r="S14" i="80"/>
  <c r="S15" i="80" s="1"/>
  <c r="S16" i="80" s="1"/>
  <c r="S17" i="80" s="1"/>
  <c r="S18" i="80" s="1"/>
  <c r="S19" i="80" s="1"/>
  <c r="S20" i="80" s="1"/>
  <c r="S21" i="80" s="1"/>
  <c r="S22" i="80" s="1"/>
  <c r="S23" i="80" s="1"/>
  <c r="S24" i="80" s="1"/>
  <c r="S25" i="80" s="1"/>
  <c r="S26" i="80" s="1"/>
  <c r="S27" i="80" s="1"/>
  <c r="S28" i="80" s="1"/>
  <c r="S29" i="80" s="1"/>
  <c r="S30" i="80" s="1"/>
  <c r="S31" i="80" s="1"/>
  <c r="S32" i="80" s="1"/>
  <c r="S33" i="80" s="1"/>
  <c r="S34" i="80" s="1"/>
  <c r="S35" i="80" s="1"/>
  <c r="S36" i="80" s="1"/>
  <c r="S37" i="80" s="1"/>
  <c r="L7" i="80" s="1"/>
  <c r="R14" i="80"/>
  <c r="R15" i="80" s="1"/>
  <c r="R16" i="80" s="1"/>
  <c r="R17" i="80" s="1"/>
  <c r="R18" i="80" s="1"/>
  <c r="R19" i="80" s="1"/>
  <c r="R20" i="80" s="1"/>
  <c r="R21" i="80" s="1"/>
  <c r="R22" i="80" s="1"/>
  <c r="R23" i="80" s="1"/>
  <c r="R24" i="80" s="1"/>
  <c r="R25" i="80" s="1"/>
  <c r="R26" i="80" s="1"/>
  <c r="R27" i="80" s="1"/>
  <c r="R28" i="80" s="1"/>
  <c r="R29" i="80" s="1"/>
  <c r="R30" i="80" s="1"/>
  <c r="R31" i="80" s="1"/>
  <c r="R32" i="80" s="1"/>
  <c r="R33" i="80" s="1"/>
  <c r="R34" i="80" s="1"/>
  <c r="R35" i="80" s="1"/>
  <c r="R36" i="80" s="1"/>
  <c r="R37" i="80" s="1"/>
  <c r="L6" i="80" s="1"/>
  <c r="E8" i="80"/>
  <c r="E7" i="80"/>
  <c r="E6" i="80"/>
  <c r="P5" i="80"/>
  <c r="L5" i="80"/>
  <c r="E5" i="80"/>
  <c r="B17" i="82" l="1"/>
  <c r="AI16" i="82"/>
  <c r="AI16" i="81"/>
  <c r="AI15" i="81"/>
  <c r="B18" i="81"/>
  <c r="AI17" i="81"/>
  <c r="N5" i="80"/>
  <c r="N6" i="80"/>
  <c r="AI14" i="80"/>
  <c r="B15" i="80"/>
  <c r="R5" i="80"/>
  <c r="AU38" i="79"/>
  <c r="BF37" i="79"/>
  <c r="BE37" i="79"/>
  <c r="BD37" i="79"/>
  <c r="BC37" i="79"/>
  <c r="BB37" i="79"/>
  <c r="BA37" i="79"/>
  <c r="AZ37" i="79"/>
  <c r="AY37" i="79"/>
  <c r="AX37" i="79"/>
  <c r="AW37" i="79"/>
  <c r="AV37" i="79"/>
  <c r="AU37" i="79"/>
  <c r="AT37" i="79"/>
  <c r="AS37" i="79"/>
  <c r="AR37" i="79"/>
  <c r="AQ37" i="79"/>
  <c r="AP37" i="79"/>
  <c r="AO37" i="79"/>
  <c r="AN37" i="79"/>
  <c r="BF36" i="79"/>
  <c r="BE36" i="79"/>
  <c r="BD36" i="79"/>
  <c r="BC36" i="79"/>
  <c r="BB36" i="79"/>
  <c r="BA36" i="79"/>
  <c r="AZ36" i="79"/>
  <c r="AY36" i="79"/>
  <c r="AX36" i="79"/>
  <c r="AW36" i="79"/>
  <c r="AV36" i="79"/>
  <c r="AU36" i="79"/>
  <c r="AT36" i="79"/>
  <c r="AS36" i="79"/>
  <c r="AR36" i="79"/>
  <c r="AQ36" i="79"/>
  <c r="AP36" i="79"/>
  <c r="AO36" i="79"/>
  <c r="AN36" i="79"/>
  <c r="BF35" i="79"/>
  <c r="BE35" i="79"/>
  <c r="BD35" i="79"/>
  <c r="BC35" i="79"/>
  <c r="BB35" i="79"/>
  <c r="BA35" i="79"/>
  <c r="AZ35" i="79"/>
  <c r="AY35" i="79"/>
  <c r="AX35" i="79"/>
  <c r="AW35" i="79"/>
  <c r="AV35" i="79"/>
  <c r="AU35" i="79"/>
  <c r="AT35" i="79"/>
  <c r="AS35" i="79"/>
  <c r="AR35" i="79"/>
  <c r="AQ35" i="79"/>
  <c r="AP35" i="79"/>
  <c r="AO35" i="79"/>
  <c r="AN35" i="79"/>
  <c r="BF34" i="79"/>
  <c r="BE34" i="79"/>
  <c r="BD34" i="79"/>
  <c r="BC34" i="79"/>
  <c r="BB34" i="79"/>
  <c r="BA34" i="79"/>
  <c r="AZ34" i="79"/>
  <c r="AY34" i="79"/>
  <c r="AX34" i="79"/>
  <c r="AW34" i="79"/>
  <c r="AV34" i="79"/>
  <c r="AU34" i="79"/>
  <c r="AT34" i="79"/>
  <c r="AS34" i="79"/>
  <c r="AR34" i="79"/>
  <c r="AQ34" i="79"/>
  <c r="AP34" i="79"/>
  <c r="AO34" i="79"/>
  <c r="AN34" i="79"/>
  <c r="BF33" i="79"/>
  <c r="BE33" i="79"/>
  <c r="BD33" i="79"/>
  <c r="BC33" i="79"/>
  <c r="BB33" i="79"/>
  <c r="BA33" i="79"/>
  <c r="AZ33" i="79"/>
  <c r="AY33" i="79"/>
  <c r="AX33" i="79"/>
  <c r="AW33" i="79"/>
  <c r="AV33" i="79"/>
  <c r="AU33" i="79"/>
  <c r="AT33" i="79"/>
  <c r="AS33" i="79"/>
  <c r="AR33" i="79"/>
  <c r="AQ33" i="79"/>
  <c r="AP33" i="79"/>
  <c r="AO33" i="79"/>
  <c r="AN33" i="79"/>
  <c r="BF32" i="79"/>
  <c r="BE32" i="79"/>
  <c r="BD32" i="79"/>
  <c r="BC32" i="79"/>
  <c r="BB32" i="79"/>
  <c r="BA32" i="79"/>
  <c r="AZ32" i="79"/>
  <c r="AY32" i="79"/>
  <c r="AX32" i="79"/>
  <c r="AW32" i="79"/>
  <c r="AV32" i="79"/>
  <c r="AU32" i="79"/>
  <c r="AT32" i="79"/>
  <c r="AS32" i="79"/>
  <c r="AR32" i="79"/>
  <c r="AQ32" i="79"/>
  <c r="AP32" i="79"/>
  <c r="AO32" i="79"/>
  <c r="AN32" i="79"/>
  <c r="BF31" i="79"/>
  <c r="BE31" i="79"/>
  <c r="BD31" i="79"/>
  <c r="BC31" i="79"/>
  <c r="BB31" i="79"/>
  <c r="BA31" i="79"/>
  <c r="AZ31" i="79"/>
  <c r="AY31" i="79"/>
  <c r="AX31" i="79"/>
  <c r="AW31" i="79"/>
  <c r="AV31" i="79"/>
  <c r="AU31" i="79"/>
  <c r="AT31" i="79"/>
  <c r="AS31" i="79"/>
  <c r="AR31" i="79"/>
  <c r="AQ31" i="79"/>
  <c r="AP31" i="79"/>
  <c r="AO31" i="79"/>
  <c r="AN31" i="79"/>
  <c r="BF30" i="79"/>
  <c r="BE30" i="79"/>
  <c r="BD30" i="79"/>
  <c r="BC30" i="79"/>
  <c r="BB30" i="79"/>
  <c r="BA30" i="79"/>
  <c r="AZ30" i="79"/>
  <c r="AY30" i="79"/>
  <c r="AX30" i="79"/>
  <c r="AW30" i="79"/>
  <c r="AV30" i="79"/>
  <c r="AU30" i="79"/>
  <c r="AT30" i="79"/>
  <c r="AS30" i="79"/>
  <c r="AR30" i="79"/>
  <c r="AQ30" i="79"/>
  <c r="AP30" i="79"/>
  <c r="AO30" i="79"/>
  <c r="AN30" i="79"/>
  <c r="BF29" i="79"/>
  <c r="BE29" i="79"/>
  <c r="BD29" i="79"/>
  <c r="BC29" i="79"/>
  <c r="BB29" i="79"/>
  <c r="BA29" i="79"/>
  <c r="AZ29" i="79"/>
  <c r="AY29" i="79"/>
  <c r="AX29" i="79"/>
  <c r="AW29" i="79"/>
  <c r="AV29" i="79"/>
  <c r="AU29" i="79"/>
  <c r="AT29" i="79"/>
  <c r="AS29" i="79"/>
  <c r="AR29" i="79"/>
  <c r="AQ29" i="79"/>
  <c r="AP29" i="79"/>
  <c r="AO29" i="79"/>
  <c r="AN29" i="79"/>
  <c r="BF28" i="79"/>
  <c r="BE28" i="79"/>
  <c r="BD28" i="79"/>
  <c r="BC28" i="79"/>
  <c r="BB28" i="79"/>
  <c r="BA28" i="79"/>
  <c r="AZ28" i="79"/>
  <c r="AY28" i="79"/>
  <c r="AX28" i="79"/>
  <c r="AW28" i="79"/>
  <c r="AV28" i="79"/>
  <c r="AU28" i="79"/>
  <c r="AT28" i="79"/>
  <c r="AS28" i="79"/>
  <c r="AR28" i="79"/>
  <c r="AQ28" i="79"/>
  <c r="AP28" i="79"/>
  <c r="AO28" i="79"/>
  <c r="AN28" i="79"/>
  <c r="BF27" i="79"/>
  <c r="BE27" i="79"/>
  <c r="BD27" i="79"/>
  <c r="BC27" i="79"/>
  <c r="BB27" i="79"/>
  <c r="BA27" i="79"/>
  <c r="AZ27" i="79"/>
  <c r="AY27" i="79"/>
  <c r="AX27" i="79"/>
  <c r="AW27" i="79"/>
  <c r="AV27" i="79"/>
  <c r="AU27" i="79"/>
  <c r="AT27" i="79"/>
  <c r="AS27" i="79"/>
  <c r="AR27" i="79"/>
  <c r="AQ27" i="79"/>
  <c r="AP27" i="79"/>
  <c r="AO27" i="79"/>
  <c r="AN27" i="79"/>
  <c r="BF26" i="79"/>
  <c r="BE26" i="79"/>
  <c r="BD26" i="79"/>
  <c r="BC26" i="79"/>
  <c r="BB26" i="79"/>
  <c r="BA26" i="79"/>
  <c r="AZ26" i="79"/>
  <c r="AY26" i="79"/>
  <c r="AX26" i="79"/>
  <c r="AW26" i="79"/>
  <c r="AV26" i="79"/>
  <c r="AU26" i="79"/>
  <c r="AT26" i="79"/>
  <c r="AS26" i="79"/>
  <c r="AR26" i="79"/>
  <c r="AQ26" i="79"/>
  <c r="AP26" i="79"/>
  <c r="AO26" i="79"/>
  <c r="AN26" i="79"/>
  <c r="BF25" i="79"/>
  <c r="BE25" i="79"/>
  <c r="BD25" i="79"/>
  <c r="BC25" i="79"/>
  <c r="BB25" i="79"/>
  <c r="BA25" i="79"/>
  <c r="AZ25" i="79"/>
  <c r="AY25" i="79"/>
  <c r="AX25" i="79"/>
  <c r="AW25" i="79"/>
  <c r="AV25" i="79"/>
  <c r="AU25" i="79"/>
  <c r="AT25" i="79"/>
  <c r="AS25" i="79"/>
  <c r="AR25" i="79"/>
  <c r="AQ25" i="79"/>
  <c r="AP25" i="79"/>
  <c r="AO25" i="79"/>
  <c r="AN25" i="79"/>
  <c r="BF24" i="79"/>
  <c r="BE24" i="79"/>
  <c r="BD24" i="79"/>
  <c r="BC24" i="79"/>
  <c r="BB24" i="79"/>
  <c r="BA24" i="79"/>
  <c r="AZ24" i="79"/>
  <c r="AY24" i="79"/>
  <c r="AX24" i="79"/>
  <c r="AW24" i="79"/>
  <c r="AV24" i="79"/>
  <c r="AU24" i="79"/>
  <c r="AT24" i="79"/>
  <c r="AS24" i="79"/>
  <c r="AR24" i="79"/>
  <c r="AQ24" i="79"/>
  <c r="AP24" i="79"/>
  <c r="AO24" i="79"/>
  <c r="AN24" i="79"/>
  <c r="BF23" i="79"/>
  <c r="BE23" i="79"/>
  <c r="BD23" i="79"/>
  <c r="BC23" i="79"/>
  <c r="BB23" i="79"/>
  <c r="BA23" i="79"/>
  <c r="AZ23" i="79"/>
  <c r="AY23" i="79"/>
  <c r="AX23" i="79"/>
  <c r="AW23" i="79"/>
  <c r="AV23" i="79"/>
  <c r="AU23" i="79"/>
  <c r="AT23" i="79"/>
  <c r="AS23" i="79"/>
  <c r="AR23" i="79"/>
  <c r="AQ23" i="79"/>
  <c r="AP23" i="79"/>
  <c r="AO23" i="79"/>
  <c r="AN23" i="79"/>
  <c r="BF22" i="79"/>
  <c r="BE22" i="79"/>
  <c r="BD22" i="79"/>
  <c r="BC22" i="79"/>
  <c r="BB22" i="79"/>
  <c r="BA22" i="79"/>
  <c r="AZ22" i="79"/>
  <c r="AY22" i="79"/>
  <c r="AX22" i="79"/>
  <c r="AW22" i="79"/>
  <c r="AV22" i="79"/>
  <c r="AU22" i="79"/>
  <c r="AT22" i="79"/>
  <c r="AS22" i="79"/>
  <c r="AR22" i="79"/>
  <c r="AQ22" i="79"/>
  <c r="AP22" i="79"/>
  <c r="AO22" i="79"/>
  <c r="AN22" i="79"/>
  <c r="BF21" i="79"/>
  <c r="BE21" i="79"/>
  <c r="BD21" i="79"/>
  <c r="BC21" i="79"/>
  <c r="BB21" i="79"/>
  <c r="BA21" i="79"/>
  <c r="AZ21" i="79"/>
  <c r="AY21" i="79"/>
  <c r="AX21" i="79"/>
  <c r="AW21" i="79"/>
  <c r="AV21" i="79"/>
  <c r="AU21" i="79"/>
  <c r="AT21" i="79"/>
  <c r="AS21" i="79"/>
  <c r="AR21" i="79"/>
  <c r="AQ21" i="79"/>
  <c r="AP21" i="79"/>
  <c r="AO21" i="79"/>
  <c r="AN21" i="79"/>
  <c r="BF20" i="79"/>
  <c r="BE20" i="79"/>
  <c r="BD20" i="79"/>
  <c r="BC20" i="79"/>
  <c r="BB20" i="79"/>
  <c r="BA20" i="79"/>
  <c r="AZ20" i="79"/>
  <c r="AY20" i="79"/>
  <c r="AX20" i="79"/>
  <c r="AW20" i="79"/>
  <c r="AV20" i="79"/>
  <c r="AU20" i="79"/>
  <c r="AT20" i="79"/>
  <c r="AS20" i="79"/>
  <c r="AR20" i="79"/>
  <c r="AQ20" i="79"/>
  <c r="AP20" i="79"/>
  <c r="AO20" i="79"/>
  <c r="AN20" i="79"/>
  <c r="BF19" i="79"/>
  <c r="BE19" i="79"/>
  <c r="BD19" i="79"/>
  <c r="BC19" i="79"/>
  <c r="BB19" i="79"/>
  <c r="BA19" i="79"/>
  <c r="AZ19" i="79"/>
  <c r="AY19" i="79"/>
  <c r="AX19" i="79"/>
  <c r="AW19" i="79"/>
  <c r="AV19" i="79"/>
  <c r="AU19" i="79"/>
  <c r="AT19" i="79"/>
  <c r="AS19" i="79"/>
  <c r="AR19" i="79"/>
  <c r="AQ19" i="79"/>
  <c r="AP19" i="79"/>
  <c r="AO19" i="79"/>
  <c r="AN19" i="79"/>
  <c r="BF18" i="79"/>
  <c r="BE18" i="79"/>
  <c r="BD18" i="79"/>
  <c r="BC18" i="79"/>
  <c r="BB18" i="79"/>
  <c r="BA18" i="79"/>
  <c r="AZ18" i="79"/>
  <c r="AY18" i="79"/>
  <c r="AX18" i="79"/>
  <c r="AW18" i="79"/>
  <c r="AV18" i="79"/>
  <c r="AU18" i="79"/>
  <c r="AT18" i="79"/>
  <c r="AS18" i="79"/>
  <c r="AR18" i="79"/>
  <c r="AQ18" i="79"/>
  <c r="AP18" i="79"/>
  <c r="AO18" i="79"/>
  <c r="AN18" i="79"/>
  <c r="BF17" i="79"/>
  <c r="BE17" i="79"/>
  <c r="BD17" i="79"/>
  <c r="BC17" i="79"/>
  <c r="BB17" i="79"/>
  <c r="BA17" i="79"/>
  <c r="AZ17" i="79"/>
  <c r="AY17" i="79"/>
  <c r="AX17" i="79"/>
  <c r="AW17" i="79"/>
  <c r="AV17" i="79"/>
  <c r="AU17" i="79"/>
  <c r="AT17" i="79"/>
  <c r="AS17" i="79"/>
  <c r="AR17" i="79"/>
  <c r="AQ17" i="79"/>
  <c r="AP17" i="79"/>
  <c r="AO17" i="79"/>
  <c r="AN17" i="79"/>
  <c r="BF16" i="79"/>
  <c r="BE16" i="79"/>
  <c r="BD16" i="79"/>
  <c r="BC16" i="79"/>
  <c r="BB16" i="79"/>
  <c r="BA16" i="79"/>
  <c r="AZ16" i="79"/>
  <c r="AY16" i="79"/>
  <c r="AX16" i="79"/>
  <c r="AW16" i="79"/>
  <c r="AV16" i="79"/>
  <c r="AU16" i="79"/>
  <c r="AT16" i="79"/>
  <c r="AS16" i="79"/>
  <c r="AR16" i="79"/>
  <c r="AQ16" i="79"/>
  <c r="AP16" i="79"/>
  <c r="AO16" i="79"/>
  <c r="AN16" i="79"/>
  <c r="BF15" i="79"/>
  <c r="BE15" i="79"/>
  <c r="BD15" i="79"/>
  <c r="BC15" i="79"/>
  <c r="BB15" i="79"/>
  <c r="BA15" i="79"/>
  <c r="AZ15" i="79"/>
  <c r="AY15" i="79"/>
  <c r="AX15" i="79"/>
  <c r="AW15" i="79"/>
  <c r="AV15" i="79"/>
  <c r="AU15" i="79"/>
  <c r="AT15" i="79"/>
  <c r="AS15" i="79"/>
  <c r="AR15" i="79"/>
  <c r="AQ15" i="79"/>
  <c r="AP15" i="79"/>
  <c r="AO15" i="79"/>
  <c r="AN15" i="79"/>
  <c r="BF14" i="79"/>
  <c r="BE14" i="79"/>
  <c r="BD14" i="79"/>
  <c r="BC14" i="79"/>
  <c r="BB14" i="79"/>
  <c r="BA14" i="79"/>
  <c r="AZ14" i="79"/>
  <c r="AY14" i="79"/>
  <c r="AX14" i="79"/>
  <c r="AW14" i="79"/>
  <c r="AV14" i="79"/>
  <c r="AU14" i="79"/>
  <c r="AT14" i="79"/>
  <c r="AS14" i="79"/>
  <c r="AR14" i="79"/>
  <c r="AQ14" i="79"/>
  <c r="AP14" i="79"/>
  <c r="AO14" i="79"/>
  <c r="AN14" i="79"/>
  <c r="S14" i="79"/>
  <c r="S15" i="79" s="1"/>
  <c r="S16" i="79" s="1"/>
  <c r="S17" i="79" s="1"/>
  <c r="S18" i="79" s="1"/>
  <c r="S19" i="79" s="1"/>
  <c r="S20" i="79" s="1"/>
  <c r="S21" i="79" s="1"/>
  <c r="S22" i="79" s="1"/>
  <c r="S23" i="79" s="1"/>
  <c r="S24" i="79" s="1"/>
  <c r="S25" i="79" s="1"/>
  <c r="S26" i="79" s="1"/>
  <c r="S27" i="79" s="1"/>
  <c r="S28" i="79" s="1"/>
  <c r="S29" i="79" s="1"/>
  <c r="S30" i="79" s="1"/>
  <c r="S31" i="79" s="1"/>
  <c r="S32" i="79" s="1"/>
  <c r="S33" i="79" s="1"/>
  <c r="S34" i="79" s="1"/>
  <c r="S35" i="79" s="1"/>
  <c r="S36" i="79" s="1"/>
  <c r="S37" i="79" s="1"/>
  <c r="L7" i="79" s="1"/>
  <c r="R14" i="79"/>
  <c r="R15" i="79" s="1"/>
  <c r="R16" i="79" s="1"/>
  <c r="R17" i="79" s="1"/>
  <c r="R18" i="79" s="1"/>
  <c r="R19" i="79" s="1"/>
  <c r="R20" i="79" s="1"/>
  <c r="R21" i="79" s="1"/>
  <c r="R22" i="79" s="1"/>
  <c r="R23" i="79" s="1"/>
  <c r="R24" i="79" s="1"/>
  <c r="R25" i="79" s="1"/>
  <c r="R26" i="79" s="1"/>
  <c r="R27" i="79" s="1"/>
  <c r="R28" i="79" s="1"/>
  <c r="R29" i="79" s="1"/>
  <c r="R30" i="79" s="1"/>
  <c r="R31" i="79" s="1"/>
  <c r="R32" i="79" s="1"/>
  <c r="R33" i="79" s="1"/>
  <c r="R34" i="79" s="1"/>
  <c r="R35" i="79" s="1"/>
  <c r="R36" i="79" s="1"/>
  <c r="R37" i="79" s="1"/>
  <c r="L6" i="79" s="1"/>
  <c r="E8" i="79"/>
  <c r="E7" i="79"/>
  <c r="E6" i="79"/>
  <c r="P5" i="79"/>
  <c r="L5" i="79"/>
  <c r="N5" i="79" s="1"/>
  <c r="E5" i="79"/>
  <c r="B18" i="82" l="1"/>
  <c r="AI17" i="82"/>
  <c r="B19" i="81"/>
  <c r="AI18" i="81"/>
  <c r="B16" i="80"/>
  <c r="AI15" i="80"/>
  <c r="N6" i="79"/>
  <c r="AI14" i="79"/>
  <c r="B15" i="79"/>
  <c r="R5" i="79"/>
  <c r="AU38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BF34" i="78"/>
  <c r="BE34" i="78"/>
  <c r="BD34" i="78"/>
  <c r="BC34" i="78"/>
  <c r="BB34" i="78"/>
  <c r="BA34" i="78"/>
  <c r="AZ34" i="78"/>
  <c r="AY34" i="78"/>
  <c r="AX34" i="78"/>
  <c r="AW34" i="78"/>
  <c r="AV34" i="78"/>
  <c r="AU34" i="78"/>
  <c r="AT34" i="78"/>
  <c r="AS34" i="78"/>
  <c r="AR34" i="78"/>
  <c r="AQ34" i="78"/>
  <c r="AP34" i="78"/>
  <c r="AO34" i="78"/>
  <c r="AN34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BF32" i="78"/>
  <c r="BE32" i="78"/>
  <c r="BD32" i="78"/>
  <c r="BC32" i="78"/>
  <c r="BB32" i="78"/>
  <c r="BA32" i="78"/>
  <c r="AZ32" i="78"/>
  <c r="AY32" i="78"/>
  <c r="AX32" i="78"/>
  <c r="AW32" i="78"/>
  <c r="AV32" i="78"/>
  <c r="AU32" i="78"/>
  <c r="AT32" i="78"/>
  <c r="AS32" i="78"/>
  <c r="AR32" i="78"/>
  <c r="AQ32" i="78"/>
  <c r="AP32" i="78"/>
  <c r="AO32" i="78"/>
  <c r="AN32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BF23" i="78"/>
  <c r="BE23" i="78"/>
  <c r="BD23" i="78"/>
  <c r="BC23" i="78"/>
  <c r="BB23" i="78"/>
  <c r="BA23" i="78"/>
  <c r="AZ23" i="78"/>
  <c r="AY23" i="78"/>
  <c r="AX23" i="78"/>
  <c r="AW23" i="78"/>
  <c r="AV23" i="78"/>
  <c r="AU23" i="78"/>
  <c r="AT23" i="78"/>
  <c r="AS23" i="78"/>
  <c r="AR23" i="78"/>
  <c r="AQ23" i="78"/>
  <c r="AP23" i="78"/>
  <c r="AO23" i="78"/>
  <c r="AN23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BF21" i="78"/>
  <c r="BE21" i="78"/>
  <c r="BD21" i="78"/>
  <c r="BC21" i="78"/>
  <c r="BB21" i="78"/>
  <c r="BA21" i="78"/>
  <c r="AZ21" i="78"/>
  <c r="AY21" i="78"/>
  <c r="AX21" i="78"/>
  <c r="AW21" i="78"/>
  <c r="AV21" i="78"/>
  <c r="AU21" i="78"/>
  <c r="AT21" i="78"/>
  <c r="AS21" i="78"/>
  <c r="AR21" i="78"/>
  <c r="AQ21" i="78"/>
  <c r="AP21" i="78"/>
  <c r="AO21" i="78"/>
  <c r="AN21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BF18" i="78"/>
  <c r="BE18" i="78"/>
  <c r="BD18" i="78"/>
  <c r="BC18" i="78"/>
  <c r="BB18" i="78"/>
  <c r="BA18" i="78"/>
  <c r="AZ18" i="78"/>
  <c r="AY18" i="78"/>
  <c r="AX18" i="78"/>
  <c r="AW18" i="78"/>
  <c r="AV18" i="78"/>
  <c r="AU18" i="78"/>
  <c r="AT18" i="78"/>
  <c r="AS18" i="78"/>
  <c r="AR18" i="78"/>
  <c r="AQ18" i="78"/>
  <c r="AP18" i="78"/>
  <c r="AO18" i="78"/>
  <c r="AN18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BF15" i="78"/>
  <c r="BE15" i="78"/>
  <c r="BD15" i="78"/>
  <c r="BC15" i="78"/>
  <c r="BB15" i="78"/>
  <c r="BA15" i="78"/>
  <c r="AZ15" i="78"/>
  <c r="AY15" i="78"/>
  <c r="AX15" i="78"/>
  <c r="AW15" i="78"/>
  <c r="AV15" i="78"/>
  <c r="AU15" i="78"/>
  <c r="AT15" i="78"/>
  <c r="AS15" i="78"/>
  <c r="AR15" i="78"/>
  <c r="AQ15" i="78"/>
  <c r="AP15" i="78"/>
  <c r="AO15" i="78"/>
  <c r="AN15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S14" i="78"/>
  <c r="S15" i="78" s="1"/>
  <c r="S16" i="78" s="1"/>
  <c r="S17" i="78" s="1"/>
  <c r="S18" i="78" s="1"/>
  <c r="S19" i="78" s="1"/>
  <c r="S20" i="78" s="1"/>
  <c r="S21" i="78" s="1"/>
  <c r="S22" i="78" s="1"/>
  <c r="S23" i="78" s="1"/>
  <c r="S24" i="78" s="1"/>
  <c r="S25" i="78" s="1"/>
  <c r="S26" i="78" s="1"/>
  <c r="S27" i="78" s="1"/>
  <c r="S28" i="78" s="1"/>
  <c r="S29" i="78" s="1"/>
  <c r="S30" i="78" s="1"/>
  <c r="S31" i="78" s="1"/>
  <c r="S32" i="78" s="1"/>
  <c r="S33" i="78" s="1"/>
  <c r="S34" i="78" s="1"/>
  <c r="S35" i="78" s="1"/>
  <c r="S36" i="78" s="1"/>
  <c r="S37" i="78" s="1"/>
  <c r="L7" i="78" s="1"/>
  <c r="R14" i="78"/>
  <c r="R15" i="78" s="1"/>
  <c r="R16" i="78" s="1"/>
  <c r="R17" i="78" s="1"/>
  <c r="R18" i="78" s="1"/>
  <c r="R19" i="78" s="1"/>
  <c r="R20" i="78" s="1"/>
  <c r="R21" i="78" s="1"/>
  <c r="R22" i="78" s="1"/>
  <c r="R23" i="78" s="1"/>
  <c r="R24" i="78" s="1"/>
  <c r="R25" i="78" s="1"/>
  <c r="R26" i="78" s="1"/>
  <c r="R27" i="78" s="1"/>
  <c r="R28" i="78" s="1"/>
  <c r="R29" i="78" s="1"/>
  <c r="R30" i="78" s="1"/>
  <c r="R31" i="78" s="1"/>
  <c r="R32" i="78" s="1"/>
  <c r="R33" i="78" s="1"/>
  <c r="R34" i="78" s="1"/>
  <c r="R35" i="78" s="1"/>
  <c r="R36" i="78" s="1"/>
  <c r="R37" i="78" s="1"/>
  <c r="L6" i="78" s="1"/>
  <c r="E8" i="78"/>
  <c r="E7" i="78"/>
  <c r="E6" i="78"/>
  <c r="P5" i="78"/>
  <c r="L5" i="78"/>
  <c r="N5" i="78" s="1"/>
  <c r="E5" i="78"/>
  <c r="B19" i="82" l="1"/>
  <c r="AI18" i="82"/>
  <c r="B20" i="81"/>
  <c r="AI19" i="81"/>
  <c r="B17" i="80"/>
  <c r="AI16" i="80"/>
  <c r="B16" i="79"/>
  <c r="AI15" i="79"/>
  <c r="N6" i="78"/>
  <c r="AI14" i="78"/>
  <c r="B15" i="78"/>
  <c r="R5" i="78"/>
  <c r="AU38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BF34" i="77"/>
  <c r="BE34" i="77"/>
  <c r="BD34" i="77"/>
  <c r="BC34" i="77"/>
  <c r="BB34" i="77"/>
  <c r="BA34" i="77"/>
  <c r="AZ34" i="77"/>
  <c r="AY34" i="77"/>
  <c r="AX34" i="77"/>
  <c r="AW34" i="77"/>
  <c r="AV34" i="77"/>
  <c r="AU34" i="77"/>
  <c r="AT34" i="77"/>
  <c r="AS34" i="77"/>
  <c r="AR34" i="77"/>
  <c r="AQ34" i="77"/>
  <c r="AP34" i="77"/>
  <c r="AO34" i="77"/>
  <c r="AN34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BF32" i="77"/>
  <c r="BE32" i="77"/>
  <c r="BD32" i="77"/>
  <c r="BC32" i="77"/>
  <c r="BB32" i="77"/>
  <c r="BA32" i="77"/>
  <c r="AZ32" i="77"/>
  <c r="AY32" i="77"/>
  <c r="AX32" i="77"/>
  <c r="AW32" i="77"/>
  <c r="AV32" i="77"/>
  <c r="AU32" i="77"/>
  <c r="AT32" i="77"/>
  <c r="AS32" i="77"/>
  <c r="AR32" i="77"/>
  <c r="AQ32" i="77"/>
  <c r="AP32" i="77"/>
  <c r="AO32" i="77"/>
  <c r="AN32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BF23" i="77"/>
  <c r="BE23" i="77"/>
  <c r="BD23" i="77"/>
  <c r="BC23" i="77"/>
  <c r="BB23" i="77"/>
  <c r="BA23" i="77"/>
  <c r="AZ23" i="77"/>
  <c r="AY23" i="77"/>
  <c r="AX23" i="77"/>
  <c r="AW23" i="77"/>
  <c r="AV23" i="77"/>
  <c r="AU23" i="77"/>
  <c r="AT23" i="77"/>
  <c r="AS23" i="77"/>
  <c r="AR23" i="77"/>
  <c r="AQ23" i="77"/>
  <c r="AP23" i="77"/>
  <c r="AO23" i="77"/>
  <c r="AN23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BF21" i="77"/>
  <c r="BE21" i="77"/>
  <c r="BD21" i="77"/>
  <c r="BC21" i="77"/>
  <c r="BB21" i="77"/>
  <c r="BA21" i="77"/>
  <c r="AZ21" i="77"/>
  <c r="AY21" i="77"/>
  <c r="AX21" i="77"/>
  <c r="AW21" i="77"/>
  <c r="AV21" i="77"/>
  <c r="AU21" i="77"/>
  <c r="AT21" i="77"/>
  <c r="AS21" i="77"/>
  <c r="AR21" i="77"/>
  <c r="AQ21" i="77"/>
  <c r="AP21" i="77"/>
  <c r="AO21" i="77"/>
  <c r="AN21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BF18" i="77"/>
  <c r="BE18" i="77"/>
  <c r="BD18" i="77"/>
  <c r="BC18" i="77"/>
  <c r="BB18" i="77"/>
  <c r="BA18" i="77"/>
  <c r="AZ18" i="77"/>
  <c r="AY18" i="77"/>
  <c r="AX18" i="77"/>
  <c r="AW18" i="77"/>
  <c r="AV18" i="77"/>
  <c r="AU18" i="77"/>
  <c r="AT18" i="77"/>
  <c r="AS18" i="77"/>
  <c r="AR18" i="77"/>
  <c r="AQ18" i="77"/>
  <c r="AP18" i="77"/>
  <c r="AO18" i="77"/>
  <c r="AN18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BF15" i="77"/>
  <c r="BE15" i="77"/>
  <c r="BD15" i="77"/>
  <c r="BC15" i="77"/>
  <c r="BB15" i="77"/>
  <c r="BA15" i="77"/>
  <c r="AZ15" i="77"/>
  <c r="AY15" i="77"/>
  <c r="AX15" i="77"/>
  <c r="AW15" i="77"/>
  <c r="AV15" i="77"/>
  <c r="AU15" i="77"/>
  <c r="AT15" i="77"/>
  <c r="AS15" i="77"/>
  <c r="AR15" i="77"/>
  <c r="AQ15" i="77"/>
  <c r="AP15" i="77"/>
  <c r="AO15" i="77"/>
  <c r="AN15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S14" i="77"/>
  <c r="S15" i="77" s="1"/>
  <c r="S16" i="77" s="1"/>
  <c r="S17" i="77" s="1"/>
  <c r="S18" i="77" s="1"/>
  <c r="S19" i="77" s="1"/>
  <c r="S20" i="77" s="1"/>
  <c r="S21" i="77" s="1"/>
  <c r="S22" i="77" s="1"/>
  <c r="S23" i="77" s="1"/>
  <c r="S24" i="77" s="1"/>
  <c r="S25" i="77" s="1"/>
  <c r="S26" i="77" s="1"/>
  <c r="S27" i="77" s="1"/>
  <c r="S28" i="77" s="1"/>
  <c r="S29" i="77" s="1"/>
  <c r="S30" i="77" s="1"/>
  <c r="S31" i="77" s="1"/>
  <c r="S32" i="77" s="1"/>
  <c r="S33" i="77" s="1"/>
  <c r="S34" i="77" s="1"/>
  <c r="S35" i="77" s="1"/>
  <c r="S36" i="77" s="1"/>
  <c r="S37" i="77" s="1"/>
  <c r="L7" i="77" s="1"/>
  <c r="R14" i="77"/>
  <c r="R15" i="77" s="1"/>
  <c r="R16" i="77" s="1"/>
  <c r="R17" i="77" s="1"/>
  <c r="R18" i="77" s="1"/>
  <c r="R19" i="77" s="1"/>
  <c r="R20" i="77" s="1"/>
  <c r="R21" i="77" s="1"/>
  <c r="R22" i="77" s="1"/>
  <c r="R23" i="77" s="1"/>
  <c r="R24" i="77" s="1"/>
  <c r="R25" i="77" s="1"/>
  <c r="R26" i="77" s="1"/>
  <c r="R27" i="77" s="1"/>
  <c r="R28" i="77" s="1"/>
  <c r="R29" i="77" s="1"/>
  <c r="R30" i="77" s="1"/>
  <c r="R31" i="77" s="1"/>
  <c r="R32" i="77" s="1"/>
  <c r="R33" i="77" s="1"/>
  <c r="R34" i="77" s="1"/>
  <c r="R35" i="77" s="1"/>
  <c r="R36" i="77" s="1"/>
  <c r="R37" i="77" s="1"/>
  <c r="L6" i="77" s="1"/>
  <c r="E8" i="77"/>
  <c r="E7" i="77"/>
  <c r="E6" i="77"/>
  <c r="P5" i="77"/>
  <c r="L5" i="77"/>
  <c r="E5" i="77"/>
  <c r="B20" i="82" l="1"/>
  <c r="AI19" i="82"/>
  <c r="B21" i="81"/>
  <c r="AI20" i="81"/>
  <c r="B18" i="80"/>
  <c r="AI17" i="80"/>
  <c r="B17" i="79"/>
  <c r="AI16" i="79"/>
  <c r="B16" i="78"/>
  <c r="AI15" i="78"/>
  <c r="R5" i="77"/>
  <c r="N5" i="77"/>
  <c r="N6" i="77"/>
  <c r="AI14" i="77"/>
  <c r="B15" i="77"/>
  <c r="AU38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BF34" i="76"/>
  <c r="BE34" i="76"/>
  <c r="BD34" i="76"/>
  <c r="BC34" i="76"/>
  <c r="BB34" i="76"/>
  <c r="BA34" i="76"/>
  <c r="AZ34" i="76"/>
  <c r="AY34" i="76"/>
  <c r="AX34" i="76"/>
  <c r="AW34" i="76"/>
  <c r="AV34" i="76"/>
  <c r="AU34" i="76"/>
  <c r="AT34" i="76"/>
  <c r="AS34" i="76"/>
  <c r="AR34" i="76"/>
  <c r="AQ34" i="76"/>
  <c r="AP34" i="76"/>
  <c r="AO34" i="76"/>
  <c r="AN34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BF32" i="76"/>
  <c r="BE32" i="76"/>
  <c r="BD32" i="76"/>
  <c r="BC32" i="76"/>
  <c r="BB32" i="76"/>
  <c r="BA32" i="76"/>
  <c r="AZ32" i="76"/>
  <c r="AY32" i="76"/>
  <c r="AX32" i="76"/>
  <c r="AW32" i="76"/>
  <c r="AV32" i="76"/>
  <c r="AU32" i="76"/>
  <c r="AT32" i="76"/>
  <c r="AS32" i="76"/>
  <c r="AR32" i="76"/>
  <c r="AQ32" i="76"/>
  <c r="AP32" i="76"/>
  <c r="AO32" i="76"/>
  <c r="AN32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BF23" i="76"/>
  <c r="BE23" i="76"/>
  <c r="BD23" i="76"/>
  <c r="BC23" i="76"/>
  <c r="BB23" i="76"/>
  <c r="BA23" i="76"/>
  <c r="AZ23" i="76"/>
  <c r="AY23" i="76"/>
  <c r="AX23" i="76"/>
  <c r="AW23" i="76"/>
  <c r="AV23" i="76"/>
  <c r="AU23" i="76"/>
  <c r="AT23" i="76"/>
  <c r="AS23" i="76"/>
  <c r="AR23" i="76"/>
  <c r="AQ23" i="76"/>
  <c r="AP23" i="76"/>
  <c r="AO23" i="76"/>
  <c r="AN23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BF21" i="76"/>
  <c r="BE21" i="76"/>
  <c r="BD21" i="76"/>
  <c r="BC21" i="76"/>
  <c r="BB21" i="76"/>
  <c r="BA21" i="76"/>
  <c r="AZ21" i="76"/>
  <c r="AY21" i="76"/>
  <c r="AX21" i="76"/>
  <c r="AW21" i="76"/>
  <c r="AV21" i="76"/>
  <c r="AU21" i="76"/>
  <c r="AT21" i="76"/>
  <c r="AS21" i="76"/>
  <c r="AR21" i="76"/>
  <c r="AQ21" i="76"/>
  <c r="AP21" i="76"/>
  <c r="AO21" i="76"/>
  <c r="AN21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BF18" i="76"/>
  <c r="BE18" i="76"/>
  <c r="BD18" i="76"/>
  <c r="BC18" i="76"/>
  <c r="BB18" i="76"/>
  <c r="BA18" i="76"/>
  <c r="AZ18" i="76"/>
  <c r="AY18" i="76"/>
  <c r="AX18" i="76"/>
  <c r="AW18" i="76"/>
  <c r="AV18" i="76"/>
  <c r="AU18" i="76"/>
  <c r="AT18" i="76"/>
  <c r="AS18" i="76"/>
  <c r="AR18" i="76"/>
  <c r="AQ18" i="76"/>
  <c r="AP18" i="76"/>
  <c r="AO18" i="76"/>
  <c r="AN18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BF15" i="76"/>
  <c r="BE15" i="76"/>
  <c r="BD15" i="76"/>
  <c r="BC15" i="76"/>
  <c r="BB15" i="76"/>
  <c r="BA15" i="76"/>
  <c r="AZ15" i="76"/>
  <c r="AY15" i="76"/>
  <c r="AX15" i="76"/>
  <c r="AW15" i="76"/>
  <c r="AV15" i="76"/>
  <c r="AU15" i="76"/>
  <c r="AT15" i="76"/>
  <c r="AS15" i="76"/>
  <c r="AR15" i="76"/>
  <c r="AQ15" i="76"/>
  <c r="AP15" i="76"/>
  <c r="AO15" i="76"/>
  <c r="AN15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S14" i="76"/>
  <c r="S15" i="76" s="1"/>
  <c r="S16" i="76" s="1"/>
  <c r="S17" i="76" s="1"/>
  <c r="S18" i="76" s="1"/>
  <c r="S19" i="76" s="1"/>
  <c r="S20" i="76" s="1"/>
  <c r="S21" i="76" s="1"/>
  <c r="S22" i="76" s="1"/>
  <c r="S23" i="76" s="1"/>
  <c r="S24" i="76" s="1"/>
  <c r="S25" i="76" s="1"/>
  <c r="S26" i="76" s="1"/>
  <c r="S27" i="76" s="1"/>
  <c r="S28" i="76" s="1"/>
  <c r="S29" i="76" s="1"/>
  <c r="S30" i="76" s="1"/>
  <c r="S31" i="76" s="1"/>
  <c r="S32" i="76" s="1"/>
  <c r="S33" i="76" s="1"/>
  <c r="S34" i="76" s="1"/>
  <c r="S35" i="76" s="1"/>
  <c r="S36" i="76" s="1"/>
  <c r="S37" i="76" s="1"/>
  <c r="L7" i="76" s="1"/>
  <c r="R14" i="76"/>
  <c r="R15" i="76" s="1"/>
  <c r="R16" i="76" s="1"/>
  <c r="R17" i="76" s="1"/>
  <c r="R18" i="76" s="1"/>
  <c r="R19" i="76" s="1"/>
  <c r="R20" i="76" s="1"/>
  <c r="R21" i="76" s="1"/>
  <c r="R22" i="76" s="1"/>
  <c r="R23" i="76" s="1"/>
  <c r="R24" i="76" s="1"/>
  <c r="R25" i="76" s="1"/>
  <c r="R26" i="76" s="1"/>
  <c r="R27" i="76" s="1"/>
  <c r="R28" i="76" s="1"/>
  <c r="R29" i="76" s="1"/>
  <c r="R30" i="76" s="1"/>
  <c r="R31" i="76" s="1"/>
  <c r="R32" i="76" s="1"/>
  <c r="R33" i="76" s="1"/>
  <c r="R34" i="76" s="1"/>
  <c r="R35" i="76" s="1"/>
  <c r="R36" i="76" s="1"/>
  <c r="R37" i="76" s="1"/>
  <c r="L6" i="76" s="1"/>
  <c r="E8" i="76"/>
  <c r="E7" i="76"/>
  <c r="E6" i="76"/>
  <c r="P5" i="76"/>
  <c r="L5" i="76"/>
  <c r="N5" i="76" s="1"/>
  <c r="E5" i="76"/>
  <c r="B21" i="82" l="1"/>
  <c r="AI20" i="82"/>
  <c r="B22" i="81"/>
  <c r="AI21" i="81"/>
  <c r="B19" i="80"/>
  <c r="AI18" i="80"/>
  <c r="B18" i="79"/>
  <c r="AI17" i="79"/>
  <c r="B17" i="78"/>
  <c r="AI16" i="78"/>
  <c r="B16" i="77"/>
  <c r="AI15" i="77"/>
  <c r="N6" i="76"/>
  <c r="AI14" i="76"/>
  <c r="B15" i="76"/>
  <c r="R5" i="76"/>
  <c r="B22" i="82" l="1"/>
  <c r="AI21" i="82"/>
  <c r="B23" i="81"/>
  <c r="AI22" i="81"/>
  <c r="B20" i="80"/>
  <c r="AI19" i="80"/>
  <c r="B19" i="79"/>
  <c r="AI18" i="79"/>
  <c r="B18" i="78"/>
  <c r="AI17" i="78"/>
  <c r="AI16" i="77"/>
  <c r="B17" i="77"/>
  <c r="B16" i="76"/>
  <c r="AI15" i="76"/>
  <c r="B23" i="82" l="1"/>
  <c r="AI22" i="82"/>
  <c r="B24" i="81"/>
  <c r="AI23" i="81"/>
  <c r="B21" i="80"/>
  <c r="AI20" i="80"/>
  <c r="B20" i="79"/>
  <c r="AI19" i="79"/>
  <c r="B19" i="78"/>
  <c r="AI18" i="78"/>
  <c r="B18" i="77"/>
  <c r="AI17" i="77"/>
  <c r="B17" i="76"/>
  <c r="AI16" i="76"/>
  <c r="B24" i="82" l="1"/>
  <c r="AI23" i="82"/>
  <c r="B25" i="81"/>
  <c r="AI24" i="81"/>
  <c r="B22" i="80"/>
  <c r="AI21" i="80"/>
  <c r="B21" i="79"/>
  <c r="AI20" i="79"/>
  <c r="B20" i="78"/>
  <c r="AI19" i="78"/>
  <c r="B19" i="77"/>
  <c r="AI18" i="77"/>
  <c r="B18" i="76"/>
  <c r="AI17" i="76"/>
  <c r="B25" i="82" l="1"/>
  <c r="AI24" i="82"/>
  <c r="B26" i="81"/>
  <c r="AI25" i="81"/>
  <c r="B23" i="80"/>
  <c r="AI22" i="80"/>
  <c r="B22" i="79"/>
  <c r="AI21" i="79"/>
  <c r="B21" i="78"/>
  <c r="AI20" i="78"/>
  <c r="B20" i="77"/>
  <c r="AI19" i="77"/>
  <c r="B19" i="76"/>
  <c r="AI18" i="76"/>
  <c r="B26" i="82" l="1"/>
  <c r="AI25" i="82"/>
  <c r="B27" i="81"/>
  <c r="AI26" i="81"/>
  <c r="B24" i="80"/>
  <c r="AI23" i="80"/>
  <c r="B23" i="79"/>
  <c r="AI22" i="79"/>
  <c r="B22" i="78"/>
  <c r="AI21" i="78"/>
  <c r="AI20" i="77"/>
  <c r="B21" i="77"/>
  <c r="B20" i="76"/>
  <c r="AI19" i="76"/>
  <c r="B27" i="82" l="1"/>
  <c r="AI26" i="82"/>
  <c r="B28" i="81"/>
  <c r="AI27" i="81"/>
  <c r="B25" i="80"/>
  <c r="AI24" i="80"/>
  <c r="B24" i="79"/>
  <c r="AI23" i="79"/>
  <c r="B23" i="78"/>
  <c r="AI22" i="78"/>
  <c r="B22" i="77"/>
  <c r="AI21" i="77"/>
  <c r="B21" i="76"/>
  <c r="AI20" i="76"/>
  <c r="B28" i="82" l="1"/>
  <c r="AI27" i="82"/>
  <c r="B29" i="81"/>
  <c r="AI28" i="81"/>
  <c r="B26" i="80"/>
  <c r="AI25" i="80"/>
  <c r="B25" i="79"/>
  <c r="AI24" i="79"/>
  <c r="B24" i="78"/>
  <c r="AI23" i="78"/>
  <c r="B23" i="77"/>
  <c r="AI22" i="77"/>
  <c r="B22" i="76"/>
  <c r="AI21" i="76"/>
  <c r="B29" i="82" l="1"/>
  <c r="AI28" i="82"/>
  <c r="B30" i="81"/>
  <c r="AI29" i="81"/>
  <c r="B27" i="80"/>
  <c r="AI26" i="80"/>
  <c r="B26" i="79"/>
  <c r="AI25" i="79"/>
  <c r="B25" i="78"/>
  <c r="AI24" i="78"/>
  <c r="AI23" i="77"/>
  <c r="B24" i="77"/>
  <c r="B23" i="76"/>
  <c r="AI22" i="76"/>
  <c r="B30" i="82" l="1"/>
  <c r="AI29" i="82"/>
  <c r="B31" i="81"/>
  <c r="AI30" i="81"/>
  <c r="B28" i="80"/>
  <c r="AI27" i="80"/>
  <c r="B27" i="79"/>
  <c r="AI26" i="79"/>
  <c r="B26" i="78"/>
  <c r="AI25" i="78"/>
  <c r="AI24" i="77"/>
  <c r="B25" i="77"/>
  <c r="B24" i="76"/>
  <c r="AI23" i="76"/>
  <c r="B31" i="82" l="1"/>
  <c r="AI30" i="82"/>
  <c r="B32" i="81"/>
  <c r="AI31" i="81"/>
  <c r="B29" i="80"/>
  <c r="AI28" i="80"/>
  <c r="B28" i="79"/>
  <c r="AI27" i="79"/>
  <c r="B27" i="78"/>
  <c r="AI26" i="78"/>
  <c r="B26" i="77"/>
  <c r="AI25" i="77"/>
  <c r="B25" i="76"/>
  <c r="AI24" i="76"/>
  <c r="B32" i="82" l="1"/>
  <c r="AI31" i="82"/>
  <c r="B33" i="81"/>
  <c r="AI32" i="81"/>
  <c r="B30" i="80"/>
  <c r="AI29" i="80"/>
  <c r="B29" i="79"/>
  <c r="AI28" i="79"/>
  <c r="B28" i="78"/>
  <c r="AI27" i="78"/>
  <c r="B27" i="77"/>
  <c r="AI26" i="77"/>
  <c r="B26" i="76"/>
  <c r="AI25" i="76"/>
  <c r="B33" i="82" l="1"/>
  <c r="AI32" i="82"/>
  <c r="B34" i="81"/>
  <c r="AI33" i="81"/>
  <c r="B31" i="80"/>
  <c r="AI30" i="80"/>
  <c r="B30" i="79"/>
  <c r="AI29" i="79"/>
  <c r="B29" i="78"/>
  <c r="AI28" i="78"/>
  <c r="AI27" i="77"/>
  <c r="B28" i="77"/>
  <c r="B27" i="76"/>
  <c r="AI26" i="76"/>
  <c r="B34" i="82" l="1"/>
  <c r="AI33" i="82"/>
  <c r="B35" i="81"/>
  <c r="AI34" i="81"/>
  <c r="B32" i="80"/>
  <c r="AI31" i="80"/>
  <c r="B31" i="79"/>
  <c r="AI30" i="79"/>
  <c r="B30" i="78"/>
  <c r="AI29" i="78"/>
  <c r="AI28" i="77"/>
  <c r="B29" i="77"/>
  <c r="B28" i="76"/>
  <c r="AI27" i="76"/>
  <c r="B35" i="82" l="1"/>
  <c r="AI34" i="82"/>
  <c r="B36" i="81"/>
  <c r="AI35" i="81"/>
  <c r="B33" i="80"/>
  <c r="AI32" i="80"/>
  <c r="B32" i="79"/>
  <c r="AI31" i="79"/>
  <c r="B31" i="78"/>
  <c r="AI30" i="78"/>
  <c r="B30" i="77"/>
  <c r="AI29" i="77"/>
  <c r="B29" i="76"/>
  <c r="AI28" i="76"/>
  <c r="B36" i="82" l="1"/>
  <c r="AI35" i="82"/>
  <c r="B37" i="81"/>
  <c r="AI37" i="81" s="1"/>
  <c r="AI36" i="81"/>
  <c r="B34" i="80"/>
  <c r="AI33" i="80"/>
  <c r="B33" i="79"/>
  <c r="AI32" i="79"/>
  <c r="B32" i="78"/>
  <c r="AI31" i="78"/>
  <c r="B31" i="77"/>
  <c r="AI30" i="77"/>
  <c r="AI29" i="76"/>
  <c r="B30" i="76"/>
  <c r="B37" i="82" l="1"/>
  <c r="AI37" i="82" s="1"/>
  <c r="AI36" i="82"/>
  <c r="B35" i="80"/>
  <c r="AI34" i="80"/>
  <c r="B34" i="79"/>
  <c r="AI33" i="79"/>
  <c r="B33" i="78"/>
  <c r="AI32" i="78"/>
  <c r="B32" i="77"/>
  <c r="AI31" i="77"/>
  <c r="B31" i="76"/>
  <c r="AI30" i="76"/>
  <c r="B36" i="80" l="1"/>
  <c r="AI35" i="80"/>
  <c r="B35" i="79"/>
  <c r="AI34" i="79"/>
  <c r="B34" i="78"/>
  <c r="AI33" i="78"/>
  <c r="B33" i="77"/>
  <c r="AI32" i="77"/>
  <c r="B32" i="76"/>
  <c r="AI31" i="76"/>
  <c r="B37" i="80" l="1"/>
  <c r="AI37" i="80" s="1"/>
  <c r="AI36" i="80"/>
  <c r="B36" i="79"/>
  <c r="AI35" i="79"/>
  <c r="B35" i="78"/>
  <c r="AI34" i="78"/>
  <c r="B34" i="77"/>
  <c r="AI33" i="77"/>
  <c r="B33" i="76"/>
  <c r="AI32" i="76"/>
  <c r="B37" i="79" l="1"/>
  <c r="AI37" i="79" s="1"/>
  <c r="AI36" i="79"/>
  <c r="B36" i="78"/>
  <c r="AI35" i="78"/>
  <c r="B35" i="77"/>
  <c r="AI34" i="77"/>
  <c r="AI33" i="76"/>
  <c r="B34" i="76"/>
  <c r="B37" i="78" l="1"/>
  <c r="AI37" i="78" s="1"/>
  <c r="AI36" i="78"/>
  <c r="AI35" i="77"/>
  <c r="B36" i="77"/>
  <c r="B35" i="76"/>
  <c r="AI34" i="76"/>
  <c r="B37" i="77" l="1"/>
  <c r="AI37" i="77" s="1"/>
  <c r="AI36" i="77"/>
  <c r="B36" i="76"/>
  <c r="AI35" i="76"/>
  <c r="B37" i="76" l="1"/>
  <c r="AI37" i="76" s="1"/>
  <c r="AI36" i="76"/>
  <c r="AU38" i="75" l="1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BF34" i="75"/>
  <c r="BE34" i="75"/>
  <c r="BD34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BF32" i="75"/>
  <c r="BE32" i="75"/>
  <c r="BD32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BF23" i="75"/>
  <c r="BE23" i="75"/>
  <c r="BD23" i="75"/>
  <c r="BC23" i="75"/>
  <c r="BB23" i="75"/>
  <c r="BA23" i="75"/>
  <c r="AZ23" i="75"/>
  <c r="AY23" i="75"/>
  <c r="AX23" i="75"/>
  <c r="AW23" i="75"/>
  <c r="AV23" i="75"/>
  <c r="AU23" i="75"/>
  <c r="AT23" i="75"/>
  <c r="AS23" i="75"/>
  <c r="AR23" i="75"/>
  <c r="AQ23" i="75"/>
  <c r="AP23" i="75"/>
  <c r="AO23" i="75"/>
  <c r="AN23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BF21" i="75"/>
  <c r="BE21" i="75"/>
  <c r="BD21" i="75"/>
  <c r="BC21" i="75"/>
  <c r="BB21" i="75"/>
  <c r="BA21" i="75"/>
  <c r="AZ21" i="75"/>
  <c r="AY21" i="75"/>
  <c r="AX21" i="75"/>
  <c r="AW21" i="75"/>
  <c r="AV21" i="75"/>
  <c r="AU21" i="75"/>
  <c r="AT21" i="75"/>
  <c r="AS21" i="75"/>
  <c r="AR21" i="75"/>
  <c r="AQ21" i="75"/>
  <c r="AP21" i="75"/>
  <c r="AO21" i="75"/>
  <c r="AN21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BF18" i="75"/>
  <c r="BE18" i="75"/>
  <c r="BD18" i="75"/>
  <c r="BC18" i="75"/>
  <c r="BB18" i="75"/>
  <c r="BA18" i="75"/>
  <c r="AZ18" i="75"/>
  <c r="AY18" i="75"/>
  <c r="AX18" i="75"/>
  <c r="AW18" i="75"/>
  <c r="AV18" i="75"/>
  <c r="AU18" i="75"/>
  <c r="AT18" i="75"/>
  <c r="AS18" i="75"/>
  <c r="AR18" i="75"/>
  <c r="AQ18" i="75"/>
  <c r="AP18" i="75"/>
  <c r="AO18" i="75"/>
  <c r="AN18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BF15" i="75"/>
  <c r="BE15" i="75"/>
  <c r="BD15" i="75"/>
  <c r="BC15" i="75"/>
  <c r="BB15" i="75"/>
  <c r="BA15" i="75"/>
  <c r="AZ15" i="75"/>
  <c r="AY15" i="75"/>
  <c r="AX15" i="75"/>
  <c r="AW15" i="75"/>
  <c r="AV15" i="75"/>
  <c r="AU15" i="75"/>
  <c r="AT15" i="75"/>
  <c r="AS15" i="75"/>
  <c r="AR15" i="75"/>
  <c r="AQ15" i="75"/>
  <c r="AP15" i="75"/>
  <c r="AO15" i="75"/>
  <c r="AN15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S14" i="75"/>
  <c r="S15" i="75" s="1"/>
  <c r="S16" i="75" s="1"/>
  <c r="S17" i="75" s="1"/>
  <c r="S18" i="75" s="1"/>
  <c r="S19" i="75" s="1"/>
  <c r="S20" i="75" s="1"/>
  <c r="S21" i="75" s="1"/>
  <c r="S22" i="75" s="1"/>
  <c r="S23" i="75" s="1"/>
  <c r="S24" i="75" s="1"/>
  <c r="S25" i="75" s="1"/>
  <c r="S26" i="75" s="1"/>
  <c r="S27" i="75" s="1"/>
  <c r="S28" i="75" s="1"/>
  <c r="S29" i="75" s="1"/>
  <c r="S30" i="75" s="1"/>
  <c r="S31" i="75" s="1"/>
  <c r="S32" i="75" s="1"/>
  <c r="S33" i="75" s="1"/>
  <c r="S34" i="75" s="1"/>
  <c r="S35" i="75" s="1"/>
  <c r="S36" i="75" s="1"/>
  <c r="S37" i="75" s="1"/>
  <c r="L7" i="75" s="1"/>
  <c r="R14" i="75"/>
  <c r="R15" i="75" s="1"/>
  <c r="R16" i="75" s="1"/>
  <c r="R17" i="75" s="1"/>
  <c r="R18" i="75" s="1"/>
  <c r="R19" i="75" s="1"/>
  <c r="R20" i="75" s="1"/>
  <c r="R21" i="75" s="1"/>
  <c r="R22" i="75" s="1"/>
  <c r="R23" i="75" s="1"/>
  <c r="R24" i="75" s="1"/>
  <c r="R25" i="75" s="1"/>
  <c r="R26" i="75" s="1"/>
  <c r="R27" i="75" s="1"/>
  <c r="R28" i="75" s="1"/>
  <c r="R29" i="75" s="1"/>
  <c r="R30" i="75" s="1"/>
  <c r="R31" i="75" s="1"/>
  <c r="R32" i="75" s="1"/>
  <c r="R33" i="75" s="1"/>
  <c r="R34" i="75" s="1"/>
  <c r="R35" i="75" s="1"/>
  <c r="R36" i="75" s="1"/>
  <c r="R37" i="75" s="1"/>
  <c r="L6" i="75" s="1"/>
  <c r="E8" i="75"/>
  <c r="E7" i="75"/>
  <c r="E6" i="75"/>
  <c r="P5" i="75"/>
  <c r="L5" i="75"/>
  <c r="R5" i="75" s="1"/>
  <c r="E5" i="75"/>
  <c r="N5" i="75" l="1"/>
  <c r="N6" i="75"/>
  <c r="AI14" i="75"/>
  <c r="B15" i="75"/>
  <c r="AU38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BF34" i="74"/>
  <c r="BE34" i="74"/>
  <c r="BD34" i="74"/>
  <c r="BC34" i="74"/>
  <c r="BB34" i="74"/>
  <c r="BA34" i="74"/>
  <c r="AZ34" i="74"/>
  <c r="AY34" i="74"/>
  <c r="AX34" i="74"/>
  <c r="AW34" i="74"/>
  <c r="AV34" i="74"/>
  <c r="AU34" i="74"/>
  <c r="AT34" i="74"/>
  <c r="AS34" i="74"/>
  <c r="AR34" i="74"/>
  <c r="AQ34" i="74"/>
  <c r="AP34" i="74"/>
  <c r="AO34" i="74"/>
  <c r="AN34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BF32" i="74"/>
  <c r="BE32" i="74"/>
  <c r="BD32" i="74"/>
  <c r="BC32" i="74"/>
  <c r="BB32" i="74"/>
  <c r="BA32" i="74"/>
  <c r="AZ32" i="74"/>
  <c r="AY32" i="74"/>
  <c r="AX32" i="74"/>
  <c r="AW32" i="74"/>
  <c r="AV32" i="74"/>
  <c r="AU32" i="74"/>
  <c r="AT32" i="74"/>
  <c r="AS32" i="74"/>
  <c r="AR32" i="74"/>
  <c r="AQ32" i="74"/>
  <c r="AP32" i="74"/>
  <c r="AO32" i="74"/>
  <c r="AN32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BF23" i="74"/>
  <c r="BE23" i="74"/>
  <c r="BD23" i="74"/>
  <c r="BC23" i="74"/>
  <c r="BB23" i="74"/>
  <c r="BA23" i="74"/>
  <c r="AZ23" i="74"/>
  <c r="AY23" i="74"/>
  <c r="AX23" i="74"/>
  <c r="AW23" i="74"/>
  <c r="AV23" i="74"/>
  <c r="AU23" i="74"/>
  <c r="AT23" i="74"/>
  <c r="AS23" i="74"/>
  <c r="AR23" i="74"/>
  <c r="AQ23" i="74"/>
  <c r="AP23" i="74"/>
  <c r="AO23" i="74"/>
  <c r="AN23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BF21" i="74"/>
  <c r="BE21" i="74"/>
  <c r="BD21" i="74"/>
  <c r="BC21" i="74"/>
  <c r="BB21" i="74"/>
  <c r="BA21" i="74"/>
  <c r="AZ21" i="74"/>
  <c r="AY21" i="74"/>
  <c r="AX21" i="74"/>
  <c r="AW21" i="74"/>
  <c r="AV21" i="74"/>
  <c r="AU21" i="74"/>
  <c r="AT21" i="74"/>
  <c r="AS21" i="74"/>
  <c r="AR21" i="74"/>
  <c r="AQ21" i="74"/>
  <c r="AP21" i="74"/>
  <c r="AO21" i="74"/>
  <c r="AN21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BF18" i="74"/>
  <c r="BE18" i="74"/>
  <c r="BD18" i="74"/>
  <c r="BC18" i="74"/>
  <c r="BB18" i="74"/>
  <c r="BA18" i="74"/>
  <c r="AZ18" i="74"/>
  <c r="AY18" i="74"/>
  <c r="AX18" i="74"/>
  <c r="AW18" i="74"/>
  <c r="AV18" i="74"/>
  <c r="AU18" i="74"/>
  <c r="AT18" i="74"/>
  <c r="AS18" i="74"/>
  <c r="AR18" i="74"/>
  <c r="AQ18" i="74"/>
  <c r="AP18" i="74"/>
  <c r="AO18" i="74"/>
  <c r="AN18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BF15" i="74"/>
  <c r="BE15" i="74"/>
  <c r="BD15" i="74"/>
  <c r="BC15" i="74"/>
  <c r="BB15" i="74"/>
  <c r="BA15" i="74"/>
  <c r="AZ15" i="74"/>
  <c r="AY15" i="74"/>
  <c r="AX15" i="74"/>
  <c r="AW15" i="74"/>
  <c r="AV15" i="74"/>
  <c r="AU15" i="74"/>
  <c r="AT15" i="74"/>
  <c r="AS15" i="74"/>
  <c r="AR15" i="74"/>
  <c r="AQ15" i="74"/>
  <c r="AP15" i="74"/>
  <c r="AO15" i="74"/>
  <c r="AN15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S14" i="74"/>
  <c r="S15" i="74" s="1"/>
  <c r="S16" i="74" s="1"/>
  <c r="S17" i="74" s="1"/>
  <c r="S18" i="74" s="1"/>
  <c r="S19" i="74" s="1"/>
  <c r="S20" i="74" s="1"/>
  <c r="S21" i="74" s="1"/>
  <c r="S22" i="74" s="1"/>
  <c r="S23" i="74" s="1"/>
  <c r="S24" i="74" s="1"/>
  <c r="S25" i="74" s="1"/>
  <c r="S26" i="74" s="1"/>
  <c r="S27" i="74" s="1"/>
  <c r="S28" i="74" s="1"/>
  <c r="S29" i="74" s="1"/>
  <c r="S30" i="74" s="1"/>
  <c r="S31" i="74" s="1"/>
  <c r="S32" i="74" s="1"/>
  <c r="S33" i="74" s="1"/>
  <c r="S34" i="74" s="1"/>
  <c r="S35" i="74" s="1"/>
  <c r="S36" i="74" s="1"/>
  <c r="S37" i="74" s="1"/>
  <c r="L7" i="74" s="1"/>
  <c r="R14" i="74"/>
  <c r="R15" i="74" s="1"/>
  <c r="R16" i="74" s="1"/>
  <c r="R17" i="74" s="1"/>
  <c r="R18" i="74" s="1"/>
  <c r="R19" i="74" s="1"/>
  <c r="R20" i="74" s="1"/>
  <c r="R21" i="74" s="1"/>
  <c r="R22" i="74" s="1"/>
  <c r="R23" i="74" s="1"/>
  <c r="R24" i="74" s="1"/>
  <c r="R25" i="74" s="1"/>
  <c r="R26" i="74" s="1"/>
  <c r="R27" i="74" s="1"/>
  <c r="R28" i="74" s="1"/>
  <c r="R29" i="74" s="1"/>
  <c r="R30" i="74" s="1"/>
  <c r="R31" i="74" s="1"/>
  <c r="R32" i="74" s="1"/>
  <c r="R33" i="74" s="1"/>
  <c r="R34" i="74" s="1"/>
  <c r="R35" i="74" s="1"/>
  <c r="R36" i="74" s="1"/>
  <c r="R37" i="74" s="1"/>
  <c r="L6" i="74" s="1"/>
  <c r="E8" i="74"/>
  <c r="E7" i="74"/>
  <c r="E6" i="74"/>
  <c r="P5" i="74"/>
  <c r="L5" i="74"/>
  <c r="N5" i="74" s="1"/>
  <c r="E5" i="74"/>
  <c r="B16" i="75" l="1"/>
  <c r="AI15" i="75"/>
  <c r="AI14" i="74"/>
  <c r="B15" i="74"/>
  <c r="AI15" i="74" s="1"/>
  <c r="R5" i="74"/>
  <c r="N6" i="74"/>
  <c r="AU38" i="73"/>
  <c r="BF37" i="73"/>
  <c r="BE37" i="73"/>
  <c r="BD37" i="73"/>
  <c r="BC37" i="73"/>
  <c r="BB37" i="73"/>
  <c r="BA37" i="73"/>
  <c r="AZ37" i="73"/>
  <c r="AY37" i="73"/>
  <c r="AX37" i="73"/>
  <c r="AW37" i="73"/>
  <c r="AV37" i="73"/>
  <c r="AU37" i="73"/>
  <c r="AT37" i="73"/>
  <c r="AS37" i="73"/>
  <c r="AR37" i="73"/>
  <c r="AQ37" i="73"/>
  <c r="AP37" i="73"/>
  <c r="AO37" i="73"/>
  <c r="AN37" i="73"/>
  <c r="BF36" i="73"/>
  <c r="BE36" i="73"/>
  <c r="BD36" i="73"/>
  <c r="BC36" i="73"/>
  <c r="BB36" i="73"/>
  <c r="BA36" i="73"/>
  <c r="AZ36" i="73"/>
  <c r="AY36" i="73"/>
  <c r="AX36" i="73"/>
  <c r="AW36" i="73"/>
  <c r="AV36" i="73"/>
  <c r="AU36" i="73"/>
  <c r="AT36" i="73"/>
  <c r="AS36" i="73"/>
  <c r="AR36" i="73"/>
  <c r="AQ36" i="73"/>
  <c r="AP36" i="73"/>
  <c r="AO36" i="73"/>
  <c r="AN36" i="73"/>
  <c r="BF35" i="73"/>
  <c r="BE35" i="73"/>
  <c r="BD35" i="73"/>
  <c r="BC35" i="73"/>
  <c r="BB35" i="73"/>
  <c r="BA35" i="73"/>
  <c r="AZ35" i="73"/>
  <c r="AY35" i="73"/>
  <c r="AX35" i="73"/>
  <c r="AW35" i="73"/>
  <c r="AV35" i="73"/>
  <c r="AU35" i="73"/>
  <c r="AT35" i="73"/>
  <c r="AS35" i="73"/>
  <c r="AR35" i="73"/>
  <c r="AQ35" i="73"/>
  <c r="AP35" i="73"/>
  <c r="AO35" i="73"/>
  <c r="AN35" i="73"/>
  <c r="BF34" i="73"/>
  <c r="BE34" i="73"/>
  <c r="BD34" i="73"/>
  <c r="BC34" i="73"/>
  <c r="BB34" i="73"/>
  <c r="BA34" i="73"/>
  <c r="AZ34" i="73"/>
  <c r="AY34" i="73"/>
  <c r="AX34" i="73"/>
  <c r="AW34" i="73"/>
  <c r="AV34" i="73"/>
  <c r="AU34" i="73"/>
  <c r="AT34" i="73"/>
  <c r="AS34" i="73"/>
  <c r="AR34" i="73"/>
  <c r="AQ34" i="73"/>
  <c r="AP34" i="73"/>
  <c r="AO34" i="73"/>
  <c r="AN34" i="73"/>
  <c r="BF33" i="73"/>
  <c r="BE33" i="73"/>
  <c r="BD33" i="73"/>
  <c r="BC33" i="73"/>
  <c r="BB33" i="73"/>
  <c r="BA33" i="73"/>
  <c r="AZ33" i="73"/>
  <c r="AY33" i="73"/>
  <c r="AX33" i="73"/>
  <c r="AW33" i="73"/>
  <c r="AV33" i="73"/>
  <c r="AU33" i="73"/>
  <c r="AT33" i="73"/>
  <c r="AS33" i="73"/>
  <c r="AR33" i="73"/>
  <c r="AQ33" i="73"/>
  <c r="AP33" i="73"/>
  <c r="AO33" i="73"/>
  <c r="AN33" i="73"/>
  <c r="BF32" i="73"/>
  <c r="BE32" i="73"/>
  <c r="BD32" i="73"/>
  <c r="BC32" i="73"/>
  <c r="BB32" i="73"/>
  <c r="BA32" i="73"/>
  <c r="AZ32" i="73"/>
  <c r="AY32" i="73"/>
  <c r="AX32" i="73"/>
  <c r="AW32" i="73"/>
  <c r="AV32" i="73"/>
  <c r="AU32" i="73"/>
  <c r="AT32" i="73"/>
  <c r="AS32" i="73"/>
  <c r="AR32" i="73"/>
  <c r="AQ32" i="73"/>
  <c r="AP32" i="73"/>
  <c r="AO32" i="73"/>
  <c r="AN32" i="73"/>
  <c r="BF31" i="73"/>
  <c r="BE31" i="73"/>
  <c r="BD31" i="73"/>
  <c r="BC31" i="73"/>
  <c r="BB31" i="73"/>
  <c r="BA31" i="73"/>
  <c r="AZ31" i="73"/>
  <c r="AY31" i="73"/>
  <c r="AX31" i="73"/>
  <c r="AW31" i="73"/>
  <c r="AV31" i="73"/>
  <c r="AU31" i="73"/>
  <c r="AT31" i="73"/>
  <c r="AS31" i="73"/>
  <c r="AR31" i="73"/>
  <c r="AQ31" i="73"/>
  <c r="AP31" i="73"/>
  <c r="AO31" i="73"/>
  <c r="AN31" i="73"/>
  <c r="BF30" i="73"/>
  <c r="BE30" i="73"/>
  <c r="BD30" i="73"/>
  <c r="BC30" i="73"/>
  <c r="BB30" i="73"/>
  <c r="BA30" i="73"/>
  <c r="AZ30" i="73"/>
  <c r="AY30" i="73"/>
  <c r="AX30" i="73"/>
  <c r="AW30" i="73"/>
  <c r="AV30" i="73"/>
  <c r="AU30" i="73"/>
  <c r="AT30" i="73"/>
  <c r="AS30" i="73"/>
  <c r="AR30" i="73"/>
  <c r="AQ30" i="73"/>
  <c r="AP30" i="73"/>
  <c r="AO30" i="73"/>
  <c r="AN30" i="73"/>
  <c r="BF29" i="73"/>
  <c r="BE29" i="73"/>
  <c r="BD29" i="73"/>
  <c r="BC29" i="73"/>
  <c r="BB29" i="73"/>
  <c r="BA29" i="73"/>
  <c r="AZ29" i="73"/>
  <c r="AY29" i="73"/>
  <c r="AX29" i="73"/>
  <c r="AW29" i="73"/>
  <c r="AV29" i="73"/>
  <c r="AU29" i="73"/>
  <c r="AT29" i="73"/>
  <c r="AS29" i="73"/>
  <c r="AR29" i="73"/>
  <c r="AQ29" i="73"/>
  <c r="AP29" i="73"/>
  <c r="AO29" i="73"/>
  <c r="AN29" i="73"/>
  <c r="BF28" i="73"/>
  <c r="BE28" i="73"/>
  <c r="BD28" i="73"/>
  <c r="BC28" i="73"/>
  <c r="BB28" i="73"/>
  <c r="BA28" i="73"/>
  <c r="AZ28" i="73"/>
  <c r="AY28" i="73"/>
  <c r="AX28" i="73"/>
  <c r="AW28" i="73"/>
  <c r="AV28" i="73"/>
  <c r="AU28" i="73"/>
  <c r="AT28" i="73"/>
  <c r="AS28" i="73"/>
  <c r="AR28" i="73"/>
  <c r="AQ28" i="73"/>
  <c r="AP28" i="73"/>
  <c r="AO28" i="73"/>
  <c r="AN28" i="73"/>
  <c r="BF27" i="73"/>
  <c r="BE27" i="73"/>
  <c r="BD27" i="73"/>
  <c r="BC27" i="73"/>
  <c r="BB27" i="73"/>
  <c r="BA27" i="73"/>
  <c r="AZ27" i="73"/>
  <c r="AY27" i="73"/>
  <c r="AX27" i="73"/>
  <c r="AW27" i="73"/>
  <c r="AV27" i="73"/>
  <c r="AU27" i="73"/>
  <c r="AT27" i="73"/>
  <c r="AS27" i="73"/>
  <c r="AR27" i="73"/>
  <c r="AQ27" i="73"/>
  <c r="AP27" i="73"/>
  <c r="AO27" i="73"/>
  <c r="AN27" i="73"/>
  <c r="BF26" i="73"/>
  <c r="BE26" i="73"/>
  <c r="BD26" i="73"/>
  <c r="BC26" i="73"/>
  <c r="BB26" i="73"/>
  <c r="BA26" i="73"/>
  <c r="AZ26" i="73"/>
  <c r="AY26" i="73"/>
  <c r="AX26" i="73"/>
  <c r="AW26" i="73"/>
  <c r="AV26" i="73"/>
  <c r="AU26" i="73"/>
  <c r="AT26" i="73"/>
  <c r="AS26" i="73"/>
  <c r="AR26" i="73"/>
  <c r="AQ26" i="73"/>
  <c r="AP26" i="73"/>
  <c r="AO26" i="73"/>
  <c r="AN26" i="73"/>
  <c r="BF25" i="73"/>
  <c r="BE25" i="73"/>
  <c r="BD25" i="73"/>
  <c r="BC25" i="73"/>
  <c r="BB25" i="73"/>
  <c r="BA25" i="73"/>
  <c r="AZ25" i="73"/>
  <c r="AY25" i="73"/>
  <c r="AX25" i="73"/>
  <c r="AW25" i="73"/>
  <c r="AV25" i="73"/>
  <c r="AU25" i="73"/>
  <c r="AT25" i="73"/>
  <c r="AS25" i="73"/>
  <c r="AR25" i="73"/>
  <c r="AQ25" i="73"/>
  <c r="AP25" i="73"/>
  <c r="AO25" i="73"/>
  <c r="AN25" i="73"/>
  <c r="BF24" i="73"/>
  <c r="BE24" i="73"/>
  <c r="BD24" i="73"/>
  <c r="BC24" i="73"/>
  <c r="BB24" i="73"/>
  <c r="BA24" i="73"/>
  <c r="AZ24" i="73"/>
  <c r="AY24" i="73"/>
  <c r="AX24" i="73"/>
  <c r="AW24" i="73"/>
  <c r="AV24" i="73"/>
  <c r="AU24" i="73"/>
  <c r="AT24" i="73"/>
  <c r="AS24" i="73"/>
  <c r="AR24" i="73"/>
  <c r="AQ24" i="73"/>
  <c r="AP24" i="73"/>
  <c r="AO24" i="73"/>
  <c r="AN24" i="73"/>
  <c r="BF23" i="73"/>
  <c r="BE23" i="73"/>
  <c r="BD23" i="73"/>
  <c r="BC23" i="73"/>
  <c r="BB23" i="73"/>
  <c r="BA23" i="73"/>
  <c r="AZ23" i="73"/>
  <c r="AY23" i="73"/>
  <c r="AX23" i="73"/>
  <c r="AW23" i="73"/>
  <c r="AV23" i="73"/>
  <c r="AU23" i="73"/>
  <c r="AT23" i="73"/>
  <c r="AS23" i="73"/>
  <c r="AR23" i="73"/>
  <c r="AQ23" i="73"/>
  <c r="AP23" i="73"/>
  <c r="AO23" i="73"/>
  <c r="AN23" i="73"/>
  <c r="BF22" i="73"/>
  <c r="BE22" i="73"/>
  <c r="BD22" i="73"/>
  <c r="BC22" i="73"/>
  <c r="BB22" i="73"/>
  <c r="BA22" i="73"/>
  <c r="AZ22" i="73"/>
  <c r="AY22" i="73"/>
  <c r="AX22" i="73"/>
  <c r="AW22" i="73"/>
  <c r="AV22" i="73"/>
  <c r="AU22" i="73"/>
  <c r="AT22" i="73"/>
  <c r="AS22" i="73"/>
  <c r="AR22" i="73"/>
  <c r="AQ22" i="73"/>
  <c r="AP22" i="73"/>
  <c r="AO22" i="73"/>
  <c r="AN22" i="73"/>
  <c r="BF21" i="73"/>
  <c r="BE21" i="73"/>
  <c r="BD21" i="73"/>
  <c r="BC21" i="73"/>
  <c r="BB21" i="73"/>
  <c r="BA21" i="73"/>
  <c r="AZ21" i="73"/>
  <c r="AY21" i="73"/>
  <c r="AX21" i="73"/>
  <c r="AW21" i="73"/>
  <c r="AV21" i="73"/>
  <c r="AU21" i="73"/>
  <c r="AT21" i="73"/>
  <c r="AS21" i="73"/>
  <c r="AR21" i="73"/>
  <c r="AQ21" i="73"/>
  <c r="AP21" i="73"/>
  <c r="AO21" i="73"/>
  <c r="AN21" i="73"/>
  <c r="BF20" i="73"/>
  <c r="BE20" i="73"/>
  <c r="BD20" i="73"/>
  <c r="BC20" i="73"/>
  <c r="BB20" i="73"/>
  <c r="BA20" i="73"/>
  <c r="AZ20" i="73"/>
  <c r="AY20" i="73"/>
  <c r="AX20" i="73"/>
  <c r="AW20" i="73"/>
  <c r="AV20" i="73"/>
  <c r="AU20" i="73"/>
  <c r="AT20" i="73"/>
  <c r="AS20" i="73"/>
  <c r="AR20" i="73"/>
  <c r="AQ20" i="73"/>
  <c r="AP20" i="73"/>
  <c r="AO20" i="73"/>
  <c r="AN20" i="73"/>
  <c r="BF19" i="73"/>
  <c r="BE19" i="73"/>
  <c r="BD19" i="73"/>
  <c r="BC19" i="73"/>
  <c r="BB19" i="73"/>
  <c r="BA19" i="73"/>
  <c r="AZ19" i="73"/>
  <c r="AY19" i="73"/>
  <c r="AX19" i="73"/>
  <c r="AW19" i="73"/>
  <c r="AV19" i="73"/>
  <c r="AU19" i="73"/>
  <c r="AT19" i="73"/>
  <c r="AS19" i="73"/>
  <c r="AR19" i="73"/>
  <c r="AQ19" i="73"/>
  <c r="AP19" i="73"/>
  <c r="AO19" i="73"/>
  <c r="AN19" i="73"/>
  <c r="BF18" i="73"/>
  <c r="BE18" i="73"/>
  <c r="BD18" i="73"/>
  <c r="BC18" i="73"/>
  <c r="BB18" i="73"/>
  <c r="BA18" i="73"/>
  <c r="AZ18" i="73"/>
  <c r="AY18" i="73"/>
  <c r="AX18" i="73"/>
  <c r="AW18" i="73"/>
  <c r="AV18" i="73"/>
  <c r="AU18" i="73"/>
  <c r="AT18" i="73"/>
  <c r="AS18" i="73"/>
  <c r="AR18" i="73"/>
  <c r="AQ18" i="73"/>
  <c r="AP18" i="73"/>
  <c r="AO18" i="73"/>
  <c r="AN18" i="73"/>
  <c r="BF17" i="73"/>
  <c r="BE17" i="73"/>
  <c r="BD17" i="73"/>
  <c r="BC17" i="73"/>
  <c r="BB17" i="73"/>
  <c r="BA17" i="73"/>
  <c r="AZ17" i="73"/>
  <c r="AY17" i="73"/>
  <c r="AX17" i="73"/>
  <c r="AW17" i="73"/>
  <c r="AV17" i="73"/>
  <c r="AU17" i="73"/>
  <c r="AT17" i="73"/>
  <c r="AS17" i="73"/>
  <c r="AR17" i="73"/>
  <c r="AQ17" i="73"/>
  <c r="AP17" i="73"/>
  <c r="AO17" i="73"/>
  <c r="AN17" i="73"/>
  <c r="BF16" i="73"/>
  <c r="BE16" i="73"/>
  <c r="BD16" i="73"/>
  <c r="BC16" i="73"/>
  <c r="BB16" i="73"/>
  <c r="BA16" i="73"/>
  <c r="AZ16" i="73"/>
  <c r="AY16" i="73"/>
  <c r="AX16" i="73"/>
  <c r="AW16" i="73"/>
  <c r="AV16" i="73"/>
  <c r="AU16" i="73"/>
  <c r="AT16" i="73"/>
  <c r="AS16" i="73"/>
  <c r="AR16" i="73"/>
  <c r="AQ16" i="73"/>
  <c r="AP16" i="73"/>
  <c r="AO16" i="73"/>
  <c r="AN16" i="73"/>
  <c r="BF15" i="73"/>
  <c r="BE15" i="73"/>
  <c r="BD15" i="73"/>
  <c r="BC15" i="73"/>
  <c r="BB15" i="73"/>
  <c r="BA15" i="73"/>
  <c r="AZ15" i="73"/>
  <c r="AY15" i="73"/>
  <c r="AX15" i="73"/>
  <c r="AW15" i="73"/>
  <c r="AV15" i="73"/>
  <c r="AU15" i="73"/>
  <c r="AT15" i="73"/>
  <c r="AS15" i="73"/>
  <c r="AR15" i="73"/>
  <c r="AQ15" i="73"/>
  <c r="AP15" i="73"/>
  <c r="AO15" i="73"/>
  <c r="AN15" i="73"/>
  <c r="BF14" i="73"/>
  <c r="BE14" i="73"/>
  <c r="BD14" i="73"/>
  <c r="BC14" i="73"/>
  <c r="BB14" i="73"/>
  <c r="BA14" i="73"/>
  <c r="AZ14" i="73"/>
  <c r="AY14" i="73"/>
  <c r="AX14" i="73"/>
  <c r="AW14" i="73"/>
  <c r="AV14" i="73"/>
  <c r="AU14" i="73"/>
  <c r="AT14" i="73"/>
  <c r="AS14" i="73"/>
  <c r="AR14" i="73"/>
  <c r="AQ14" i="73"/>
  <c r="AP14" i="73"/>
  <c r="AO14" i="73"/>
  <c r="AN14" i="73"/>
  <c r="S14" i="73"/>
  <c r="S15" i="73" s="1"/>
  <c r="S16" i="73" s="1"/>
  <c r="S17" i="73" s="1"/>
  <c r="S18" i="73" s="1"/>
  <c r="S19" i="73" s="1"/>
  <c r="S20" i="73" s="1"/>
  <c r="S21" i="73" s="1"/>
  <c r="S22" i="73" s="1"/>
  <c r="S23" i="73" s="1"/>
  <c r="S24" i="73" s="1"/>
  <c r="S25" i="73" s="1"/>
  <c r="S26" i="73" s="1"/>
  <c r="S27" i="73" s="1"/>
  <c r="S28" i="73" s="1"/>
  <c r="S29" i="73" s="1"/>
  <c r="S30" i="73" s="1"/>
  <c r="S31" i="73" s="1"/>
  <c r="S32" i="73" s="1"/>
  <c r="S33" i="73" s="1"/>
  <c r="S34" i="73" s="1"/>
  <c r="S35" i="73" s="1"/>
  <c r="S36" i="73" s="1"/>
  <c r="S37" i="73" s="1"/>
  <c r="L7" i="73" s="1"/>
  <c r="R14" i="73"/>
  <c r="R15" i="73" s="1"/>
  <c r="R16" i="73" s="1"/>
  <c r="R17" i="73" s="1"/>
  <c r="R18" i="73" s="1"/>
  <c r="R19" i="73" s="1"/>
  <c r="R20" i="73" s="1"/>
  <c r="R21" i="73" s="1"/>
  <c r="R22" i="73" s="1"/>
  <c r="R23" i="73" s="1"/>
  <c r="R24" i="73" s="1"/>
  <c r="R25" i="73" s="1"/>
  <c r="R26" i="73" s="1"/>
  <c r="R27" i="73" s="1"/>
  <c r="R28" i="73" s="1"/>
  <c r="R29" i="73" s="1"/>
  <c r="R30" i="73" s="1"/>
  <c r="R31" i="73" s="1"/>
  <c r="R32" i="73" s="1"/>
  <c r="R33" i="73" s="1"/>
  <c r="R34" i="73" s="1"/>
  <c r="R35" i="73" s="1"/>
  <c r="R36" i="73" s="1"/>
  <c r="R37" i="73" s="1"/>
  <c r="L6" i="73" s="1"/>
  <c r="E8" i="73"/>
  <c r="E7" i="73"/>
  <c r="E6" i="73"/>
  <c r="P5" i="73"/>
  <c r="L5" i="73"/>
  <c r="R5" i="73" s="1"/>
  <c r="E5" i="73"/>
  <c r="B17" i="75" l="1"/>
  <c r="AI16" i="75"/>
  <c r="B16" i="74"/>
  <c r="B17" i="74" s="1"/>
  <c r="N6" i="73"/>
  <c r="AI14" i="73"/>
  <c r="B15" i="73"/>
  <c r="N5" i="73"/>
  <c r="B18" i="75" l="1"/>
  <c r="AI17" i="75"/>
  <c r="AI16" i="74"/>
  <c r="B18" i="74"/>
  <c r="AI17" i="74"/>
  <c r="B16" i="73"/>
  <c r="AI15" i="73"/>
  <c r="B19" i="75" l="1"/>
  <c r="AI18" i="75"/>
  <c r="AI18" i="74"/>
  <c r="B19" i="74"/>
  <c r="B17" i="73"/>
  <c r="AI16" i="73"/>
  <c r="B20" i="75" l="1"/>
  <c r="AI19" i="75"/>
  <c r="AI19" i="74"/>
  <c r="B20" i="74"/>
  <c r="B18" i="73"/>
  <c r="AI17" i="73"/>
  <c r="B21" i="75" l="1"/>
  <c r="AI20" i="75"/>
  <c r="B21" i="74"/>
  <c r="AI20" i="74"/>
  <c r="B19" i="73"/>
  <c r="AI18" i="73"/>
  <c r="B22" i="75" l="1"/>
  <c r="AI21" i="75"/>
  <c r="B22" i="74"/>
  <c r="AI21" i="74"/>
  <c r="B20" i="73"/>
  <c r="AI19" i="73"/>
  <c r="B23" i="75" l="1"/>
  <c r="AI22" i="75"/>
  <c r="AI22" i="74"/>
  <c r="B23" i="74"/>
  <c r="B21" i="73"/>
  <c r="AI20" i="73"/>
  <c r="B24" i="75" l="1"/>
  <c r="AI23" i="75"/>
  <c r="B24" i="74"/>
  <c r="AI23" i="74"/>
  <c r="B22" i="73"/>
  <c r="AI21" i="73"/>
  <c r="B25" i="75" l="1"/>
  <c r="AI24" i="75"/>
  <c r="B25" i="74"/>
  <c r="AI24" i="74"/>
  <c r="B23" i="73"/>
  <c r="AI22" i="73"/>
  <c r="B26" i="75" l="1"/>
  <c r="AI25" i="75"/>
  <c r="B26" i="74"/>
  <c r="AI25" i="74"/>
  <c r="B24" i="73"/>
  <c r="AI23" i="73"/>
  <c r="B27" i="75" l="1"/>
  <c r="AI26" i="75"/>
  <c r="AI26" i="74"/>
  <c r="B27" i="74"/>
  <c r="B25" i="73"/>
  <c r="AI24" i="73"/>
  <c r="B28" i="75" l="1"/>
  <c r="AI27" i="75"/>
  <c r="B28" i="74"/>
  <c r="AI27" i="74"/>
  <c r="B26" i="73"/>
  <c r="AI25" i="73"/>
  <c r="B29" i="75" l="1"/>
  <c r="AI28" i="75"/>
  <c r="B29" i="74"/>
  <c r="AI28" i="74"/>
  <c r="B27" i="73"/>
  <c r="AI26" i="73"/>
  <c r="B30" i="75" l="1"/>
  <c r="AI29" i="75"/>
  <c r="B30" i="74"/>
  <c r="AI29" i="74"/>
  <c r="B28" i="73"/>
  <c r="AI27" i="73"/>
  <c r="B31" i="75" l="1"/>
  <c r="AI30" i="75"/>
  <c r="B31" i="74"/>
  <c r="AI30" i="74"/>
  <c r="B29" i="73"/>
  <c r="AI28" i="73"/>
  <c r="B32" i="75" l="1"/>
  <c r="AI31" i="75"/>
  <c r="B32" i="74"/>
  <c r="AI31" i="74"/>
  <c r="B30" i="73"/>
  <c r="AI29" i="73"/>
  <c r="B33" i="75" l="1"/>
  <c r="AI32" i="75"/>
  <c r="B33" i="74"/>
  <c r="AI32" i="74"/>
  <c r="B31" i="73"/>
  <c r="AI30" i="73"/>
  <c r="B34" i="75" l="1"/>
  <c r="AI33" i="75"/>
  <c r="B34" i="74"/>
  <c r="AI33" i="74"/>
  <c r="B32" i="73"/>
  <c r="AI31" i="73"/>
  <c r="B35" i="75" l="1"/>
  <c r="AI34" i="75"/>
  <c r="AI34" i="74"/>
  <c r="B35" i="74"/>
  <c r="B33" i="73"/>
  <c r="AI32" i="73"/>
  <c r="B36" i="75" l="1"/>
  <c r="AI35" i="75"/>
  <c r="B36" i="74"/>
  <c r="AI35" i="74"/>
  <c r="B34" i="73"/>
  <c r="AI33" i="73"/>
  <c r="B37" i="75" l="1"/>
  <c r="AI37" i="75" s="1"/>
  <c r="AI36" i="75"/>
  <c r="B37" i="74"/>
  <c r="AI37" i="74" s="1"/>
  <c r="AI36" i="74"/>
  <c r="B35" i="73"/>
  <c r="AI34" i="73"/>
  <c r="B36" i="73" l="1"/>
  <c r="AI35" i="73"/>
  <c r="B37" i="73" l="1"/>
  <c r="AI37" i="73" s="1"/>
  <c r="AI36" i="73"/>
  <c r="AU38" i="72" l="1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BF34" i="72"/>
  <c r="BE34" i="72"/>
  <c r="BD34" i="72"/>
  <c r="BC34" i="72"/>
  <c r="BB34" i="72"/>
  <c r="BA34" i="72"/>
  <c r="AZ34" i="72"/>
  <c r="AY34" i="72"/>
  <c r="AX34" i="72"/>
  <c r="AW34" i="72"/>
  <c r="AV34" i="72"/>
  <c r="AU34" i="72"/>
  <c r="AT34" i="72"/>
  <c r="AS34" i="72"/>
  <c r="AR34" i="72"/>
  <c r="AQ34" i="72"/>
  <c r="AP34" i="72"/>
  <c r="AO34" i="72"/>
  <c r="AN34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BF32" i="72"/>
  <c r="BE32" i="72"/>
  <c r="BD32" i="72"/>
  <c r="BC32" i="72"/>
  <c r="BB32" i="72"/>
  <c r="BA32" i="72"/>
  <c r="AZ32" i="72"/>
  <c r="AY32" i="72"/>
  <c r="AX32" i="72"/>
  <c r="AW32" i="72"/>
  <c r="AV32" i="72"/>
  <c r="AU32" i="72"/>
  <c r="AT32" i="72"/>
  <c r="AS32" i="72"/>
  <c r="AR32" i="72"/>
  <c r="AQ32" i="72"/>
  <c r="AP32" i="72"/>
  <c r="AO32" i="72"/>
  <c r="AN32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BF23" i="72"/>
  <c r="BE23" i="72"/>
  <c r="BD23" i="72"/>
  <c r="BC23" i="72"/>
  <c r="BB23" i="72"/>
  <c r="BA23" i="72"/>
  <c r="AZ23" i="72"/>
  <c r="AY23" i="72"/>
  <c r="AX23" i="72"/>
  <c r="AW23" i="72"/>
  <c r="AV23" i="72"/>
  <c r="AU23" i="72"/>
  <c r="AT23" i="72"/>
  <c r="AS23" i="72"/>
  <c r="AR23" i="72"/>
  <c r="AQ23" i="72"/>
  <c r="AP23" i="72"/>
  <c r="AO23" i="72"/>
  <c r="AN23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BF21" i="72"/>
  <c r="BE21" i="72"/>
  <c r="BD21" i="72"/>
  <c r="BC21" i="72"/>
  <c r="BB21" i="72"/>
  <c r="BA21" i="72"/>
  <c r="AZ21" i="72"/>
  <c r="AY21" i="72"/>
  <c r="AX21" i="72"/>
  <c r="AW21" i="72"/>
  <c r="AV21" i="72"/>
  <c r="AU21" i="72"/>
  <c r="AT21" i="72"/>
  <c r="AS21" i="72"/>
  <c r="AR21" i="72"/>
  <c r="AQ21" i="72"/>
  <c r="AP21" i="72"/>
  <c r="AO21" i="72"/>
  <c r="AN21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BF18" i="72"/>
  <c r="BE18" i="72"/>
  <c r="BD18" i="72"/>
  <c r="BC18" i="72"/>
  <c r="BB18" i="72"/>
  <c r="BA18" i="72"/>
  <c r="AZ18" i="72"/>
  <c r="AY18" i="72"/>
  <c r="AX18" i="72"/>
  <c r="AW18" i="72"/>
  <c r="AV18" i="72"/>
  <c r="AU18" i="72"/>
  <c r="AT18" i="72"/>
  <c r="AS18" i="72"/>
  <c r="AR18" i="72"/>
  <c r="AQ18" i="72"/>
  <c r="AP18" i="72"/>
  <c r="AO18" i="72"/>
  <c r="AN18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BF15" i="72"/>
  <c r="BE15" i="72"/>
  <c r="BD15" i="72"/>
  <c r="BC15" i="72"/>
  <c r="BB15" i="72"/>
  <c r="BA15" i="72"/>
  <c r="AZ15" i="72"/>
  <c r="AY15" i="72"/>
  <c r="AX15" i="72"/>
  <c r="AW15" i="72"/>
  <c r="AV15" i="72"/>
  <c r="AU15" i="72"/>
  <c r="AT15" i="72"/>
  <c r="AS15" i="72"/>
  <c r="AR15" i="72"/>
  <c r="AQ15" i="72"/>
  <c r="AP15" i="72"/>
  <c r="AO15" i="72"/>
  <c r="AN15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S14" i="72"/>
  <c r="S15" i="72" s="1"/>
  <c r="S16" i="72" s="1"/>
  <c r="S17" i="72" s="1"/>
  <c r="S18" i="72" s="1"/>
  <c r="S19" i="72" s="1"/>
  <c r="S20" i="72" s="1"/>
  <c r="S21" i="72" s="1"/>
  <c r="S22" i="72" s="1"/>
  <c r="S23" i="72" s="1"/>
  <c r="S24" i="72" s="1"/>
  <c r="S25" i="72" s="1"/>
  <c r="S26" i="72" s="1"/>
  <c r="S27" i="72" s="1"/>
  <c r="S28" i="72" s="1"/>
  <c r="S29" i="72" s="1"/>
  <c r="S30" i="72" s="1"/>
  <c r="S31" i="72" s="1"/>
  <c r="S32" i="72" s="1"/>
  <c r="S33" i="72" s="1"/>
  <c r="S34" i="72" s="1"/>
  <c r="S35" i="72" s="1"/>
  <c r="S36" i="72" s="1"/>
  <c r="S37" i="72" s="1"/>
  <c r="L7" i="72" s="1"/>
  <c r="R14" i="72"/>
  <c r="R15" i="72" s="1"/>
  <c r="R16" i="72" s="1"/>
  <c r="R17" i="72" s="1"/>
  <c r="R18" i="72" s="1"/>
  <c r="R19" i="72" s="1"/>
  <c r="R20" i="72" s="1"/>
  <c r="R21" i="72" s="1"/>
  <c r="R22" i="72" s="1"/>
  <c r="R23" i="72" s="1"/>
  <c r="R24" i="72" s="1"/>
  <c r="R25" i="72" s="1"/>
  <c r="R26" i="72" s="1"/>
  <c r="R27" i="72" s="1"/>
  <c r="R28" i="72" s="1"/>
  <c r="R29" i="72" s="1"/>
  <c r="R30" i="72" s="1"/>
  <c r="R31" i="72" s="1"/>
  <c r="R32" i="72" s="1"/>
  <c r="R33" i="72" s="1"/>
  <c r="R34" i="72" s="1"/>
  <c r="R35" i="72" s="1"/>
  <c r="R36" i="72" s="1"/>
  <c r="R37" i="72" s="1"/>
  <c r="L6" i="72" s="1"/>
  <c r="E8" i="72"/>
  <c r="E7" i="72"/>
  <c r="E6" i="72"/>
  <c r="P5" i="72"/>
  <c r="L5" i="72"/>
  <c r="R5" i="72" s="1"/>
  <c r="E5" i="72"/>
  <c r="N6" i="72" l="1"/>
  <c r="AI14" i="72"/>
  <c r="B15" i="72"/>
  <c r="N5" i="72"/>
  <c r="AU38" i="71"/>
  <c r="BF37" i="71"/>
  <c r="BE37" i="71"/>
  <c r="BD37" i="71"/>
  <c r="BC37" i="71"/>
  <c r="BB37" i="71"/>
  <c r="BA37" i="71"/>
  <c r="AZ37" i="71"/>
  <c r="AY37" i="71"/>
  <c r="AX37" i="71"/>
  <c r="AW37" i="71"/>
  <c r="AV37" i="71"/>
  <c r="AU37" i="71"/>
  <c r="AT37" i="71"/>
  <c r="AS37" i="71"/>
  <c r="AR37" i="71"/>
  <c r="AQ37" i="71"/>
  <c r="AP37" i="71"/>
  <c r="AO37" i="71"/>
  <c r="AN37" i="71"/>
  <c r="BF36" i="71"/>
  <c r="BE36" i="71"/>
  <c r="BD36" i="71"/>
  <c r="BC36" i="71"/>
  <c r="BB36" i="71"/>
  <c r="BA36" i="71"/>
  <c r="AZ36" i="71"/>
  <c r="AY36" i="71"/>
  <c r="AX36" i="71"/>
  <c r="AW36" i="71"/>
  <c r="AV36" i="71"/>
  <c r="AU36" i="71"/>
  <c r="AT36" i="71"/>
  <c r="AS36" i="71"/>
  <c r="AR36" i="71"/>
  <c r="AQ36" i="71"/>
  <c r="AP36" i="71"/>
  <c r="AO36" i="71"/>
  <c r="AN36" i="71"/>
  <c r="BF35" i="71"/>
  <c r="BE35" i="71"/>
  <c r="BD35" i="71"/>
  <c r="BC35" i="71"/>
  <c r="BB35" i="71"/>
  <c r="BA35" i="71"/>
  <c r="AZ35" i="71"/>
  <c r="AY35" i="71"/>
  <c r="AX35" i="71"/>
  <c r="AW35" i="71"/>
  <c r="AV35" i="71"/>
  <c r="AU35" i="71"/>
  <c r="AT35" i="71"/>
  <c r="AS35" i="71"/>
  <c r="AR35" i="71"/>
  <c r="AQ35" i="71"/>
  <c r="AP35" i="71"/>
  <c r="AO35" i="71"/>
  <c r="AN35" i="71"/>
  <c r="BF34" i="71"/>
  <c r="BE34" i="71"/>
  <c r="BD34" i="71"/>
  <c r="BC34" i="71"/>
  <c r="BB34" i="71"/>
  <c r="BA34" i="71"/>
  <c r="AZ34" i="71"/>
  <c r="AY34" i="71"/>
  <c r="AX34" i="71"/>
  <c r="AW34" i="71"/>
  <c r="AV34" i="71"/>
  <c r="AU34" i="71"/>
  <c r="AT34" i="71"/>
  <c r="AS34" i="71"/>
  <c r="AR34" i="71"/>
  <c r="AQ34" i="71"/>
  <c r="AP34" i="71"/>
  <c r="AO34" i="71"/>
  <c r="AN34" i="71"/>
  <c r="BF33" i="71"/>
  <c r="BE33" i="71"/>
  <c r="BD33" i="71"/>
  <c r="BC33" i="71"/>
  <c r="BB33" i="71"/>
  <c r="BA33" i="71"/>
  <c r="AZ33" i="71"/>
  <c r="AY33" i="71"/>
  <c r="AX33" i="71"/>
  <c r="AW33" i="71"/>
  <c r="AV33" i="71"/>
  <c r="AU33" i="71"/>
  <c r="AT33" i="71"/>
  <c r="AS33" i="71"/>
  <c r="AR33" i="71"/>
  <c r="AQ33" i="71"/>
  <c r="AP33" i="71"/>
  <c r="AO33" i="71"/>
  <c r="AN33" i="71"/>
  <c r="BF32" i="71"/>
  <c r="BE32" i="71"/>
  <c r="BD32" i="71"/>
  <c r="BC32" i="71"/>
  <c r="BB32" i="71"/>
  <c r="BA32" i="71"/>
  <c r="AZ32" i="71"/>
  <c r="AY32" i="71"/>
  <c r="AX32" i="71"/>
  <c r="AW32" i="71"/>
  <c r="AV32" i="71"/>
  <c r="AU32" i="71"/>
  <c r="AT32" i="71"/>
  <c r="AS32" i="71"/>
  <c r="AR32" i="71"/>
  <c r="AQ32" i="71"/>
  <c r="AP32" i="71"/>
  <c r="AO32" i="71"/>
  <c r="AN32" i="71"/>
  <c r="BF31" i="71"/>
  <c r="BE31" i="71"/>
  <c r="BD31" i="71"/>
  <c r="BC31" i="71"/>
  <c r="BB31" i="71"/>
  <c r="BA31" i="71"/>
  <c r="AZ31" i="71"/>
  <c r="AY31" i="71"/>
  <c r="AX31" i="71"/>
  <c r="AW31" i="71"/>
  <c r="AV31" i="71"/>
  <c r="AU31" i="71"/>
  <c r="AT31" i="71"/>
  <c r="AS31" i="71"/>
  <c r="AR31" i="71"/>
  <c r="AQ31" i="71"/>
  <c r="AP31" i="71"/>
  <c r="AO31" i="71"/>
  <c r="AN31" i="71"/>
  <c r="BF30" i="71"/>
  <c r="BE30" i="71"/>
  <c r="BD30" i="71"/>
  <c r="BC30" i="71"/>
  <c r="BB30" i="71"/>
  <c r="BA30" i="71"/>
  <c r="AZ30" i="71"/>
  <c r="AY30" i="71"/>
  <c r="AX30" i="71"/>
  <c r="AW30" i="71"/>
  <c r="AV30" i="71"/>
  <c r="AU30" i="71"/>
  <c r="AT30" i="71"/>
  <c r="AS30" i="71"/>
  <c r="AR30" i="71"/>
  <c r="AQ30" i="71"/>
  <c r="AP30" i="71"/>
  <c r="AO30" i="71"/>
  <c r="AN30" i="71"/>
  <c r="BF29" i="71"/>
  <c r="BE29" i="71"/>
  <c r="BD29" i="71"/>
  <c r="BC29" i="71"/>
  <c r="BB29" i="71"/>
  <c r="BA29" i="71"/>
  <c r="AZ29" i="71"/>
  <c r="AY29" i="71"/>
  <c r="AX29" i="71"/>
  <c r="AW29" i="71"/>
  <c r="AV29" i="71"/>
  <c r="AU29" i="71"/>
  <c r="AT29" i="71"/>
  <c r="AS29" i="71"/>
  <c r="AR29" i="71"/>
  <c r="AQ29" i="71"/>
  <c r="AP29" i="71"/>
  <c r="AO29" i="71"/>
  <c r="AN29" i="71"/>
  <c r="BF28" i="71"/>
  <c r="BE28" i="71"/>
  <c r="BD28" i="71"/>
  <c r="BC28" i="71"/>
  <c r="BB28" i="71"/>
  <c r="BA28" i="71"/>
  <c r="AZ28" i="71"/>
  <c r="AY28" i="71"/>
  <c r="AX28" i="71"/>
  <c r="AW28" i="71"/>
  <c r="AV28" i="71"/>
  <c r="AU28" i="71"/>
  <c r="AT28" i="71"/>
  <c r="AS28" i="71"/>
  <c r="AR28" i="71"/>
  <c r="AQ28" i="71"/>
  <c r="AP28" i="71"/>
  <c r="AO28" i="71"/>
  <c r="AN28" i="71"/>
  <c r="BF27" i="71"/>
  <c r="BE27" i="71"/>
  <c r="BD27" i="71"/>
  <c r="BC27" i="71"/>
  <c r="BB27" i="71"/>
  <c r="BA27" i="71"/>
  <c r="AZ27" i="71"/>
  <c r="AY27" i="71"/>
  <c r="AX27" i="71"/>
  <c r="AW27" i="71"/>
  <c r="AV27" i="71"/>
  <c r="AU27" i="71"/>
  <c r="AT27" i="71"/>
  <c r="AS27" i="71"/>
  <c r="AR27" i="71"/>
  <c r="AQ27" i="71"/>
  <c r="AP27" i="71"/>
  <c r="AO27" i="71"/>
  <c r="AN27" i="71"/>
  <c r="BF26" i="71"/>
  <c r="BE26" i="71"/>
  <c r="BD26" i="71"/>
  <c r="BC26" i="71"/>
  <c r="BB26" i="71"/>
  <c r="BA26" i="71"/>
  <c r="AZ26" i="71"/>
  <c r="AY26" i="71"/>
  <c r="AX26" i="71"/>
  <c r="AW26" i="71"/>
  <c r="AV26" i="71"/>
  <c r="AU26" i="71"/>
  <c r="AT26" i="71"/>
  <c r="AS26" i="71"/>
  <c r="AR26" i="71"/>
  <c r="AQ26" i="71"/>
  <c r="AP26" i="71"/>
  <c r="AO26" i="71"/>
  <c r="AN26" i="71"/>
  <c r="BF25" i="71"/>
  <c r="BE25" i="71"/>
  <c r="BD25" i="71"/>
  <c r="BC25" i="71"/>
  <c r="BB25" i="71"/>
  <c r="BA25" i="71"/>
  <c r="AZ25" i="71"/>
  <c r="AY25" i="71"/>
  <c r="AX25" i="71"/>
  <c r="AW25" i="71"/>
  <c r="AV25" i="71"/>
  <c r="AU25" i="71"/>
  <c r="AT25" i="71"/>
  <c r="AS25" i="71"/>
  <c r="AR25" i="71"/>
  <c r="AQ25" i="71"/>
  <c r="AP25" i="71"/>
  <c r="AO25" i="71"/>
  <c r="AN25" i="71"/>
  <c r="BF24" i="71"/>
  <c r="BE24" i="71"/>
  <c r="BD24" i="71"/>
  <c r="BC24" i="71"/>
  <c r="BB24" i="71"/>
  <c r="BA24" i="71"/>
  <c r="AZ24" i="71"/>
  <c r="AY24" i="71"/>
  <c r="AX24" i="71"/>
  <c r="AW24" i="71"/>
  <c r="AV24" i="71"/>
  <c r="AU24" i="71"/>
  <c r="AT24" i="71"/>
  <c r="AS24" i="71"/>
  <c r="AR24" i="71"/>
  <c r="AQ24" i="71"/>
  <c r="AP24" i="71"/>
  <c r="AO24" i="71"/>
  <c r="AN24" i="71"/>
  <c r="BF23" i="71"/>
  <c r="BE23" i="71"/>
  <c r="BD23" i="71"/>
  <c r="BC23" i="71"/>
  <c r="BB23" i="71"/>
  <c r="BA23" i="71"/>
  <c r="AZ23" i="71"/>
  <c r="AY23" i="71"/>
  <c r="AX23" i="71"/>
  <c r="AW23" i="71"/>
  <c r="AV23" i="71"/>
  <c r="AU23" i="71"/>
  <c r="AT23" i="71"/>
  <c r="AS23" i="71"/>
  <c r="AR23" i="71"/>
  <c r="AQ23" i="71"/>
  <c r="AP23" i="71"/>
  <c r="AO23" i="71"/>
  <c r="AN23" i="71"/>
  <c r="BF22" i="71"/>
  <c r="BE22" i="71"/>
  <c r="BD22" i="71"/>
  <c r="BC22" i="71"/>
  <c r="BB22" i="71"/>
  <c r="BA22" i="71"/>
  <c r="AZ22" i="71"/>
  <c r="AY22" i="71"/>
  <c r="AX22" i="71"/>
  <c r="AW22" i="71"/>
  <c r="AV22" i="71"/>
  <c r="AU22" i="71"/>
  <c r="AT22" i="71"/>
  <c r="AS22" i="71"/>
  <c r="AR22" i="71"/>
  <c r="AQ22" i="71"/>
  <c r="AP22" i="71"/>
  <c r="AO22" i="71"/>
  <c r="AN22" i="71"/>
  <c r="BF21" i="71"/>
  <c r="BE21" i="71"/>
  <c r="BD21" i="71"/>
  <c r="BC21" i="71"/>
  <c r="BB21" i="71"/>
  <c r="BA21" i="71"/>
  <c r="AZ21" i="71"/>
  <c r="AY21" i="71"/>
  <c r="AX21" i="71"/>
  <c r="AW21" i="71"/>
  <c r="AV21" i="71"/>
  <c r="AU21" i="71"/>
  <c r="AT21" i="71"/>
  <c r="AS21" i="71"/>
  <c r="AR21" i="71"/>
  <c r="AQ21" i="71"/>
  <c r="AP21" i="71"/>
  <c r="AO21" i="71"/>
  <c r="AN21" i="71"/>
  <c r="BF20" i="71"/>
  <c r="BE20" i="71"/>
  <c r="BD20" i="71"/>
  <c r="BC20" i="71"/>
  <c r="BB20" i="71"/>
  <c r="BA20" i="71"/>
  <c r="AZ20" i="71"/>
  <c r="AY20" i="71"/>
  <c r="AX20" i="71"/>
  <c r="AW20" i="71"/>
  <c r="AV20" i="71"/>
  <c r="AU20" i="71"/>
  <c r="AT20" i="71"/>
  <c r="AS20" i="71"/>
  <c r="AR20" i="71"/>
  <c r="AQ20" i="71"/>
  <c r="AP20" i="71"/>
  <c r="AO20" i="71"/>
  <c r="AN20" i="71"/>
  <c r="BF19" i="71"/>
  <c r="BE19" i="71"/>
  <c r="BD19" i="71"/>
  <c r="BC19" i="71"/>
  <c r="BB19" i="71"/>
  <c r="BA19" i="71"/>
  <c r="AZ19" i="71"/>
  <c r="AY19" i="71"/>
  <c r="AX19" i="71"/>
  <c r="AW19" i="71"/>
  <c r="AV19" i="71"/>
  <c r="AU19" i="71"/>
  <c r="AT19" i="71"/>
  <c r="AS19" i="71"/>
  <c r="AR19" i="71"/>
  <c r="AQ19" i="71"/>
  <c r="AP19" i="71"/>
  <c r="AO19" i="71"/>
  <c r="AN19" i="71"/>
  <c r="BF18" i="71"/>
  <c r="BE18" i="71"/>
  <c r="BD18" i="71"/>
  <c r="BC18" i="71"/>
  <c r="BB18" i="71"/>
  <c r="BA18" i="71"/>
  <c r="AZ18" i="71"/>
  <c r="AY18" i="71"/>
  <c r="AX18" i="71"/>
  <c r="AW18" i="71"/>
  <c r="AV18" i="71"/>
  <c r="AU18" i="71"/>
  <c r="AT18" i="71"/>
  <c r="AS18" i="71"/>
  <c r="AR18" i="71"/>
  <c r="AQ18" i="71"/>
  <c r="AP18" i="71"/>
  <c r="AO18" i="71"/>
  <c r="AN18" i="71"/>
  <c r="BF17" i="71"/>
  <c r="BE17" i="71"/>
  <c r="BD17" i="71"/>
  <c r="BC17" i="71"/>
  <c r="BB17" i="71"/>
  <c r="BA17" i="71"/>
  <c r="AZ17" i="71"/>
  <c r="AY17" i="71"/>
  <c r="AX17" i="71"/>
  <c r="AW17" i="71"/>
  <c r="AV17" i="71"/>
  <c r="AU17" i="71"/>
  <c r="AT17" i="71"/>
  <c r="AS17" i="71"/>
  <c r="AR17" i="71"/>
  <c r="AQ17" i="71"/>
  <c r="AP17" i="71"/>
  <c r="AO17" i="71"/>
  <c r="AN17" i="71"/>
  <c r="BF16" i="71"/>
  <c r="BE16" i="71"/>
  <c r="BD16" i="71"/>
  <c r="BC16" i="71"/>
  <c r="BB16" i="71"/>
  <c r="BA16" i="71"/>
  <c r="AZ16" i="71"/>
  <c r="AY16" i="71"/>
  <c r="AX16" i="71"/>
  <c r="AW16" i="71"/>
  <c r="AV16" i="71"/>
  <c r="AU16" i="71"/>
  <c r="AT16" i="71"/>
  <c r="AS16" i="71"/>
  <c r="AR16" i="71"/>
  <c r="AQ16" i="71"/>
  <c r="AP16" i="71"/>
  <c r="AO16" i="71"/>
  <c r="AN16" i="71"/>
  <c r="BF15" i="71"/>
  <c r="BE15" i="71"/>
  <c r="BD15" i="71"/>
  <c r="BC15" i="71"/>
  <c r="BB15" i="71"/>
  <c r="BA15" i="71"/>
  <c r="AZ15" i="71"/>
  <c r="AY15" i="71"/>
  <c r="AX15" i="71"/>
  <c r="AW15" i="71"/>
  <c r="AV15" i="71"/>
  <c r="AU15" i="71"/>
  <c r="AT15" i="71"/>
  <c r="AS15" i="71"/>
  <c r="AR15" i="71"/>
  <c r="AQ15" i="71"/>
  <c r="AP15" i="71"/>
  <c r="AO15" i="71"/>
  <c r="AN15" i="71"/>
  <c r="BF14" i="71"/>
  <c r="BE14" i="71"/>
  <c r="BD14" i="71"/>
  <c r="BC14" i="71"/>
  <c r="BB14" i="71"/>
  <c r="BA14" i="71"/>
  <c r="AZ14" i="71"/>
  <c r="AY14" i="71"/>
  <c r="AX14" i="71"/>
  <c r="AW14" i="71"/>
  <c r="AV14" i="71"/>
  <c r="AU14" i="71"/>
  <c r="AT14" i="71"/>
  <c r="AS14" i="71"/>
  <c r="AR14" i="71"/>
  <c r="AQ14" i="71"/>
  <c r="AP14" i="71"/>
  <c r="AO14" i="71"/>
  <c r="AN14" i="71"/>
  <c r="S14" i="71"/>
  <c r="S15" i="71" s="1"/>
  <c r="S16" i="71" s="1"/>
  <c r="S17" i="71" s="1"/>
  <c r="S18" i="71" s="1"/>
  <c r="S19" i="71" s="1"/>
  <c r="S20" i="71" s="1"/>
  <c r="S21" i="71" s="1"/>
  <c r="S22" i="71" s="1"/>
  <c r="S23" i="71" s="1"/>
  <c r="S24" i="71" s="1"/>
  <c r="S25" i="71" s="1"/>
  <c r="S26" i="71" s="1"/>
  <c r="S27" i="71" s="1"/>
  <c r="S28" i="71" s="1"/>
  <c r="S29" i="71" s="1"/>
  <c r="S30" i="71" s="1"/>
  <c r="S31" i="71" s="1"/>
  <c r="S32" i="71" s="1"/>
  <c r="S33" i="71" s="1"/>
  <c r="S34" i="71" s="1"/>
  <c r="S35" i="71" s="1"/>
  <c r="S36" i="71" s="1"/>
  <c r="S37" i="71" s="1"/>
  <c r="L7" i="71" s="1"/>
  <c r="R14" i="71"/>
  <c r="R15" i="71" s="1"/>
  <c r="R16" i="71" s="1"/>
  <c r="R17" i="71" s="1"/>
  <c r="R18" i="71" s="1"/>
  <c r="R19" i="71" s="1"/>
  <c r="R20" i="71" s="1"/>
  <c r="R21" i="71" s="1"/>
  <c r="R22" i="71" s="1"/>
  <c r="R23" i="71" s="1"/>
  <c r="R24" i="71" s="1"/>
  <c r="R25" i="71" s="1"/>
  <c r="R26" i="71" s="1"/>
  <c r="R27" i="71" s="1"/>
  <c r="R28" i="71" s="1"/>
  <c r="R29" i="71" s="1"/>
  <c r="R30" i="71" s="1"/>
  <c r="R31" i="71" s="1"/>
  <c r="R32" i="71" s="1"/>
  <c r="R33" i="71" s="1"/>
  <c r="R34" i="71" s="1"/>
  <c r="R35" i="71" s="1"/>
  <c r="R36" i="71" s="1"/>
  <c r="R37" i="71" s="1"/>
  <c r="L6" i="71" s="1"/>
  <c r="E8" i="71"/>
  <c r="E7" i="71"/>
  <c r="E6" i="71"/>
  <c r="P5" i="71"/>
  <c r="L5" i="71"/>
  <c r="N5" i="71" s="1"/>
  <c r="E5" i="71"/>
  <c r="B16" i="72" l="1"/>
  <c r="AI15" i="72"/>
  <c r="N6" i="71"/>
  <c r="AI14" i="71"/>
  <c r="B15" i="71"/>
  <c r="R5" i="71"/>
  <c r="B17" i="72" l="1"/>
  <c r="AI16" i="72"/>
  <c r="B16" i="71"/>
  <c r="AI15" i="71"/>
  <c r="B18" i="72" l="1"/>
  <c r="AI17" i="72"/>
  <c r="B17" i="71"/>
  <c r="AI16" i="71"/>
  <c r="B19" i="72" l="1"/>
  <c r="AI18" i="72"/>
  <c r="B18" i="71"/>
  <c r="AI17" i="71"/>
  <c r="B20" i="72" l="1"/>
  <c r="AI19" i="72"/>
  <c r="B19" i="71"/>
  <c r="AI18" i="71"/>
  <c r="B21" i="72" l="1"/>
  <c r="AI20" i="72"/>
  <c r="B20" i="71"/>
  <c r="AI19" i="71"/>
  <c r="B22" i="72" l="1"/>
  <c r="AI21" i="72"/>
  <c r="B21" i="71"/>
  <c r="AI20" i="71"/>
  <c r="B23" i="72" l="1"/>
  <c r="AI22" i="72"/>
  <c r="B22" i="71"/>
  <c r="AI21" i="71"/>
  <c r="B24" i="72" l="1"/>
  <c r="AI23" i="72"/>
  <c r="B23" i="71"/>
  <c r="AI22" i="71"/>
  <c r="B25" i="72" l="1"/>
  <c r="AI24" i="72"/>
  <c r="B24" i="71"/>
  <c r="AI23" i="71"/>
  <c r="B26" i="72" l="1"/>
  <c r="AI25" i="72"/>
  <c r="B25" i="71"/>
  <c r="AI24" i="71"/>
  <c r="B27" i="72" l="1"/>
  <c r="AI26" i="72"/>
  <c r="B26" i="71"/>
  <c r="AI25" i="71"/>
  <c r="B28" i="72" l="1"/>
  <c r="AI27" i="72"/>
  <c r="B27" i="71"/>
  <c r="AI26" i="71"/>
  <c r="B29" i="72" l="1"/>
  <c r="AI28" i="72"/>
  <c r="B28" i="71"/>
  <c r="AI27" i="71"/>
  <c r="B30" i="72" l="1"/>
  <c r="AI29" i="72"/>
  <c r="B29" i="71"/>
  <c r="AI28" i="71"/>
  <c r="B31" i="72" l="1"/>
  <c r="AI30" i="72"/>
  <c r="B30" i="71"/>
  <c r="AI29" i="71"/>
  <c r="B32" i="72" l="1"/>
  <c r="AI31" i="72"/>
  <c r="B31" i="71"/>
  <c r="AI30" i="71"/>
  <c r="B33" i="72" l="1"/>
  <c r="AI32" i="72"/>
  <c r="B32" i="71"/>
  <c r="AI31" i="71"/>
  <c r="B34" i="72" l="1"/>
  <c r="AI33" i="72"/>
  <c r="B33" i="71"/>
  <c r="AI32" i="71"/>
  <c r="B35" i="72" l="1"/>
  <c r="AI34" i="72"/>
  <c r="B34" i="71"/>
  <c r="AI33" i="71"/>
  <c r="B36" i="72" l="1"/>
  <c r="AI35" i="72"/>
  <c r="B35" i="71"/>
  <c r="AI34" i="71"/>
  <c r="B37" i="72" l="1"/>
  <c r="AI37" i="72" s="1"/>
  <c r="AI36" i="72"/>
  <c r="B36" i="71"/>
  <c r="AI35" i="71"/>
  <c r="B37" i="71" l="1"/>
  <c r="AI37" i="71" s="1"/>
  <c r="AI36" i="71"/>
  <c r="AU38" i="70" l="1"/>
  <c r="BF37" i="70"/>
  <c r="BE37" i="70"/>
  <c r="BD37" i="70"/>
  <c r="BC37" i="70"/>
  <c r="BB37" i="70"/>
  <c r="BA37" i="70"/>
  <c r="AZ37" i="70"/>
  <c r="AY37" i="70"/>
  <c r="AX37" i="70"/>
  <c r="AW37" i="70"/>
  <c r="AV37" i="70"/>
  <c r="AU37" i="70"/>
  <c r="AT37" i="70"/>
  <c r="AS37" i="70"/>
  <c r="AR37" i="70"/>
  <c r="AQ37" i="70"/>
  <c r="AP37" i="70"/>
  <c r="AO37" i="70"/>
  <c r="AN37" i="70"/>
  <c r="BF36" i="70"/>
  <c r="BE36" i="70"/>
  <c r="BD36" i="70"/>
  <c r="BC36" i="70"/>
  <c r="BB36" i="70"/>
  <c r="BA36" i="70"/>
  <c r="AZ36" i="70"/>
  <c r="AY36" i="70"/>
  <c r="AX36" i="70"/>
  <c r="AW36" i="70"/>
  <c r="AV36" i="70"/>
  <c r="AU36" i="70"/>
  <c r="AT36" i="70"/>
  <c r="AS36" i="70"/>
  <c r="AR36" i="70"/>
  <c r="AQ36" i="70"/>
  <c r="AP36" i="70"/>
  <c r="AO36" i="70"/>
  <c r="AN36" i="70"/>
  <c r="BF35" i="70"/>
  <c r="BE35" i="70"/>
  <c r="BD35" i="70"/>
  <c r="BC35" i="70"/>
  <c r="BB35" i="70"/>
  <c r="BA35" i="70"/>
  <c r="AZ35" i="70"/>
  <c r="AY35" i="70"/>
  <c r="AX35" i="70"/>
  <c r="AW35" i="70"/>
  <c r="AV35" i="70"/>
  <c r="AU35" i="70"/>
  <c r="AT35" i="70"/>
  <c r="AS35" i="70"/>
  <c r="AR35" i="70"/>
  <c r="AQ35" i="70"/>
  <c r="AP35" i="70"/>
  <c r="AO35" i="70"/>
  <c r="AN35" i="70"/>
  <c r="BF34" i="70"/>
  <c r="BE34" i="70"/>
  <c r="BD34" i="70"/>
  <c r="BC34" i="70"/>
  <c r="BB34" i="70"/>
  <c r="BA34" i="70"/>
  <c r="AZ34" i="70"/>
  <c r="AY34" i="70"/>
  <c r="AX34" i="70"/>
  <c r="AW34" i="70"/>
  <c r="AV34" i="70"/>
  <c r="AU34" i="70"/>
  <c r="AT34" i="70"/>
  <c r="AS34" i="70"/>
  <c r="AR34" i="70"/>
  <c r="AQ34" i="70"/>
  <c r="AP34" i="70"/>
  <c r="AO34" i="70"/>
  <c r="AN34" i="70"/>
  <c r="BF33" i="70"/>
  <c r="BE33" i="70"/>
  <c r="BD33" i="70"/>
  <c r="BC33" i="70"/>
  <c r="BB33" i="70"/>
  <c r="BA33" i="70"/>
  <c r="AZ33" i="70"/>
  <c r="AY33" i="70"/>
  <c r="AX33" i="70"/>
  <c r="AW33" i="70"/>
  <c r="AV33" i="70"/>
  <c r="AU33" i="70"/>
  <c r="AT33" i="70"/>
  <c r="AS33" i="70"/>
  <c r="AR33" i="70"/>
  <c r="AQ33" i="70"/>
  <c r="AP33" i="70"/>
  <c r="AO33" i="70"/>
  <c r="AN33" i="70"/>
  <c r="BF32" i="70"/>
  <c r="BE32" i="70"/>
  <c r="BD32" i="70"/>
  <c r="BC32" i="70"/>
  <c r="BB32" i="70"/>
  <c r="BA32" i="70"/>
  <c r="AZ32" i="70"/>
  <c r="AY32" i="70"/>
  <c r="AX32" i="70"/>
  <c r="AW32" i="70"/>
  <c r="AV32" i="70"/>
  <c r="AU32" i="70"/>
  <c r="AT32" i="70"/>
  <c r="AS32" i="70"/>
  <c r="AR32" i="70"/>
  <c r="AQ32" i="70"/>
  <c r="AP32" i="70"/>
  <c r="AO32" i="70"/>
  <c r="AN32" i="70"/>
  <c r="BF31" i="70"/>
  <c r="BE31" i="70"/>
  <c r="BD31" i="70"/>
  <c r="BC31" i="70"/>
  <c r="BB31" i="70"/>
  <c r="BA31" i="70"/>
  <c r="AZ31" i="70"/>
  <c r="AY31" i="70"/>
  <c r="AX31" i="70"/>
  <c r="AW31" i="70"/>
  <c r="AV31" i="70"/>
  <c r="AU31" i="70"/>
  <c r="AT31" i="70"/>
  <c r="AS31" i="70"/>
  <c r="AR31" i="70"/>
  <c r="AQ31" i="70"/>
  <c r="AP31" i="70"/>
  <c r="AO31" i="70"/>
  <c r="AN31" i="70"/>
  <c r="BF30" i="70"/>
  <c r="BE30" i="70"/>
  <c r="BD30" i="70"/>
  <c r="BC30" i="70"/>
  <c r="BB30" i="70"/>
  <c r="BA30" i="70"/>
  <c r="AZ30" i="70"/>
  <c r="AY30" i="70"/>
  <c r="AX30" i="70"/>
  <c r="AW30" i="70"/>
  <c r="AV30" i="70"/>
  <c r="AU30" i="70"/>
  <c r="AT30" i="70"/>
  <c r="AS30" i="70"/>
  <c r="AR30" i="70"/>
  <c r="AQ30" i="70"/>
  <c r="AP30" i="70"/>
  <c r="AO30" i="70"/>
  <c r="AN30" i="70"/>
  <c r="BF29" i="70"/>
  <c r="BE29" i="70"/>
  <c r="BD29" i="70"/>
  <c r="BC29" i="70"/>
  <c r="BB29" i="70"/>
  <c r="BA29" i="70"/>
  <c r="AZ29" i="70"/>
  <c r="AY29" i="70"/>
  <c r="AX29" i="70"/>
  <c r="AW29" i="70"/>
  <c r="AV29" i="70"/>
  <c r="AU29" i="70"/>
  <c r="AT29" i="70"/>
  <c r="AS29" i="70"/>
  <c r="AR29" i="70"/>
  <c r="AQ29" i="70"/>
  <c r="AP29" i="70"/>
  <c r="AO29" i="70"/>
  <c r="AN29" i="70"/>
  <c r="BF28" i="70"/>
  <c r="BE28" i="70"/>
  <c r="BD28" i="70"/>
  <c r="BC28" i="70"/>
  <c r="BB28" i="70"/>
  <c r="BA28" i="70"/>
  <c r="AZ28" i="70"/>
  <c r="AY28" i="70"/>
  <c r="AX28" i="70"/>
  <c r="AW28" i="70"/>
  <c r="AV28" i="70"/>
  <c r="AU28" i="70"/>
  <c r="AT28" i="70"/>
  <c r="AS28" i="70"/>
  <c r="AR28" i="70"/>
  <c r="AQ28" i="70"/>
  <c r="AP28" i="70"/>
  <c r="AO28" i="70"/>
  <c r="AN28" i="70"/>
  <c r="BF27" i="70"/>
  <c r="BE27" i="70"/>
  <c r="BD27" i="70"/>
  <c r="BC27" i="70"/>
  <c r="BB27" i="70"/>
  <c r="BA27" i="70"/>
  <c r="AZ27" i="70"/>
  <c r="AY27" i="70"/>
  <c r="AX27" i="70"/>
  <c r="AW27" i="70"/>
  <c r="AV27" i="70"/>
  <c r="AU27" i="70"/>
  <c r="AT27" i="70"/>
  <c r="AS27" i="70"/>
  <c r="AR27" i="70"/>
  <c r="AQ27" i="70"/>
  <c r="AP27" i="70"/>
  <c r="AO27" i="70"/>
  <c r="AN27" i="70"/>
  <c r="BF26" i="70"/>
  <c r="BE26" i="70"/>
  <c r="BD26" i="70"/>
  <c r="BC26" i="70"/>
  <c r="BB26" i="70"/>
  <c r="BA26" i="70"/>
  <c r="AZ26" i="70"/>
  <c r="AY26" i="70"/>
  <c r="AX26" i="70"/>
  <c r="AW26" i="70"/>
  <c r="AV26" i="70"/>
  <c r="AU26" i="70"/>
  <c r="AT26" i="70"/>
  <c r="AS26" i="70"/>
  <c r="AR26" i="70"/>
  <c r="AQ26" i="70"/>
  <c r="AP26" i="70"/>
  <c r="AO26" i="70"/>
  <c r="AN26" i="70"/>
  <c r="BF25" i="70"/>
  <c r="BE25" i="70"/>
  <c r="BD25" i="70"/>
  <c r="BC25" i="70"/>
  <c r="BB25" i="70"/>
  <c r="BA25" i="70"/>
  <c r="AZ25" i="70"/>
  <c r="AY25" i="70"/>
  <c r="AX25" i="70"/>
  <c r="AW25" i="70"/>
  <c r="AV25" i="70"/>
  <c r="AU25" i="70"/>
  <c r="AT25" i="70"/>
  <c r="AS25" i="70"/>
  <c r="AR25" i="70"/>
  <c r="AQ25" i="70"/>
  <c r="AP25" i="70"/>
  <c r="AO25" i="70"/>
  <c r="AN25" i="70"/>
  <c r="BF24" i="70"/>
  <c r="BE24" i="70"/>
  <c r="BD24" i="70"/>
  <c r="BC24" i="70"/>
  <c r="BB24" i="70"/>
  <c r="BA24" i="70"/>
  <c r="AZ24" i="70"/>
  <c r="AY24" i="70"/>
  <c r="AX24" i="70"/>
  <c r="AW24" i="70"/>
  <c r="AV24" i="70"/>
  <c r="AU24" i="70"/>
  <c r="AT24" i="70"/>
  <c r="AS24" i="70"/>
  <c r="AR24" i="70"/>
  <c r="AQ24" i="70"/>
  <c r="AP24" i="70"/>
  <c r="AO24" i="70"/>
  <c r="AN24" i="70"/>
  <c r="BF23" i="70"/>
  <c r="BE23" i="70"/>
  <c r="BD23" i="70"/>
  <c r="BC23" i="70"/>
  <c r="BB23" i="70"/>
  <c r="BA23" i="70"/>
  <c r="AZ23" i="70"/>
  <c r="AY23" i="70"/>
  <c r="AX23" i="70"/>
  <c r="AW23" i="70"/>
  <c r="AV23" i="70"/>
  <c r="AU23" i="70"/>
  <c r="AT23" i="70"/>
  <c r="AS23" i="70"/>
  <c r="AR23" i="70"/>
  <c r="AQ23" i="70"/>
  <c r="AP23" i="70"/>
  <c r="AO23" i="70"/>
  <c r="AN23" i="70"/>
  <c r="BF22" i="70"/>
  <c r="BE22" i="70"/>
  <c r="BD22" i="70"/>
  <c r="BC22" i="70"/>
  <c r="BB22" i="70"/>
  <c r="BA22" i="70"/>
  <c r="AZ22" i="70"/>
  <c r="AY22" i="70"/>
  <c r="AX22" i="70"/>
  <c r="AW22" i="70"/>
  <c r="AV22" i="70"/>
  <c r="AU22" i="70"/>
  <c r="AT22" i="70"/>
  <c r="AS22" i="70"/>
  <c r="AR22" i="70"/>
  <c r="AQ22" i="70"/>
  <c r="AP22" i="70"/>
  <c r="AO22" i="70"/>
  <c r="AN22" i="70"/>
  <c r="BF21" i="70"/>
  <c r="BE21" i="70"/>
  <c r="BD21" i="70"/>
  <c r="BC21" i="70"/>
  <c r="BB21" i="70"/>
  <c r="BA21" i="70"/>
  <c r="AZ21" i="70"/>
  <c r="AY21" i="70"/>
  <c r="AX21" i="70"/>
  <c r="AW21" i="70"/>
  <c r="AV21" i="70"/>
  <c r="AU21" i="70"/>
  <c r="AT21" i="70"/>
  <c r="AS21" i="70"/>
  <c r="AR21" i="70"/>
  <c r="AQ21" i="70"/>
  <c r="AP21" i="70"/>
  <c r="AO21" i="70"/>
  <c r="AN21" i="70"/>
  <c r="BF20" i="70"/>
  <c r="BE20" i="70"/>
  <c r="BD20" i="70"/>
  <c r="BC20" i="70"/>
  <c r="BB20" i="70"/>
  <c r="BA20" i="70"/>
  <c r="AZ20" i="70"/>
  <c r="AY20" i="70"/>
  <c r="AX20" i="70"/>
  <c r="AW20" i="70"/>
  <c r="AV20" i="70"/>
  <c r="AU20" i="70"/>
  <c r="AT20" i="70"/>
  <c r="AS20" i="70"/>
  <c r="AR20" i="70"/>
  <c r="AQ20" i="70"/>
  <c r="AP20" i="70"/>
  <c r="AO20" i="70"/>
  <c r="AN20" i="70"/>
  <c r="BF19" i="70"/>
  <c r="BE19" i="70"/>
  <c r="BD19" i="70"/>
  <c r="BC19" i="70"/>
  <c r="BB19" i="70"/>
  <c r="BA19" i="70"/>
  <c r="AZ19" i="70"/>
  <c r="AY19" i="70"/>
  <c r="AX19" i="70"/>
  <c r="AW19" i="70"/>
  <c r="AV19" i="70"/>
  <c r="AU19" i="70"/>
  <c r="AT19" i="70"/>
  <c r="AS19" i="70"/>
  <c r="AR19" i="70"/>
  <c r="AQ19" i="70"/>
  <c r="AP19" i="70"/>
  <c r="AO19" i="70"/>
  <c r="AN19" i="70"/>
  <c r="BF18" i="70"/>
  <c r="BE18" i="70"/>
  <c r="BD18" i="70"/>
  <c r="BC18" i="70"/>
  <c r="BB18" i="70"/>
  <c r="BA18" i="70"/>
  <c r="AZ18" i="70"/>
  <c r="AY18" i="70"/>
  <c r="AX18" i="70"/>
  <c r="AW18" i="70"/>
  <c r="AV18" i="70"/>
  <c r="AU18" i="70"/>
  <c r="AT18" i="70"/>
  <c r="AS18" i="70"/>
  <c r="AR18" i="70"/>
  <c r="AQ18" i="70"/>
  <c r="AP18" i="70"/>
  <c r="AO18" i="70"/>
  <c r="AN18" i="70"/>
  <c r="BF17" i="70"/>
  <c r="BE17" i="70"/>
  <c r="BD17" i="70"/>
  <c r="BC17" i="70"/>
  <c r="BB17" i="70"/>
  <c r="BA17" i="70"/>
  <c r="AZ17" i="70"/>
  <c r="AY17" i="70"/>
  <c r="AX17" i="70"/>
  <c r="AW17" i="70"/>
  <c r="AV17" i="70"/>
  <c r="AU17" i="70"/>
  <c r="AT17" i="70"/>
  <c r="AS17" i="70"/>
  <c r="AR17" i="70"/>
  <c r="AQ17" i="70"/>
  <c r="AP17" i="70"/>
  <c r="AO17" i="70"/>
  <c r="AN17" i="70"/>
  <c r="BF16" i="70"/>
  <c r="BE16" i="70"/>
  <c r="BD16" i="70"/>
  <c r="BC16" i="70"/>
  <c r="BB16" i="70"/>
  <c r="BA16" i="70"/>
  <c r="AZ16" i="70"/>
  <c r="AY16" i="70"/>
  <c r="AX16" i="70"/>
  <c r="AW16" i="70"/>
  <c r="AV16" i="70"/>
  <c r="AU16" i="70"/>
  <c r="AT16" i="70"/>
  <c r="AS16" i="70"/>
  <c r="AR16" i="70"/>
  <c r="AQ16" i="70"/>
  <c r="AP16" i="70"/>
  <c r="AO16" i="70"/>
  <c r="AN16" i="70"/>
  <c r="BF15" i="70"/>
  <c r="BE15" i="70"/>
  <c r="BD15" i="70"/>
  <c r="BC15" i="70"/>
  <c r="BB15" i="70"/>
  <c r="BA15" i="70"/>
  <c r="AZ15" i="70"/>
  <c r="AY15" i="70"/>
  <c r="AX15" i="70"/>
  <c r="AW15" i="70"/>
  <c r="AV15" i="70"/>
  <c r="AU15" i="70"/>
  <c r="AT15" i="70"/>
  <c r="AS15" i="70"/>
  <c r="AR15" i="70"/>
  <c r="AQ15" i="70"/>
  <c r="AP15" i="70"/>
  <c r="AO15" i="70"/>
  <c r="AN15" i="70"/>
  <c r="BF14" i="70"/>
  <c r="BE14" i="70"/>
  <c r="BD14" i="70"/>
  <c r="BC14" i="70"/>
  <c r="BB14" i="70"/>
  <c r="BA14" i="70"/>
  <c r="AZ14" i="70"/>
  <c r="AY14" i="70"/>
  <c r="AX14" i="70"/>
  <c r="AW14" i="70"/>
  <c r="AV14" i="70"/>
  <c r="AU14" i="70"/>
  <c r="AT14" i="70"/>
  <c r="AS14" i="70"/>
  <c r="AR14" i="70"/>
  <c r="AQ14" i="70"/>
  <c r="AP14" i="70"/>
  <c r="AO14" i="70"/>
  <c r="AN14" i="70"/>
  <c r="S14" i="70"/>
  <c r="S15" i="70" s="1"/>
  <c r="S16" i="70" s="1"/>
  <c r="S17" i="70" s="1"/>
  <c r="S18" i="70" s="1"/>
  <c r="S19" i="70" s="1"/>
  <c r="S20" i="70" s="1"/>
  <c r="S21" i="70" s="1"/>
  <c r="S22" i="70" s="1"/>
  <c r="S23" i="70" s="1"/>
  <c r="S24" i="70" s="1"/>
  <c r="S25" i="70" s="1"/>
  <c r="S26" i="70" s="1"/>
  <c r="S27" i="70" s="1"/>
  <c r="S28" i="70" s="1"/>
  <c r="S29" i="70" s="1"/>
  <c r="S30" i="70" s="1"/>
  <c r="S31" i="70" s="1"/>
  <c r="S32" i="70" s="1"/>
  <c r="S33" i="70" s="1"/>
  <c r="S34" i="70" s="1"/>
  <c r="S35" i="70" s="1"/>
  <c r="S36" i="70" s="1"/>
  <c r="S37" i="70" s="1"/>
  <c r="L7" i="70" s="1"/>
  <c r="R14" i="70"/>
  <c r="R15" i="70" s="1"/>
  <c r="R16" i="70" s="1"/>
  <c r="R17" i="70" s="1"/>
  <c r="R18" i="70" s="1"/>
  <c r="R19" i="70" s="1"/>
  <c r="R20" i="70" s="1"/>
  <c r="R21" i="70" s="1"/>
  <c r="R22" i="70" s="1"/>
  <c r="R23" i="70" s="1"/>
  <c r="R24" i="70" s="1"/>
  <c r="R25" i="70" s="1"/>
  <c r="R26" i="70" s="1"/>
  <c r="R27" i="70" s="1"/>
  <c r="R28" i="70" s="1"/>
  <c r="R29" i="70" s="1"/>
  <c r="R30" i="70" s="1"/>
  <c r="R31" i="70" s="1"/>
  <c r="R32" i="70" s="1"/>
  <c r="R33" i="70" s="1"/>
  <c r="R34" i="70" s="1"/>
  <c r="R35" i="70" s="1"/>
  <c r="R36" i="70" s="1"/>
  <c r="R37" i="70" s="1"/>
  <c r="L6" i="70" s="1"/>
  <c r="E8" i="70"/>
  <c r="E7" i="70"/>
  <c r="E6" i="70"/>
  <c r="P5" i="70"/>
  <c r="L5" i="70"/>
  <c r="E5" i="70"/>
  <c r="AI14" i="70" l="1"/>
  <c r="N5" i="70"/>
  <c r="N6" i="70"/>
  <c r="B15" i="70"/>
  <c r="R5" i="70"/>
  <c r="AU38" i="69"/>
  <c r="BF37" i="69"/>
  <c r="BE37" i="69"/>
  <c r="BD37" i="69"/>
  <c r="BC37" i="69"/>
  <c r="BB37" i="69"/>
  <c r="BA37" i="69"/>
  <c r="AZ37" i="69"/>
  <c r="AY37" i="69"/>
  <c r="AX37" i="69"/>
  <c r="AW37" i="69"/>
  <c r="AV37" i="69"/>
  <c r="AU37" i="69"/>
  <c r="AT37" i="69"/>
  <c r="AS37" i="69"/>
  <c r="AR37" i="69"/>
  <c r="AQ37" i="69"/>
  <c r="AP37" i="69"/>
  <c r="AO37" i="69"/>
  <c r="AN37" i="69"/>
  <c r="BF36" i="69"/>
  <c r="BE36" i="69"/>
  <c r="BD36" i="69"/>
  <c r="BC36" i="69"/>
  <c r="BB36" i="69"/>
  <c r="BA36" i="69"/>
  <c r="AZ36" i="69"/>
  <c r="AY36" i="69"/>
  <c r="AX36" i="69"/>
  <c r="AW36" i="69"/>
  <c r="AV36" i="69"/>
  <c r="AU36" i="69"/>
  <c r="AT36" i="69"/>
  <c r="AS36" i="69"/>
  <c r="AR36" i="69"/>
  <c r="AQ36" i="69"/>
  <c r="AP36" i="69"/>
  <c r="AO36" i="69"/>
  <c r="AN36" i="69"/>
  <c r="BF35" i="69"/>
  <c r="BE35" i="69"/>
  <c r="BD35" i="69"/>
  <c r="BC35" i="69"/>
  <c r="BB35" i="69"/>
  <c r="BA35" i="69"/>
  <c r="AZ35" i="69"/>
  <c r="AY35" i="69"/>
  <c r="AX35" i="69"/>
  <c r="AW35" i="69"/>
  <c r="AV35" i="69"/>
  <c r="AU35" i="69"/>
  <c r="AT35" i="69"/>
  <c r="AS35" i="69"/>
  <c r="AR35" i="69"/>
  <c r="AQ35" i="69"/>
  <c r="AP35" i="69"/>
  <c r="AO35" i="69"/>
  <c r="AN35" i="69"/>
  <c r="BF34" i="69"/>
  <c r="BE34" i="69"/>
  <c r="BD34" i="69"/>
  <c r="BC34" i="69"/>
  <c r="BB34" i="69"/>
  <c r="BA34" i="69"/>
  <c r="AZ34" i="69"/>
  <c r="AY34" i="69"/>
  <c r="AX34" i="69"/>
  <c r="AW34" i="69"/>
  <c r="AV34" i="69"/>
  <c r="AU34" i="69"/>
  <c r="AT34" i="69"/>
  <c r="AS34" i="69"/>
  <c r="AR34" i="69"/>
  <c r="AQ34" i="69"/>
  <c r="AP34" i="69"/>
  <c r="AO34" i="69"/>
  <c r="AN34" i="69"/>
  <c r="BF33" i="69"/>
  <c r="BE33" i="69"/>
  <c r="BD33" i="69"/>
  <c r="BC33" i="69"/>
  <c r="BB33" i="69"/>
  <c r="BA33" i="69"/>
  <c r="AZ33" i="69"/>
  <c r="AY33" i="69"/>
  <c r="AX33" i="69"/>
  <c r="AW33" i="69"/>
  <c r="AV33" i="69"/>
  <c r="AU33" i="69"/>
  <c r="AT33" i="69"/>
  <c r="AS33" i="69"/>
  <c r="AR33" i="69"/>
  <c r="AQ33" i="69"/>
  <c r="AP33" i="69"/>
  <c r="AO33" i="69"/>
  <c r="AN33" i="69"/>
  <c r="BF32" i="69"/>
  <c r="BE32" i="69"/>
  <c r="BD32" i="69"/>
  <c r="BC32" i="69"/>
  <c r="BB32" i="69"/>
  <c r="BA32" i="69"/>
  <c r="AZ32" i="69"/>
  <c r="AY32" i="69"/>
  <c r="AX32" i="69"/>
  <c r="AW32" i="69"/>
  <c r="AV32" i="69"/>
  <c r="AU32" i="69"/>
  <c r="AT32" i="69"/>
  <c r="AS32" i="69"/>
  <c r="AR32" i="69"/>
  <c r="AQ32" i="69"/>
  <c r="AP32" i="69"/>
  <c r="AO32" i="69"/>
  <c r="AN32" i="69"/>
  <c r="BF31" i="69"/>
  <c r="BE31" i="69"/>
  <c r="BD31" i="69"/>
  <c r="BC31" i="69"/>
  <c r="BB31" i="69"/>
  <c r="BA31" i="69"/>
  <c r="AZ31" i="69"/>
  <c r="AY31" i="69"/>
  <c r="AX31" i="69"/>
  <c r="AW31" i="69"/>
  <c r="AV31" i="69"/>
  <c r="AU31" i="69"/>
  <c r="AT31" i="69"/>
  <c r="AS31" i="69"/>
  <c r="AR31" i="69"/>
  <c r="AQ31" i="69"/>
  <c r="AP31" i="69"/>
  <c r="AO31" i="69"/>
  <c r="AN31" i="69"/>
  <c r="BF30" i="69"/>
  <c r="BE30" i="69"/>
  <c r="BD30" i="69"/>
  <c r="BC30" i="69"/>
  <c r="BB30" i="69"/>
  <c r="BA30" i="69"/>
  <c r="AZ30" i="69"/>
  <c r="AY30" i="69"/>
  <c r="AX30" i="69"/>
  <c r="AW30" i="69"/>
  <c r="AV30" i="69"/>
  <c r="AU30" i="69"/>
  <c r="AT30" i="69"/>
  <c r="AS30" i="69"/>
  <c r="AR30" i="69"/>
  <c r="AQ30" i="69"/>
  <c r="AP30" i="69"/>
  <c r="AO30" i="69"/>
  <c r="AN30" i="69"/>
  <c r="BF29" i="69"/>
  <c r="BE29" i="69"/>
  <c r="BD29" i="69"/>
  <c r="BC29" i="69"/>
  <c r="BB29" i="69"/>
  <c r="BA29" i="69"/>
  <c r="AZ29" i="69"/>
  <c r="AY29" i="69"/>
  <c r="AX29" i="69"/>
  <c r="AW29" i="69"/>
  <c r="AV29" i="69"/>
  <c r="AU29" i="69"/>
  <c r="AT29" i="69"/>
  <c r="AS29" i="69"/>
  <c r="AR29" i="69"/>
  <c r="AQ29" i="69"/>
  <c r="AP29" i="69"/>
  <c r="AO29" i="69"/>
  <c r="AN29" i="69"/>
  <c r="BF28" i="69"/>
  <c r="BE28" i="69"/>
  <c r="BD28" i="69"/>
  <c r="BC28" i="69"/>
  <c r="BB28" i="69"/>
  <c r="BA28" i="69"/>
  <c r="AZ28" i="69"/>
  <c r="AY28" i="69"/>
  <c r="AX28" i="69"/>
  <c r="AW28" i="69"/>
  <c r="AV28" i="69"/>
  <c r="AU28" i="69"/>
  <c r="AT28" i="69"/>
  <c r="AS28" i="69"/>
  <c r="AR28" i="69"/>
  <c r="AQ28" i="69"/>
  <c r="AP28" i="69"/>
  <c r="AO28" i="69"/>
  <c r="AN28" i="69"/>
  <c r="BF27" i="69"/>
  <c r="BE27" i="69"/>
  <c r="BD27" i="69"/>
  <c r="BC27" i="69"/>
  <c r="BB27" i="69"/>
  <c r="BA27" i="69"/>
  <c r="AZ27" i="69"/>
  <c r="AY27" i="69"/>
  <c r="AX27" i="69"/>
  <c r="AW27" i="69"/>
  <c r="AV27" i="69"/>
  <c r="AU27" i="69"/>
  <c r="AT27" i="69"/>
  <c r="AS27" i="69"/>
  <c r="AR27" i="69"/>
  <c r="AQ27" i="69"/>
  <c r="AP27" i="69"/>
  <c r="AO27" i="69"/>
  <c r="AN27" i="69"/>
  <c r="BF26" i="69"/>
  <c r="BE26" i="69"/>
  <c r="BD26" i="69"/>
  <c r="BC26" i="69"/>
  <c r="BB26" i="69"/>
  <c r="BA26" i="69"/>
  <c r="AZ26" i="69"/>
  <c r="AY26" i="69"/>
  <c r="AX26" i="69"/>
  <c r="AW26" i="69"/>
  <c r="AV26" i="69"/>
  <c r="AU26" i="69"/>
  <c r="AT26" i="69"/>
  <c r="AS26" i="69"/>
  <c r="AR26" i="69"/>
  <c r="AQ26" i="69"/>
  <c r="AP26" i="69"/>
  <c r="AO26" i="69"/>
  <c r="AN26" i="69"/>
  <c r="BF25" i="69"/>
  <c r="BE25" i="69"/>
  <c r="BD25" i="69"/>
  <c r="BC25" i="69"/>
  <c r="BB25" i="69"/>
  <c r="BA25" i="69"/>
  <c r="AZ25" i="69"/>
  <c r="AY25" i="69"/>
  <c r="AX25" i="69"/>
  <c r="AW25" i="69"/>
  <c r="AV25" i="69"/>
  <c r="AU25" i="69"/>
  <c r="AT25" i="69"/>
  <c r="AS25" i="69"/>
  <c r="AR25" i="69"/>
  <c r="AQ25" i="69"/>
  <c r="AP25" i="69"/>
  <c r="AO25" i="69"/>
  <c r="AN25" i="69"/>
  <c r="BF24" i="69"/>
  <c r="BE24" i="69"/>
  <c r="BD24" i="69"/>
  <c r="BC24" i="69"/>
  <c r="BB24" i="69"/>
  <c r="BA24" i="69"/>
  <c r="AZ24" i="69"/>
  <c r="AY24" i="69"/>
  <c r="AX24" i="69"/>
  <c r="AW24" i="69"/>
  <c r="AV24" i="69"/>
  <c r="AU24" i="69"/>
  <c r="AT24" i="69"/>
  <c r="AS24" i="69"/>
  <c r="AR24" i="69"/>
  <c r="AQ24" i="69"/>
  <c r="AP24" i="69"/>
  <c r="AO24" i="69"/>
  <c r="AN24" i="69"/>
  <c r="BF23" i="69"/>
  <c r="BE23" i="69"/>
  <c r="BD23" i="69"/>
  <c r="BC23" i="69"/>
  <c r="BB23" i="69"/>
  <c r="BA23" i="69"/>
  <c r="AZ23" i="69"/>
  <c r="AY23" i="69"/>
  <c r="AX23" i="69"/>
  <c r="AW23" i="69"/>
  <c r="AV23" i="69"/>
  <c r="AU23" i="69"/>
  <c r="AT23" i="69"/>
  <c r="AS23" i="69"/>
  <c r="AR23" i="69"/>
  <c r="AQ23" i="69"/>
  <c r="AP23" i="69"/>
  <c r="AO23" i="69"/>
  <c r="AN23" i="69"/>
  <c r="BF22" i="69"/>
  <c r="BE22" i="69"/>
  <c r="BD22" i="69"/>
  <c r="BC22" i="69"/>
  <c r="BB22" i="69"/>
  <c r="BA22" i="69"/>
  <c r="AZ22" i="69"/>
  <c r="AY22" i="69"/>
  <c r="AX22" i="69"/>
  <c r="AW22" i="69"/>
  <c r="AV22" i="69"/>
  <c r="AU22" i="69"/>
  <c r="AT22" i="69"/>
  <c r="AS22" i="69"/>
  <c r="AR22" i="69"/>
  <c r="AQ22" i="69"/>
  <c r="AP22" i="69"/>
  <c r="AO22" i="69"/>
  <c r="AN22" i="69"/>
  <c r="BF21" i="69"/>
  <c r="BE21" i="69"/>
  <c r="BD21" i="69"/>
  <c r="BC21" i="69"/>
  <c r="BB21" i="69"/>
  <c r="BA21" i="69"/>
  <c r="AZ21" i="69"/>
  <c r="AY21" i="69"/>
  <c r="AX21" i="69"/>
  <c r="AW21" i="69"/>
  <c r="AV21" i="69"/>
  <c r="AU21" i="69"/>
  <c r="AT21" i="69"/>
  <c r="AS21" i="69"/>
  <c r="AR21" i="69"/>
  <c r="AQ21" i="69"/>
  <c r="AP21" i="69"/>
  <c r="AO21" i="69"/>
  <c r="AN21" i="69"/>
  <c r="BF20" i="69"/>
  <c r="BE20" i="69"/>
  <c r="BD20" i="69"/>
  <c r="BC20" i="69"/>
  <c r="BB20" i="69"/>
  <c r="BA20" i="69"/>
  <c r="AZ20" i="69"/>
  <c r="AY20" i="69"/>
  <c r="AX20" i="69"/>
  <c r="AW20" i="69"/>
  <c r="AV20" i="69"/>
  <c r="AU20" i="69"/>
  <c r="AT20" i="69"/>
  <c r="AS20" i="69"/>
  <c r="AR20" i="69"/>
  <c r="AQ20" i="69"/>
  <c r="AP20" i="69"/>
  <c r="AO20" i="69"/>
  <c r="AN20" i="69"/>
  <c r="BF19" i="69"/>
  <c r="BE19" i="69"/>
  <c r="BD19" i="69"/>
  <c r="BC19" i="69"/>
  <c r="BB19" i="69"/>
  <c r="BA19" i="69"/>
  <c r="AZ19" i="69"/>
  <c r="AY19" i="69"/>
  <c r="AX19" i="69"/>
  <c r="AW19" i="69"/>
  <c r="AV19" i="69"/>
  <c r="AU19" i="69"/>
  <c r="AT19" i="69"/>
  <c r="AS19" i="69"/>
  <c r="AR19" i="69"/>
  <c r="AQ19" i="69"/>
  <c r="AP19" i="69"/>
  <c r="AO19" i="69"/>
  <c r="AN19" i="69"/>
  <c r="BF18" i="69"/>
  <c r="BE18" i="69"/>
  <c r="BD18" i="69"/>
  <c r="BC18" i="69"/>
  <c r="BB18" i="69"/>
  <c r="BA18" i="69"/>
  <c r="AZ18" i="69"/>
  <c r="AY18" i="69"/>
  <c r="AX18" i="69"/>
  <c r="AW18" i="69"/>
  <c r="AV18" i="69"/>
  <c r="AU18" i="69"/>
  <c r="AT18" i="69"/>
  <c r="AS18" i="69"/>
  <c r="AR18" i="69"/>
  <c r="AQ18" i="69"/>
  <c r="AP18" i="69"/>
  <c r="AO18" i="69"/>
  <c r="AN18" i="69"/>
  <c r="BF17" i="69"/>
  <c r="BE17" i="69"/>
  <c r="BD17" i="69"/>
  <c r="BC17" i="69"/>
  <c r="BB17" i="69"/>
  <c r="BA17" i="69"/>
  <c r="AZ17" i="69"/>
  <c r="AY17" i="69"/>
  <c r="AX17" i="69"/>
  <c r="AW17" i="69"/>
  <c r="AV17" i="69"/>
  <c r="AU17" i="69"/>
  <c r="AT17" i="69"/>
  <c r="AS17" i="69"/>
  <c r="AR17" i="69"/>
  <c r="AQ17" i="69"/>
  <c r="AP17" i="69"/>
  <c r="AO17" i="69"/>
  <c r="AN17" i="69"/>
  <c r="BF16" i="69"/>
  <c r="BE16" i="69"/>
  <c r="BD16" i="69"/>
  <c r="BC16" i="69"/>
  <c r="BB16" i="69"/>
  <c r="BA16" i="69"/>
  <c r="AZ16" i="69"/>
  <c r="AY16" i="69"/>
  <c r="AX16" i="69"/>
  <c r="AW16" i="69"/>
  <c r="AV16" i="69"/>
  <c r="AU16" i="69"/>
  <c r="AT16" i="69"/>
  <c r="AS16" i="69"/>
  <c r="AR16" i="69"/>
  <c r="AQ16" i="69"/>
  <c r="AP16" i="69"/>
  <c r="AO16" i="69"/>
  <c r="AN16" i="69"/>
  <c r="BF15" i="69"/>
  <c r="BE15" i="69"/>
  <c r="BD15" i="69"/>
  <c r="BC15" i="69"/>
  <c r="BB15" i="69"/>
  <c r="BA15" i="69"/>
  <c r="AZ15" i="69"/>
  <c r="AY15" i="69"/>
  <c r="AX15" i="69"/>
  <c r="AW15" i="69"/>
  <c r="AV15" i="69"/>
  <c r="AU15" i="69"/>
  <c r="AT15" i="69"/>
  <c r="AS15" i="69"/>
  <c r="AR15" i="69"/>
  <c r="AQ15" i="69"/>
  <c r="AP15" i="69"/>
  <c r="AO15" i="69"/>
  <c r="AN15" i="69"/>
  <c r="BF14" i="69"/>
  <c r="BE14" i="69"/>
  <c r="BD14" i="69"/>
  <c r="BC14" i="69"/>
  <c r="BB14" i="69"/>
  <c r="BA14" i="69"/>
  <c r="AZ14" i="69"/>
  <c r="AY14" i="69"/>
  <c r="AX14" i="69"/>
  <c r="AW14" i="69"/>
  <c r="AV14" i="69"/>
  <c r="AU14" i="69"/>
  <c r="AT14" i="69"/>
  <c r="AS14" i="69"/>
  <c r="AR14" i="69"/>
  <c r="AQ14" i="69"/>
  <c r="AP14" i="69"/>
  <c r="AO14" i="69"/>
  <c r="AN14" i="69"/>
  <c r="S14" i="69"/>
  <c r="S15" i="69" s="1"/>
  <c r="S16" i="69" s="1"/>
  <c r="S17" i="69" s="1"/>
  <c r="S18" i="69" s="1"/>
  <c r="S19" i="69" s="1"/>
  <c r="S20" i="69" s="1"/>
  <c r="S21" i="69" s="1"/>
  <c r="S22" i="69" s="1"/>
  <c r="S23" i="69" s="1"/>
  <c r="S24" i="69" s="1"/>
  <c r="S25" i="69" s="1"/>
  <c r="S26" i="69" s="1"/>
  <c r="S27" i="69" s="1"/>
  <c r="S28" i="69" s="1"/>
  <c r="S29" i="69" s="1"/>
  <c r="S30" i="69" s="1"/>
  <c r="S31" i="69" s="1"/>
  <c r="S32" i="69" s="1"/>
  <c r="S33" i="69" s="1"/>
  <c r="S34" i="69" s="1"/>
  <c r="S35" i="69" s="1"/>
  <c r="S36" i="69" s="1"/>
  <c r="S37" i="69" s="1"/>
  <c r="L7" i="69" s="1"/>
  <c r="R14" i="69"/>
  <c r="R15" i="69" s="1"/>
  <c r="R16" i="69" s="1"/>
  <c r="R17" i="69" s="1"/>
  <c r="R18" i="69" s="1"/>
  <c r="R19" i="69" s="1"/>
  <c r="R20" i="69" s="1"/>
  <c r="R21" i="69" s="1"/>
  <c r="R22" i="69" s="1"/>
  <c r="R23" i="69" s="1"/>
  <c r="R24" i="69" s="1"/>
  <c r="R25" i="69" s="1"/>
  <c r="R26" i="69" s="1"/>
  <c r="R27" i="69" s="1"/>
  <c r="R28" i="69" s="1"/>
  <c r="R29" i="69" s="1"/>
  <c r="R30" i="69" s="1"/>
  <c r="R31" i="69" s="1"/>
  <c r="R32" i="69" s="1"/>
  <c r="R33" i="69" s="1"/>
  <c r="R34" i="69" s="1"/>
  <c r="R35" i="69" s="1"/>
  <c r="R36" i="69" s="1"/>
  <c r="R37" i="69" s="1"/>
  <c r="L6" i="69" s="1"/>
  <c r="E8" i="69"/>
  <c r="E7" i="69"/>
  <c r="E6" i="69"/>
  <c r="P5" i="69"/>
  <c r="L5" i="69"/>
  <c r="N5" i="69" s="1"/>
  <c r="E5" i="69"/>
  <c r="B16" i="70" l="1"/>
  <c r="AI15" i="70"/>
  <c r="N6" i="69"/>
  <c r="AI14" i="69"/>
  <c r="B15" i="69"/>
  <c r="R5" i="69"/>
  <c r="B17" i="70" l="1"/>
  <c r="AI16" i="70"/>
  <c r="B16" i="69"/>
  <c r="AI15" i="69"/>
  <c r="B18" i="70" l="1"/>
  <c r="AI17" i="70"/>
  <c r="B17" i="69"/>
  <c r="AI16" i="69"/>
  <c r="B19" i="70" l="1"/>
  <c r="AI18" i="70"/>
  <c r="B18" i="69"/>
  <c r="AI17" i="69"/>
  <c r="B20" i="70" l="1"/>
  <c r="AI19" i="70"/>
  <c r="B19" i="69"/>
  <c r="AI18" i="69"/>
  <c r="B21" i="70" l="1"/>
  <c r="AI20" i="70"/>
  <c r="B20" i="69"/>
  <c r="AI19" i="69"/>
  <c r="B22" i="70" l="1"/>
  <c r="AI21" i="70"/>
  <c r="B21" i="69"/>
  <c r="AI20" i="69"/>
  <c r="B23" i="70" l="1"/>
  <c r="AI22" i="70"/>
  <c r="B22" i="69"/>
  <c r="AI21" i="69"/>
  <c r="B24" i="70" l="1"/>
  <c r="AI23" i="70"/>
  <c r="B23" i="69"/>
  <c r="AI22" i="69"/>
  <c r="B25" i="70" l="1"/>
  <c r="AI24" i="70"/>
  <c r="B24" i="69"/>
  <c r="AI23" i="69"/>
  <c r="B26" i="70" l="1"/>
  <c r="AI25" i="70"/>
  <c r="B25" i="69"/>
  <c r="AI24" i="69"/>
  <c r="B27" i="70" l="1"/>
  <c r="AI26" i="70"/>
  <c r="B26" i="69"/>
  <c r="AI25" i="69"/>
  <c r="B28" i="70" l="1"/>
  <c r="AI27" i="70"/>
  <c r="B27" i="69"/>
  <c r="AI26" i="69"/>
  <c r="B29" i="70" l="1"/>
  <c r="AI28" i="70"/>
  <c r="B28" i="69"/>
  <c r="AI27" i="69"/>
  <c r="B30" i="70" l="1"/>
  <c r="AI29" i="70"/>
  <c r="B29" i="69"/>
  <c r="AI28" i="69"/>
  <c r="B31" i="70" l="1"/>
  <c r="AI30" i="70"/>
  <c r="B30" i="69"/>
  <c r="AI29" i="69"/>
  <c r="B32" i="70" l="1"/>
  <c r="AI31" i="70"/>
  <c r="B31" i="69"/>
  <c r="AI30" i="69"/>
  <c r="B33" i="70" l="1"/>
  <c r="AI32" i="70"/>
  <c r="B32" i="69"/>
  <c r="AI31" i="69"/>
  <c r="B34" i="70" l="1"/>
  <c r="AI33" i="70"/>
  <c r="B33" i="69"/>
  <c r="AI32" i="69"/>
  <c r="B35" i="70" l="1"/>
  <c r="AI34" i="70"/>
  <c r="B34" i="69"/>
  <c r="AI33" i="69"/>
  <c r="B36" i="70" l="1"/>
  <c r="AI35" i="70"/>
  <c r="B35" i="69"/>
  <c r="AI34" i="69"/>
  <c r="B37" i="70" l="1"/>
  <c r="AI37" i="70" s="1"/>
  <c r="AI36" i="70"/>
  <c r="B36" i="69"/>
  <c r="AI35" i="69"/>
  <c r="B37" i="69" l="1"/>
  <c r="AI37" i="69" s="1"/>
  <c r="AI36" i="69"/>
  <c r="AU38" i="68" l="1"/>
  <c r="BF37" i="68"/>
  <c r="BE37" i="68"/>
  <c r="BD37" i="68"/>
  <c r="BC37" i="68"/>
  <c r="BB37" i="68"/>
  <c r="BA37" i="68"/>
  <c r="AZ37" i="68"/>
  <c r="AY37" i="68"/>
  <c r="AX37" i="68"/>
  <c r="AW37" i="68"/>
  <c r="AV37" i="68"/>
  <c r="AU37" i="68"/>
  <c r="AT37" i="68"/>
  <c r="AS37" i="68"/>
  <c r="AR37" i="68"/>
  <c r="AQ37" i="68"/>
  <c r="AP37" i="68"/>
  <c r="AO37" i="68"/>
  <c r="AN37" i="68"/>
  <c r="BF36" i="68"/>
  <c r="BE36" i="68"/>
  <c r="BD36" i="68"/>
  <c r="BC36" i="68"/>
  <c r="BB36" i="68"/>
  <c r="BA36" i="68"/>
  <c r="AZ36" i="68"/>
  <c r="AY36" i="68"/>
  <c r="AX36" i="68"/>
  <c r="AW36" i="68"/>
  <c r="AV36" i="68"/>
  <c r="AU36" i="68"/>
  <c r="AT36" i="68"/>
  <c r="AS36" i="68"/>
  <c r="AR36" i="68"/>
  <c r="AQ36" i="68"/>
  <c r="AP36" i="68"/>
  <c r="AO36" i="68"/>
  <c r="AN36" i="68"/>
  <c r="BF35" i="68"/>
  <c r="BE35" i="68"/>
  <c r="BD35" i="68"/>
  <c r="BC35" i="68"/>
  <c r="BB35" i="68"/>
  <c r="BA35" i="68"/>
  <c r="AZ35" i="68"/>
  <c r="AY35" i="68"/>
  <c r="AX35" i="68"/>
  <c r="AW35" i="68"/>
  <c r="AV35" i="68"/>
  <c r="AU35" i="68"/>
  <c r="AT35" i="68"/>
  <c r="AS35" i="68"/>
  <c r="AR35" i="68"/>
  <c r="AQ35" i="68"/>
  <c r="AP35" i="68"/>
  <c r="AO35" i="68"/>
  <c r="AN35" i="68"/>
  <c r="BF34" i="68"/>
  <c r="BE34" i="68"/>
  <c r="BD34" i="68"/>
  <c r="BC34" i="68"/>
  <c r="BB34" i="68"/>
  <c r="BA34" i="68"/>
  <c r="AZ34" i="68"/>
  <c r="AY34" i="68"/>
  <c r="AX34" i="68"/>
  <c r="AW34" i="68"/>
  <c r="AV34" i="68"/>
  <c r="AU34" i="68"/>
  <c r="AT34" i="68"/>
  <c r="AS34" i="68"/>
  <c r="AR34" i="68"/>
  <c r="AQ34" i="68"/>
  <c r="AP34" i="68"/>
  <c r="AO34" i="68"/>
  <c r="AN34" i="68"/>
  <c r="BF33" i="68"/>
  <c r="BE33" i="68"/>
  <c r="BD33" i="68"/>
  <c r="BC33" i="68"/>
  <c r="BB33" i="68"/>
  <c r="BA33" i="68"/>
  <c r="AZ33" i="68"/>
  <c r="AY33" i="68"/>
  <c r="AX33" i="68"/>
  <c r="AW33" i="68"/>
  <c r="AV33" i="68"/>
  <c r="AU33" i="68"/>
  <c r="AT33" i="68"/>
  <c r="AS33" i="68"/>
  <c r="AR33" i="68"/>
  <c r="AQ33" i="68"/>
  <c r="AP33" i="68"/>
  <c r="AO33" i="68"/>
  <c r="AN33" i="68"/>
  <c r="BF32" i="68"/>
  <c r="BE32" i="68"/>
  <c r="BD32" i="68"/>
  <c r="BC32" i="68"/>
  <c r="BB32" i="68"/>
  <c r="BA32" i="68"/>
  <c r="AZ32" i="68"/>
  <c r="AY32" i="68"/>
  <c r="AX32" i="68"/>
  <c r="AW32" i="68"/>
  <c r="AV32" i="68"/>
  <c r="AU32" i="68"/>
  <c r="AT32" i="68"/>
  <c r="AS32" i="68"/>
  <c r="AR32" i="68"/>
  <c r="AQ32" i="68"/>
  <c r="AP32" i="68"/>
  <c r="AO32" i="68"/>
  <c r="AN32" i="68"/>
  <c r="BF31" i="68"/>
  <c r="BE31" i="68"/>
  <c r="BD31" i="68"/>
  <c r="BC31" i="68"/>
  <c r="BB31" i="68"/>
  <c r="BA31" i="68"/>
  <c r="AZ31" i="68"/>
  <c r="AY31" i="68"/>
  <c r="AX31" i="68"/>
  <c r="AW31" i="68"/>
  <c r="AV31" i="68"/>
  <c r="AU31" i="68"/>
  <c r="AT31" i="68"/>
  <c r="AS31" i="68"/>
  <c r="AR31" i="68"/>
  <c r="AQ31" i="68"/>
  <c r="AP31" i="68"/>
  <c r="AO31" i="68"/>
  <c r="AN31" i="68"/>
  <c r="BF30" i="68"/>
  <c r="BE30" i="68"/>
  <c r="BD30" i="68"/>
  <c r="BC30" i="68"/>
  <c r="BB30" i="68"/>
  <c r="BA30" i="68"/>
  <c r="AZ30" i="68"/>
  <c r="AY30" i="68"/>
  <c r="AX30" i="68"/>
  <c r="AW30" i="68"/>
  <c r="AV30" i="68"/>
  <c r="AU30" i="68"/>
  <c r="AT30" i="68"/>
  <c r="AS30" i="68"/>
  <c r="AR30" i="68"/>
  <c r="AQ30" i="68"/>
  <c r="AP30" i="68"/>
  <c r="AO30" i="68"/>
  <c r="AN30" i="68"/>
  <c r="BF29" i="68"/>
  <c r="BE29" i="68"/>
  <c r="BD29" i="68"/>
  <c r="BC29" i="68"/>
  <c r="BB29" i="68"/>
  <c r="BA29" i="68"/>
  <c r="AZ29" i="68"/>
  <c r="AY29" i="68"/>
  <c r="AX29" i="68"/>
  <c r="AW29" i="68"/>
  <c r="AV29" i="68"/>
  <c r="AU29" i="68"/>
  <c r="AT29" i="68"/>
  <c r="AS29" i="68"/>
  <c r="AR29" i="68"/>
  <c r="AQ29" i="68"/>
  <c r="AP29" i="68"/>
  <c r="AO29" i="68"/>
  <c r="AN29" i="68"/>
  <c r="BF28" i="68"/>
  <c r="BE28" i="68"/>
  <c r="BD28" i="68"/>
  <c r="BC28" i="68"/>
  <c r="BB28" i="68"/>
  <c r="BA28" i="68"/>
  <c r="AZ28" i="68"/>
  <c r="AY28" i="68"/>
  <c r="AX28" i="68"/>
  <c r="AW28" i="68"/>
  <c r="AV28" i="68"/>
  <c r="AU28" i="68"/>
  <c r="AT28" i="68"/>
  <c r="AS28" i="68"/>
  <c r="AR28" i="68"/>
  <c r="AQ28" i="68"/>
  <c r="AP28" i="68"/>
  <c r="AO28" i="68"/>
  <c r="AN28" i="68"/>
  <c r="BF27" i="68"/>
  <c r="BE27" i="68"/>
  <c r="BD27" i="68"/>
  <c r="BC27" i="68"/>
  <c r="BB27" i="68"/>
  <c r="BA27" i="68"/>
  <c r="AZ27" i="68"/>
  <c r="AY27" i="68"/>
  <c r="AX27" i="68"/>
  <c r="AW27" i="68"/>
  <c r="AV27" i="68"/>
  <c r="AU27" i="68"/>
  <c r="AT27" i="68"/>
  <c r="AS27" i="68"/>
  <c r="AR27" i="68"/>
  <c r="AQ27" i="68"/>
  <c r="AP27" i="68"/>
  <c r="AO27" i="68"/>
  <c r="AN27" i="68"/>
  <c r="BF26" i="68"/>
  <c r="BE26" i="68"/>
  <c r="BD26" i="68"/>
  <c r="BC26" i="68"/>
  <c r="BB26" i="68"/>
  <c r="BA26" i="68"/>
  <c r="AZ26" i="68"/>
  <c r="AY26" i="68"/>
  <c r="AX26" i="68"/>
  <c r="AW26" i="68"/>
  <c r="AV26" i="68"/>
  <c r="AU26" i="68"/>
  <c r="AT26" i="68"/>
  <c r="AS26" i="68"/>
  <c r="AR26" i="68"/>
  <c r="AQ26" i="68"/>
  <c r="AP26" i="68"/>
  <c r="AO26" i="68"/>
  <c r="AN26" i="68"/>
  <c r="BF25" i="68"/>
  <c r="BE25" i="68"/>
  <c r="BD25" i="68"/>
  <c r="BC25" i="68"/>
  <c r="BB25" i="68"/>
  <c r="BA25" i="68"/>
  <c r="AZ25" i="68"/>
  <c r="AY25" i="68"/>
  <c r="AX25" i="68"/>
  <c r="AW25" i="68"/>
  <c r="AV25" i="68"/>
  <c r="AU25" i="68"/>
  <c r="AT25" i="68"/>
  <c r="AS25" i="68"/>
  <c r="AR25" i="68"/>
  <c r="AQ25" i="68"/>
  <c r="AP25" i="68"/>
  <c r="AO25" i="68"/>
  <c r="AN25" i="68"/>
  <c r="BF24" i="68"/>
  <c r="BE24" i="68"/>
  <c r="BD24" i="68"/>
  <c r="BC24" i="68"/>
  <c r="BB24" i="68"/>
  <c r="BA24" i="68"/>
  <c r="AZ24" i="68"/>
  <c r="AY24" i="68"/>
  <c r="AX24" i="68"/>
  <c r="AW24" i="68"/>
  <c r="AV24" i="68"/>
  <c r="AU24" i="68"/>
  <c r="AT24" i="68"/>
  <c r="AS24" i="68"/>
  <c r="AR24" i="68"/>
  <c r="AQ24" i="68"/>
  <c r="AP24" i="68"/>
  <c r="AO24" i="68"/>
  <c r="AN24" i="68"/>
  <c r="BF23" i="68"/>
  <c r="BE23" i="68"/>
  <c r="BD23" i="68"/>
  <c r="BC23" i="68"/>
  <c r="BB23" i="68"/>
  <c r="BA23" i="68"/>
  <c r="AZ23" i="68"/>
  <c r="AY23" i="68"/>
  <c r="AX23" i="68"/>
  <c r="AW23" i="68"/>
  <c r="AV23" i="68"/>
  <c r="AU23" i="68"/>
  <c r="AT23" i="68"/>
  <c r="AS23" i="68"/>
  <c r="AR23" i="68"/>
  <c r="AQ23" i="68"/>
  <c r="AP23" i="68"/>
  <c r="AO23" i="68"/>
  <c r="AN23" i="68"/>
  <c r="BF22" i="68"/>
  <c r="BE22" i="68"/>
  <c r="BD22" i="68"/>
  <c r="BC22" i="68"/>
  <c r="BB22" i="68"/>
  <c r="BA22" i="68"/>
  <c r="AZ22" i="68"/>
  <c r="AY22" i="68"/>
  <c r="AX22" i="68"/>
  <c r="AW22" i="68"/>
  <c r="AV22" i="68"/>
  <c r="AU22" i="68"/>
  <c r="AT22" i="68"/>
  <c r="AS22" i="68"/>
  <c r="AR22" i="68"/>
  <c r="AQ22" i="68"/>
  <c r="AP22" i="68"/>
  <c r="AO22" i="68"/>
  <c r="AN22" i="68"/>
  <c r="BF21" i="68"/>
  <c r="BE21" i="68"/>
  <c r="BD21" i="68"/>
  <c r="BC21" i="68"/>
  <c r="BB21" i="68"/>
  <c r="BA21" i="68"/>
  <c r="AZ21" i="68"/>
  <c r="AY21" i="68"/>
  <c r="AX21" i="68"/>
  <c r="AW21" i="68"/>
  <c r="AV21" i="68"/>
  <c r="AU21" i="68"/>
  <c r="AT21" i="68"/>
  <c r="AS21" i="68"/>
  <c r="AR21" i="68"/>
  <c r="AQ21" i="68"/>
  <c r="AP21" i="68"/>
  <c r="AO21" i="68"/>
  <c r="AN21" i="68"/>
  <c r="BF20" i="68"/>
  <c r="BE20" i="68"/>
  <c r="BD20" i="68"/>
  <c r="BC20" i="68"/>
  <c r="BB20" i="68"/>
  <c r="BA20" i="68"/>
  <c r="AZ20" i="68"/>
  <c r="AY20" i="68"/>
  <c r="AX20" i="68"/>
  <c r="AW20" i="68"/>
  <c r="AV20" i="68"/>
  <c r="AU20" i="68"/>
  <c r="AT20" i="68"/>
  <c r="AS20" i="68"/>
  <c r="AR20" i="68"/>
  <c r="AQ20" i="68"/>
  <c r="AP20" i="68"/>
  <c r="AO20" i="68"/>
  <c r="AN20" i="68"/>
  <c r="BF19" i="68"/>
  <c r="BE19" i="68"/>
  <c r="BD19" i="68"/>
  <c r="BC19" i="68"/>
  <c r="BB19" i="68"/>
  <c r="BA19" i="68"/>
  <c r="AZ19" i="68"/>
  <c r="AY19" i="68"/>
  <c r="AX19" i="68"/>
  <c r="AW19" i="68"/>
  <c r="AV19" i="68"/>
  <c r="AU19" i="68"/>
  <c r="AT19" i="68"/>
  <c r="AS19" i="68"/>
  <c r="AR19" i="68"/>
  <c r="AQ19" i="68"/>
  <c r="AP19" i="68"/>
  <c r="AO19" i="68"/>
  <c r="AN19" i="68"/>
  <c r="BF18" i="68"/>
  <c r="BE18" i="68"/>
  <c r="BD18" i="68"/>
  <c r="BC18" i="68"/>
  <c r="BB18" i="68"/>
  <c r="BA18" i="68"/>
  <c r="AZ18" i="68"/>
  <c r="AY18" i="68"/>
  <c r="AX18" i="68"/>
  <c r="AW18" i="68"/>
  <c r="AV18" i="68"/>
  <c r="AU18" i="68"/>
  <c r="AT18" i="68"/>
  <c r="AS18" i="68"/>
  <c r="AR18" i="68"/>
  <c r="AQ18" i="68"/>
  <c r="AP18" i="68"/>
  <c r="AO18" i="68"/>
  <c r="AN18" i="68"/>
  <c r="BF17" i="68"/>
  <c r="BE17" i="68"/>
  <c r="BD17" i="68"/>
  <c r="BC17" i="68"/>
  <c r="BB17" i="68"/>
  <c r="BA17" i="68"/>
  <c r="AZ17" i="68"/>
  <c r="AY17" i="68"/>
  <c r="AX17" i="68"/>
  <c r="AW17" i="68"/>
  <c r="AV17" i="68"/>
  <c r="AU17" i="68"/>
  <c r="AT17" i="68"/>
  <c r="AS17" i="68"/>
  <c r="AR17" i="68"/>
  <c r="AQ17" i="68"/>
  <c r="AP17" i="68"/>
  <c r="AO17" i="68"/>
  <c r="AN17" i="68"/>
  <c r="BF16" i="68"/>
  <c r="BE16" i="68"/>
  <c r="BD16" i="68"/>
  <c r="BC16" i="68"/>
  <c r="BB16" i="68"/>
  <c r="BA16" i="68"/>
  <c r="AZ16" i="68"/>
  <c r="AY16" i="68"/>
  <c r="AX16" i="68"/>
  <c r="AW16" i="68"/>
  <c r="AV16" i="68"/>
  <c r="AU16" i="68"/>
  <c r="AT16" i="68"/>
  <c r="AS16" i="68"/>
  <c r="AR16" i="68"/>
  <c r="AQ16" i="68"/>
  <c r="AP16" i="68"/>
  <c r="AO16" i="68"/>
  <c r="AN16" i="68"/>
  <c r="BF15" i="68"/>
  <c r="BE15" i="68"/>
  <c r="BD15" i="68"/>
  <c r="BC15" i="68"/>
  <c r="BB15" i="68"/>
  <c r="BA15" i="68"/>
  <c r="AZ15" i="68"/>
  <c r="AY15" i="68"/>
  <c r="AX15" i="68"/>
  <c r="AW15" i="68"/>
  <c r="AV15" i="68"/>
  <c r="AU15" i="68"/>
  <c r="AT15" i="68"/>
  <c r="AS15" i="68"/>
  <c r="AR15" i="68"/>
  <c r="AQ15" i="68"/>
  <c r="AP15" i="68"/>
  <c r="AO15" i="68"/>
  <c r="AN15" i="68"/>
  <c r="BF14" i="68"/>
  <c r="BE14" i="68"/>
  <c r="BD14" i="68"/>
  <c r="BC14" i="68"/>
  <c r="BB14" i="68"/>
  <c r="BA14" i="68"/>
  <c r="AZ14" i="68"/>
  <c r="AY14" i="68"/>
  <c r="AX14" i="68"/>
  <c r="AW14" i="68"/>
  <c r="AV14" i="68"/>
  <c r="AU14" i="68"/>
  <c r="AT14" i="68"/>
  <c r="AS14" i="68"/>
  <c r="AR14" i="68"/>
  <c r="AQ14" i="68"/>
  <c r="AP14" i="68"/>
  <c r="AO14" i="68"/>
  <c r="AN14" i="68"/>
  <c r="S14" i="68"/>
  <c r="S15" i="68" s="1"/>
  <c r="S16" i="68" s="1"/>
  <c r="S17" i="68" s="1"/>
  <c r="S18" i="68" s="1"/>
  <c r="S19" i="68" s="1"/>
  <c r="S20" i="68" s="1"/>
  <c r="S21" i="68" s="1"/>
  <c r="S22" i="68" s="1"/>
  <c r="S23" i="68" s="1"/>
  <c r="S24" i="68" s="1"/>
  <c r="S25" i="68" s="1"/>
  <c r="S26" i="68" s="1"/>
  <c r="S27" i="68" s="1"/>
  <c r="S28" i="68" s="1"/>
  <c r="S29" i="68" s="1"/>
  <c r="S30" i="68" s="1"/>
  <c r="S31" i="68" s="1"/>
  <c r="S32" i="68" s="1"/>
  <c r="S33" i="68" s="1"/>
  <c r="S34" i="68" s="1"/>
  <c r="S35" i="68" s="1"/>
  <c r="S36" i="68" s="1"/>
  <c r="S37" i="68" s="1"/>
  <c r="L7" i="68" s="1"/>
  <c r="R14" i="68"/>
  <c r="R15" i="68" s="1"/>
  <c r="R16" i="68" s="1"/>
  <c r="R17" i="68" s="1"/>
  <c r="R18" i="68" s="1"/>
  <c r="R19" i="68" s="1"/>
  <c r="R20" i="68" s="1"/>
  <c r="R21" i="68" s="1"/>
  <c r="R22" i="68" s="1"/>
  <c r="R23" i="68" s="1"/>
  <c r="R24" i="68" s="1"/>
  <c r="R25" i="68" s="1"/>
  <c r="R26" i="68" s="1"/>
  <c r="R27" i="68" s="1"/>
  <c r="R28" i="68" s="1"/>
  <c r="R29" i="68" s="1"/>
  <c r="R30" i="68" s="1"/>
  <c r="R31" i="68" s="1"/>
  <c r="R32" i="68" s="1"/>
  <c r="R33" i="68" s="1"/>
  <c r="R34" i="68" s="1"/>
  <c r="R35" i="68" s="1"/>
  <c r="R36" i="68" s="1"/>
  <c r="R37" i="68" s="1"/>
  <c r="L6" i="68" s="1"/>
  <c r="E8" i="68"/>
  <c r="E7" i="68"/>
  <c r="E6" i="68"/>
  <c r="P5" i="68"/>
  <c r="L5" i="68"/>
  <c r="N5" i="68" s="1"/>
  <c r="E5" i="68"/>
  <c r="AI14" i="68" l="1"/>
  <c r="B15" i="68"/>
  <c r="B16" i="68" s="1"/>
  <c r="AI16" i="68" s="1"/>
  <c r="N6" i="68"/>
  <c r="R5" i="68"/>
  <c r="AU38" i="67"/>
  <c r="BF37" i="67"/>
  <c r="BE37" i="67"/>
  <c r="BD37" i="67"/>
  <c r="BC37" i="67"/>
  <c r="BB37" i="67"/>
  <c r="BA37" i="67"/>
  <c r="AZ37" i="67"/>
  <c r="AY37" i="67"/>
  <c r="AX37" i="67"/>
  <c r="AW37" i="67"/>
  <c r="AV37" i="67"/>
  <c r="AU37" i="67"/>
  <c r="AT37" i="67"/>
  <c r="AS37" i="67"/>
  <c r="AR37" i="67"/>
  <c r="AQ37" i="67"/>
  <c r="AP37" i="67"/>
  <c r="AO37" i="67"/>
  <c r="AN37" i="67"/>
  <c r="BF36" i="67"/>
  <c r="BE36" i="67"/>
  <c r="BD36" i="67"/>
  <c r="BC36" i="67"/>
  <c r="BB36" i="67"/>
  <c r="BA36" i="67"/>
  <c r="AZ36" i="67"/>
  <c r="AY36" i="67"/>
  <c r="AX36" i="67"/>
  <c r="AW36" i="67"/>
  <c r="AV36" i="67"/>
  <c r="AU36" i="67"/>
  <c r="AT36" i="67"/>
  <c r="AS36" i="67"/>
  <c r="AR36" i="67"/>
  <c r="AQ36" i="67"/>
  <c r="AP36" i="67"/>
  <c r="AO36" i="67"/>
  <c r="AN36" i="67"/>
  <c r="BF35" i="67"/>
  <c r="BE35" i="67"/>
  <c r="BD35" i="67"/>
  <c r="BC35" i="67"/>
  <c r="BB35" i="67"/>
  <c r="BA35" i="67"/>
  <c r="AZ35" i="67"/>
  <c r="AY35" i="67"/>
  <c r="AX35" i="67"/>
  <c r="AW35" i="67"/>
  <c r="AV35" i="67"/>
  <c r="AU35" i="67"/>
  <c r="AT35" i="67"/>
  <c r="AS35" i="67"/>
  <c r="AR35" i="67"/>
  <c r="AQ35" i="67"/>
  <c r="AP35" i="67"/>
  <c r="AO35" i="67"/>
  <c r="AN35" i="67"/>
  <c r="BF34" i="67"/>
  <c r="BE34" i="67"/>
  <c r="BD34" i="67"/>
  <c r="BC34" i="67"/>
  <c r="BB34" i="67"/>
  <c r="BA34" i="67"/>
  <c r="AZ34" i="67"/>
  <c r="AY34" i="67"/>
  <c r="AX34" i="67"/>
  <c r="AW34" i="67"/>
  <c r="AV34" i="67"/>
  <c r="AU34" i="67"/>
  <c r="AT34" i="67"/>
  <c r="AS34" i="67"/>
  <c r="AR34" i="67"/>
  <c r="AQ34" i="67"/>
  <c r="AP34" i="67"/>
  <c r="AO34" i="67"/>
  <c r="AN34" i="67"/>
  <c r="BF33" i="67"/>
  <c r="BE33" i="67"/>
  <c r="BD33" i="67"/>
  <c r="BC33" i="67"/>
  <c r="BB33" i="67"/>
  <c r="BA33" i="67"/>
  <c r="AZ33" i="67"/>
  <c r="AY33" i="67"/>
  <c r="AX33" i="67"/>
  <c r="AW33" i="67"/>
  <c r="AV33" i="67"/>
  <c r="AU33" i="67"/>
  <c r="AT33" i="67"/>
  <c r="AS33" i="67"/>
  <c r="AR33" i="67"/>
  <c r="AQ33" i="67"/>
  <c r="AP33" i="67"/>
  <c r="AO33" i="67"/>
  <c r="AN33" i="67"/>
  <c r="BF32" i="67"/>
  <c r="BE32" i="67"/>
  <c r="BD32" i="67"/>
  <c r="BC32" i="67"/>
  <c r="BB32" i="67"/>
  <c r="BA32" i="67"/>
  <c r="AZ32" i="67"/>
  <c r="AY32" i="67"/>
  <c r="AX32" i="67"/>
  <c r="AW32" i="67"/>
  <c r="AV32" i="67"/>
  <c r="AU32" i="67"/>
  <c r="AT32" i="67"/>
  <c r="AS32" i="67"/>
  <c r="AR32" i="67"/>
  <c r="AQ32" i="67"/>
  <c r="AP32" i="67"/>
  <c r="AO32" i="67"/>
  <c r="AN32" i="67"/>
  <c r="BF31" i="67"/>
  <c r="BE31" i="67"/>
  <c r="BD31" i="67"/>
  <c r="BC31" i="67"/>
  <c r="BB31" i="67"/>
  <c r="BA31" i="67"/>
  <c r="AZ31" i="67"/>
  <c r="AY31" i="67"/>
  <c r="AX31" i="67"/>
  <c r="AW31" i="67"/>
  <c r="AV31" i="67"/>
  <c r="AU31" i="67"/>
  <c r="AT31" i="67"/>
  <c r="AS31" i="67"/>
  <c r="AR31" i="67"/>
  <c r="AQ31" i="67"/>
  <c r="AP31" i="67"/>
  <c r="AO31" i="67"/>
  <c r="AN31" i="67"/>
  <c r="BF30" i="67"/>
  <c r="BE30" i="67"/>
  <c r="BD30" i="67"/>
  <c r="BC30" i="67"/>
  <c r="BB30" i="67"/>
  <c r="BA30" i="67"/>
  <c r="AZ30" i="67"/>
  <c r="AY30" i="67"/>
  <c r="AX30" i="67"/>
  <c r="AW30" i="67"/>
  <c r="AV30" i="67"/>
  <c r="AU30" i="67"/>
  <c r="AT30" i="67"/>
  <c r="AS30" i="67"/>
  <c r="AR30" i="67"/>
  <c r="AQ30" i="67"/>
  <c r="AP30" i="67"/>
  <c r="AO30" i="67"/>
  <c r="AN30" i="67"/>
  <c r="BF29" i="67"/>
  <c r="BE29" i="67"/>
  <c r="BD29" i="67"/>
  <c r="BC29" i="67"/>
  <c r="BB29" i="67"/>
  <c r="BA29" i="67"/>
  <c r="AZ29" i="67"/>
  <c r="AY29" i="67"/>
  <c r="AX29" i="67"/>
  <c r="AW29" i="67"/>
  <c r="AV29" i="67"/>
  <c r="AU29" i="67"/>
  <c r="AT29" i="67"/>
  <c r="AS29" i="67"/>
  <c r="AR29" i="67"/>
  <c r="AQ29" i="67"/>
  <c r="AP29" i="67"/>
  <c r="AO29" i="67"/>
  <c r="AN29" i="67"/>
  <c r="BF28" i="67"/>
  <c r="BE28" i="67"/>
  <c r="BD28" i="67"/>
  <c r="BC28" i="67"/>
  <c r="BB28" i="67"/>
  <c r="BA28" i="67"/>
  <c r="AZ28" i="67"/>
  <c r="AY28" i="67"/>
  <c r="AX28" i="67"/>
  <c r="AW28" i="67"/>
  <c r="AV28" i="67"/>
  <c r="AU28" i="67"/>
  <c r="AT28" i="67"/>
  <c r="AS28" i="67"/>
  <c r="AR28" i="67"/>
  <c r="AQ28" i="67"/>
  <c r="AP28" i="67"/>
  <c r="AO28" i="67"/>
  <c r="AN28" i="67"/>
  <c r="BF27" i="67"/>
  <c r="BE27" i="67"/>
  <c r="BD27" i="67"/>
  <c r="BC27" i="67"/>
  <c r="BB27" i="67"/>
  <c r="BA27" i="67"/>
  <c r="AZ27" i="67"/>
  <c r="AY27" i="67"/>
  <c r="AX27" i="67"/>
  <c r="AW27" i="67"/>
  <c r="AV27" i="67"/>
  <c r="AU27" i="67"/>
  <c r="AT27" i="67"/>
  <c r="AS27" i="67"/>
  <c r="AR27" i="67"/>
  <c r="AQ27" i="67"/>
  <c r="AP27" i="67"/>
  <c r="AO27" i="67"/>
  <c r="AN27" i="67"/>
  <c r="BF26" i="67"/>
  <c r="BE26" i="67"/>
  <c r="BD26" i="67"/>
  <c r="BC26" i="67"/>
  <c r="BB26" i="67"/>
  <c r="BA26" i="67"/>
  <c r="AZ26" i="67"/>
  <c r="AY26" i="67"/>
  <c r="AX26" i="67"/>
  <c r="AW26" i="67"/>
  <c r="AV26" i="67"/>
  <c r="AU26" i="67"/>
  <c r="AT26" i="67"/>
  <c r="AS26" i="67"/>
  <c r="AR26" i="67"/>
  <c r="AQ26" i="67"/>
  <c r="AP26" i="67"/>
  <c r="AO26" i="67"/>
  <c r="AN26" i="67"/>
  <c r="BF25" i="67"/>
  <c r="BE25" i="67"/>
  <c r="BD25" i="67"/>
  <c r="BC25" i="67"/>
  <c r="BB25" i="67"/>
  <c r="BA25" i="67"/>
  <c r="AZ25" i="67"/>
  <c r="AY25" i="67"/>
  <c r="AX25" i="67"/>
  <c r="AW25" i="67"/>
  <c r="AV25" i="67"/>
  <c r="AU25" i="67"/>
  <c r="AT25" i="67"/>
  <c r="AS25" i="67"/>
  <c r="AR25" i="67"/>
  <c r="AQ25" i="67"/>
  <c r="AP25" i="67"/>
  <c r="AO25" i="67"/>
  <c r="AN25" i="67"/>
  <c r="BF24" i="67"/>
  <c r="BE24" i="67"/>
  <c r="BD24" i="67"/>
  <c r="BC24" i="67"/>
  <c r="BB24" i="67"/>
  <c r="BA24" i="67"/>
  <c r="AZ24" i="67"/>
  <c r="AY24" i="67"/>
  <c r="AX24" i="67"/>
  <c r="AW24" i="67"/>
  <c r="AV24" i="67"/>
  <c r="AU24" i="67"/>
  <c r="AT24" i="67"/>
  <c r="AS24" i="67"/>
  <c r="AR24" i="67"/>
  <c r="AQ24" i="67"/>
  <c r="AP24" i="67"/>
  <c r="AO24" i="67"/>
  <c r="AN24" i="67"/>
  <c r="BF23" i="67"/>
  <c r="BE23" i="67"/>
  <c r="BD23" i="67"/>
  <c r="BC23" i="67"/>
  <c r="BB23" i="67"/>
  <c r="BA23" i="67"/>
  <c r="AZ23" i="67"/>
  <c r="AY23" i="67"/>
  <c r="AX23" i="67"/>
  <c r="AW23" i="67"/>
  <c r="AV23" i="67"/>
  <c r="AU23" i="67"/>
  <c r="AT23" i="67"/>
  <c r="AS23" i="67"/>
  <c r="AR23" i="67"/>
  <c r="AQ23" i="67"/>
  <c r="AP23" i="67"/>
  <c r="AO23" i="67"/>
  <c r="AN23" i="67"/>
  <c r="BF22" i="67"/>
  <c r="BE22" i="67"/>
  <c r="BD22" i="67"/>
  <c r="BC22" i="67"/>
  <c r="BB22" i="67"/>
  <c r="BA22" i="67"/>
  <c r="AZ22" i="67"/>
  <c r="AY22" i="67"/>
  <c r="AX22" i="67"/>
  <c r="AW22" i="67"/>
  <c r="AV22" i="67"/>
  <c r="AU22" i="67"/>
  <c r="AT22" i="67"/>
  <c r="AS22" i="67"/>
  <c r="AR22" i="67"/>
  <c r="AQ22" i="67"/>
  <c r="AP22" i="67"/>
  <c r="AO22" i="67"/>
  <c r="AN22" i="67"/>
  <c r="BF21" i="67"/>
  <c r="BE21" i="67"/>
  <c r="BD21" i="67"/>
  <c r="BC21" i="67"/>
  <c r="BB21" i="67"/>
  <c r="BA21" i="67"/>
  <c r="AZ21" i="67"/>
  <c r="AY21" i="67"/>
  <c r="AX21" i="67"/>
  <c r="AW21" i="67"/>
  <c r="AV21" i="67"/>
  <c r="AU21" i="67"/>
  <c r="AT21" i="67"/>
  <c r="AS21" i="67"/>
  <c r="AR21" i="67"/>
  <c r="AQ21" i="67"/>
  <c r="AP21" i="67"/>
  <c r="AO21" i="67"/>
  <c r="AN21" i="67"/>
  <c r="BF20" i="67"/>
  <c r="BE20" i="67"/>
  <c r="BD20" i="67"/>
  <c r="BC20" i="67"/>
  <c r="BB20" i="67"/>
  <c r="BA20" i="67"/>
  <c r="AZ20" i="67"/>
  <c r="AY20" i="67"/>
  <c r="AX20" i="67"/>
  <c r="AW20" i="67"/>
  <c r="AV20" i="67"/>
  <c r="AU20" i="67"/>
  <c r="AT20" i="67"/>
  <c r="AS20" i="67"/>
  <c r="AR20" i="67"/>
  <c r="AQ20" i="67"/>
  <c r="AP20" i="67"/>
  <c r="AO20" i="67"/>
  <c r="AN20" i="67"/>
  <c r="BF19" i="67"/>
  <c r="BE19" i="67"/>
  <c r="BD19" i="67"/>
  <c r="BC19" i="67"/>
  <c r="BB19" i="67"/>
  <c r="BA19" i="67"/>
  <c r="AZ19" i="67"/>
  <c r="AY19" i="67"/>
  <c r="AX19" i="67"/>
  <c r="AW19" i="67"/>
  <c r="AV19" i="67"/>
  <c r="AU19" i="67"/>
  <c r="AT19" i="67"/>
  <c r="AS19" i="67"/>
  <c r="AR19" i="67"/>
  <c r="AQ19" i="67"/>
  <c r="AP19" i="67"/>
  <c r="AO19" i="67"/>
  <c r="AN19" i="67"/>
  <c r="BF18" i="67"/>
  <c r="BE18" i="67"/>
  <c r="BD18" i="67"/>
  <c r="BC18" i="67"/>
  <c r="BB18" i="67"/>
  <c r="BA18" i="67"/>
  <c r="AZ18" i="67"/>
  <c r="AY18" i="67"/>
  <c r="AX18" i="67"/>
  <c r="AW18" i="67"/>
  <c r="AV18" i="67"/>
  <c r="AU18" i="67"/>
  <c r="AT18" i="67"/>
  <c r="AS18" i="67"/>
  <c r="AR18" i="67"/>
  <c r="AQ18" i="67"/>
  <c r="AP18" i="67"/>
  <c r="AO18" i="67"/>
  <c r="AN18" i="67"/>
  <c r="BF17" i="67"/>
  <c r="BE17" i="67"/>
  <c r="BD17" i="67"/>
  <c r="BC17" i="67"/>
  <c r="BB17" i="67"/>
  <c r="BA17" i="67"/>
  <c r="AZ17" i="67"/>
  <c r="AY17" i="67"/>
  <c r="AX17" i="67"/>
  <c r="AW17" i="67"/>
  <c r="AV17" i="67"/>
  <c r="AU17" i="67"/>
  <c r="AT17" i="67"/>
  <c r="AS17" i="67"/>
  <c r="AR17" i="67"/>
  <c r="AQ17" i="67"/>
  <c r="AP17" i="67"/>
  <c r="AO17" i="67"/>
  <c r="AN17" i="67"/>
  <c r="BF16" i="67"/>
  <c r="BE16" i="67"/>
  <c r="BD16" i="67"/>
  <c r="BC16" i="67"/>
  <c r="BB16" i="67"/>
  <c r="BA16" i="67"/>
  <c r="AZ16" i="67"/>
  <c r="AY16" i="67"/>
  <c r="AX16" i="67"/>
  <c r="AW16" i="67"/>
  <c r="AV16" i="67"/>
  <c r="AU16" i="67"/>
  <c r="AT16" i="67"/>
  <c r="AS16" i="67"/>
  <c r="AR16" i="67"/>
  <c r="AQ16" i="67"/>
  <c r="AP16" i="67"/>
  <c r="AO16" i="67"/>
  <c r="AN16" i="67"/>
  <c r="BF15" i="67"/>
  <c r="BE15" i="67"/>
  <c r="BD15" i="67"/>
  <c r="BC15" i="67"/>
  <c r="BB15" i="67"/>
  <c r="BA15" i="67"/>
  <c r="AZ15" i="67"/>
  <c r="AY15" i="67"/>
  <c r="AX15" i="67"/>
  <c r="AW15" i="67"/>
  <c r="AV15" i="67"/>
  <c r="AU15" i="67"/>
  <c r="AT15" i="67"/>
  <c r="AS15" i="67"/>
  <c r="AR15" i="67"/>
  <c r="AQ15" i="67"/>
  <c r="AP15" i="67"/>
  <c r="AO15" i="67"/>
  <c r="AN15" i="67"/>
  <c r="BF14" i="67"/>
  <c r="BE14" i="67"/>
  <c r="BD14" i="67"/>
  <c r="BC14" i="67"/>
  <c r="BB14" i="67"/>
  <c r="BA14" i="67"/>
  <c r="AZ14" i="67"/>
  <c r="AY14" i="67"/>
  <c r="AX14" i="67"/>
  <c r="AW14" i="67"/>
  <c r="AV14" i="67"/>
  <c r="AU14" i="67"/>
  <c r="AT14" i="67"/>
  <c r="AS14" i="67"/>
  <c r="AR14" i="67"/>
  <c r="AQ14" i="67"/>
  <c r="AP14" i="67"/>
  <c r="AO14" i="67"/>
  <c r="AN14" i="67"/>
  <c r="S14" i="67"/>
  <c r="S15" i="67" s="1"/>
  <c r="S16" i="67" s="1"/>
  <c r="S17" i="67" s="1"/>
  <c r="S18" i="67" s="1"/>
  <c r="S19" i="67" s="1"/>
  <c r="S20" i="67" s="1"/>
  <c r="S21" i="67" s="1"/>
  <c r="S22" i="67" s="1"/>
  <c r="S23" i="67" s="1"/>
  <c r="S24" i="67" s="1"/>
  <c r="S25" i="67" s="1"/>
  <c r="S26" i="67" s="1"/>
  <c r="S27" i="67" s="1"/>
  <c r="S28" i="67" s="1"/>
  <c r="S29" i="67" s="1"/>
  <c r="S30" i="67" s="1"/>
  <c r="S31" i="67" s="1"/>
  <c r="S32" i="67" s="1"/>
  <c r="S33" i="67" s="1"/>
  <c r="S34" i="67" s="1"/>
  <c r="S35" i="67" s="1"/>
  <c r="S36" i="67" s="1"/>
  <c r="S37" i="67" s="1"/>
  <c r="L7" i="67" s="1"/>
  <c r="R14" i="67"/>
  <c r="R15" i="67" s="1"/>
  <c r="R16" i="67" s="1"/>
  <c r="R17" i="67" s="1"/>
  <c r="R18" i="67" s="1"/>
  <c r="R19" i="67" s="1"/>
  <c r="R20" i="67" s="1"/>
  <c r="R21" i="67" s="1"/>
  <c r="R22" i="67" s="1"/>
  <c r="R23" i="67" s="1"/>
  <c r="R24" i="67" s="1"/>
  <c r="R25" i="67" s="1"/>
  <c r="R26" i="67" s="1"/>
  <c r="R27" i="67" s="1"/>
  <c r="R28" i="67" s="1"/>
  <c r="R29" i="67" s="1"/>
  <c r="R30" i="67" s="1"/>
  <c r="R31" i="67" s="1"/>
  <c r="R32" i="67" s="1"/>
  <c r="R33" i="67" s="1"/>
  <c r="R34" i="67" s="1"/>
  <c r="R35" i="67" s="1"/>
  <c r="R36" i="67" s="1"/>
  <c r="R37" i="67" s="1"/>
  <c r="L6" i="67" s="1"/>
  <c r="E8" i="67"/>
  <c r="E7" i="67"/>
  <c r="E6" i="67"/>
  <c r="P5" i="67"/>
  <c r="L5" i="67"/>
  <c r="N5" i="67" s="1"/>
  <c r="E5" i="67"/>
  <c r="AI15" i="68" l="1"/>
  <c r="B17" i="68"/>
  <c r="B18" i="68" s="1"/>
  <c r="N6" i="67"/>
  <c r="AI14" i="67"/>
  <c r="B15" i="67"/>
  <c r="R5" i="67"/>
  <c r="AU38" i="66"/>
  <c r="BF37" i="66"/>
  <c r="BE37" i="66"/>
  <c r="BD37" i="66"/>
  <c r="BC37" i="66"/>
  <c r="BB37" i="66"/>
  <c r="BA37" i="66"/>
  <c r="AZ37" i="66"/>
  <c r="AY37" i="66"/>
  <c r="AX37" i="66"/>
  <c r="AW37" i="66"/>
  <c r="AV37" i="66"/>
  <c r="AU37" i="66"/>
  <c r="AT37" i="66"/>
  <c r="AS37" i="66"/>
  <c r="AR37" i="66"/>
  <c r="AQ37" i="66"/>
  <c r="AP37" i="66"/>
  <c r="AO37" i="66"/>
  <c r="AN37" i="66"/>
  <c r="BF36" i="66"/>
  <c r="BE36" i="66"/>
  <c r="BD36" i="66"/>
  <c r="BC36" i="66"/>
  <c r="BB36" i="66"/>
  <c r="BA36" i="66"/>
  <c r="AZ36" i="66"/>
  <c r="AY36" i="66"/>
  <c r="AX36" i="66"/>
  <c r="AW36" i="66"/>
  <c r="AV36" i="66"/>
  <c r="AU36" i="66"/>
  <c r="AT36" i="66"/>
  <c r="AS36" i="66"/>
  <c r="AR36" i="66"/>
  <c r="AQ36" i="66"/>
  <c r="AP36" i="66"/>
  <c r="AO36" i="66"/>
  <c r="AN36" i="66"/>
  <c r="BF35" i="66"/>
  <c r="BE35" i="66"/>
  <c r="BD35" i="66"/>
  <c r="BC35" i="66"/>
  <c r="BB35" i="66"/>
  <c r="BA35" i="66"/>
  <c r="AZ35" i="66"/>
  <c r="AY35" i="66"/>
  <c r="AX35" i="66"/>
  <c r="AW35" i="66"/>
  <c r="AV35" i="66"/>
  <c r="AU35" i="66"/>
  <c r="AT35" i="66"/>
  <c r="AS35" i="66"/>
  <c r="AR35" i="66"/>
  <c r="AQ35" i="66"/>
  <c r="AP35" i="66"/>
  <c r="AO35" i="66"/>
  <c r="AN35" i="66"/>
  <c r="BF34" i="66"/>
  <c r="BE34" i="66"/>
  <c r="BD34" i="66"/>
  <c r="BC34" i="66"/>
  <c r="BB34" i="66"/>
  <c r="BA34" i="66"/>
  <c r="AZ34" i="66"/>
  <c r="AY34" i="66"/>
  <c r="AX34" i="66"/>
  <c r="AW34" i="66"/>
  <c r="AV34" i="66"/>
  <c r="AU34" i="66"/>
  <c r="AT34" i="66"/>
  <c r="AS34" i="66"/>
  <c r="AR34" i="66"/>
  <c r="AQ34" i="66"/>
  <c r="AP34" i="66"/>
  <c r="AO34" i="66"/>
  <c r="AN34" i="66"/>
  <c r="BF33" i="66"/>
  <c r="BE33" i="66"/>
  <c r="BD33" i="66"/>
  <c r="BC33" i="66"/>
  <c r="BB33" i="66"/>
  <c r="BA33" i="66"/>
  <c r="AZ33" i="66"/>
  <c r="AY33" i="66"/>
  <c r="AX33" i="66"/>
  <c r="AW33" i="66"/>
  <c r="AV33" i="66"/>
  <c r="AU33" i="66"/>
  <c r="AT33" i="66"/>
  <c r="AS33" i="66"/>
  <c r="AR33" i="66"/>
  <c r="AQ33" i="66"/>
  <c r="AP33" i="66"/>
  <c r="AO33" i="66"/>
  <c r="AN33" i="66"/>
  <c r="BF32" i="66"/>
  <c r="BE32" i="66"/>
  <c r="BD32" i="66"/>
  <c r="BC32" i="66"/>
  <c r="BB32" i="66"/>
  <c r="BA32" i="66"/>
  <c r="AZ32" i="66"/>
  <c r="AY32" i="66"/>
  <c r="AX32" i="66"/>
  <c r="AW32" i="66"/>
  <c r="AV32" i="66"/>
  <c r="AU32" i="66"/>
  <c r="AT32" i="66"/>
  <c r="AS32" i="66"/>
  <c r="AR32" i="66"/>
  <c r="AQ32" i="66"/>
  <c r="AP32" i="66"/>
  <c r="AO32" i="66"/>
  <c r="AN32" i="66"/>
  <c r="BF31" i="66"/>
  <c r="BE31" i="66"/>
  <c r="BD31" i="66"/>
  <c r="BC31" i="66"/>
  <c r="BB31" i="66"/>
  <c r="BA31" i="66"/>
  <c r="AZ31" i="66"/>
  <c r="AY31" i="66"/>
  <c r="AX31" i="66"/>
  <c r="AW31" i="66"/>
  <c r="AV31" i="66"/>
  <c r="AU31" i="66"/>
  <c r="AT31" i="66"/>
  <c r="AS31" i="66"/>
  <c r="AR31" i="66"/>
  <c r="AQ31" i="66"/>
  <c r="AP31" i="66"/>
  <c r="AO31" i="66"/>
  <c r="AN31" i="66"/>
  <c r="BF30" i="66"/>
  <c r="BE30" i="66"/>
  <c r="BD30" i="66"/>
  <c r="BC30" i="66"/>
  <c r="BB30" i="66"/>
  <c r="BA30" i="66"/>
  <c r="AZ30" i="66"/>
  <c r="AY30" i="66"/>
  <c r="AX30" i="66"/>
  <c r="AW30" i="66"/>
  <c r="AV30" i="66"/>
  <c r="AU30" i="66"/>
  <c r="AT30" i="66"/>
  <c r="AS30" i="66"/>
  <c r="AR30" i="66"/>
  <c r="AQ30" i="66"/>
  <c r="AP30" i="66"/>
  <c r="AO30" i="66"/>
  <c r="AN30" i="66"/>
  <c r="BF29" i="66"/>
  <c r="BE29" i="66"/>
  <c r="BD29" i="66"/>
  <c r="BC29" i="66"/>
  <c r="BB29" i="66"/>
  <c r="BA29" i="66"/>
  <c r="AZ29" i="66"/>
  <c r="AY29" i="66"/>
  <c r="AX29" i="66"/>
  <c r="AW29" i="66"/>
  <c r="AV29" i="66"/>
  <c r="AU29" i="66"/>
  <c r="AT29" i="66"/>
  <c r="AS29" i="66"/>
  <c r="AR29" i="66"/>
  <c r="AQ29" i="66"/>
  <c r="AP29" i="66"/>
  <c r="AO29" i="66"/>
  <c r="AN29" i="66"/>
  <c r="BF28" i="66"/>
  <c r="BE28" i="66"/>
  <c r="BD28" i="66"/>
  <c r="BC28" i="66"/>
  <c r="BB28" i="66"/>
  <c r="BA28" i="66"/>
  <c r="AZ28" i="66"/>
  <c r="AY28" i="66"/>
  <c r="AX28" i="66"/>
  <c r="AW28" i="66"/>
  <c r="AV28" i="66"/>
  <c r="AU28" i="66"/>
  <c r="AT28" i="66"/>
  <c r="AS28" i="66"/>
  <c r="AR28" i="66"/>
  <c r="AQ28" i="66"/>
  <c r="AP28" i="66"/>
  <c r="AO28" i="66"/>
  <c r="AN28" i="66"/>
  <c r="BF27" i="66"/>
  <c r="BE27" i="66"/>
  <c r="BD27" i="66"/>
  <c r="BC27" i="66"/>
  <c r="BB27" i="66"/>
  <c r="BA27" i="66"/>
  <c r="AZ27" i="66"/>
  <c r="AY27" i="66"/>
  <c r="AX27" i="66"/>
  <c r="AW27" i="66"/>
  <c r="AV27" i="66"/>
  <c r="AU27" i="66"/>
  <c r="AT27" i="66"/>
  <c r="AS27" i="66"/>
  <c r="AR27" i="66"/>
  <c r="AQ27" i="66"/>
  <c r="AP27" i="66"/>
  <c r="AO27" i="66"/>
  <c r="AN27" i="66"/>
  <c r="BF26" i="66"/>
  <c r="BE26" i="66"/>
  <c r="BD26" i="66"/>
  <c r="BC26" i="66"/>
  <c r="BB26" i="66"/>
  <c r="BA26" i="66"/>
  <c r="AZ26" i="66"/>
  <c r="AY26" i="66"/>
  <c r="AX26" i="66"/>
  <c r="AW26" i="66"/>
  <c r="AV26" i="66"/>
  <c r="AU26" i="66"/>
  <c r="AT26" i="66"/>
  <c r="AS26" i="66"/>
  <c r="AR26" i="66"/>
  <c r="AQ26" i="66"/>
  <c r="AP26" i="66"/>
  <c r="AO26" i="66"/>
  <c r="AN26" i="66"/>
  <c r="BF25" i="66"/>
  <c r="BE25" i="66"/>
  <c r="BD25" i="66"/>
  <c r="BC25" i="66"/>
  <c r="BB25" i="66"/>
  <c r="BA25" i="66"/>
  <c r="AZ25" i="66"/>
  <c r="AY25" i="66"/>
  <c r="AX25" i="66"/>
  <c r="AW25" i="66"/>
  <c r="AV25" i="66"/>
  <c r="AU25" i="66"/>
  <c r="AT25" i="66"/>
  <c r="AS25" i="66"/>
  <c r="AR25" i="66"/>
  <c r="AQ25" i="66"/>
  <c r="AP25" i="66"/>
  <c r="AO25" i="66"/>
  <c r="AN25" i="66"/>
  <c r="BF24" i="66"/>
  <c r="BE24" i="66"/>
  <c r="BD24" i="66"/>
  <c r="BC24" i="66"/>
  <c r="BB24" i="66"/>
  <c r="BA24" i="66"/>
  <c r="AZ24" i="66"/>
  <c r="AY24" i="66"/>
  <c r="AX24" i="66"/>
  <c r="AW24" i="66"/>
  <c r="AV24" i="66"/>
  <c r="AU24" i="66"/>
  <c r="AT24" i="66"/>
  <c r="AS24" i="66"/>
  <c r="AR24" i="66"/>
  <c r="AQ24" i="66"/>
  <c r="AP24" i="66"/>
  <c r="AO24" i="66"/>
  <c r="AN24" i="66"/>
  <c r="BF23" i="66"/>
  <c r="BE23" i="66"/>
  <c r="BD23" i="66"/>
  <c r="BC23" i="66"/>
  <c r="BB23" i="66"/>
  <c r="BA23" i="66"/>
  <c r="AZ23" i="66"/>
  <c r="AY23" i="66"/>
  <c r="AX23" i="66"/>
  <c r="AW23" i="66"/>
  <c r="AV23" i="66"/>
  <c r="AU23" i="66"/>
  <c r="AT23" i="66"/>
  <c r="AS23" i="66"/>
  <c r="AR23" i="66"/>
  <c r="AQ23" i="66"/>
  <c r="AP23" i="66"/>
  <c r="AO23" i="66"/>
  <c r="AN23" i="66"/>
  <c r="BF22" i="66"/>
  <c r="BE22" i="66"/>
  <c r="BD22" i="66"/>
  <c r="BC22" i="66"/>
  <c r="BB22" i="66"/>
  <c r="BA22" i="66"/>
  <c r="AZ22" i="66"/>
  <c r="AY22" i="66"/>
  <c r="AX22" i="66"/>
  <c r="AW22" i="66"/>
  <c r="AV22" i="66"/>
  <c r="AU22" i="66"/>
  <c r="AT22" i="66"/>
  <c r="AS22" i="66"/>
  <c r="AR22" i="66"/>
  <c r="AQ22" i="66"/>
  <c r="AP22" i="66"/>
  <c r="AO22" i="66"/>
  <c r="AN22" i="66"/>
  <c r="BF21" i="66"/>
  <c r="BE21" i="66"/>
  <c r="BD21" i="66"/>
  <c r="BC21" i="66"/>
  <c r="BB21" i="66"/>
  <c r="BA21" i="66"/>
  <c r="AZ21" i="66"/>
  <c r="AY21" i="66"/>
  <c r="AX21" i="66"/>
  <c r="AW21" i="66"/>
  <c r="AV21" i="66"/>
  <c r="AU21" i="66"/>
  <c r="AT21" i="66"/>
  <c r="AS21" i="66"/>
  <c r="AR21" i="66"/>
  <c r="AQ21" i="66"/>
  <c r="AP21" i="66"/>
  <c r="AO21" i="66"/>
  <c r="AN21" i="66"/>
  <c r="BF20" i="66"/>
  <c r="BE20" i="66"/>
  <c r="BD20" i="66"/>
  <c r="BC20" i="66"/>
  <c r="BB20" i="66"/>
  <c r="BA20" i="66"/>
  <c r="AZ20" i="66"/>
  <c r="AY20" i="66"/>
  <c r="AX20" i="66"/>
  <c r="AW20" i="66"/>
  <c r="AV20" i="66"/>
  <c r="AU20" i="66"/>
  <c r="AT20" i="66"/>
  <c r="AS20" i="66"/>
  <c r="AR20" i="66"/>
  <c r="AQ20" i="66"/>
  <c r="AP20" i="66"/>
  <c r="AO20" i="66"/>
  <c r="AN20" i="66"/>
  <c r="BF19" i="66"/>
  <c r="BE19" i="66"/>
  <c r="BD19" i="66"/>
  <c r="BC19" i="66"/>
  <c r="BB19" i="66"/>
  <c r="BA19" i="66"/>
  <c r="AZ19" i="66"/>
  <c r="AY19" i="66"/>
  <c r="AX19" i="66"/>
  <c r="AW19" i="66"/>
  <c r="AV19" i="66"/>
  <c r="AU19" i="66"/>
  <c r="AT19" i="66"/>
  <c r="AS19" i="66"/>
  <c r="AR19" i="66"/>
  <c r="AQ19" i="66"/>
  <c r="AP19" i="66"/>
  <c r="AO19" i="66"/>
  <c r="AN19" i="66"/>
  <c r="BF18" i="66"/>
  <c r="BE18" i="66"/>
  <c r="BD18" i="66"/>
  <c r="BC18" i="66"/>
  <c r="BB18" i="66"/>
  <c r="BA18" i="66"/>
  <c r="AZ18" i="66"/>
  <c r="AY18" i="66"/>
  <c r="AX18" i="66"/>
  <c r="AW18" i="66"/>
  <c r="AV18" i="66"/>
  <c r="AU18" i="66"/>
  <c r="AT18" i="66"/>
  <c r="AS18" i="66"/>
  <c r="AR18" i="66"/>
  <c r="AQ18" i="66"/>
  <c r="AP18" i="66"/>
  <c r="AO18" i="66"/>
  <c r="AN18" i="66"/>
  <c r="BF17" i="66"/>
  <c r="BE17" i="66"/>
  <c r="BD17" i="66"/>
  <c r="BC17" i="66"/>
  <c r="BB17" i="66"/>
  <c r="BA17" i="66"/>
  <c r="AZ17" i="66"/>
  <c r="AY17" i="66"/>
  <c r="AX17" i="66"/>
  <c r="AW17" i="66"/>
  <c r="AV17" i="66"/>
  <c r="AU17" i="66"/>
  <c r="AT17" i="66"/>
  <c r="AS17" i="66"/>
  <c r="AR17" i="66"/>
  <c r="AQ17" i="66"/>
  <c r="AP17" i="66"/>
  <c r="AO17" i="66"/>
  <c r="AN17" i="66"/>
  <c r="BF16" i="66"/>
  <c r="BE16" i="66"/>
  <c r="BD16" i="66"/>
  <c r="BC16" i="66"/>
  <c r="BB16" i="66"/>
  <c r="BA16" i="66"/>
  <c r="AZ16" i="66"/>
  <c r="AY16" i="66"/>
  <c r="AX16" i="66"/>
  <c r="AW16" i="66"/>
  <c r="AV16" i="66"/>
  <c r="AU16" i="66"/>
  <c r="AT16" i="66"/>
  <c r="AS16" i="66"/>
  <c r="AR16" i="66"/>
  <c r="AQ16" i="66"/>
  <c r="AP16" i="66"/>
  <c r="AO16" i="66"/>
  <c r="AN16" i="66"/>
  <c r="BF15" i="66"/>
  <c r="BE15" i="66"/>
  <c r="BD15" i="66"/>
  <c r="BC15" i="66"/>
  <c r="BB15" i="66"/>
  <c r="BA15" i="66"/>
  <c r="AZ15" i="66"/>
  <c r="AY15" i="66"/>
  <c r="AX15" i="66"/>
  <c r="AW15" i="66"/>
  <c r="AV15" i="66"/>
  <c r="AU15" i="66"/>
  <c r="AT15" i="66"/>
  <c r="AS15" i="66"/>
  <c r="AR15" i="66"/>
  <c r="AQ15" i="66"/>
  <c r="AP15" i="66"/>
  <c r="AO15" i="66"/>
  <c r="AN15" i="66"/>
  <c r="BF14" i="66"/>
  <c r="BE14" i="66"/>
  <c r="BD14" i="66"/>
  <c r="BC14" i="66"/>
  <c r="BB14" i="66"/>
  <c r="BA14" i="66"/>
  <c r="AZ14" i="66"/>
  <c r="AY14" i="66"/>
  <c r="AX14" i="66"/>
  <c r="AW14" i="66"/>
  <c r="AV14" i="66"/>
  <c r="AU14" i="66"/>
  <c r="AT14" i="66"/>
  <c r="AS14" i="66"/>
  <c r="AR14" i="66"/>
  <c r="AQ14" i="66"/>
  <c r="AP14" i="66"/>
  <c r="AO14" i="66"/>
  <c r="AN14" i="66"/>
  <c r="S14" i="66"/>
  <c r="S15" i="66" s="1"/>
  <c r="S16" i="66" s="1"/>
  <c r="S17" i="66" s="1"/>
  <c r="S18" i="66" s="1"/>
  <c r="S19" i="66" s="1"/>
  <c r="S20" i="66" s="1"/>
  <c r="S21" i="66" s="1"/>
  <c r="S22" i="66" s="1"/>
  <c r="S23" i="66" s="1"/>
  <c r="S24" i="66" s="1"/>
  <c r="S25" i="66" s="1"/>
  <c r="S26" i="66" s="1"/>
  <c r="S27" i="66" s="1"/>
  <c r="S28" i="66" s="1"/>
  <c r="S29" i="66" s="1"/>
  <c r="S30" i="66" s="1"/>
  <c r="S31" i="66" s="1"/>
  <c r="S32" i="66" s="1"/>
  <c r="S33" i="66" s="1"/>
  <c r="S34" i="66" s="1"/>
  <c r="S35" i="66" s="1"/>
  <c r="S36" i="66" s="1"/>
  <c r="S37" i="66" s="1"/>
  <c r="L7" i="66" s="1"/>
  <c r="R14" i="66"/>
  <c r="R15" i="66" s="1"/>
  <c r="R16" i="66" s="1"/>
  <c r="R17" i="66" s="1"/>
  <c r="R18" i="66" s="1"/>
  <c r="R19" i="66" s="1"/>
  <c r="R20" i="66" s="1"/>
  <c r="R21" i="66" s="1"/>
  <c r="R22" i="66" s="1"/>
  <c r="R23" i="66" s="1"/>
  <c r="R24" i="66" s="1"/>
  <c r="R25" i="66" s="1"/>
  <c r="R26" i="66" s="1"/>
  <c r="R27" i="66" s="1"/>
  <c r="R28" i="66" s="1"/>
  <c r="R29" i="66" s="1"/>
  <c r="R30" i="66" s="1"/>
  <c r="R31" i="66" s="1"/>
  <c r="R32" i="66" s="1"/>
  <c r="R33" i="66" s="1"/>
  <c r="R34" i="66" s="1"/>
  <c r="R35" i="66" s="1"/>
  <c r="R36" i="66" s="1"/>
  <c r="R37" i="66" s="1"/>
  <c r="L6" i="66" s="1"/>
  <c r="E8" i="66"/>
  <c r="E7" i="66"/>
  <c r="E6" i="66"/>
  <c r="P5" i="66"/>
  <c r="L5" i="66"/>
  <c r="E5" i="66"/>
  <c r="AI17" i="68" l="1"/>
  <c r="B19" i="68"/>
  <c r="AI18" i="68"/>
  <c r="B16" i="67"/>
  <c r="AI15" i="67"/>
  <c r="N5" i="66"/>
  <c r="N6" i="66"/>
  <c r="AI14" i="66"/>
  <c r="B15" i="66"/>
  <c r="R5" i="66"/>
  <c r="B20" i="68" l="1"/>
  <c r="AI19" i="68"/>
  <c r="B17" i="67"/>
  <c r="AI16" i="67"/>
  <c r="B16" i="66"/>
  <c r="AI15" i="66"/>
  <c r="B21" i="68" l="1"/>
  <c r="AI20" i="68"/>
  <c r="B18" i="67"/>
  <c r="AI17" i="67"/>
  <c r="B17" i="66"/>
  <c r="AI16" i="66"/>
  <c r="B22" i="68" l="1"/>
  <c r="AI21" i="68"/>
  <c r="B19" i="67"/>
  <c r="AI18" i="67"/>
  <c r="B18" i="66"/>
  <c r="AI17" i="66"/>
  <c r="B23" i="68" l="1"/>
  <c r="AI22" i="68"/>
  <c r="B20" i="67"/>
  <c r="AI19" i="67"/>
  <c r="B19" i="66"/>
  <c r="AI18" i="66"/>
  <c r="B24" i="68" l="1"/>
  <c r="AI23" i="68"/>
  <c r="B21" i="67"/>
  <c r="AI20" i="67"/>
  <c r="B20" i="66"/>
  <c r="AI19" i="66"/>
  <c r="B25" i="68" l="1"/>
  <c r="AI24" i="68"/>
  <c r="B22" i="67"/>
  <c r="AI21" i="67"/>
  <c r="B21" i="66"/>
  <c r="AI20" i="66"/>
  <c r="B26" i="68" l="1"/>
  <c r="AI25" i="68"/>
  <c r="B23" i="67"/>
  <c r="AI22" i="67"/>
  <c r="B22" i="66"/>
  <c r="AI21" i="66"/>
  <c r="B27" i="68" l="1"/>
  <c r="AI26" i="68"/>
  <c r="B24" i="67"/>
  <c r="AI23" i="67"/>
  <c r="B23" i="66"/>
  <c r="AI22" i="66"/>
  <c r="B28" i="68" l="1"/>
  <c r="AI27" i="68"/>
  <c r="B25" i="67"/>
  <c r="AI24" i="67"/>
  <c r="B24" i="66"/>
  <c r="AI23" i="66"/>
  <c r="B29" i="68" l="1"/>
  <c r="AI28" i="68"/>
  <c r="B26" i="67"/>
  <c r="AI25" i="67"/>
  <c r="B25" i="66"/>
  <c r="AI24" i="66"/>
  <c r="B30" i="68" l="1"/>
  <c r="AI29" i="68"/>
  <c r="B27" i="67"/>
  <c r="AI26" i="67"/>
  <c r="B26" i="66"/>
  <c r="AI25" i="66"/>
  <c r="B31" i="68" l="1"/>
  <c r="AI30" i="68"/>
  <c r="B28" i="67"/>
  <c r="AI27" i="67"/>
  <c r="B27" i="66"/>
  <c r="AI26" i="66"/>
  <c r="B32" i="68" l="1"/>
  <c r="AI31" i="68"/>
  <c r="B29" i="67"/>
  <c r="AI28" i="67"/>
  <c r="B28" i="66"/>
  <c r="AI27" i="66"/>
  <c r="B33" i="68" l="1"/>
  <c r="AI32" i="68"/>
  <c r="B30" i="67"/>
  <c r="AI29" i="67"/>
  <c r="B29" i="66"/>
  <c r="AI28" i="66"/>
  <c r="B34" i="68" l="1"/>
  <c r="AI33" i="68"/>
  <c r="B31" i="67"/>
  <c r="AI30" i="67"/>
  <c r="B30" i="66"/>
  <c r="AI29" i="66"/>
  <c r="B35" i="68" l="1"/>
  <c r="AI34" i="68"/>
  <c r="B32" i="67"/>
  <c r="AI31" i="67"/>
  <c r="B31" i="66"/>
  <c r="AI30" i="66"/>
  <c r="B36" i="68" l="1"/>
  <c r="AI35" i="68"/>
  <c r="B33" i="67"/>
  <c r="AI32" i="67"/>
  <c r="B32" i="66"/>
  <c r="AI31" i="66"/>
  <c r="B37" i="68" l="1"/>
  <c r="AI37" i="68" s="1"/>
  <c r="AI36" i="68"/>
  <c r="B34" i="67"/>
  <c r="AI33" i="67"/>
  <c r="B33" i="66"/>
  <c r="AI32" i="66"/>
  <c r="B35" i="67" l="1"/>
  <c r="AI34" i="67"/>
  <c r="B34" i="66"/>
  <c r="AI33" i="66"/>
  <c r="B36" i="67" l="1"/>
  <c r="AI35" i="67"/>
  <c r="B35" i="66"/>
  <c r="AI34" i="66"/>
  <c r="B37" i="67" l="1"/>
  <c r="AI37" i="67" s="1"/>
  <c r="AI36" i="67"/>
  <c r="B36" i="66"/>
  <c r="AI35" i="66"/>
  <c r="B37" i="66" l="1"/>
  <c r="AI37" i="66" s="1"/>
  <c r="AI36" i="66"/>
  <c r="AU38" i="65" l="1"/>
  <c r="BF37" i="65"/>
  <c r="BE37" i="65"/>
  <c r="BD37" i="65"/>
  <c r="BC37" i="65"/>
  <c r="BB37" i="65"/>
  <c r="BA37" i="65"/>
  <c r="AZ37" i="65"/>
  <c r="AY37" i="65"/>
  <c r="AX37" i="65"/>
  <c r="AW37" i="65"/>
  <c r="AV37" i="65"/>
  <c r="AU37" i="65"/>
  <c r="AT37" i="65"/>
  <c r="AS37" i="65"/>
  <c r="AR37" i="65"/>
  <c r="AQ37" i="65"/>
  <c r="AP37" i="65"/>
  <c r="AO37" i="65"/>
  <c r="AN37" i="65"/>
  <c r="BF36" i="65"/>
  <c r="BE36" i="65"/>
  <c r="BD36" i="65"/>
  <c r="BC36" i="65"/>
  <c r="BB36" i="65"/>
  <c r="BA36" i="65"/>
  <c r="AZ36" i="65"/>
  <c r="AY36" i="65"/>
  <c r="AX36" i="65"/>
  <c r="AW36" i="65"/>
  <c r="AV36" i="65"/>
  <c r="AU36" i="65"/>
  <c r="AT36" i="65"/>
  <c r="AS36" i="65"/>
  <c r="AR36" i="65"/>
  <c r="AQ36" i="65"/>
  <c r="AP36" i="65"/>
  <c r="AO36" i="65"/>
  <c r="AN36" i="65"/>
  <c r="BF35" i="65"/>
  <c r="BE35" i="65"/>
  <c r="BD35" i="65"/>
  <c r="BC35" i="65"/>
  <c r="BB35" i="65"/>
  <c r="BA35" i="65"/>
  <c r="AZ35" i="65"/>
  <c r="AY35" i="65"/>
  <c r="AX35" i="65"/>
  <c r="AW35" i="65"/>
  <c r="AV35" i="65"/>
  <c r="AU35" i="65"/>
  <c r="AT35" i="65"/>
  <c r="AS35" i="65"/>
  <c r="AR35" i="65"/>
  <c r="AQ35" i="65"/>
  <c r="AP35" i="65"/>
  <c r="AO35" i="65"/>
  <c r="AN35" i="65"/>
  <c r="BF34" i="65"/>
  <c r="BE34" i="65"/>
  <c r="BD34" i="65"/>
  <c r="BC34" i="65"/>
  <c r="BB34" i="65"/>
  <c r="BA34" i="65"/>
  <c r="AZ34" i="65"/>
  <c r="AY34" i="65"/>
  <c r="AX34" i="65"/>
  <c r="AW34" i="65"/>
  <c r="AV34" i="65"/>
  <c r="AU34" i="65"/>
  <c r="AT34" i="65"/>
  <c r="AS34" i="65"/>
  <c r="AR34" i="65"/>
  <c r="AQ34" i="65"/>
  <c r="AP34" i="65"/>
  <c r="AO34" i="65"/>
  <c r="AN34" i="65"/>
  <c r="BF33" i="65"/>
  <c r="BE33" i="65"/>
  <c r="BD33" i="65"/>
  <c r="BC33" i="65"/>
  <c r="BB33" i="65"/>
  <c r="BA33" i="65"/>
  <c r="AZ33" i="65"/>
  <c r="AY33" i="65"/>
  <c r="AX33" i="65"/>
  <c r="AW33" i="65"/>
  <c r="AV33" i="65"/>
  <c r="AU33" i="65"/>
  <c r="AT33" i="65"/>
  <c r="AS33" i="65"/>
  <c r="AR33" i="65"/>
  <c r="AQ33" i="65"/>
  <c r="AP33" i="65"/>
  <c r="AO33" i="65"/>
  <c r="AN33" i="65"/>
  <c r="BF32" i="65"/>
  <c r="BE32" i="65"/>
  <c r="BD32" i="65"/>
  <c r="BC32" i="65"/>
  <c r="BB32" i="65"/>
  <c r="BA32" i="65"/>
  <c r="AZ32" i="65"/>
  <c r="AY32" i="65"/>
  <c r="AX32" i="65"/>
  <c r="AW32" i="65"/>
  <c r="AV32" i="65"/>
  <c r="AU32" i="65"/>
  <c r="AT32" i="65"/>
  <c r="AS32" i="65"/>
  <c r="AR32" i="65"/>
  <c r="AQ32" i="65"/>
  <c r="AP32" i="65"/>
  <c r="AO32" i="65"/>
  <c r="AN32" i="65"/>
  <c r="BF31" i="65"/>
  <c r="BE31" i="65"/>
  <c r="BD31" i="65"/>
  <c r="BC31" i="65"/>
  <c r="BB31" i="65"/>
  <c r="BA31" i="65"/>
  <c r="AZ31" i="65"/>
  <c r="AY31" i="65"/>
  <c r="AX31" i="65"/>
  <c r="AW31" i="65"/>
  <c r="AV31" i="65"/>
  <c r="AU31" i="65"/>
  <c r="AT31" i="65"/>
  <c r="AS31" i="65"/>
  <c r="AR31" i="65"/>
  <c r="AQ31" i="65"/>
  <c r="AP31" i="65"/>
  <c r="AO31" i="65"/>
  <c r="AN31" i="65"/>
  <c r="BF30" i="65"/>
  <c r="BE30" i="65"/>
  <c r="BD30" i="65"/>
  <c r="BC30" i="65"/>
  <c r="BB30" i="65"/>
  <c r="BA30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N30" i="65"/>
  <c r="BF29" i="65"/>
  <c r="BE29" i="65"/>
  <c r="BD29" i="65"/>
  <c r="BC29" i="65"/>
  <c r="BB29" i="65"/>
  <c r="BA29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N29" i="65"/>
  <c r="BF28" i="65"/>
  <c r="BE28" i="65"/>
  <c r="BD28" i="65"/>
  <c r="BC28" i="65"/>
  <c r="BB28" i="65"/>
  <c r="BA28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N28" i="65"/>
  <c r="BF27" i="65"/>
  <c r="BE27" i="65"/>
  <c r="BD27" i="65"/>
  <c r="BC27" i="65"/>
  <c r="BB27" i="65"/>
  <c r="BA27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N27" i="65"/>
  <c r="BF26" i="65"/>
  <c r="BE26" i="65"/>
  <c r="BD26" i="65"/>
  <c r="BC26" i="65"/>
  <c r="BB26" i="65"/>
  <c r="BA26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N26" i="65"/>
  <c r="BF25" i="65"/>
  <c r="BE25" i="65"/>
  <c r="BD25" i="65"/>
  <c r="BC25" i="65"/>
  <c r="BB25" i="65"/>
  <c r="BA25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N25" i="65"/>
  <c r="BF24" i="65"/>
  <c r="BE24" i="65"/>
  <c r="BD24" i="65"/>
  <c r="BC24" i="65"/>
  <c r="BB24" i="65"/>
  <c r="BA24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N24" i="65"/>
  <c r="BF23" i="65"/>
  <c r="BE23" i="65"/>
  <c r="BD23" i="65"/>
  <c r="BC23" i="65"/>
  <c r="BB23" i="65"/>
  <c r="BA23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N23" i="65"/>
  <c r="BF22" i="65"/>
  <c r="BE22" i="65"/>
  <c r="BD22" i="65"/>
  <c r="BC22" i="65"/>
  <c r="BB22" i="65"/>
  <c r="BA22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N22" i="65"/>
  <c r="BF21" i="65"/>
  <c r="BE21" i="65"/>
  <c r="BD21" i="65"/>
  <c r="BC21" i="65"/>
  <c r="BB21" i="65"/>
  <c r="BA21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N21" i="65"/>
  <c r="BF20" i="65"/>
  <c r="BE20" i="65"/>
  <c r="BD20" i="65"/>
  <c r="BC20" i="65"/>
  <c r="BB20" i="65"/>
  <c r="BA20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N20" i="65"/>
  <c r="BF19" i="65"/>
  <c r="BE19" i="65"/>
  <c r="BD19" i="65"/>
  <c r="BC19" i="65"/>
  <c r="BB19" i="65"/>
  <c r="BA19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N19" i="65"/>
  <c r="BF18" i="65"/>
  <c r="BE18" i="65"/>
  <c r="BD18" i="65"/>
  <c r="BC18" i="65"/>
  <c r="BB18" i="65"/>
  <c r="BA18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N18" i="65"/>
  <c r="BF17" i="65"/>
  <c r="BE17" i="65"/>
  <c r="BD17" i="65"/>
  <c r="BC17" i="65"/>
  <c r="BB17" i="65"/>
  <c r="BA17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N17" i="65"/>
  <c r="BF16" i="65"/>
  <c r="BE16" i="65"/>
  <c r="BD16" i="65"/>
  <c r="BC16" i="65"/>
  <c r="BB16" i="65"/>
  <c r="BA16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N16" i="65"/>
  <c r="BF15" i="65"/>
  <c r="BE15" i="65"/>
  <c r="BD15" i="65"/>
  <c r="BC15" i="65"/>
  <c r="BB15" i="65"/>
  <c r="BA15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N15" i="65"/>
  <c r="BF14" i="65"/>
  <c r="BE14" i="65"/>
  <c r="BD14" i="65"/>
  <c r="BC14" i="65"/>
  <c r="BB14" i="65"/>
  <c r="BA14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N14" i="65"/>
  <c r="S14" i="65"/>
  <c r="S15" i="65" s="1"/>
  <c r="S16" i="65" s="1"/>
  <c r="S17" i="65" s="1"/>
  <c r="S18" i="65" s="1"/>
  <c r="S19" i="65" s="1"/>
  <c r="S20" i="65" s="1"/>
  <c r="S21" i="65" s="1"/>
  <c r="S22" i="65" s="1"/>
  <c r="S23" i="65" s="1"/>
  <c r="S24" i="65" s="1"/>
  <c r="S25" i="65" s="1"/>
  <c r="S26" i="65" s="1"/>
  <c r="S27" i="65" s="1"/>
  <c r="S28" i="65" s="1"/>
  <c r="S29" i="65" s="1"/>
  <c r="S30" i="65" s="1"/>
  <c r="S31" i="65" s="1"/>
  <c r="S32" i="65" s="1"/>
  <c r="S33" i="65" s="1"/>
  <c r="S34" i="65" s="1"/>
  <c r="S35" i="65" s="1"/>
  <c r="S36" i="65" s="1"/>
  <c r="S37" i="65" s="1"/>
  <c r="L7" i="65" s="1"/>
  <c r="R14" i="65"/>
  <c r="R15" i="65" s="1"/>
  <c r="R16" i="65" s="1"/>
  <c r="R17" i="65" s="1"/>
  <c r="R18" i="65" s="1"/>
  <c r="R19" i="65" s="1"/>
  <c r="R20" i="65" s="1"/>
  <c r="R21" i="65" s="1"/>
  <c r="R22" i="65" s="1"/>
  <c r="R23" i="65" s="1"/>
  <c r="R24" i="65" s="1"/>
  <c r="R25" i="65" s="1"/>
  <c r="R26" i="65" s="1"/>
  <c r="R27" i="65" s="1"/>
  <c r="R28" i="65" s="1"/>
  <c r="R29" i="65" s="1"/>
  <c r="R30" i="65" s="1"/>
  <c r="R31" i="65" s="1"/>
  <c r="R32" i="65" s="1"/>
  <c r="R33" i="65" s="1"/>
  <c r="R34" i="65" s="1"/>
  <c r="R35" i="65" s="1"/>
  <c r="R36" i="65" s="1"/>
  <c r="R37" i="65" s="1"/>
  <c r="L6" i="65" s="1"/>
  <c r="E8" i="65"/>
  <c r="E7" i="65"/>
  <c r="E6" i="65"/>
  <c r="P5" i="65"/>
  <c r="L5" i="65"/>
  <c r="N5" i="65" s="1"/>
  <c r="E5" i="65"/>
  <c r="N6" i="65" l="1"/>
  <c r="AI14" i="65"/>
  <c r="B15" i="65"/>
  <c r="R5" i="65"/>
  <c r="AU38" i="64"/>
  <c r="BF37" i="64"/>
  <c r="BE37" i="64"/>
  <c r="BD37" i="64"/>
  <c r="BC37" i="64"/>
  <c r="BB37" i="64"/>
  <c r="BA37" i="64"/>
  <c r="AZ37" i="64"/>
  <c r="AY37" i="64"/>
  <c r="AX37" i="64"/>
  <c r="AW37" i="64"/>
  <c r="AV37" i="64"/>
  <c r="AU37" i="64"/>
  <c r="AT37" i="64"/>
  <c r="AS37" i="64"/>
  <c r="AR37" i="64"/>
  <c r="AQ37" i="64"/>
  <c r="AP37" i="64"/>
  <c r="AO37" i="64"/>
  <c r="AN37" i="64"/>
  <c r="BF36" i="64"/>
  <c r="BE36" i="64"/>
  <c r="BD36" i="64"/>
  <c r="BC36" i="64"/>
  <c r="BB36" i="64"/>
  <c r="BA36" i="64"/>
  <c r="AZ36" i="64"/>
  <c r="AY36" i="64"/>
  <c r="AX36" i="64"/>
  <c r="AW36" i="64"/>
  <c r="AV36" i="64"/>
  <c r="AU36" i="64"/>
  <c r="AT36" i="64"/>
  <c r="AS36" i="64"/>
  <c r="AR36" i="64"/>
  <c r="AQ36" i="64"/>
  <c r="AP36" i="64"/>
  <c r="AO36" i="64"/>
  <c r="AN36" i="64"/>
  <c r="BF35" i="64"/>
  <c r="BE35" i="64"/>
  <c r="BD35" i="64"/>
  <c r="BC35" i="64"/>
  <c r="BB35" i="64"/>
  <c r="BA35" i="64"/>
  <c r="AZ35" i="64"/>
  <c r="AY35" i="64"/>
  <c r="AX35" i="64"/>
  <c r="AW35" i="64"/>
  <c r="AV35" i="64"/>
  <c r="AU35" i="64"/>
  <c r="AT35" i="64"/>
  <c r="AS35" i="64"/>
  <c r="AR35" i="64"/>
  <c r="AQ35" i="64"/>
  <c r="AP35" i="64"/>
  <c r="AO35" i="64"/>
  <c r="AN35" i="64"/>
  <c r="BF34" i="64"/>
  <c r="BE34" i="64"/>
  <c r="BD34" i="64"/>
  <c r="BC34" i="64"/>
  <c r="BB34" i="64"/>
  <c r="BA34" i="64"/>
  <c r="AZ34" i="64"/>
  <c r="AY34" i="64"/>
  <c r="AX34" i="64"/>
  <c r="AW34" i="64"/>
  <c r="AV34" i="64"/>
  <c r="AU34" i="64"/>
  <c r="AT34" i="64"/>
  <c r="AS34" i="64"/>
  <c r="AR34" i="64"/>
  <c r="AQ34" i="64"/>
  <c r="AP34" i="64"/>
  <c r="AO34" i="64"/>
  <c r="AN34" i="64"/>
  <c r="BF33" i="64"/>
  <c r="BE33" i="64"/>
  <c r="BD33" i="64"/>
  <c r="BC33" i="64"/>
  <c r="BB33" i="64"/>
  <c r="BA33" i="64"/>
  <c r="AZ33" i="64"/>
  <c r="AY33" i="64"/>
  <c r="AX33" i="64"/>
  <c r="AW33" i="64"/>
  <c r="AV33" i="64"/>
  <c r="AU33" i="64"/>
  <c r="AT33" i="64"/>
  <c r="AS33" i="64"/>
  <c r="AR33" i="64"/>
  <c r="AQ33" i="64"/>
  <c r="AP33" i="64"/>
  <c r="AO33" i="64"/>
  <c r="AN33" i="64"/>
  <c r="BF32" i="64"/>
  <c r="BE32" i="64"/>
  <c r="BD32" i="64"/>
  <c r="BC32" i="64"/>
  <c r="BB32" i="64"/>
  <c r="BA32" i="64"/>
  <c r="AZ32" i="64"/>
  <c r="AY32" i="64"/>
  <c r="AX32" i="64"/>
  <c r="AW32" i="64"/>
  <c r="AV32" i="64"/>
  <c r="AU32" i="64"/>
  <c r="AT32" i="64"/>
  <c r="AS32" i="64"/>
  <c r="AR32" i="64"/>
  <c r="AQ32" i="64"/>
  <c r="AP32" i="64"/>
  <c r="AO32" i="64"/>
  <c r="AN32" i="64"/>
  <c r="BF31" i="64"/>
  <c r="BE31" i="64"/>
  <c r="BD31" i="64"/>
  <c r="BC31" i="64"/>
  <c r="BB31" i="64"/>
  <c r="BA31" i="64"/>
  <c r="AZ31" i="64"/>
  <c r="AY31" i="64"/>
  <c r="AX31" i="64"/>
  <c r="AW31" i="64"/>
  <c r="AV31" i="64"/>
  <c r="AU31" i="64"/>
  <c r="AT31" i="64"/>
  <c r="AS31" i="64"/>
  <c r="AR31" i="64"/>
  <c r="AQ31" i="64"/>
  <c r="AP31" i="64"/>
  <c r="AO31" i="64"/>
  <c r="AN31" i="64"/>
  <c r="BF30" i="64"/>
  <c r="BE30" i="64"/>
  <c r="BD30" i="64"/>
  <c r="BC30" i="64"/>
  <c r="BB30" i="64"/>
  <c r="BA30" i="64"/>
  <c r="AZ30" i="64"/>
  <c r="AY30" i="64"/>
  <c r="AX30" i="64"/>
  <c r="AW30" i="64"/>
  <c r="AV30" i="64"/>
  <c r="AU30" i="64"/>
  <c r="AT30" i="64"/>
  <c r="AS30" i="64"/>
  <c r="AR30" i="64"/>
  <c r="AQ30" i="64"/>
  <c r="AP30" i="64"/>
  <c r="AO30" i="64"/>
  <c r="AN30" i="64"/>
  <c r="BF29" i="64"/>
  <c r="BE29" i="64"/>
  <c r="BD29" i="64"/>
  <c r="BC29" i="64"/>
  <c r="BB29" i="64"/>
  <c r="BA29" i="64"/>
  <c r="AZ29" i="64"/>
  <c r="AY29" i="64"/>
  <c r="AX29" i="64"/>
  <c r="AW29" i="64"/>
  <c r="AV29" i="64"/>
  <c r="AU29" i="64"/>
  <c r="AT29" i="64"/>
  <c r="AS29" i="64"/>
  <c r="AR29" i="64"/>
  <c r="AQ29" i="64"/>
  <c r="AP29" i="64"/>
  <c r="AO29" i="64"/>
  <c r="AN29" i="64"/>
  <c r="BF28" i="64"/>
  <c r="BE28" i="64"/>
  <c r="BD28" i="64"/>
  <c r="BC28" i="64"/>
  <c r="BB28" i="64"/>
  <c r="BA28" i="64"/>
  <c r="AZ28" i="64"/>
  <c r="AY28" i="64"/>
  <c r="AX28" i="64"/>
  <c r="AW28" i="64"/>
  <c r="AV28" i="64"/>
  <c r="AU28" i="64"/>
  <c r="AT28" i="64"/>
  <c r="AS28" i="64"/>
  <c r="AR28" i="64"/>
  <c r="AQ28" i="64"/>
  <c r="AP28" i="64"/>
  <c r="AO28" i="64"/>
  <c r="AN28" i="64"/>
  <c r="BF27" i="64"/>
  <c r="BE27" i="64"/>
  <c r="BD27" i="64"/>
  <c r="BC27" i="64"/>
  <c r="BB27" i="64"/>
  <c r="BA27" i="64"/>
  <c r="AZ27" i="64"/>
  <c r="AY27" i="64"/>
  <c r="AX27" i="64"/>
  <c r="AW27" i="64"/>
  <c r="AV27" i="64"/>
  <c r="AU27" i="64"/>
  <c r="AT27" i="64"/>
  <c r="AS27" i="64"/>
  <c r="AR27" i="64"/>
  <c r="AQ27" i="64"/>
  <c r="AP27" i="64"/>
  <c r="AO27" i="64"/>
  <c r="AN27" i="64"/>
  <c r="BF26" i="64"/>
  <c r="BE26" i="64"/>
  <c r="BD26" i="64"/>
  <c r="BC26" i="64"/>
  <c r="BB26" i="64"/>
  <c r="BA26" i="64"/>
  <c r="AZ26" i="64"/>
  <c r="AY26" i="64"/>
  <c r="AX26" i="64"/>
  <c r="AW26" i="64"/>
  <c r="AV26" i="64"/>
  <c r="AU26" i="64"/>
  <c r="AT26" i="64"/>
  <c r="AS26" i="64"/>
  <c r="AR26" i="64"/>
  <c r="AQ26" i="64"/>
  <c r="AP26" i="64"/>
  <c r="AO26" i="64"/>
  <c r="AN26" i="64"/>
  <c r="BF25" i="64"/>
  <c r="BE25" i="64"/>
  <c r="BD25" i="64"/>
  <c r="BC25" i="64"/>
  <c r="BB25" i="64"/>
  <c r="BA25" i="64"/>
  <c r="AZ25" i="64"/>
  <c r="AY25" i="64"/>
  <c r="AX25" i="64"/>
  <c r="AW25" i="64"/>
  <c r="AV25" i="64"/>
  <c r="AU25" i="64"/>
  <c r="AT25" i="64"/>
  <c r="AS25" i="64"/>
  <c r="AR25" i="64"/>
  <c r="AQ25" i="64"/>
  <c r="AP25" i="64"/>
  <c r="AO25" i="64"/>
  <c r="AN25" i="64"/>
  <c r="BF24" i="64"/>
  <c r="BE24" i="64"/>
  <c r="BD24" i="64"/>
  <c r="BC24" i="64"/>
  <c r="BB24" i="64"/>
  <c r="BA24" i="64"/>
  <c r="AZ24" i="64"/>
  <c r="AY24" i="64"/>
  <c r="AX24" i="64"/>
  <c r="AW24" i="64"/>
  <c r="AV24" i="64"/>
  <c r="AU24" i="64"/>
  <c r="AT24" i="64"/>
  <c r="AS24" i="64"/>
  <c r="AR24" i="64"/>
  <c r="AQ24" i="64"/>
  <c r="AP24" i="64"/>
  <c r="AO24" i="64"/>
  <c r="AN24" i="64"/>
  <c r="BF23" i="64"/>
  <c r="BE23" i="64"/>
  <c r="BD23" i="64"/>
  <c r="BC23" i="64"/>
  <c r="BB23" i="64"/>
  <c r="BA23" i="64"/>
  <c r="AZ23" i="64"/>
  <c r="AY23" i="64"/>
  <c r="AX23" i="64"/>
  <c r="AW23" i="64"/>
  <c r="AV23" i="64"/>
  <c r="AU23" i="64"/>
  <c r="AT23" i="64"/>
  <c r="AS23" i="64"/>
  <c r="AR23" i="64"/>
  <c r="AQ23" i="64"/>
  <c r="AP23" i="64"/>
  <c r="AO23" i="64"/>
  <c r="AN23" i="64"/>
  <c r="BF22" i="64"/>
  <c r="BE22" i="64"/>
  <c r="BD22" i="64"/>
  <c r="BC22" i="64"/>
  <c r="BB22" i="64"/>
  <c r="BA22" i="64"/>
  <c r="AZ22" i="64"/>
  <c r="AY22" i="64"/>
  <c r="AX22" i="64"/>
  <c r="AW22" i="64"/>
  <c r="AV22" i="64"/>
  <c r="AU22" i="64"/>
  <c r="AT22" i="64"/>
  <c r="AS22" i="64"/>
  <c r="AR22" i="64"/>
  <c r="AQ22" i="64"/>
  <c r="AP22" i="64"/>
  <c r="AO22" i="64"/>
  <c r="AN22" i="64"/>
  <c r="BF21" i="64"/>
  <c r="BE21" i="64"/>
  <c r="BD21" i="64"/>
  <c r="BC21" i="64"/>
  <c r="BB21" i="64"/>
  <c r="BA21" i="64"/>
  <c r="AZ21" i="64"/>
  <c r="AY21" i="64"/>
  <c r="AX21" i="64"/>
  <c r="AW21" i="64"/>
  <c r="AV21" i="64"/>
  <c r="AU21" i="64"/>
  <c r="AT21" i="64"/>
  <c r="AS21" i="64"/>
  <c r="AR21" i="64"/>
  <c r="AQ21" i="64"/>
  <c r="AP21" i="64"/>
  <c r="AO21" i="64"/>
  <c r="AN21" i="64"/>
  <c r="BF20" i="64"/>
  <c r="BE20" i="64"/>
  <c r="BD20" i="64"/>
  <c r="BC20" i="64"/>
  <c r="BB20" i="64"/>
  <c r="BA20" i="64"/>
  <c r="AZ20" i="64"/>
  <c r="AY20" i="64"/>
  <c r="AX20" i="64"/>
  <c r="AW20" i="64"/>
  <c r="AV20" i="64"/>
  <c r="AU20" i="64"/>
  <c r="AT20" i="64"/>
  <c r="AS20" i="64"/>
  <c r="AR20" i="64"/>
  <c r="AQ20" i="64"/>
  <c r="AP20" i="64"/>
  <c r="AO20" i="64"/>
  <c r="AN20" i="64"/>
  <c r="BF19" i="64"/>
  <c r="BE19" i="64"/>
  <c r="BD19" i="64"/>
  <c r="BC19" i="64"/>
  <c r="BB19" i="64"/>
  <c r="BA19" i="64"/>
  <c r="AZ19" i="64"/>
  <c r="AY19" i="64"/>
  <c r="AX19" i="64"/>
  <c r="AW19" i="64"/>
  <c r="AV19" i="64"/>
  <c r="AU19" i="64"/>
  <c r="AT19" i="64"/>
  <c r="AS19" i="64"/>
  <c r="AR19" i="64"/>
  <c r="AQ19" i="64"/>
  <c r="AP19" i="64"/>
  <c r="AO19" i="64"/>
  <c r="AN19" i="64"/>
  <c r="BF18" i="64"/>
  <c r="BE18" i="64"/>
  <c r="BD18" i="64"/>
  <c r="BC18" i="64"/>
  <c r="BB18" i="64"/>
  <c r="BA18" i="64"/>
  <c r="AZ18" i="64"/>
  <c r="AY18" i="64"/>
  <c r="AX18" i="64"/>
  <c r="AW18" i="64"/>
  <c r="AV18" i="64"/>
  <c r="AU18" i="64"/>
  <c r="AT18" i="64"/>
  <c r="AS18" i="64"/>
  <c r="AR18" i="64"/>
  <c r="AQ18" i="64"/>
  <c r="AP18" i="64"/>
  <c r="AO18" i="64"/>
  <c r="AN18" i="64"/>
  <c r="BF17" i="64"/>
  <c r="BE17" i="64"/>
  <c r="BD17" i="64"/>
  <c r="BC17" i="64"/>
  <c r="BB17" i="64"/>
  <c r="BA17" i="64"/>
  <c r="AZ17" i="64"/>
  <c r="AY17" i="64"/>
  <c r="AX17" i="64"/>
  <c r="AW17" i="64"/>
  <c r="AV17" i="64"/>
  <c r="AU17" i="64"/>
  <c r="AT17" i="64"/>
  <c r="AS17" i="64"/>
  <c r="AR17" i="64"/>
  <c r="AQ17" i="64"/>
  <c r="AP17" i="64"/>
  <c r="AO17" i="64"/>
  <c r="AN17" i="64"/>
  <c r="BF16" i="64"/>
  <c r="BE16" i="64"/>
  <c r="BD16" i="64"/>
  <c r="BC16" i="64"/>
  <c r="BB16" i="64"/>
  <c r="BA16" i="64"/>
  <c r="AZ16" i="64"/>
  <c r="AY16" i="64"/>
  <c r="AX16" i="64"/>
  <c r="AW16" i="64"/>
  <c r="AV16" i="64"/>
  <c r="AU16" i="64"/>
  <c r="AT16" i="64"/>
  <c r="AS16" i="64"/>
  <c r="AR16" i="64"/>
  <c r="AQ16" i="64"/>
  <c r="AP16" i="64"/>
  <c r="AO16" i="64"/>
  <c r="AN16" i="64"/>
  <c r="BF15" i="64"/>
  <c r="BE15" i="64"/>
  <c r="BD15" i="64"/>
  <c r="BC15" i="64"/>
  <c r="BB15" i="64"/>
  <c r="BA15" i="64"/>
  <c r="AZ15" i="64"/>
  <c r="AY15" i="64"/>
  <c r="AX15" i="64"/>
  <c r="AW15" i="64"/>
  <c r="AV15" i="64"/>
  <c r="AU15" i="64"/>
  <c r="AT15" i="64"/>
  <c r="AS15" i="64"/>
  <c r="AR15" i="64"/>
  <c r="AQ15" i="64"/>
  <c r="AP15" i="64"/>
  <c r="AO15" i="64"/>
  <c r="AN15" i="64"/>
  <c r="BF14" i="64"/>
  <c r="BE14" i="64"/>
  <c r="BD14" i="64"/>
  <c r="BC14" i="64"/>
  <c r="BB14" i="64"/>
  <c r="BA14" i="64"/>
  <c r="AZ14" i="64"/>
  <c r="AY14" i="64"/>
  <c r="AX14" i="64"/>
  <c r="AW14" i="64"/>
  <c r="AV14" i="64"/>
  <c r="AU14" i="64"/>
  <c r="AT14" i="64"/>
  <c r="AS14" i="64"/>
  <c r="AR14" i="64"/>
  <c r="AQ14" i="64"/>
  <c r="AP14" i="64"/>
  <c r="AO14" i="64"/>
  <c r="AN14" i="64"/>
  <c r="S14" i="64"/>
  <c r="S15" i="64" s="1"/>
  <c r="S16" i="64" s="1"/>
  <c r="S17" i="64" s="1"/>
  <c r="S18" i="64" s="1"/>
  <c r="S19" i="64" s="1"/>
  <c r="S20" i="64" s="1"/>
  <c r="S21" i="64" s="1"/>
  <c r="S22" i="64" s="1"/>
  <c r="S23" i="64" s="1"/>
  <c r="S24" i="64" s="1"/>
  <c r="S25" i="64" s="1"/>
  <c r="S26" i="64" s="1"/>
  <c r="S27" i="64" s="1"/>
  <c r="S28" i="64" s="1"/>
  <c r="S29" i="64" s="1"/>
  <c r="S30" i="64" s="1"/>
  <c r="S31" i="64" s="1"/>
  <c r="S32" i="64" s="1"/>
  <c r="S33" i="64" s="1"/>
  <c r="S34" i="64" s="1"/>
  <c r="S35" i="64" s="1"/>
  <c r="S36" i="64" s="1"/>
  <c r="S37" i="64" s="1"/>
  <c r="L7" i="64" s="1"/>
  <c r="R14" i="64"/>
  <c r="R15" i="64" s="1"/>
  <c r="R16" i="64" s="1"/>
  <c r="R17" i="64" s="1"/>
  <c r="R18" i="64" s="1"/>
  <c r="R19" i="64" s="1"/>
  <c r="R20" i="64" s="1"/>
  <c r="R21" i="64" s="1"/>
  <c r="R22" i="64" s="1"/>
  <c r="R23" i="64" s="1"/>
  <c r="R24" i="64" s="1"/>
  <c r="R25" i="64" s="1"/>
  <c r="R26" i="64" s="1"/>
  <c r="R27" i="64" s="1"/>
  <c r="R28" i="64" s="1"/>
  <c r="R29" i="64" s="1"/>
  <c r="R30" i="64" s="1"/>
  <c r="R31" i="64" s="1"/>
  <c r="R32" i="64" s="1"/>
  <c r="R33" i="64" s="1"/>
  <c r="R34" i="64" s="1"/>
  <c r="R35" i="64" s="1"/>
  <c r="R36" i="64" s="1"/>
  <c r="R37" i="64" s="1"/>
  <c r="L6" i="64" s="1"/>
  <c r="E8" i="64"/>
  <c r="E7" i="64"/>
  <c r="E6" i="64"/>
  <c r="P5" i="64"/>
  <c r="L5" i="64"/>
  <c r="N5" i="64" s="1"/>
  <c r="E5" i="64"/>
  <c r="B16" i="65" l="1"/>
  <c r="AI15" i="65"/>
  <c r="N6" i="64"/>
  <c r="B15" i="64"/>
  <c r="AI14" i="64"/>
  <c r="R5" i="64"/>
  <c r="AU38" i="63"/>
  <c r="BF37" i="63"/>
  <c r="BE37" i="63"/>
  <c r="BD37" i="63"/>
  <c r="BC37" i="63"/>
  <c r="BB37" i="63"/>
  <c r="BA37" i="63"/>
  <c r="AZ37" i="63"/>
  <c r="AY37" i="63"/>
  <c r="AX37" i="63"/>
  <c r="AW37" i="63"/>
  <c r="AV37" i="63"/>
  <c r="AU37" i="63"/>
  <c r="AT37" i="63"/>
  <c r="AS37" i="63"/>
  <c r="AR37" i="63"/>
  <c r="AQ37" i="63"/>
  <c r="AP37" i="63"/>
  <c r="AO37" i="63"/>
  <c r="AN37" i="63"/>
  <c r="BF36" i="63"/>
  <c r="BE36" i="63"/>
  <c r="BD36" i="63"/>
  <c r="BC36" i="63"/>
  <c r="BB36" i="63"/>
  <c r="BA36" i="63"/>
  <c r="AZ36" i="63"/>
  <c r="AY36" i="63"/>
  <c r="AX36" i="63"/>
  <c r="AW36" i="63"/>
  <c r="AV36" i="63"/>
  <c r="AU36" i="63"/>
  <c r="AT36" i="63"/>
  <c r="AS36" i="63"/>
  <c r="AR36" i="63"/>
  <c r="AQ36" i="63"/>
  <c r="AP36" i="63"/>
  <c r="AO36" i="63"/>
  <c r="AN36" i="63"/>
  <c r="BF35" i="63"/>
  <c r="BE35" i="63"/>
  <c r="BD35" i="63"/>
  <c r="BC35" i="63"/>
  <c r="BB35" i="63"/>
  <c r="BA35" i="63"/>
  <c r="AZ35" i="63"/>
  <c r="AY35" i="63"/>
  <c r="AX35" i="63"/>
  <c r="AW35" i="63"/>
  <c r="AV35" i="63"/>
  <c r="AU35" i="63"/>
  <c r="AT35" i="63"/>
  <c r="AS35" i="63"/>
  <c r="AR35" i="63"/>
  <c r="AQ35" i="63"/>
  <c r="AP35" i="63"/>
  <c r="AO35" i="63"/>
  <c r="AN35" i="63"/>
  <c r="BF34" i="63"/>
  <c r="BE34" i="63"/>
  <c r="BD34" i="63"/>
  <c r="BC34" i="63"/>
  <c r="BB34" i="63"/>
  <c r="BA34" i="63"/>
  <c r="AZ34" i="63"/>
  <c r="AY34" i="63"/>
  <c r="AX34" i="63"/>
  <c r="AW34" i="63"/>
  <c r="AV34" i="63"/>
  <c r="AU34" i="63"/>
  <c r="AT34" i="63"/>
  <c r="AS34" i="63"/>
  <c r="AR34" i="63"/>
  <c r="AQ34" i="63"/>
  <c r="AP34" i="63"/>
  <c r="AO34" i="63"/>
  <c r="AN34" i="63"/>
  <c r="BF33" i="63"/>
  <c r="BE33" i="63"/>
  <c r="BD33" i="63"/>
  <c r="BC33" i="63"/>
  <c r="BB33" i="63"/>
  <c r="BA33" i="63"/>
  <c r="AZ33" i="63"/>
  <c r="AY33" i="63"/>
  <c r="AX33" i="63"/>
  <c r="AW33" i="63"/>
  <c r="AV33" i="63"/>
  <c r="AU33" i="63"/>
  <c r="AT33" i="63"/>
  <c r="AS33" i="63"/>
  <c r="AR33" i="63"/>
  <c r="AQ33" i="63"/>
  <c r="AP33" i="63"/>
  <c r="AO33" i="63"/>
  <c r="AN33" i="63"/>
  <c r="BF32" i="63"/>
  <c r="BE32" i="63"/>
  <c r="BD32" i="63"/>
  <c r="BC32" i="63"/>
  <c r="BB32" i="63"/>
  <c r="BA32" i="63"/>
  <c r="AZ32" i="63"/>
  <c r="AY32" i="63"/>
  <c r="AX32" i="63"/>
  <c r="AW32" i="63"/>
  <c r="AV32" i="63"/>
  <c r="AU32" i="63"/>
  <c r="AT32" i="63"/>
  <c r="AS32" i="63"/>
  <c r="AR32" i="63"/>
  <c r="AQ32" i="63"/>
  <c r="AP32" i="63"/>
  <c r="AO32" i="63"/>
  <c r="AN32" i="63"/>
  <c r="BF31" i="63"/>
  <c r="BE31" i="63"/>
  <c r="BD31" i="63"/>
  <c r="BC31" i="63"/>
  <c r="BB31" i="63"/>
  <c r="BA31" i="63"/>
  <c r="AZ31" i="63"/>
  <c r="AY31" i="63"/>
  <c r="AX31" i="63"/>
  <c r="AW31" i="63"/>
  <c r="AV31" i="63"/>
  <c r="AU31" i="63"/>
  <c r="AT31" i="63"/>
  <c r="AS31" i="63"/>
  <c r="AR31" i="63"/>
  <c r="AQ31" i="63"/>
  <c r="AP31" i="63"/>
  <c r="AO31" i="63"/>
  <c r="AN31" i="63"/>
  <c r="BF30" i="63"/>
  <c r="BE30" i="63"/>
  <c r="BD30" i="63"/>
  <c r="BC30" i="63"/>
  <c r="BB30" i="63"/>
  <c r="BA30" i="63"/>
  <c r="AZ30" i="63"/>
  <c r="AY30" i="63"/>
  <c r="AX30" i="63"/>
  <c r="AW30" i="63"/>
  <c r="AV30" i="63"/>
  <c r="AU30" i="63"/>
  <c r="AT30" i="63"/>
  <c r="AS30" i="63"/>
  <c r="AR30" i="63"/>
  <c r="AQ30" i="63"/>
  <c r="AP30" i="63"/>
  <c r="AO30" i="63"/>
  <c r="AN30" i="63"/>
  <c r="BF29" i="63"/>
  <c r="BE29" i="63"/>
  <c r="BD29" i="63"/>
  <c r="BC29" i="63"/>
  <c r="BB29" i="63"/>
  <c r="BA29" i="63"/>
  <c r="AZ29" i="63"/>
  <c r="AY29" i="63"/>
  <c r="AX29" i="63"/>
  <c r="AW29" i="63"/>
  <c r="AV29" i="63"/>
  <c r="AU29" i="63"/>
  <c r="AT29" i="63"/>
  <c r="AS29" i="63"/>
  <c r="AR29" i="63"/>
  <c r="AQ29" i="63"/>
  <c r="AP29" i="63"/>
  <c r="AO29" i="63"/>
  <c r="AN29" i="63"/>
  <c r="BF28" i="63"/>
  <c r="BE28" i="63"/>
  <c r="BD28" i="63"/>
  <c r="BC28" i="63"/>
  <c r="BB28" i="63"/>
  <c r="BA28" i="63"/>
  <c r="AZ28" i="63"/>
  <c r="AY28" i="63"/>
  <c r="AX28" i="63"/>
  <c r="AW28" i="63"/>
  <c r="AV28" i="63"/>
  <c r="AU28" i="63"/>
  <c r="AT28" i="63"/>
  <c r="AS28" i="63"/>
  <c r="AR28" i="63"/>
  <c r="AQ28" i="63"/>
  <c r="AP28" i="63"/>
  <c r="AO28" i="63"/>
  <c r="AN28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BF26" i="63"/>
  <c r="BE26" i="63"/>
  <c r="BD26" i="63"/>
  <c r="BC26" i="63"/>
  <c r="BB26" i="63"/>
  <c r="BA26" i="63"/>
  <c r="AZ26" i="63"/>
  <c r="AY26" i="63"/>
  <c r="AX26" i="63"/>
  <c r="AW26" i="63"/>
  <c r="AV26" i="63"/>
  <c r="AU26" i="63"/>
  <c r="AT26" i="63"/>
  <c r="AS26" i="63"/>
  <c r="AR26" i="63"/>
  <c r="AQ26" i="63"/>
  <c r="AP26" i="63"/>
  <c r="AO26" i="63"/>
  <c r="AN26" i="63"/>
  <c r="BF25" i="63"/>
  <c r="BE25" i="63"/>
  <c r="BD25" i="63"/>
  <c r="BC25" i="63"/>
  <c r="BB25" i="63"/>
  <c r="BA25" i="63"/>
  <c r="AZ25" i="63"/>
  <c r="AY25" i="63"/>
  <c r="AX25" i="63"/>
  <c r="AW25" i="63"/>
  <c r="AV25" i="63"/>
  <c r="AU25" i="63"/>
  <c r="AT25" i="63"/>
  <c r="AS25" i="63"/>
  <c r="AR25" i="63"/>
  <c r="AQ25" i="63"/>
  <c r="AP25" i="63"/>
  <c r="AO25" i="63"/>
  <c r="AN25" i="63"/>
  <c r="BF24" i="63"/>
  <c r="BE24" i="63"/>
  <c r="BD24" i="63"/>
  <c r="BC24" i="63"/>
  <c r="BB24" i="63"/>
  <c r="BA24" i="63"/>
  <c r="AZ24" i="63"/>
  <c r="AY24" i="63"/>
  <c r="AX24" i="63"/>
  <c r="AW24" i="63"/>
  <c r="AV24" i="63"/>
  <c r="AU24" i="63"/>
  <c r="AT24" i="63"/>
  <c r="AS24" i="63"/>
  <c r="AR24" i="63"/>
  <c r="AQ24" i="63"/>
  <c r="AP24" i="63"/>
  <c r="AO24" i="63"/>
  <c r="AN24" i="63"/>
  <c r="BF23" i="63"/>
  <c r="BE23" i="63"/>
  <c r="BD23" i="63"/>
  <c r="BC23" i="63"/>
  <c r="BB23" i="63"/>
  <c r="BA23" i="63"/>
  <c r="AZ23" i="63"/>
  <c r="AY23" i="63"/>
  <c r="AX23" i="63"/>
  <c r="AW23" i="63"/>
  <c r="AV23" i="63"/>
  <c r="AU23" i="63"/>
  <c r="AT23" i="63"/>
  <c r="AS23" i="63"/>
  <c r="AR23" i="63"/>
  <c r="AQ23" i="63"/>
  <c r="AP23" i="63"/>
  <c r="AO23" i="63"/>
  <c r="AN23" i="63"/>
  <c r="BF22" i="63"/>
  <c r="BE22" i="63"/>
  <c r="BD22" i="63"/>
  <c r="BC22" i="63"/>
  <c r="BB22" i="63"/>
  <c r="BA22" i="63"/>
  <c r="AZ22" i="63"/>
  <c r="AY22" i="63"/>
  <c r="AX22" i="63"/>
  <c r="AW22" i="63"/>
  <c r="AV22" i="63"/>
  <c r="AU22" i="63"/>
  <c r="AT22" i="63"/>
  <c r="AS22" i="63"/>
  <c r="AR22" i="63"/>
  <c r="AQ22" i="63"/>
  <c r="AP22" i="63"/>
  <c r="AO22" i="63"/>
  <c r="AN22" i="63"/>
  <c r="BF21" i="63"/>
  <c r="BE21" i="63"/>
  <c r="BD21" i="63"/>
  <c r="BC21" i="63"/>
  <c r="BB21" i="63"/>
  <c r="BA21" i="63"/>
  <c r="AZ21" i="63"/>
  <c r="AY21" i="63"/>
  <c r="AX21" i="63"/>
  <c r="AW21" i="63"/>
  <c r="AV21" i="63"/>
  <c r="AU21" i="63"/>
  <c r="AT21" i="63"/>
  <c r="AS21" i="63"/>
  <c r="AR21" i="63"/>
  <c r="AQ21" i="63"/>
  <c r="AP21" i="63"/>
  <c r="AO21" i="63"/>
  <c r="AN21" i="63"/>
  <c r="BF20" i="63"/>
  <c r="BE20" i="63"/>
  <c r="BD20" i="63"/>
  <c r="BC20" i="63"/>
  <c r="BB20" i="63"/>
  <c r="BA20" i="63"/>
  <c r="AZ20" i="63"/>
  <c r="AY20" i="63"/>
  <c r="AX20" i="63"/>
  <c r="AW20" i="63"/>
  <c r="AV20" i="63"/>
  <c r="AU20" i="63"/>
  <c r="AT20" i="63"/>
  <c r="AS20" i="63"/>
  <c r="AR20" i="63"/>
  <c r="AQ20" i="63"/>
  <c r="AP20" i="63"/>
  <c r="AO20" i="63"/>
  <c r="AN20" i="63"/>
  <c r="BF19" i="63"/>
  <c r="BE19" i="63"/>
  <c r="BD19" i="63"/>
  <c r="BC19" i="63"/>
  <c r="BB19" i="63"/>
  <c r="BA19" i="63"/>
  <c r="AZ19" i="63"/>
  <c r="AY19" i="63"/>
  <c r="AX19" i="63"/>
  <c r="AW19" i="63"/>
  <c r="AV19" i="63"/>
  <c r="AU19" i="63"/>
  <c r="AT19" i="63"/>
  <c r="AS19" i="63"/>
  <c r="AR19" i="63"/>
  <c r="AQ19" i="63"/>
  <c r="AP19" i="63"/>
  <c r="AO19" i="63"/>
  <c r="AN19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BF16" i="63"/>
  <c r="BE16" i="63"/>
  <c r="BD16" i="63"/>
  <c r="BC16" i="63"/>
  <c r="BB16" i="63"/>
  <c r="BA16" i="63"/>
  <c r="AZ16" i="63"/>
  <c r="AY16" i="63"/>
  <c r="AX16" i="63"/>
  <c r="AW16" i="63"/>
  <c r="AV16" i="63"/>
  <c r="AU16" i="63"/>
  <c r="AT16" i="63"/>
  <c r="AS16" i="63"/>
  <c r="AR16" i="63"/>
  <c r="AQ16" i="63"/>
  <c r="AP16" i="63"/>
  <c r="AO16" i="63"/>
  <c r="AN16" i="63"/>
  <c r="BF15" i="63"/>
  <c r="BE15" i="63"/>
  <c r="BD15" i="63"/>
  <c r="BC15" i="63"/>
  <c r="BB15" i="63"/>
  <c r="BA15" i="63"/>
  <c r="AZ15" i="63"/>
  <c r="AY15" i="63"/>
  <c r="AX15" i="63"/>
  <c r="AW15" i="63"/>
  <c r="AV15" i="63"/>
  <c r="AU15" i="63"/>
  <c r="AT15" i="63"/>
  <c r="AS15" i="63"/>
  <c r="AR15" i="63"/>
  <c r="AQ15" i="63"/>
  <c r="AP15" i="63"/>
  <c r="AO15" i="63"/>
  <c r="AN15" i="63"/>
  <c r="BF14" i="63"/>
  <c r="BE14" i="63"/>
  <c r="BD14" i="63"/>
  <c r="BC14" i="63"/>
  <c r="BB14" i="63"/>
  <c r="BA14" i="63"/>
  <c r="AZ14" i="63"/>
  <c r="AY14" i="63"/>
  <c r="AX14" i="63"/>
  <c r="AW14" i="63"/>
  <c r="AV14" i="63"/>
  <c r="AU14" i="63"/>
  <c r="AT14" i="63"/>
  <c r="AS14" i="63"/>
  <c r="AR14" i="63"/>
  <c r="AQ14" i="63"/>
  <c r="AP14" i="63"/>
  <c r="AO14" i="63"/>
  <c r="AN14" i="63"/>
  <c r="S14" i="63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L7" i="63" s="1"/>
  <c r="R14" i="63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L6" i="63" s="1"/>
  <c r="E8" i="63"/>
  <c r="E7" i="63"/>
  <c r="E6" i="63"/>
  <c r="P5" i="63"/>
  <c r="L5" i="63"/>
  <c r="N5" i="63" s="1"/>
  <c r="E5" i="63"/>
  <c r="B17" i="65" l="1"/>
  <c r="AI16" i="65"/>
  <c r="B16" i="64"/>
  <c r="AI15" i="64"/>
  <c r="N6" i="63"/>
  <c r="AI14" i="63"/>
  <c r="B15" i="63"/>
  <c r="R5" i="63"/>
  <c r="AU38" i="62"/>
  <c r="BF37" i="62"/>
  <c r="BE37" i="62"/>
  <c r="BD37" i="62"/>
  <c r="BC37" i="62"/>
  <c r="BB37" i="62"/>
  <c r="BA37" i="62"/>
  <c r="AZ37" i="62"/>
  <c r="AY37" i="62"/>
  <c r="AX37" i="62"/>
  <c r="AW37" i="62"/>
  <c r="AV37" i="62"/>
  <c r="AU37" i="62"/>
  <c r="AT37" i="62"/>
  <c r="AS37" i="62"/>
  <c r="AR37" i="62"/>
  <c r="AQ37" i="62"/>
  <c r="AP37" i="62"/>
  <c r="AO37" i="62"/>
  <c r="AN37" i="62"/>
  <c r="BF36" i="62"/>
  <c r="BE36" i="62"/>
  <c r="BD36" i="62"/>
  <c r="BC36" i="62"/>
  <c r="BB36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BF33" i="62"/>
  <c r="BE33" i="62"/>
  <c r="BD33" i="62"/>
  <c r="BC33" i="62"/>
  <c r="BB33" i="62"/>
  <c r="BA33" i="62"/>
  <c r="AZ33" i="62"/>
  <c r="AY33" i="62"/>
  <c r="AX33" i="62"/>
  <c r="AW33" i="62"/>
  <c r="AV33" i="62"/>
  <c r="AU33" i="62"/>
  <c r="AT33" i="62"/>
  <c r="AS33" i="62"/>
  <c r="AR33" i="62"/>
  <c r="AQ33" i="62"/>
  <c r="AP33" i="62"/>
  <c r="AO33" i="62"/>
  <c r="AN33" i="62"/>
  <c r="BF32" i="62"/>
  <c r="BE32" i="62"/>
  <c r="BD32" i="62"/>
  <c r="BC32" i="62"/>
  <c r="BB32" i="62"/>
  <c r="BA32" i="62"/>
  <c r="AZ32" i="62"/>
  <c r="AY32" i="62"/>
  <c r="AX32" i="62"/>
  <c r="AW32" i="62"/>
  <c r="AV32" i="62"/>
  <c r="AU32" i="62"/>
  <c r="AT32" i="62"/>
  <c r="AS32" i="62"/>
  <c r="AR32" i="62"/>
  <c r="AQ32" i="62"/>
  <c r="AP32" i="62"/>
  <c r="AO32" i="62"/>
  <c r="AN32" i="62"/>
  <c r="BF31" i="62"/>
  <c r="BE31" i="62"/>
  <c r="BD31" i="62"/>
  <c r="BC31" i="62"/>
  <c r="BB31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BF30" i="62"/>
  <c r="BE30" i="62"/>
  <c r="BD30" i="62"/>
  <c r="BC30" i="62"/>
  <c r="BB30" i="62"/>
  <c r="BA30" i="62"/>
  <c r="AZ30" i="62"/>
  <c r="AY30" i="62"/>
  <c r="AX30" i="62"/>
  <c r="AW30" i="62"/>
  <c r="AV30" i="62"/>
  <c r="AU30" i="62"/>
  <c r="AT30" i="62"/>
  <c r="AS30" i="62"/>
  <c r="AR30" i="62"/>
  <c r="AQ30" i="62"/>
  <c r="AP30" i="62"/>
  <c r="AO30" i="62"/>
  <c r="AN30" i="62"/>
  <c r="BF29" i="62"/>
  <c r="BE29" i="62"/>
  <c r="BD29" i="62"/>
  <c r="BC29" i="62"/>
  <c r="BB29" i="62"/>
  <c r="BA29" i="62"/>
  <c r="AZ29" i="62"/>
  <c r="AY29" i="62"/>
  <c r="AX29" i="62"/>
  <c r="AW29" i="62"/>
  <c r="AV29" i="62"/>
  <c r="AU29" i="62"/>
  <c r="AT29" i="62"/>
  <c r="AS29" i="62"/>
  <c r="AR29" i="62"/>
  <c r="AQ29" i="62"/>
  <c r="AP29" i="62"/>
  <c r="AO29" i="62"/>
  <c r="AN29" i="62"/>
  <c r="BF28" i="62"/>
  <c r="BE28" i="62"/>
  <c r="BD28" i="62"/>
  <c r="BC28" i="62"/>
  <c r="BB28" i="62"/>
  <c r="BA28" i="62"/>
  <c r="AZ28" i="62"/>
  <c r="AY28" i="62"/>
  <c r="AX28" i="62"/>
  <c r="AW28" i="62"/>
  <c r="AV28" i="62"/>
  <c r="AU28" i="62"/>
  <c r="AT28" i="62"/>
  <c r="AS28" i="62"/>
  <c r="AR28" i="62"/>
  <c r="AQ28" i="62"/>
  <c r="AP28" i="62"/>
  <c r="AO28" i="62"/>
  <c r="AN28" i="62"/>
  <c r="BF27" i="62"/>
  <c r="BE27" i="62"/>
  <c r="BD27" i="62"/>
  <c r="BC27" i="62"/>
  <c r="BB27" i="62"/>
  <c r="BA27" i="62"/>
  <c r="AZ27" i="62"/>
  <c r="AY27" i="62"/>
  <c r="AX27" i="62"/>
  <c r="AW27" i="62"/>
  <c r="AV27" i="62"/>
  <c r="AU27" i="62"/>
  <c r="AT27" i="62"/>
  <c r="AS27" i="62"/>
  <c r="AR27" i="62"/>
  <c r="AQ27" i="62"/>
  <c r="AP27" i="62"/>
  <c r="AO27" i="62"/>
  <c r="AN27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BF25" i="62"/>
  <c r="BE25" i="62"/>
  <c r="BD25" i="62"/>
  <c r="BC25" i="62"/>
  <c r="BB25" i="62"/>
  <c r="BA25" i="62"/>
  <c r="AZ25" i="62"/>
  <c r="AY25" i="62"/>
  <c r="AX25" i="62"/>
  <c r="AW25" i="62"/>
  <c r="AV25" i="62"/>
  <c r="AU25" i="62"/>
  <c r="AT25" i="62"/>
  <c r="AS25" i="62"/>
  <c r="AR25" i="62"/>
  <c r="AQ25" i="62"/>
  <c r="AP25" i="62"/>
  <c r="AO25" i="62"/>
  <c r="AN25" i="62"/>
  <c r="BF24" i="62"/>
  <c r="BE24" i="62"/>
  <c r="BD24" i="62"/>
  <c r="BC24" i="62"/>
  <c r="BB24" i="62"/>
  <c r="BA24" i="62"/>
  <c r="AZ24" i="62"/>
  <c r="AY24" i="62"/>
  <c r="AX24" i="62"/>
  <c r="AW24" i="62"/>
  <c r="AV24" i="62"/>
  <c r="AU24" i="62"/>
  <c r="AT24" i="62"/>
  <c r="AS24" i="62"/>
  <c r="AR24" i="62"/>
  <c r="AQ24" i="62"/>
  <c r="AP24" i="62"/>
  <c r="AO24" i="62"/>
  <c r="AN24" i="62"/>
  <c r="BF23" i="62"/>
  <c r="BE23" i="62"/>
  <c r="BD23" i="62"/>
  <c r="BC23" i="62"/>
  <c r="BB23" i="62"/>
  <c r="BA23" i="62"/>
  <c r="AZ23" i="62"/>
  <c r="AY23" i="62"/>
  <c r="AX23" i="62"/>
  <c r="AW23" i="62"/>
  <c r="AV23" i="62"/>
  <c r="AU23" i="62"/>
  <c r="AT23" i="62"/>
  <c r="AS23" i="62"/>
  <c r="AR23" i="62"/>
  <c r="AQ23" i="62"/>
  <c r="AP23" i="62"/>
  <c r="AO23" i="62"/>
  <c r="AN23" i="62"/>
  <c r="BF22" i="62"/>
  <c r="BE22" i="62"/>
  <c r="BD22" i="62"/>
  <c r="BC22" i="62"/>
  <c r="BB22" i="62"/>
  <c r="BA22" i="62"/>
  <c r="AZ22" i="62"/>
  <c r="AY22" i="62"/>
  <c r="AX22" i="62"/>
  <c r="AW22" i="62"/>
  <c r="AV22" i="62"/>
  <c r="AU22" i="62"/>
  <c r="AT22" i="62"/>
  <c r="AS22" i="62"/>
  <c r="AR22" i="62"/>
  <c r="AQ22" i="62"/>
  <c r="AP22" i="62"/>
  <c r="AO22" i="62"/>
  <c r="AN22" i="62"/>
  <c r="BF21" i="62"/>
  <c r="BE21" i="62"/>
  <c r="BD21" i="62"/>
  <c r="BC21" i="62"/>
  <c r="BB21" i="62"/>
  <c r="BA21" i="62"/>
  <c r="AZ21" i="62"/>
  <c r="AY21" i="62"/>
  <c r="AX21" i="62"/>
  <c r="AW21" i="62"/>
  <c r="AV21" i="62"/>
  <c r="AU21" i="62"/>
  <c r="AT21" i="62"/>
  <c r="AS21" i="62"/>
  <c r="AR21" i="62"/>
  <c r="AQ21" i="62"/>
  <c r="AP21" i="62"/>
  <c r="AO21" i="62"/>
  <c r="AN21" i="62"/>
  <c r="BF20" i="62"/>
  <c r="BE20" i="62"/>
  <c r="BD20" i="62"/>
  <c r="BC20" i="62"/>
  <c r="BB20" i="62"/>
  <c r="BA20" i="62"/>
  <c r="AZ20" i="62"/>
  <c r="AY20" i="62"/>
  <c r="AX20" i="62"/>
  <c r="AW20" i="62"/>
  <c r="AV20" i="62"/>
  <c r="AU20" i="62"/>
  <c r="AT20" i="62"/>
  <c r="AS20" i="62"/>
  <c r="AR20" i="62"/>
  <c r="AQ20" i="62"/>
  <c r="AP20" i="62"/>
  <c r="AO20" i="62"/>
  <c r="AN20" i="62"/>
  <c r="BF19" i="62"/>
  <c r="BE19" i="62"/>
  <c r="BD19" i="62"/>
  <c r="BC19" i="62"/>
  <c r="BB19" i="62"/>
  <c r="BA19" i="62"/>
  <c r="AZ19" i="62"/>
  <c r="AY19" i="62"/>
  <c r="AX19" i="62"/>
  <c r="AW19" i="62"/>
  <c r="AV19" i="62"/>
  <c r="AU19" i="62"/>
  <c r="AT19" i="62"/>
  <c r="AS19" i="62"/>
  <c r="AR19" i="62"/>
  <c r="AQ19" i="62"/>
  <c r="AP19" i="62"/>
  <c r="AO19" i="62"/>
  <c r="AN19" i="62"/>
  <c r="BF18" i="62"/>
  <c r="BE18" i="62"/>
  <c r="BD18" i="62"/>
  <c r="BC18" i="62"/>
  <c r="BB18" i="62"/>
  <c r="BA18" i="62"/>
  <c r="AZ18" i="62"/>
  <c r="AY18" i="62"/>
  <c r="AX18" i="62"/>
  <c r="AW18" i="62"/>
  <c r="AV18" i="62"/>
  <c r="AU18" i="62"/>
  <c r="AT18" i="62"/>
  <c r="AS18" i="62"/>
  <c r="AR18" i="62"/>
  <c r="AQ18" i="62"/>
  <c r="AP18" i="62"/>
  <c r="AO18" i="62"/>
  <c r="AN18" i="62"/>
  <c r="BF17" i="62"/>
  <c r="BE17" i="62"/>
  <c r="BD17" i="62"/>
  <c r="BC17" i="62"/>
  <c r="BB17" i="62"/>
  <c r="BA17" i="62"/>
  <c r="AZ17" i="62"/>
  <c r="AY17" i="62"/>
  <c r="AX17" i="62"/>
  <c r="AW17" i="62"/>
  <c r="AV17" i="62"/>
  <c r="AU17" i="62"/>
  <c r="AT17" i="62"/>
  <c r="AS17" i="62"/>
  <c r="AR17" i="62"/>
  <c r="AQ17" i="62"/>
  <c r="AP17" i="62"/>
  <c r="AO17" i="62"/>
  <c r="AN17" i="62"/>
  <c r="BF16" i="62"/>
  <c r="BE16" i="62"/>
  <c r="BD16" i="62"/>
  <c r="BC16" i="62"/>
  <c r="BB16" i="62"/>
  <c r="BA16" i="62"/>
  <c r="AZ16" i="62"/>
  <c r="AY16" i="62"/>
  <c r="AX16" i="62"/>
  <c r="AW16" i="62"/>
  <c r="AV16" i="62"/>
  <c r="AU16" i="62"/>
  <c r="AT16" i="62"/>
  <c r="AS16" i="62"/>
  <c r="AR16" i="62"/>
  <c r="AQ16" i="62"/>
  <c r="AP16" i="62"/>
  <c r="AO16" i="62"/>
  <c r="AN16" i="62"/>
  <c r="BF15" i="62"/>
  <c r="BE15" i="62"/>
  <c r="BD15" i="62"/>
  <c r="BC15" i="62"/>
  <c r="BB15" i="62"/>
  <c r="BA15" i="62"/>
  <c r="AZ15" i="62"/>
  <c r="AY15" i="62"/>
  <c r="AX15" i="62"/>
  <c r="AW15" i="62"/>
  <c r="AV15" i="62"/>
  <c r="AU15" i="62"/>
  <c r="AT15" i="62"/>
  <c r="AS15" i="62"/>
  <c r="AR15" i="62"/>
  <c r="AQ15" i="62"/>
  <c r="AP15" i="62"/>
  <c r="AO15" i="62"/>
  <c r="AN15" i="62"/>
  <c r="BF14" i="62"/>
  <c r="BE14" i="62"/>
  <c r="BD14" i="62"/>
  <c r="BC14" i="62"/>
  <c r="BB14" i="62"/>
  <c r="BA14" i="62"/>
  <c r="AZ14" i="62"/>
  <c r="AY14" i="62"/>
  <c r="AX14" i="62"/>
  <c r="AW14" i="62"/>
  <c r="AV14" i="62"/>
  <c r="AU14" i="62"/>
  <c r="AT14" i="62"/>
  <c r="AS14" i="62"/>
  <c r="AR14" i="62"/>
  <c r="AQ14" i="62"/>
  <c r="AP14" i="62"/>
  <c r="AO14" i="62"/>
  <c r="AN14" i="62"/>
  <c r="S14" i="62"/>
  <c r="S15" i="62" s="1"/>
  <c r="S16" i="62" s="1"/>
  <c r="S17" i="62" s="1"/>
  <c r="S18" i="62" s="1"/>
  <c r="S19" i="62" s="1"/>
  <c r="S20" i="62" s="1"/>
  <c r="S21" i="62" s="1"/>
  <c r="S22" i="62" s="1"/>
  <c r="S23" i="62" s="1"/>
  <c r="S24" i="62" s="1"/>
  <c r="S25" i="62" s="1"/>
  <c r="S26" i="62" s="1"/>
  <c r="S27" i="62" s="1"/>
  <c r="S28" i="62" s="1"/>
  <c r="S29" i="62" s="1"/>
  <c r="S30" i="62" s="1"/>
  <c r="S31" i="62" s="1"/>
  <c r="S32" i="62" s="1"/>
  <c r="S33" i="62" s="1"/>
  <c r="S34" i="62" s="1"/>
  <c r="S35" i="62" s="1"/>
  <c r="S36" i="62" s="1"/>
  <c r="S37" i="62" s="1"/>
  <c r="L7" i="62" s="1"/>
  <c r="R14" i="62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L6" i="62" s="1"/>
  <c r="E8" i="62"/>
  <c r="E7" i="62"/>
  <c r="E6" i="62"/>
  <c r="P5" i="62"/>
  <c r="L5" i="62"/>
  <c r="N5" i="62" s="1"/>
  <c r="E5" i="62"/>
  <c r="B18" i="65" l="1"/>
  <c r="AI17" i="65"/>
  <c r="B17" i="64"/>
  <c r="AI16" i="64"/>
  <c r="B16" i="63"/>
  <c r="AI15" i="63"/>
  <c r="N6" i="62"/>
  <c r="AI14" i="62"/>
  <c r="B15" i="62"/>
  <c r="R5" i="62"/>
  <c r="AU38" i="61"/>
  <c r="BF37" i="61"/>
  <c r="BE37" i="61"/>
  <c r="BD37" i="61"/>
  <c r="BC37" i="61"/>
  <c r="BB37" i="61"/>
  <c r="BA37" i="61"/>
  <c r="AZ37" i="61"/>
  <c r="AY37" i="61"/>
  <c r="AX37" i="61"/>
  <c r="AW37" i="61"/>
  <c r="AV37" i="61"/>
  <c r="AU37" i="61"/>
  <c r="AT37" i="61"/>
  <c r="AS37" i="61"/>
  <c r="AR37" i="61"/>
  <c r="AQ37" i="61"/>
  <c r="AP37" i="61"/>
  <c r="AO37" i="61"/>
  <c r="AN37" i="61"/>
  <c r="BF36" i="61"/>
  <c r="BE36" i="61"/>
  <c r="BD36" i="61"/>
  <c r="BC36" i="61"/>
  <c r="BB36" i="61"/>
  <c r="BA36" i="61"/>
  <c r="AZ36" i="61"/>
  <c r="AY36" i="61"/>
  <c r="AX36" i="61"/>
  <c r="AW36" i="61"/>
  <c r="AV36" i="61"/>
  <c r="AU36" i="61"/>
  <c r="AT36" i="61"/>
  <c r="AS36" i="61"/>
  <c r="AR36" i="61"/>
  <c r="AQ36" i="61"/>
  <c r="AP36" i="61"/>
  <c r="AO36" i="61"/>
  <c r="AN36" i="61"/>
  <c r="BF35" i="61"/>
  <c r="BE35" i="61"/>
  <c r="BD35" i="61"/>
  <c r="BC35" i="61"/>
  <c r="BB35" i="61"/>
  <c r="BA35" i="61"/>
  <c r="AZ35" i="61"/>
  <c r="AY35" i="61"/>
  <c r="AX35" i="61"/>
  <c r="AW35" i="61"/>
  <c r="AV35" i="61"/>
  <c r="AU35" i="61"/>
  <c r="AT35" i="61"/>
  <c r="AS35" i="61"/>
  <c r="AR35" i="61"/>
  <c r="AQ35" i="61"/>
  <c r="AP35" i="61"/>
  <c r="AO35" i="61"/>
  <c r="AN35" i="61"/>
  <c r="BF34" i="61"/>
  <c r="BE34" i="61"/>
  <c r="BD34" i="61"/>
  <c r="BC34" i="61"/>
  <c r="BB34" i="61"/>
  <c r="BA34" i="61"/>
  <c r="AZ34" i="61"/>
  <c r="AY34" i="61"/>
  <c r="AX34" i="61"/>
  <c r="AW34" i="61"/>
  <c r="AV34" i="61"/>
  <c r="AU34" i="61"/>
  <c r="AT34" i="61"/>
  <c r="AS34" i="61"/>
  <c r="AR34" i="61"/>
  <c r="AQ34" i="61"/>
  <c r="AP34" i="61"/>
  <c r="AO34" i="61"/>
  <c r="AN34" i="61"/>
  <c r="BF33" i="61"/>
  <c r="BE33" i="61"/>
  <c r="BD33" i="61"/>
  <c r="BC33" i="61"/>
  <c r="BB33" i="61"/>
  <c r="BA33" i="61"/>
  <c r="AZ33" i="61"/>
  <c r="AY33" i="61"/>
  <c r="AX33" i="61"/>
  <c r="AW33" i="61"/>
  <c r="AV33" i="61"/>
  <c r="AU33" i="61"/>
  <c r="AT33" i="61"/>
  <c r="AS33" i="61"/>
  <c r="AR33" i="61"/>
  <c r="AQ33" i="61"/>
  <c r="AP33" i="61"/>
  <c r="AO33" i="61"/>
  <c r="AN33" i="61"/>
  <c r="BF32" i="61"/>
  <c r="BE32" i="61"/>
  <c r="BD32" i="61"/>
  <c r="BC32" i="61"/>
  <c r="BB32" i="61"/>
  <c r="BA32" i="61"/>
  <c r="AZ32" i="61"/>
  <c r="AY32" i="61"/>
  <c r="AX32" i="61"/>
  <c r="AW32" i="61"/>
  <c r="AV32" i="61"/>
  <c r="AU32" i="61"/>
  <c r="AT32" i="61"/>
  <c r="AS32" i="61"/>
  <c r="AR32" i="61"/>
  <c r="AQ32" i="61"/>
  <c r="AP32" i="61"/>
  <c r="AO32" i="61"/>
  <c r="AN32" i="61"/>
  <c r="BF31" i="61"/>
  <c r="BE31" i="61"/>
  <c r="BD31" i="61"/>
  <c r="BC31" i="61"/>
  <c r="BB31" i="61"/>
  <c r="BA31" i="61"/>
  <c r="AZ31" i="61"/>
  <c r="AY31" i="61"/>
  <c r="AX31" i="61"/>
  <c r="AW31" i="61"/>
  <c r="AV31" i="61"/>
  <c r="AU31" i="61"/>
  <c r="AT31" i="61"/>
  <c r="AS31" i="61"/>
  <c r="AR31" i="61"/>
  <c r="AQ31" i="61"/>
  <c r="AP31" i="61"/>
  <c r="AO31" i="61"/>
  <c r="AN31" i="61"/>
  <c r="BF30" i="61"/>
  <c r="BE30" i="61"/>
  <c r="BD30" i="61"/>
  <c r="BC30" i="61"/>
  <c r="BB30" i="61"/>
  <c r="BA30" i="61"/>
  <c r="AZ30" i="61"/>
  <c r="AY30" i="61"/>
  <c r="AX30" i="61"/>
  <c r="AW30" i="61"/>
  <c r="AV30" i="61"/>
  <c r="AU30" i="61"/>
  <c r="AT30" i="61"/>
  <c r="AS30" i="61"/>
  <c r="AR30" i="61"/>
  <c r="AQ30" i="61"/>
  <c r="AP30" i="61"/>
  <c r="AO30" i="61"/>
  <c r="AN30" i="61"/>
  <c r="BF29" i="61"/>
  <c r="BE29" i="61"/>
  <c r="BD29" i="61"/>
  <c r="BC29" i="61"/>
  <c r="BB29" i="61"/>
  <c r="BA29" i="61"/>
  <c r="AZ29" i="61"/>
  <c r="AY29" i="61"/>
  <c r="AX29" i="61"/>
  <c r="AW29" i="61"/>
  <c r="AV29" i="61"/>
  <c r="AU29" i="61"/>
  <c r="AT29" i="61"/>
  <c r="AS29" i="61"/>
  <c r="AR29" i="61"/>
  <c r="AQ29" i="61"/>
  <c r="AP29" i="61"/>
  <c r="AO29" i="61"/>
  <c r="AN29" i="61"/>
  <c r="BF28" i="61"/>
  <c r="BE28" i="61"/>
  <c r="BD28" i="61"/>
  <c r="BC28" i="61"/>
  <c r="BB28" i="61"/>
  <c r="BA28" i="61"/>
  <c r="AZ28" i="61"/>
  <c r="AY28" i="61"/>
  <c r="AX28" i="61"/>
  <c r="AW28" i="61"/>
  <c r="AV28" i="61"/>
  <c r="AU28" i="61"/>
  <c r="AT28" i="61"/>
  <c r="AS28" i="61"/>
  <c r="AR28" i="61"/>
  <c r="AQ28" i="61"/>
  <c r="AP28" i="61"/>
  <c r="AO28" i="61"/>
  <c r="AN28" i="61"/>
  <c r="BF27" i="61"/>
  <c r="BE27" i="61"/>
  <c r="BD27" i="61"/>
  <c r="BC27" i="61"/>
  <c r="BB27" i="61"/>
  <c r="BA27" i="61"/>
  <c r="AZ27" i="61"/>
  <c r="AY27" i="61"/>
  <c r="AX27" i="61"/>
  <c r="AW27" i="61"/>
  <c r="AV27" i="61"/>
  <c r="AU27" i="61"/>
  <c r="AT27" i="61"/>
  <c r="AS27" i="61"/>
  <c r="AR27" i="61"/>
  <c r="AQ27" i="61"/>
  <c r="AP27" i="61"/>
  <c r="AO27" i="61"/>
  <c r="AN27" i="61"/>
  <c r="BF26" i="61"/>
  <c r="BE26" i="61"/>
  <c r="BD26" i="61"/>
  <c r="BC26" i="61"/>
  <c r="BB26" i="61"/>
  <c r="BA26" i="61"/>
  <c r="AZ26" i="61"/>
  <c r="AY26" i="61"/>
  <c r="AX26" i="61"/>
  <c r="AW26" i="61"/>
  <c r="AV26" i="61"/>
  <c r="AU26" i="61"/>
  <c r="AT26" i="61"/>
  <c r="AS26" i="61"/>
  <c r="AR26" i="61"/>
  <c r="AQ26" i="61"/>
  <c r="AP26" i="61"/>
  <c r="AO26" i="61"/>
  <c r="AN26" i="61"/>
  <c r="BF25" i="61"/>
  <c r="BE25" i="61"/>
  <c r="BD25" i="61"/>
  <c r="BC25" i="61"/>
  <c r="BB25" i="61"/>
  <c r="BA25" i="61"/>
  <c r="AZ25" i="61"/>
  <c r="AY25" i="61"/>
  <c r="AX25" i="61"/>
  <c r="AW25" i="61"/>
  <c r="AV25" i="61"/>
  <c r="AU25" i="61"/>
  <c r="AT25" i="61"/>
  <c r="AS25" i="61"/>
  <c r="AR25" i="61"/>
  <c r="AQ25" i="61"/>
  <c r="AP25" i="61"/>
  <c r="AO25" i="61"/>
  <c r="AN25" i="61"/>
  <c r="BF24" i="61"/>
  <c r="BE24" i="61"/>
  <c r="BD24" i="61"/>
  <c r="BC24" i="61"/>
  <c r="BB24" i="61"/>
  <c r="BA24" i="61"/>
  <c r="AZ24" i="61"/>
  <c r="AY24" i="61"/>
  <c r="AX24" i="61"/>
  <c r="AW24" i="61"/>
  <c r="AV24" i="61"/>
  <c r="AU24" i="61"/>
  <c r="AT24" i="61"/>
  <c r="AS24" i="61"/>
  <c r="AR24" i="61"/>
  <c r="AQ24" i="61"/>
  <c r="AP24" i="61"/>
  <c r="AO24" i="61"/>
  <c r="AN24" i="61"/>
  <c r="BF23" i="61"/>
  <c r="BE23" i="61"/>
  <c r="BD23" i="61"/>
  <c r="BC23" i="61"/>
  <c r="BB23" i="61"/>
  <c r="BA23" i="61"/>
  <c r="AZ23" i="61"/>
  <c r="AY23" i="61"/>
  <c r="AX23" i="61"/>
  <c r="AW23" i="61"/>
  <c r="AV23" i="61"/>
  <c r="AU23" i="61"/>
  <c r="AT23" i="61"/>
  <c r="AS23" i="61"/>
  <c r="AR23" i="61"/>
  <c r="AQ23" i="61"/>
  <c r="AP23" i="61"/>
  <c r="AO23" i="61"/>
  <c r="AN23" i="61"/>
  <c r="BF22" i="61"/>
  <c r="BE22" i="61"/>
  <c r="BD22" i="61"/>
  <c r="BC22" i="61"/>
  <c r="BB22" i="61"/>
  <c r="BA22" i="61"/>
  <c r="AZ22" i="61"/>
  <c r="AY22" i="61"/>
  <c r="AX22" i="61"/>
  <c r="AW22" i="61"/>
  <c r="AV22" i="61"/>
  <c r="AU22" i="61"/>
  <c r="AT22" i="61"/>
  <c r="AS22" i="61"/>
  <c r="AR22" i="61"/>
  <c r="AQ22" i="61"/>
  <c r="AP22" i="61"/>
  <c r="AO22" i="61"/>
  <c r="AN22" i="61"/>
  <c r="BF21" i="61"/>
  <c r="BE21" i="61"/>
  <c r="BD21" i="61"/>
  <c r="BC21" i="61"/>
  <c r="BB21" i="61"/>
  <c r="BA21" i="61"/>
  <c r="AZ21" i="61"/>
  <c r="AY21" i="61"/>
  <c r="AX21" i="61"/>
  <c r="AW21" i="61"/>
  <c r="AV21" i="61"/>
  <c r="AU21" i="61"/>
  <c r="AT21" i="61"/>
  <c r="AS21" i="61"/>
  <c r="AR21" i="61"/>
  <c r="AQ21" i="61"/>
  <c r="AP21" i="61"/>
  <c r="AO21" i="61"/>
  <c r="AN21" i="61"/>
  <c r="BF20" i="61"/>
  <c r="BE20" i="61"/>
  <c r="BD20" i="61"/>
  <c r="BC20" i="61"/>
  <c r="BB20" i="61"/>
  <c r="BA20" i="61"/>
  <c r="AZ20" i="61"/>
  <c r="AY20" i="61"/>
  <c r="AX20" i="61"/>
  <c r="AW20" i="61"/>
  <c r="AV20" i="61"/>
  <c r="AU20" i="61"/>
  <c r="AT20" i="61"/>
  <c r="AS20" i="61"/>
  <c r="AR20" i="61"/>
  <c r="AQ20" i="61"/>
  <c r="AP20" i="61"/>
  <c r="AO20" i="61"/>
  <c r="AN20" i="61"/>
  <c r="BF19" i="61"/>
  <c r="BE19" i="61"/>
  <c r="BD19" i="61"/>
  <c r="BC19" i="61"/>
  <c r="BB19" i="61"/>
  <c r="BA19" i="61"/>
  <c r="AZ19" i="61"/>
  <c r="AY19" i="61"/>
  <c r="AX19" i="61"/>
  <c r="AW19" i="61"/>
  <c r="AV19" i="61"/>
  <c r="AU19" i="61"/>
  <c r="AT19" i="61"/>
  <c r="AS19" i="61"/>
  <c r="AR19" i="61"/>
  <c r="AQ19" i="61"/>
  <c r="AP19" i="61"/>
  <c r="AO19" i="61"/>
  <c r="AN19" i="61"/>
  <c r="BF18" i="61"/>
  <c r="BE18" i="61"/>
  <c r="BD18" i="61"/>
  <c r="BC18" i="61"/>
  <c r="BB18" i="61"/>
  <c r="BA18" i="61"/>
  <c r="AZ18" i="61"/>
  <c r="AY18" i="61"/>
  <c r="AX18" i="61"/>
  <c r="AW18" i="61"/>
  <c r="AV18" i="61"/>
  <c r="AU18" i="61"/>
  <c r="AT18" i="61"/>
  <c r="AS18" i="61"/>
  <c r="AR18" i="61"/>
  <c r="AQ18" i="61"/>
  <c r="AP18" i="61"/>
  <c r="AO18" i="61"/>
  <c r="AN18" i="61"/>
  <c r="BF17" i="61"/>
  <c r="BE17" i="61"/>
  <c r="BD17" i="61"/>
  <c r="BC17" i="61"/>
  <c r="BB17" i="61"/>
  <c r="BA17" i="61"/>
  <c r="AZ17" i="61"/>
  <c r="AY17" i="61"/>
  <c r="AX17" i="61"/>
  <c r="AW17" i="61"/>
  <c r="AV17" i="61"/>
  <c r="AU17" i="61"/>
  <c r="AT17" i="61"/>
  <c r="AS17" i="61"/>
  <c r="AR17" i="61"/>
  <c r="AQ17" i="61"/>
  <c r="AP17" i="61"/>
  <c r="AO17" i="61"/>
  <c r="AN17" i="61"/>
  <c r="BF16" i="61"/>
  <c r="BE16" i="61"/>
  <c r="BD16" i="61"/>
  <c r="BC16" i="61"/>
  <c r="BB16" i="61"/>
  <c r="BA16" i="61"/>
  <c r="AZ16" i="61"/>
  <c r="AY16" i="61"/>
  <c r="AX16" i="61"/>
  <c r="AW16" i="61"/>
  <c r="AV16" i="61"/>
  <c r="AU16" i="61"/>
  <c r="AT16" i="61"/>
  <c r="AS16" i="61"/>
  <c r="AR16" i="61"/>
  <c r="AQ16" i="61"/>
  <c r="AP16" i="61"/>
  <c r="AO16" i="61"/>
  <c r="AN16" i="61"/>
  <c r="BF15" i="61"/>
  <c r="BE15" i="61"/>
  <c r="BD15" i="61"/>
  <c r="BC15" i="61"/>
  <c r="BB15" i="61"/>
  <c r="BA15" i="61"/>
  <c r="AZ15" i="61"/>
  <c r="AY15" i="61"/>
  <c r="AX15" i="61"/>
  <c r="AW15" i="61"/>
  <c r="AV15" i="61"/>
  <c r="AU15" i="61"/>
  <c r="AT15" i="61"/>
  <c r="AS15" i="61"/>
  <c r="AR15" i="61"/>
  <c r="AQ15" i="61"/>
  <c r="AP15" i="61"/>
  <c r="AO15" i="61"/>
  <c r="AN15" i="61"/>
  <c r="BF14" i="61"/>
  <c r="BE14" i="61"/>
  <c r="BD14" i="61"/>
  <c r="BC14" i="61"/>
  <c r="BB14" i="61"/>
  <c r="BA14" i="61"/>
  <c r="AZ14" i="61"/>
  <c r="AY14" i="61"/>
  <c r="AX14" i="61"/>
  <c r="AW14" i="61"/>
  <c r="AV14" i="61"/>
  <c r="AU14" i="61"/>
  <c r="AT14" i="61"/>
  <c r="AS14" i="61"/>
  <c r="AR14" i="61"/>
  <c r="AQ14" i="61"/>
  <c r="AP14" i="61"/>
  <c r="AO14" i="61"/>
  <c r="AN14" i="61"/>
  <c r="S14" i="61"/>
  <c r="S15" i="61" s="1"/>
  <c r="S16" i="61" s="1"/>
  <c r="S17" i="61" s="1"/>
  <c r="S18" i="61" s="1"/>
  <c r="S19" i="61" s="1"/>
  <c r="S20" i="61" s="1"/>
  <c r="S21" i="61" s="1"/>
  <c r="S22" i="61" s="1"/>
  <c r="S23" i="61" s="1"/>
  <c r="S24" i="61" s="1"/>
  <c r="S25" i="61" s="1"/>
  <c r="S26" i="61" s="1"/>
  <c r="S27" i="61" s="1"/>
  <c r="S28" i="61" s="1"/>
  <c r="S29" i="61" s="1"/>
  <c r="S30" i="61" s="1"/>
  <c r="S31" i="61" s="1"/>
  <c r="S32" i="61" s="1"/>
  <c r="S33" i="61" s="1"/>
  <c r="S34" i="61" s="1"/>
  <c r="S35" i="61" s="1"/>
  <c r="S36" i="61" s="1"/>
  <c r="S37" i="61" s="1"/>
  <c r="L7" i="61" s="1"/>
  <c r="R14" i="61"/>
  <c r="R15" i="61" s="1"/>
  <c r="R16" i="61" s="1"/>
  <c r="R17" i="61" s="1"/>
  <c r="R18" i="61" s="1"/>
  <c r="R19" i="61" s="1"/>
  <c r="R20" i="61" s="1"/>
  <c r="R21" i="61" s="1"/>
  <c r="R22" i="61" s="1"/>
  <c r="R23" i="61" s="1"/>
  <c r="R24" i="61" s="1"/>
  <c r="R25" i="61" s="1"/>
  <c r="R26" i="61" s="1"/>
  <c r="R27" i="61" s="1"/>
  <c r="R28" i="61" s="1"/>
  <c r="R29" i="61" s="1"/>
  <c r="R30" i="61" s="1"/>
  <c r="R31" i="61" s="1"/>
  <c r="R32" i="61" s="1"/>
  <c r="R33" i="61" s="1"/>
  <c r="R34" i="61" s="1"/>
  <c r="R35" i="61" s="1"/>
  <c r="R36" i="61" s="1"/>
  <c r="R37" i="61" s="1"/>
  <c r="L6" i="61" s="1"/>
  <c r="E8" i="61"/>
  <c r="E7" i="61"/>
  <c r="E6" i="61"/>
  <c r="P5" i="61"/>
  <c r="L5" i="61"/>
  <c r="E5" i="61"/>
  <c r="B19" i="65" l="1"/>
  <c r="AI18" i="65"/>
  <c r="B18" i="64"/>
  <c r="AI17" i="64"/>
  <c r="B17" i="63"/>
  <c r="AI16" i="63"/>
  <c r="B16" i="62"/>
  <c r="AI15" i="62"/>
  <c r="N5" i="61"/>
  <c r="N6" i="61"/>
  <c r="AI14" i="61"/>
  <c r="B15" i="61"/>
  <c r="R5" i="61"/>
  <c r="AU38" i="60"/>
  <c r="BF37" i="60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N5" i="60" s="1"/>
  <c r="E5" i="60"/>
  <c r="B20" i="65" l="1"/>
  <c r="AI19" i="65"/>
  <c r="B19" i="64"/>
  <c r="AI18" i="64"/>
  <c r="B18" i="63"/>
  <c r="AI17" i="63"/>
  <c r="B17" i="62"/>
  <c r="AI16" i="62"/>
  <c r="S17" i="60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B16" i="61"/>
  <c r="AI15" i="61"/>
  <c r="N6" i="60"/>
  <c r="AI14" i="60"/>
  <c r="B15" i="60"/>
  <c r="R5" i="60"/>
  <c r="AU38" i="59"/>
  <c r="BF37" i="59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S16" i="59" s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R14" i="59"/>
  <c r="R15" i="59" s="1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E8" i="59"/>
  <c r="E7" i="59"/>
  <c r="E6" i="59"/>
  <c r="P5" i="59"/>
  <c r="L5" i="59"/>
  <c r="R5" i="59" s="1"/>
  <c r="E5" i="59"/>
  <c r="B21" i="65" l="1"/>
  <c r="AI20" i="65"/>
  <c r="B20" i="64"/>
  <c r="AI19" i="64"/>
  <c r="B19" i="63"/>
  <c r="AI18" i="63"/>
  <c r="B18" i="62"/>
  <c r="AI17" i="62"/>
  <c r="B17" i="61"/>
  <c r="AI16" i="61"/>
  <c r="B16" i="60"/>
  <c r="AI15" i="60"/>
  <c r="N6" i="59"/>
  <c r="AI14" i="59"/>
  <c r="B15" i="59"/>
  <c r="N5" i="59"/>
  <c r="AU38" i="58"/>
  <c r="BF37" i="58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R14" i="58"/>
  <c r="R15" i="58" s="1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E8" i="58"/>
  <c r="E7" i="58"/>
  <c r="E6" i="58"/>
  <c r="P5" i="58"/>
  <c r="L5" i="58"/>
  <c r="N5" i="58" s="1"/>
  <c r="E5" i="58"/>
  <c r="B22" i="65" l="1"/>
  <c r="AI21" i="65"/>
  <c r="B21" i="64"/>
  <c r="AI20" i="64"/>
  <c r="B20" i="63"/>
  <c r="AI19" i="63"/>
  <c r="B19" i="62"/>
  <c r="AI18" i="62"/>
  <c r="B18" i="61"/>
  <c r="AI17" i="61"/>
  <c r="B17" i="60"/>
  <c r="AI16" i="60"/>
  <c r="B16" i="59"/>
  <c r="AI15" i="59"/>
  <c r="N6" i="58"/>
  <c r="AI14" i="58"/>
  <c r="B15" i="58"/>
  <c r="R5" i="58"/>
  <c r="AU38" i="57"/>
  <c r="B23" i="65" l="1"/>
  <c r="AI22" i="65"/>
  <c r="B22" i="64"/>
  <c r="AI21" i="64"/>
  <c r="B21" i="63"/>
  <c r="AI20" i="63"/>
  <c r="B20" i="62"/>
  <c r="AI19" i="62"/>
  <c r="B19" i="61"/>
  <c r="AI18" i="61"/>
  <c r="B18" i="60"/>
  <c r="AI17" i="60"/>
  <c r="B17" i="59"/>
  <c r="AI16" i="59"/>
  <c r="AI15" i="58"/>
  <c r="B16" i="58"/>
  <c r="BF37" i="57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R14" i="57"/>
  <c r="R15" i="57" s="1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E8" i="57"/>
  <c r="E7" i="57"/>
  <c r="E6" i="57"/>
  <c r="P5" i="57"/>
  <c r="L5" i="57"/>
  <c r="N5" i="57" s="1"/>
  <c r="E5" i="57"/>
  <c r="B24" i="65" l="1"/>
  <c r="AI23" i="65"/>
  <c r="B23" i="64"/>
  <c r="AI22" i="64"/>
  <c r="B22" i="63"/>
  <c r="AI21" i="63"/>
  <c r="B21" i="62"/>
  <c r="AI20" i="62"/>
  <c r="B20" i="61"/>
  <c r="AI19" i="61"/>
  <c r="B19" i="60"/>
  <c r="AI18" i="60"/>
  <c r="B18" i="59"/>
  <c r="AI17" i="59"/>
  <c r="B17" i="58"/>
  <c r="AI16" i="58"/>
  <c r="N6" i="57"/>
  <c r="AI14" i="57"/>
  <c r="B15" i="57"/>
  <c r="R5" i="57"/>
  <c r="B25" i="65" l="1"/>
  <c r="AI24" i="65"/>
  <c r="B24" i="64"/>
  <c r="AI23" i="64"/>
  <c r="B23" i="63"/>
  <c r="AI22" i="63"/>
  <c r="B22" i="62"/>
  <c r="AI21" i="62"/>
  <c r="B21" i="61"/>
  <c r="AI20" i="61"/>
  <c r="B20" i="60"/>
  <c r="AI19" i="60"/>
  <c r="B19" i="59"/>
  <c r="AI18" i="59"/>
  <c r="B18" i="58"/>
  <c r="AI17" i="58"/>
  <c r="B16" i="57"/>
  <c r="AI15" i="57"/>
  <c r="B26" i="65" l="1"/>
  <c r="AI25" i="65"/>
  <c r="B25" i="64"/>
  <c r="AI24" i="64"/>
  <c r="B24" i="63"/>
  <c r="AI23" i="63"/>
  <c r="B23" i="62"/>
  <c r="AI22" i="62"/>
  <c r="B22" i="61"/>
  <c r="AI21" i="61"/>
  <c r="B21" i="60"/>
  <c r="AI20" i="60"/>
  <c r="B20" i="59"/>
  <c r="AI19" i="59"/>
  <c r="B19" i="58"/>
  <c r="AI18" i="58"/>
  <c r="B17" i="57"/>
  <c r="AI16" i="57"/>
  <c r="B27" i="65" l="1"/>
  <c r="AI26" i="65"/>
  <c r="B26" i="64"/>
  <c r="AI25" i="64"/>
  <c r="B25" i="63"/>
  <c r="AI24" i="63"/>
  <c r="B24" i="62"/>
  <c r="AI23" i="62"/>
  <c r="B23" i="61"/>
  <c r="AI22" i="61"/>
  <c r="B22" i="60"/>
  <c r="AI21" i="60"/>
  <c r="B21" i="59"/>
  <c r="AI20" i="59"/>
  <c r="B20" i="58"/>
  <c r="AI19" i="58"/>
  <c r="B18" i="57"/>
  <c r="AI17" i="57"/>
  <c r="B28" i="65" l="1"/>
  <c r="AI27" i="65"/>
  <c r="B27" i="64"/>
  <c r="AI26" i="64"/>
  <c r="B26" i="63"/>
  <c r="AI25" i="63"/>
  <c r="B25" i="62"/>
  <c r="AI24" i="62"/>
  <c r="B24" i="61"/>
  <c r="AI23" i="61"/>
  <c r="B23" i="60"/>
  <c r="AI22" i="60"/>
  <c r="B22" i="59"/>
  <c r="AI21" i="59"/>
  <c r="B21" i="58"/>
  <c r="AI20" i="58"/>
  <c r="B19" i="57"/>
  <c r="AI18" i="57"/>
  <c r="B29" i="65" l="1"/>
  <c r="AI28" i="65"/>
  <c r="B28" i="64"/>
  <c r="AI27" i="64"/>
  <c r="B27" i="63"/>
  <c r="AI26" i="63"/>
  <c r="B26" i="62"/>
  <c r="AI25" i="62"/>
  <c r="B25" i="61"/>
  <c r="AI24" i="61"/>
  <c r="B24" i="60"/>
  <c r="AI23" i="60"/>
  <c r="B23" i="59"/>
  <c r="AI22" i="59"/>
  <c r="B22" i="58"/>
  <c r="AI21" i="58"/>
  <c r="B20" i="57"/>
  <c r="AI19" i="57"/>
  <c r="B30" i="65" l="1"/>
  <c r="AI29" i="65"/>
  <c r="B29" i="64"/>
  <c r="AI28" i="64"/>
  <c r="B28" i="63"/>
  <c r="AI27" i="63"/>
  <c r="B27" i="62"/>
  <c r="AI26" i="62"/>
  <c r="B26" i="61"/>
  <c r="AI25" i="61"/>
  <c r="B25" i="60"/>
  <c r="AI24" i="60"/>
  <c r="B24" i="59"/>
  <c r="AI23" i="59"/>
  <c r="B23" i="58"/>
  <c r="AI22" i="58"/>
  <c r="B21" i="57"/>
  <c r="AI20" i="57"/>
  <c r="B31" i="65" l="1"/>
  <c r="AI30" i="65"/>
  <c r="B30" i="64"/>
  <c r="AI29" i="64"/>
  <c r="B29" i="63"/>
  <c r="AI28" i="63"/>
  <c r="B28" i="62"/>
  <c r="AI27" i="62"/>
  <c r="B27" i="61"/>
  <c r="AI26" i="61"/>
  <c r="B26" i="60"/>
  <c r="AI25" i="60"/>
  <c r="B25" i="59"/>
  <c r="AI24" i="59"/>
  <c r="B24" i="58"/>
  <c r="AI23" i="58"/>
  <c r="B22" i="57"/>
  <c r="AI21" i="57"/>
  <c r="B32" i="65" l="1"/>
  <c r="AI31" i="65"/>
  <c r="B31" i="64"/>
  <c r="AI30" i="64"/>
  <c r="B30" i="63"/>
  <c r="AI29" i="63"/>
  <c r="B29" i="62"/>
  <c r="AI28" i="62"/>
  <c r="B28" i="61"/>
  <c r="AI27" i="61"/>
  <c r="B27" i="60"/>
  <c r="AI26" i="60"/>
  <c r="B26" i="59"/>
  <c r="AI25" i="59"/>
  <c r="B25" i="58"/>
  <c r="AI24" i="58"/>
  <c r="B23" i="57"/>
  <c r="AI22" i="57"/>
  <c r="B33" i="65" l="1"/>
  <c r="AI32" i="65"/>
  <c r="B32" i="64"/>
  <c r="AI31" i="64"/>
  <c r="B31" i="63"/>
  <c r="AI30" i="63"/>
  <c r="B30" i="62"/>
  <c r="AI29" i="62"/>
  <c r="B29" i="61"/>
  <c r="AI28" i="61"/>
  <c r="B28" i="60"/>
  <c r="AI27" i="60"/>
  <c r="B27" i="59"/>
  <c r="AI26" i="59"/>
  <c r="B26" i="58"/>
  <c r="AI25" i="58"/>
  <c r="B24" i="57"/>
  <c r="AI23" i="57"/>
  <c r="B34" i="65" l="1"/>
  <c r="AI33" i="65"/>
  <c r="B33" i="64"/>
  <c r="AI32" i="64"/>
  <c r="B32" i="63"/>
  <c r="AI31" i="63"/>
  <c r="B31" i="62"/>
  <c r="AI30" i="62"/>
  <c r="B30" i="61"/>
  <c r="AI29" i="61"/>
  <c r="B29" i="60"/>
  <c r="AI28" i="60"/>
  <c r="B28" i="59"/>
  <c r="AI27" i="59"/>
  <c r="B27" i="58"/>
  <c r="AI26" i="58"/>
  <c r="B25" i="57"/>
  <c r="AI24" i="57"/>
  <c r="B35" i="65" l="1"/>
  <c r="AI34" i="65"/>
  <c r="B34" i="64"/>
  <c r="AI33" i="64"/>
  <c r="B33" i="63"/>
  <c r="AI32" i="63"/>
  <c r="B32" i="62"/>
  <c r="AI31" i="62"/>
  <c r="B31" i="61"/>
  <c r="AI30" i="61"/>
  <c r="B30" i="60"/>
  <c r="AI29" i="60"/>
  <c r="B29" i="59"/>
  <c r="AI28" i="59"/>
  <c r="B28" i="58"/>
  <c r="AI27" i="58"/>
  <c r="B26" i="57"/>
  <c r="AI25" i="57"/>
  <c r="B36" i="65" l="1"/>
  <c r="AI35" i="65"/>
  <c r="B35" i="64"/>
  <c r="AI34" i="64"/>
  <c r="B34" i="63"/>
  <c r="AI33" i="63"/>
  <c r="B33" i="62"/>
  <c r="AI32" i="62"/>
  <c r="B32" i="61"/>
  <c r="AI31" i="61"/>
  <c r="B31" i="60"/>
  <c r="AI30" i="60"/>
  <c r="AI29" i="59"/>
  <c r="B30" i="59"/>
  <c r="B29" i="58"/>
  <c r="AI28" i="58"/>
  <c r="B27" i="57"/>
  <c r="AI26" i="57"/>
  <c r="B37" i="65" l="1"/>
  <c r="AI37" i="65" s="1"/>
  <c r="AI36" i="65"/>
  <c r="B36" i="64"/>
  <c r="AI35" i="64"/>
  <c r="B35" i="63"/>
  <c r="AI34" i="63"/>
  <c r="B34" i="62"/>
  <c r="AI33" i="62"/>
  <c r="B33" i="61"/>
  <c r="AI32" i="61"/>
  <c r="B32" i="60"/>
  <c r="AI31" i="60"/>
  <c r="B31" i="59"/>
  <c r="AI30" i="59"/>
  <c r="B30" i="58"/>
  <c r="AI29" i="58"/>
  <c r="B28" i="57"/>
  <c r="AI27" i="57"/>
  <c r="B37" i="64" l="1"/>
  <c r="AI37" i="64" s="1"/>
  <c r="AI36" i="64"/>
  <c r="B36" i="63"/>
  <c r="AI35" i="63"/>
  <c r="B35" i="62"/>
  <c r="AI34" i="62"/>
  <c r="B34" i="61"/>
  <c r="AI33" i="61"/>
  <c r="B33" i="60"/>
  <c r="AI32" i="60"/>
  <c r="B32" i="59"/>
  <c r="AI31" i="59"/>
  <c r="B31" i="58"/>
  <c r="AI30" i="58"/>
  <c r="B29" i="57"/>
  <c r="AI28" i="57"/>
  <c r="B37" i="63" l="1"/>
  <c r="AI37" i="63" s="1"/>
  <c r="AI36" i="63"/>
  <c r="B36" i="62"/>
  <c r="AI35" i="62"/>
  <c r="B35" i="61"/>
  <c r="AI34" i="61"/>
  <c r="B34" i="60"/>
  <c r="AI33" i="60"/>
  <c r="B33" i="59"/>
  <c r="AI32" i="59"/>
  <c r="B32" i="58"/>
  <c r="AI31" i="58"/>
  <c r="AI29" i="57"/>
  <c r="B30" i="57"/>
  <c r="B37" i="62" l="1"/>
  <c r="AI37" i="62" s="1"/>
  <c r="AI36" i="62"/>
  <c r="B36" i="61"/>
  <c r="AI35" i="61"/>
  <c r="B35" i="60"/>
  <c r="AI34" i="60"/>
  <c r="B34" i="59"/>
  <c r="AI33" i="59"/>
  <c r="B33" i="58"/>
  <c r="AI32" i="58"/>
  <c r="B31" i="57"/>
  <c r="AI30" i="57"/>
  <c r="B37" i="61" l="1"/>
  <c r="AI37" i="61" s="1"/>
  <c r="AI36" i="61"/>
  <c r="B36" i="60"/>
  <c r="AI35" i="60"/>
  <c r="B35" i="59"/>
  <c r="AI34" i="59"/>
  <c r="B34" i="58"/>
  <c r="AI33" i="58"/>
  <c r="B32" i="57"/>
  <c r="AI31" i="57"/>
  <c r="B37" i="60" l="1"/>
  <c r="AI37" i="60" s="1"/>
  <c r="AI36" i="60"/>
  <c r="B36" i="59"/>
  <c r="AI35" i="59"/>
  <c r="B35" i="58"/>
  <c r="AI34" i="58"/>
  <c r="B33" i="57"/>
  <c r="AI32" i="57"/>
  <c r="B37" i="59" l="1"/>
  <c r="AI37" i="59" s="1"/>
  <c r="AI36" i="59"/>
  <c r="B36" i="58"/>
  <c r="AI35" i="58"/>
  <c r="AI33" i="57"/>
  <c r="B34" i="57"/>
  <c r="B37" i="58" l="1"/>
  <c r="AI37" i="58" s="1"/>
  <c r="AI36" i="58"/>
  <c r="B35" i="57"/>
  <c r="AI34" i="57"/>
  <c r="B36" i="57" l="1"/>
  <c r="AI35" i="57"/>
  <c r="B37" i="57" l="1"/>
  <c r="AI37" i="57" s="1"/>
  <c r="AI36" i="57"/>
  <c r="L5" i="55" l="1"/>
  <c r="N5" i="55" s="1"/>
  <c r="L5" i="6"/>
  <c r="R5" i="6" s="1"/>
  <c r="B15" i="9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5" i="56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B28" i="56" s="1"/>
  <c r="B29" i="56" s="1"/>
  <c r="B30" i="56" s="1"/>
  <c r="B31" i="56" s="1"/>
  <c r="B32" i="56" s="1"/>
  <c r="B33" i="56" s="1"/>
  <c r="B34" i="56" s="1"/>
  <c r="B35" i="56" s="1"/>
  <c r="B36" i="56" s="1"/>
  <c r="B37" i="56" s="1"/>
  <c r="B38" i="56" s="1"/>
  <c r="B39" i="56" s="1"/>
  <c r="B40" i="56" s="1"/>
  <c r="B41" i="56" s="1"/>
  <c r="B42" i="56" s="1"/>
  <c r="B43" i="56" s="1"/>
  <c r="B44" i="56" s="1"/>
  <c r="B45" i="56" s="1"/>
  <c r="B46" i="56" s="1"/>
  <c r="B47" i="56" s="1"/>
  <c r="B48" i="56" s="1"/>
  <c r="B49" i="56" s="1"/>
  <c r="B50" i="56" s="1"/>
  <c r="B51" i="56" s="1"/>
  <c r="B52" i="56" s="1"/>
  <c r="B53" i="56" s="1"/>
  <c r="B54" i="56" s="1"/>
  <c r="B55" i="56" s="1"/>
  <c r="B56" i="56" s="1"/>
  <c r="B57" i="56" s="1"/>
  <c r="B58" i="56" s="1"/>
  <c r="B59" i="56" s="1"/>
  <c r="B60" i="56" s="1"/>
  <c r="B61" i="56" s="1"/>
  <c r="B62" i="56" s="1"/>
  <c r="B63" i="56" s="1"/>
  <c r="B64" i="56" s="1"/>
  <c r="B65" i="56" s="1"/>
  <c r="B66" i="56" s="1"/>
  <c r="B67" i="56" s="1"/>
  <c r="B68" i="56" s="1"/>
  <c r="B69" i="56" s="1"/>
  <c r="B70" i="56" s="1"/>
  <c r="B71" i="56" s="1"/>
  <c r="B72" i="56" s="1"/>
  <c r="B73" i="56" s="1"/>
  <c r="B74" i="56" s="1"/>
  <c r="B75" i="56" s="1"/>
  <c r="B76" i="56" s="1"/>
  <c r="B77" i="56" s="1"/>
  <c r="B78" i="56" s="1"/>
  <c r="B79" i="56" s="1"/>
  <c r="B80" i="56" s="1"/>
  <c r="B81" i="56" s="1"/>
  <c r="B82" i="56" s="1"/>
  <c r="B83" i="56" s="1"/>
  <c r="N5" i="56"/>
  <c r="E8" i="56"/>
  <c r="E7" i="56"/>
  <c r="E6" i="56"/>
  <c r="E5" i="5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S14" i="55"/>
  <c r="S15" i="55" s="1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P5" i="55"/>
  <c r="R14" i="55"/>
  <c r="R15" i="55" s="1"/>
  <c r="R16" i="55" s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R14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15" i="55"/>
  <c r="AZ16" i="55"/>
  <c r="AZ17" i="55"/>
  <c r="AZ18" i="55"/>
  <c r="AZ19" i="55"/>
  <c r="AZ20" i="55"/>
  <c r="AZ21" i="55"/>
  <c r="AZ22" i="55"/>
  <c r="AZ23" i="55"/>
  <c r="AZ24" i="55"/>
  <c r="AZ25" i="55"/>
  <c r="AZ26" i="55"/>
  <c r="AZ27" i="55"/>
  <c r="AZ28" i="55"/>
  <c r="AZ29" i="55"/>
  <c r="AZ30" i="55"/>
  <c r="AZ31" i="55"/>
  <c r="AZ32" i="55"/>
  <c r="AZ33" i="55"/>
  <c r="AZ34" i="55"/>
  <c r="AZ35" i="55"/>
  <c r="AZ36" i="55"/>
  <c r="AZ37" i="55"/>
  <c r="AZ14" i="6"/>
  <c r="AZ14" i="55"/>
  <c r="AS37" i="55"/>
  <c r="AS36" i="55"/>
  <c r="AS35" i="55"/>
  <c r="AS34" i="55"/>
  <c r="AS33" i="55"/>
  <c r="AS32" i="55"/>
  <c r="AS31" i="55"/>
  <c r="AS30" i="55"/>
  <c r="AS29" i="55"/>
  <c r="AS28" i="55"/>
  <c r="AS27" i="55"/>
  <c r="AS26" i="55"/>
  <c r="AS25" i="55"/>
  <c r="AS24" i="55"/>
  <c r="AS23" i="55"/>
  <c r="AS22" i="55"/>
  <c r="AS21" i="55"/>
  <c r="AS20" i="55"/>
  <c r="AS19" i="55"/>
  <c r="AS18" i="55"/>
  <c r="AS17" i="55"/>
  <c r="AS16" i="55"/>
  <c r="AS15" i="55"/>
  <c r="AS14" i="55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14" i="6"/>
  <c r="AT15" i="55"/>
  <c r="AT16" i="55"/>
  <c r="AT17" i="55"/>
  <c r="AT18" i="55"/>
  <c r="AT19" i="55"/>
  <c r="AT20" i="55"/>
  <c r="AT21" i="55"/>
  <c r="AT22" i="55"/>
  <c r="AT23" i="55"/>
  <c r="AT24" i="55"/>
  <c r="AT25" i="55"/>
  <c r="AT26" i="55"/>
  <c r="AT27" i="55"/>
  <c r="AT28" i="55"/>
  <c r="AT29" i="55"/>
  <c r="AT30" i="55"/>
  <c r="AT31" i="55"/>
  <c r="AT32" i="55"/>
  <c r="AT33" i="55"/>
  <c r="AT34" i="55"/>
  <c r="AT35" i="55"/>
  <c r="AT36" i="55"/>
  <c r="AT37" i="55"/>
  <c r="AT14" i="55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14" i="6"/>
  <c r="AX37" i="55"/>
  <c r="AW37" i="55"/>
  <c r="AV37" i="55"/>
  <c r="AU37" i="55"/>
  <c r="AX36" i="55"/>
  <c r="AW36" i="55"/>
  <c r="AV36" i="55"/>
  <c r="AU36" i="55"/>
  <c r="AX35" i="55"/>
  <c r="AW35" i="55"/>
  <c r="AV35" i="55"/>
  <c r="AU35" i="55"/>
  <c r="AX34" i="55"/>
  <c r="AW34" i="55"/>
  <c r="AV34" i="55"/>
  <c r="AU34" i="55"/>
  <c r="AX33" i="55"/>
  <c r="AW33" i="55"/>
  <c r="AV33" i="55"/>
  <c r="AU33" i="55"/>
  <c r="AX32" i="55"/>
  <c r="AW32" i="55"/>
  <c r="AV32" i="55"/>
  <c r="AU32" i="55"/>
  <c r="AX31" i="55"/>
  <c r="AW31" i="55"/>
  <c r="AV31" i="55"/>
  <c r="AU31" i="55"/>
  <c r="AX30" i="55"/>
  <c r="AW30" i="55"/>
  <c r="AV30" i="55"/>
  <c r="AU30" i="55"/>
  <c r="AX29" i="55"/>
  <c r="AW29" i="55"/>
  <c r="AV29" i="55"/>
  <c r="AU29" i="55"/>
  <c r="AX28" i="55"/>
  <c r="AW28" i="55"/>
  <c r="AV28" i="55"/>
  <c r="AU28" i="55"/>
  <c r="AX27" i="55"/>
  <c r="AW27" i="55"/>
  <c r="AV27" i="55"/>
  <c r="AU27" i="55"/>
  <c r="AX26" i="55"/>
  <c r="AW26" i="55"/>
  <c r="AV26" i="55"/>
  <c r="AU26" i="55"/>
  <c r="AX25" i="55"/>
  <c r="AW25" i="55"/>
  <c r="AV25" i="55"/>
  <c r="AU25" i="55"/>
  <c r="AX24" i="55"/>
  <c r="AW24" i="55"/>
  <c r="AV24" i="55"/>
  <c r="AU24" i="55"/>
  <c r="AX23" i="55"/>
  <c r="AW23" i="55"/>
  <c r="AV23" i="55"/>
  <c r="AU23" i="55"/>
  <c r="AX22" i="55"/>
  <c r="AW22" i="55"/>
  <c r="AV22" i="55"/>
  <c r="AU22" i="55"/>
  <c r="AX21" i="55"/>
  <c r="AW21" i="55"/>
  <c r="AV21" i="55"/>
  <c r="AU21" i="55"/>
  <c r="AX20" i="55"/>
  <c r="AW20" i="55"/>
  <c r="AV20" i="55"/>
  <c r="AU20" i="55"/>
  <c r="AX19" i="55"/>
  <c r="AW19" i="55"/>
  <c r="AV19" i="55"/>
  <c r="AU19" i="55"/>
  <c r="AX18" i="55"/>
  <c r="AW18" i="55"/>
  <c r="AV18" i="55"/>
  <c r="AU18" i="55"/>
  <c r="AX17" i="55"/>
  <c r="AW17" i="55"/>
  <c r="AV17" i="55"/>
  <c r="AU17" i="55"/>
  <c r="AX16" i="55"/>
  <c r="AW16" i="55"/>
  <c r="AV16" i="55"/>
  <c r="AU16" i="55"/>
  <c r="AX15" i="55"/>
  <c r="AW15" i="55"/>
  <c r="AV15" i="55"/>
  <c r="AU15" i="55"/>
  <c r="AX14" i="55"/>
  <c r="AW14" i="55"/>
  <c r="AV14" i="55"/>
  <c r="AU14" i="55"/>
  <c r="AW15" i="6"/>
  <c r="AX15" i="6"/>
  <c r="AW16" i="6"/>
  <c r="AX16" i="6"/>
  <c r="AW17" i="6"/>
  <c r="AX17" i="6"/>
  <c r="AW18" i="6"/>
  <c r="AX18" i="6"/>
  <c r="AW19" i="6"/>
  <c r="AX19" i="6"/>
  <c r="AW20" i="6"/>
  <c r="AX20" i="6"/>
  <c r="AW21" i="6"/>
  <c r="AX21" i="6"/>
  <c r="AW22" i="6"/>
  <c r="AX22" i="6"/>
  <c r="AW23" i="6"/>
  <c r="AX23" i="6"/>
  <c r="AW24" i="6"/>
  <c r="AX24" i="6"/>
  <c r="AW25" i="6"/>
  <c r="AX25" i="6"/>
  <c r="AW26" i="6"/>
  <c r="AX26" i="6"/>
  <c r="AW27" i="6"/>
  <c r="AX27" i="6"/>
  <c r="AW28" i="6"/>
  <c r="AX28" i="6"/>
  <c r="AW29" i="6"/>
  <c r="AX29" i="6"/>
  <c r="AW30" i="6"/>
  <c r="AX30" i="6"/>
  <c r="AW31" i="6"/>
  <c r="AX31" i="6"/>
  <c r="AW32" i="6"/>
  <c r="AX32" i="6"/>
  <c r="AW33" i="6"/>
  <c r="AX33" i="6"/>
  <c r="AW34" i="6"/>
  <c r="AX34" i="6"/>
  <c r="AW35" i="6"/>
  <c r="AX35" i="6"/>
  <c r="AW36" i="6"/>
  <c r="AX36" i="6"/>
  <c r="AW37" i="6"/>
  <c r="AX37" i="6"/>
  <c r="AX14" i="6"/>
  <c r="AW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14" i="6"/>
  <c r="W14" i="6"/>
  <c r="W15" i="6" s="1"/>
  <c r="N5" i="9"/>
  <c r="E6" i="55"/>
  <c r="E6" i="6"/>
  <c r="E8" i="55"/>
  <c r="E7" i="55"/>
  <c r="E8" i="6"/>
  <c r="E7" i="6"/>
  <c r="E5" i="55"/>
  <c r="E5" i="6"/>
  <c r="BF37" i="55"/>
  <c r="BF36" i="55"/>
  <c r="BF35" i="55"/>
  <c r="BF34" i="55"/>
  <c r="BF33" i="55"/>
  <c r="BF32" i="55"/>
  <c r="BF31" i="55"/>
  <c r="BF30" i="55"/>
  <c r="BF29" i="55"/>
  <c r="BF28" i="55"/>
  <c r="BF27" i="55"/>
  <c r="BF26" i="55"/>
  <c r="BF25" i="55"/>
  <c r="BF24" i="55"/>
  <c r="BF23" i="55"/>
  <c r="BF22" i="55"/>
  <c r="BF21" i="55"/>
  <c r="BF20" i="55"/>
  <c r="BF19" i="55"/>
  <c r="BF18" i="55"/>
  <c r="BF17" i="55"/>
  <c r="BF16" i="55"/>
  <c r="BF15" i="55"/>
  <c r="BF37" i="6"/>
  <c r="BF36" i="6"/>
  <c r="BF35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55"/>
  <c r="BF14" i="6"/>
  <c r="BE37" i="55"/>
  <c r="BD37" i="55"/>
  <c r="BC37" i="55"/>
  <c r="BB37" i="55"/>
  <c r="BA37" i="55"/>
  <c r="AY37" i="55"/>
  <c r="AR37" i="55"/>
  <c r="AQ37" i="55"/>
  <c r="AP37" i="55"/>
  <c r="AO37" i="55"/>
  <c r="AN37" i="55"/>
  <c r="BE36" i="55"/>
  <c r="BD36" i="55"/>
  <c r="BC36" i="55"/>
  <c r="BB36" i="55"/>
  <c r="BA36" i="55"/>
  <c r="AY36" i="55"/>
  <c r="AR36" i="55"/>
  <c r="AQ36" i="55"/>
  <c r="AP36" i="55"/>
  <c r="AO36" i="55"/>
  <c r="AN36" i="55"/>
  <c r="BE35" i="55"/>
  <c r="BD35" i="55"/>
  <c r="BC35" i="55"/>
  <c r="BB35" i="55"/>
  <c r="BA35" i="55"/>
  <c r="AY35" i="55"/>
  <c r="AR35" i="55"/>
  <c r="AQ35" i="55"/>
  <c r="AP35" i="55"/>
  <c r="AO35" i="55"/>
  <c r="AN35" i="55"/>
  <c r="BE34" i="55"/>
  <c r="BD34" i="55"/>
  <c r="BC34" i="55"/>
  <c r="BB34" i="55"/>
  <c r="BA34" i="55"/>
  <c r="AY34" i="55"/>
  <c r="AR34" i="55"/>
  <c r="AQ34" i="55"/>
  <c r="AP34" i="55"/>
  <c r="AO34" i="55"/>
  <c r="AN34" i="55"/>
  <c r="BE33" i="55"/>
  <c r="BD33" i="55"/>
  <c r="BC33" i="55"/>
  <c r="BB33" i="55"/>
  <c r="BA33" i="55"/>
  <c r="AY33" i="55"/>
  <c r="AR33" i="55"/>
  <c r="AQ33" i="55"/>
  <c r="AP33" i="55"/>
  <c r="AO33" i="55"/>
  <c r="AN33" i="55"/>
  <c r="BE32" i="55"/>
  <c r="BD32" i="55"/>
  <c r="BC32" i="55"/>
  <c r="BB32" i="55"/>
  <c r="BA32" i="55"/>
  <c r="AY32" i="55"/>
  <c r="AR32" i="55"/>
  <c r="AQ32" i="55"/>
  <c r="AP32" i="55"/>
  <c r="AO32" i="55"/>
  <c r="AN32" i="55"/>
  <c r="BE31" i="55"/>
  <c r="BD31" i="55"/>
  <c r="BC31" i="55"/>
  <c r="BB31" i="55"/>
  <c r="BA31" i="55"/>
  <c r="AY31" i="55"/>
  <c r="AR31" i="55"/>
  <c r="AQ31" i="55"/>
  <c r="AP31" i="55"/>
  <c r="AO31" i="55"/>
  <c r="AN31" i="55"/>
  <c r="BE30" i="55"/>
  <c r="BD30" i="55"/>
  <c r="BC30" i="55"/>
  <c r="BB30" i="55"/>
  <c r="BA30" i="55"/>
  <c r="AY30" i="55"/>
  <c r="AR30" i="55"/>
  <c r="AQ30" i="55"/>
  <c r="AP30" i="55"/>
  <c r="AO30" i="55"/>
  <c r="AN30" i="55"/>
  <c r="BE29" i="55"/>
  <c r="BD29" i="55"/>
  <c r="BC29" i="55"/>
  <c r="BB29" i="55"/>
  <c r="BA29" i="55"/>
  <c r="AY29" i="55"/>
  <c r="AR29" i="55"/>
  <c r="AQ29" i="55"/>
  <c r="AP29" i="55"/>
  <c r="AO29" i="55"/>
  <c r="AN29" i="55"/>
  <c r="BE28" i="55"/>
  <c r="BD28" i="55"/>
  <c r="BC28" i="55"/>
  <c r="BB28" i="55"/>
  <c r="BA28" i="55"/>
  <c r="AY28" i="55"/>
  <c r="AR28" i="55"/>
  <c r="AQ28" i="55"/>
  <c r="AP28" i="55"/>
  <c r="AO28" i="55"/>
  <c r="AN28" i="55"/>
  <c r="BE27" i="55"/>
  <c r="BD27" i="55"/>
  <c r="BC27" i="55"/>
  <c r="BB27" i="55"/>
  <c r="BA27" i="55"/>
  <c r="AY27" i="55"/>
  <c r="AR27" i="55"/>
  <c r="AQ27" i="55"/>
  <c r="AP27" i="55"/>
  <c r="AO27" i="55"/>
  <c r="AN27" i="55"/>
  <c r="BE26" i="55"/>
  <c r="BD26" i="55"/>
  <c r="BC26" i="55"/>
  <c r="BB26" i="55"/>
  <c r="BA26" i="55"/>
  <c r="AY26" i="55"/>
  <c r="AR26" i="55"/>
  <c r="AQ26" i="55"/>
  <c r="AP26" i="55"/>
  <c r="AO26" i="55"/>
  <c r="AN26" i="55"/>
  <c r="BE25" i="55"/>
  <c r="BD25" i="55"/>
  <c r="BC25" i="55"/>
  <c r="BB25" i="55"/>
  <c r="BA25" i="55"/>
  <c r="AY25" i="55"/>
  <c r="AR25" i="55"/>
  <c r="AQ25" i="55"/>
  <c r="AP25" i="55"/>
  <c r="AO25" i="55"/>
  <c r="AN25" i="55"/>
  <c r="BE24" i="55"/>
  <c r="BD24" i="55"/>
  <c r="BC24" i="55"/>
  <c r="BB24" i="55"/>
  <c r="BA24" i="55"/>
  <c r="AY24" i="55"/>
  <c r="AR24" i="55"/>
  <c r="AQ24" i="55"/>
  <c r="AP24" i="55"/>
  <c r="AO24" i="55"/>
  <c r="AN24" i="55"/>
  <c r="BE23" i="55"/>
  <c r="BD23" i="55"/>
  <c r="BC23" i="55"/>
  <c r="BB23" i="55"/>
  <c r="BA23" i="55"/>
  <c r="AY23" i="55"/>
  <c r="AR23" i="55"/>
  <c r="AQ23" i="55"/>
  <c r="AP23" i="55"/>
  <c r="AO23" i="55"/>
  <c r="AN23" i="55"/>
  <c r="BE22" i="55"/>
  <c r="BD22" i="55"/>
  <c r="BC22" i="55"/>
  <c r="BB22" i="55"/>
  <c r="BA22" i="55"/>
  <c r="AY22" i="55"/>
  <c r="AR22" i="55"/>
  <c r="AQ22" i="55"/>
  <c r="AP22" i="55"/>
  <c r="AO22" i="55"/>
  <c r="AN22" i="55"/>
  <c r="BE21" i="55"/>
  <c r="BD21" i="55"/>
  <c r="BC21" i="55"/>
  <c r="BB21" i="55"/>
  <c r="BA21" i="55"/>
  <c r="AY21" i="55"/>
  <c r="AR21" i="55"/>
  <c r="AQ21" i="55"/>
  <c r="AP21" i="55"/>
  <c r="AO21" i="55"/>
  <c r="AN21" i="55"/>
  <c r="BE20" i="55"/>
  <c r="BD20" i="55"/>
  <c r="BC20" i="55"/>
  <c r="BB20" i="55"/>
  <c r="BA20" i="55"/>
  <c r="AY20" i="55"/>
  <c r="AR20" i="55"/>
  <c r="AQ20" i="55"/>
  <c r="AP20" i="55"/>
  <c r="AO20" i="55"/>
  <c r="AN20" i="55"/>
  <c r="BE19" i="55"/>
  <c r="BD19" i="55"/>
  <c r="BC19" i="55"/>
  <c r="BB19" i="55"/>
  <c r="BA19" i="55"/>
  <c r="AY19" i="55"/>
  <c r="AR19" i="55"/>
  <c r="AQ19" i="55"/>
  <c r="AP19" i="55"/>
  <c r="AO19" i="55"/>
  <c r="AN19" i="55"/>
  <c r="BE18" i="55"/>
  <c r="BD18" i="55"/>
  <c r="BC18" i="55"/>
  <c r="BB18" i="55"/>
  <c r="BA18" i="55"/>
  <c r="AY18" i="55"/>
  <c r="AR18" i="55"/>
  <c r="AQ18" i="55"/>
  <c r="AP18" i="55"/>
  <c r="AO18" i="55"/>
  <c r="AN18" i="55"/>
  <c r="BE17" i="55"/>
  <c r="BD17" i="55"/>
  <c r="BC17" i="55"/>
  <c r="BB17" i="55"/>
  <c r="BA17" i="55"/>
  <c r="AY17" i="55"/>
  <c r="AR17" i="55"/>
  <c r="AQ17" i="55"/>
  <c r="AP17" i="55"/>
  <c r="AO17" i="55"/>
  <c r="AN17" i="55"/>
  <c r="BE16" i="55"/>
  <c r="BD16" i="55"/>
  <c r="BC16" i="55"/>
  <c r="BB16" i="55"/>
  <c r="BA16" i="55"/>
  <c r="AY16" i="55"/>
  <c r="AR16" i="55"/>
  <c r="AQ16" i="55"/>
  <c r="AP16" i="55"/>
  <c r="AO16" i="55"/>
  <c r="AN16" i="55"/>
  <c r="BE15" i="55"/>
  <c r="BD15" i="55"/>
  <c r="BC15" i="55"/>
  <c r="BB15" i="55"/>
  <c r="BA15" i="55"/>
  <c r="AY15" i="55"/>
  <c r="AR15" i="55"/>
  <c r="AQ15" i="55"/>
  <c r="AP15" i="55"/>
  <c r="AO15" i="55"/>
  <c r="AN15" i="55"/>
  <c r="BE14" i="55"/>
  <c r="BD14" i="55"/>
  <c r="BC14" i="55"/>
  <c r="BB14" i="55"/>
  <c r="BA14" i="55"/>
  <c r="AY14" i="55"/>
  <c r="AR14" i="55"/>
  <c r="AQ14" i="55"/>
  <c r="AP14" i="55"/>
  <c r="AO14" i="55"/>
  <c r="AN14" i="55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C37" i="6"/>
  <c r="BC36" i="6"/>
  <c r="BC35" i="6"/>
  <c r="BC34" i="6"/>
  <c r="BC33" i="6"/>
  <c r="BC32" i="6"/>
  <c r="BC31" i="6"/>
  <c r="BC30" i="6"/>
  <c r="BC29" i="6"/>
  <c r="BC28" i="6"/>
  <c r="BC27" i="6"/>
  <c r="BC26" i="6"/>
  <c r="BC25" i="6"/>
  <c r="BC24" i="6"/>
  <c r="BC23" i="6"/>
  <c r="BC22" i="6"/>
  <c r="BC21" i="6"/>
  <c r="BC20" i="6"/>
  <c r="BC19" i="6"/>
  <c r="BC18" i="6"/>
  <c r="BC17" i="6"/>
  <c r="BC16" i="6"/>
  <c r="BC15" i="6"/>
  <c r="BC14" i="6"/>
  <c r="BB37" i="6"/>
  <c r="BB36" i="6"/>
  <c r="BB35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BA37" i="6"/>
  <c r="BA36" i="6"/>
  <c r="BA35" i="6"/>
  <c r="BA34" i="6"/>
  <c r="BA33" i="6"/>
  <c r="BA32" i="6"/>
  <c r="BA31" i="6"/>
  <c r="BA30" i="6"/>
  <c r="BA29" i="6"/>
  <c r="BA28" i="6"/>
  <c r="BA27" i="6"/>
  <c r="BA26" i="6"/>
  <c r="BA25" i="6"/>
  <c r="BA24" i="6"/>
  <c r="BA23" i="6"/>
  <c r="BA22" i="6"/>
  <c r="BA21" i="6"/>
  <c r="BA20" i="6"/>
  <c r="BA19" i="6"/>
  <c r="BA18" i="6"/>
  <c r="BA17" i="6"/>
  <c r="BA16" i="6"/>
  <c r="BA15" i="6"/>
  <c r="BA14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R37" i="6"/>
  <c r="AR36" i="6"/>
  <c r="AR35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7" i="6"/>
  <c r="AN36" i="6"/>
  <c r="AN35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14" i="6"/>
  <c r="P5" i="6"/>
  <c r="E8" i="9"/>
  <c r="E7" i="9"/>
  <c r="E6" i="9"/>
  <c r="E5" i="9"/>
  <c r="X14" i="6" l="1"/>
  <c r="W16" i="6"/>
  <c r="X15" i="6"/>
  <c r="N5" i="6"/>
  <c r="N6" i="55"/>
  <c r="AI14" i="55"/>
  <c r="B15" i="6"/>
  <c r="B16" i="6" s="1"/>
  <c r="AI16" i="6" s="1"/>
  <c r="R5" i="55"/>
  <c r="B15" i="55"/>
  <c r="AI15" i="55" s="1"/>
  <c r="B10" i="56"/>
  <c r="N6" i="6"/>
  <c r="AI14" i="6"/>
  <c r="W17" i="6"/>
  <c r="X16" i="6"/>
  <c r="B84" i="56"/>
  <c r="B85" i="56" s="1"/>
  <c r="B86" i="56" s="1"/>
  <c r="B87" i="56" s="1"/>
  <c r="B10" i="9"/>
  <c r="AI15" i="6" l="1"/>
  <c r="B17" i="6"/>
  <c r="AI17" i="6" s="1"/>
  <c r="B16" i="55"/>
  <c r="B17" i="55" s="1"/>
  <c r="AI17" i="55" s="1"/>
  <c r="W18" i="6"/>
  <c r="X17" i="6"/>
  <c r="B88" i="56"/>
  <c r="I86" i="9"/>
  <c r="I79" i="9"/>
  <c r="I76" i="9"/>
  <c r="I80" i="9"/>
  <c r="I82" i="9"/>
  <c r="I81" i="9"/>
  <c r="I89" i="9"/>
  <c r="I91" i="9"/>
  <c r="I75" i="9"/>
  <c r="I90" i="9"/>
  <c r="I71" i="9"/>
  <c r="I88" i="9"/>
  <c r="I93" i="9"/>
  <c r="I85" i="9"/>
  <c r="I98" i="9"/>
  <c r="I78" i="9"/>
  <c r="I84" i="9"/>
  <c r="I97" i="9"/>
  <c r="I92" i="9"/>
  <c r="I73" i="9"/>
  <c r="I96" i="9"/>
  <c r="I95" i="9"/>
  <c r="I99" i="9"/>
  <c r="I87" i="9"/>
  <c r="I77" i="9"/>
  <c r="I72" i="9"/>
  <c r="I83" i="9"/>
  <c r="I74" i="9"/>
  <c r="I94" i="9"/>
  <c r="J80" i="9"/>
  <c r="G93" i="9"/>
  <c r="H71" i="9"/>
  <c r="O73" i="9"/>
  <c r="F79" i="9"/>
  <c r="D73" i="9"/>
  <c r="D94" i="9"/>
  <c r="G96" i="9"/>
  <c r="K93" i="9"/>
  <c r="K78" i="9"/>
  <c r="D89" i="9"/>
  <c r="D75" i="9"/>
  <c r="M86" i="9"/>
  <c r="O72" i="9"/>
  <c r="O99" i="9"/>
  <c r="E93" i="9"/>
  <c r="P85" i="9"/>
  <c r="H74" i="9"/>
  <c r="N97" i="9"/>
  <c r="O97" i="9"/>
  <c r="N80" i="9"/>
  <c r="E96" i="9"/>
  <c r="H77" i="9"/>
  <c r="H79" i="9"/>
  <c r="L92" i="9"/>
  <c r="N83" i="9"/>
  <c r="E85" i="9"/>
  <c r="L76" i="9"/>
  <c r="J95" i="9"/>
  <c r="E95" i="9"/>
  <c r="F80" i="9"/>
  <c r="P89" i="9"/>
  <c r="M81" i="9"/>
  <c r="C92" i="9"/>
  <c r="J97" i="9"/>
  <c r="H72" i="9"/>
  <c r="C84" i="9"/>
  <c r="K95" i="9"/>
  <c r="H73" i="9"/>
  <c r="C73" i="9"/>
  <c r="P92" i="9"/>
  <c r="N92" i="9"/>
  <c r="O86" i="9"/>
  <c r="K85" i="9"/>
  <c r="O78" i="9"/>
  <c r="N94" i="9"/>
  <c r="J78" i="9"/>
  <c r="M93" i="9"/>
  <c r="M92" i="9"/>
  <c r="J86" i="9"/>
  <c r="G80" i="9"/>
  <c r="G97" i="9"/>
  <c r="L79" i="9"/>
  <c r="P95" i="9"/>
  <c r="E92" i="9"/>
  <c r="C87" i="9"/>
  <c r="F98" i="9"/>
  <c r="N74" i="9"/>
  <c r="M80" i="9"/>
  <c r="O87" i="9"/>
  <c r="C77" i="9"/>
  <c r="C90" i="9"/>
  <c r="E99" i="9"/>
  <c r="F85" i="9"/>
  <c r="F88" i="9"/>
  <c r="H85" i="9"/>
  <c r="O92" i="9"/>
  <c r="M98" i="9"/>
  <c r="P93" i="9"/>
  <c r="K82" i="9"/>
  <c r="O79" i="9"/>
  <c r="D72" i="9"/>
  <c r="M89" i="9"/>
  <c r="E86" i="9"/>
  <c r="E76" i="9"/>
  <c r="F94" i="9"/>
  <c r="N90" i="9"/>
  <c r="D88" i="9"/>
  <c r="L99" i="9"/>
  <c r="J88" i="9"/>
  <c r="K90" i="9"/>
  <c r="O77" i="9"/>
  <c r="P90" i="9"/>
  <c r="J87" i="9"/>
  <c r="C83" i="9"/>
  <c r="D96" i="9"/>
  <c r="J75" i="9"/>
  <c r="J89" i="9"/>
  <c r="C72" i="9"/>
  <c r="F75" i="9"/>
  <c r="C99" i="9"/>
  <c r="H90" i="9"/>
  <c r="C74" i="9"/>
  <c r="P74" i="9"/>
  <c r="C79" i="9"/>
  <c r="P87" i="9"/>
  <c r="G87" i="9"/>
  <c r="F83" i="9"/>
  <c r="J72" i="9"/>
  <c r="G85" i="9"/>
  <c r="E91" i="9"/>
  <c r="O75" i="9"/>
  <c r="D83" i="9"/>
  <c r="L94" i="9"/>
  <c r="D90" i="9"/>
  <c r="P97" i="9"/>
  <c r="O96" i="9"/>
  <c r="J90" i="9"/>
  <c r="H88" i="9"/>
  <c r="G73" i="9"/>
  <c r="K76" i="9"/>
  <c r="D79" i="9"/>
  <c r="E84" i="9"/>
  <c r="N79" i="9"/>
  <c r="O84" i="9"/>
  <c r="G89" i="9"/>
  <c r="P84" i="9"/>
  <c r="P98" i="9"/>
  <c r="O98" i="9"/>
  <c r="L86" i="9"/>
  <c r="O81" i="9"/>
  <c r="P79" i="9"/>
  <c r="F93" i="9"/>
  <c r="O90" i="9"/>
  <c r="M97" i="9"/>
  <c r="F72" i="9"/>
  <c r="J79" i="9"/>
  <c r="J82" i="9"/>
  <c r="H82" i="9"/>
  <c r="M74" i="9"/>
  <c r="H87" i="9"/>
  <c r="E89" i="9"/>
  <c r="D92" i="9"/>
  <c r="L73" i="9"/>
  <c r="N96" i="9"/>
  <c r="F82" i="9"/>
  <c r="F84" i="9"/>
  <c r="O76" i="9"/>
  <c r="M88" i="9"/>
  <c r="G91" i="9"/>
  <c r="L78" i="9"/>
  <c r="N76" i="9"/>
  <c r="F92" i="9"/>
  <c r="G99" i="9"/>
  <c r="L71" i="9"/>
  <c r="J77" i="9"/>
  <c r="L93" i="9"/>
  <c r="E77" i="9"/>
  <c r="G79" i="9"/>
  <c r="F71" i="9"/>
  <c r="H75" i="9"/>
  <c r="G86" i="9"/>
  <c r="M71" i="9"/>
  <c r="J93" i="9"/>
  <c r="G77" i="9"/>
  <c r="N89" i="9"/>
  <c r="O74" i="9"/>
  <c r="N95" i="9"/>
  <c r="F78" i="9"/>
  <c r="F76" i="9"/>
  <c r="K79" i="9"/>
  <c r="O89" i="9"/>
  <c r="H97" i="9"/>
  <c r="O71" i="9"/>
  <c r="M73" i="9"/>
  <c r="L77" i="9"/>
  <c r="N81" i="9"/>
  <c r="E72" i="9"/>
  <c r="P78" i="9"/>
  <c r="F99" i="9"/>
  <c r="M96" i="9"/>
  <c r="D93" i="9"/>
  <c r="J85" i="9"/>
  <c r="D78" i="9"/>
  <c r="C98" i="9"/>
  <c r="L95" i="9"/>
  <c r="G84" i="9"/>
  <c r="J83" i="9"/>
  <c r="J84" i="9"/>
  <c r="J99" i="9"/>
  <c r="H94" i="9"/>
  <c r="P88" i="9"/>
  <c r="M78" i="9"/>
  <c r="M82" i="9"/>
  <c r="P94" i="9"/>
  <c r="D87" i="9"/>
  <c r="N73" i="9"/>
  <c r="G90" i="9"/>
  <c r="C80" i="9"/>
  <c r="L84" i="9"/>
  <c r="J73" i="9"/>
  <c r="D82" i="9"/>
  <c r="H78" i="9"/>
  <c r="E75" i="9"/>
  <c r="J71" i="9"/>
  <c r="K71" i="9"/>
  <c r="K86" i="9"/>
  <c r="K97" i="9"/>
  <c r="H76" i="9"/>
  <c r="P83" i="9"/>
  <c r="J92" i="9"/>
  <c r="K77" i="9"/>
  <c r="N99" i="9"/>
  <c r="G81" i="9"/>
  <c r="F97" i="9"/>
  <c r="G92" i="9"/>
  <c r="C96" i="9"/>
  <c r="L74" i="9"/>
  <c r="E74" i="9"/>
  <c r="E78" i="9"/>
  <c r="N87" i="9"/>
  <c r="O85" i="9"/>
  <c r="K83" i="9"/>
  <c r="P86" i="9"/>
  <c r="C89" i="9"/>
  <c r="P82" i="9"/>
  <c r="P91" i="9"/>
  <c r="L85" i="9"/>
  <c r="F86" i="9"/>
  <c r="H93" i="9"/>
  <c r="H81" i="9"/>
  <c r="E79" i="9"/>
  <c r="E90" i="9"/>
  <c r="N78" i="9"/>
  <c r="C81" i="9"/>
  <c r="E80" i="9"/>
  <c r="M91" i="9"/>
  <c r="E82" i="9"/>
  <c r="D95" i="9"/>
  <c r="M85" i="9"/>
  <c r="E98" i="9"/>
  <c r="G98" i="9"/>
  <c r="O80" i="9"/>
  <c r="D99" i="9"/>
  <c r="C97" i="9"/>
  <c r="P72" i="9"/>
  <c r="N88" i="9"/>
  <c r="D76" i="9"/>
  <c r="C78" i="9"/>
  <c r="E81" i="9"/>
  <c r="O83" i="9"/>
  <c r="H89" i="9"/>
  <c r="K84" i="9"/>
  <c r="K73" i="9"/>
  <c r="J98" i="9"/>
  <c r="P75" i="9"/>
  <c r="C75" i="9"/>
  <c r="M79" i="9"/>
  <c r="P81" i="9"/>
  <c r="E87" i="9"/>
  <c r="K94" i="9"/>
  <c r="C91" i="9"/>
  <c r="C71" i="9"/>
  <c r="G71" i="9"/>
  <c r="K98" i="9"/>
  <c r="K96" i="9"/>
  <c r="H95" i="9"/>
  <c r="C94" i="9"/>
  <c r="D74" i="9"/>
  <c r="F81" i="9"/>
  <c r="N85" i="9"/>
  <c r="M76" i="9"/>
  <c r="J76" i="9"/>
  <c r="E88" i="9"/>
  <c r="D71" i="9"/>
  <c r="D85" i="9"/>
  <c r="J94" i="9"/>
  <c r="N84" i="9"/>
  <c r="M87" i="9"/>
  <c r="C86" i="9"/>
  <c r="P73" i="9"/>
  <c r="N86" i="9"/>
  <c r="L98" i="9"/>
  <c r="K80" i="9"/>
  <c r="K91" i="9"/>
  <c r="O93" i="9"/>
  <c r="F91" i="9"/>
  <c r="H80" i="9"/>
  <c r="K74" i="9"/>
  <c r="L91" i="9"/>
  <c r="F77" i="9"/>
  <c r="K88" i="9"/>
  <c r="K89" i="9"/>
  <c r="F87" i="9"/>
  <c r="N82" i="9"/>
  <c r="O82" i="9"/>
  <c r="G78" i="9"/>
  <c r="F96" i="9"/>
  <c r="M95" i="9"/>
  <c r="N71" i="9"/>
  <c r="H84" i="9"/>
  <c r="H86" i="9"/>
  <c r="G72" i="9"/>
  <c r="G83" i="9"/>
  <c r="L81" i="9"/>
  <c r="C85" i="9"/>
  <c r="P99" i="9"/>
  <c r="P76" i="9"/>
  <c r="F89" i="9"/>
  <c r="O94" i="9"/>
  <c r="P96" i="9"/>
  <c r="D77" i="9"/>
  <c r="H98" i="9"/>
  <c r="L75" i="9"/>
  <c r="M77" i="9"/>
  <c r="L96" i="9"/>
  <c r="O88" i="9"/>
  <c r="N93" i="9"/>
  <c r="K81" i="9"/>
  <c r="J91" i="9"/>
  <c r="K75" i="9"/>
  <c r="L82" i="9"/>
  <c r="M84" i="9"/>
  <c r="C88" i="9"/>
  <c r="N91" i="9"/>
  <c r="K72" i="9"/>
  <c r="H92" i="9"/>
  <c r="C76" i="9"/>
  <c r="M90" i="9"/>
  <c r="K87" i="9"/>
  <c r="G75" i="9"/>
  <c r="C95" i="9"/>
  <c r="L90" i="9"/>
  <c r="O95" i="9"/>
  <c r="N75" i="9"/>
  <c r="N77" i="9"/>
  <c r="C82" i="9"/>
  <c r="D97" i="9"/>
  <c r="E71" i="9"/>
  <c r="N72" i="9"/>
  <c r="J96" i="9"/>
  <c r="H91" i="9"/>
  <c r="D84" i="9"/>
  <c r="L88" i="9"/>
  <c r="G76" i="9"/>
  <c r="L89" i="9"/>
  <c r="E94" i="9"/>
  <c r="C93" i="9"/>
  <c r="E73" i="9"/>
  <c r="H96" i="9"/>
  <c r="E83" i="9"/>
  <c r="F95" i="9"/>
  <c r="D86" i="9"/>
  <c r="O91" i="9"/>
  <c r="P80" i="9"/>
  <c r="D81" i="9"/>
  <c r="L80" i="9"/>
  <c r="D98" i="9"/>
  <c r="N98" i="9"/>
  <c r="K99" i="9"/>
  <c r="M75" i="9"/>
  <c r="M83" i="9"/>
  <c r="P71" i="9"/>
  <c r="L83" i="9"/>
  <c r="D91" i="9"/>
  <c r="H83" i="9"/>
  <c r="F73" i="9"/>
  <c r="G82" i="9"/>
  <c r="G88" i="9"/>
  <c r="J81" i="9"/>
  <c r="L97" i="9"/>
  <c r="H99" i="9"/>
  <c r="G74" i="9"/>
  <c r="L72" i="9"/>
  <c r="L87" i="9"/>
  <c r="F90" i="9"/>
  <c r="D80" i="9"/>
  <c r="K92" i="9"/>
  <c r="M99" i="9"/>
  <c r="F74" i="9"/>
  <c r="E97" i="9"/>
  <c r="M94" i="9"/>
  <c r="G95" i="9"/>
  <c r="M72" i="9"/>
  <c r="G94" i="9"/>
  <c r="J74" i="9"/>
  <c r="P77" i="9"/>
  <c r="I70" i="9"/>
  <c r="J69" i="9"/>
  <c r="P70" i="9"/>
  <c r="K69" i="9"/>
  <c r="J70" i="9"/>
  <c r="M69" i="9"/>
  <c r="G69" i="9"/>
  <c r="J68" i="9"/>
  <c r="M70" i="9"/>
  <c r="P68" i="9"/>
  <c r="L70" i="9"/>
  <c r="F70" i="9"/>
  <c r="D68" i="9"/>
  <c r="G70" i="9"/>
  <c r="E68" i="9"/>
  <c r="H70" i="9"/>
  <c r="C68" i="9"/>
  <c r="C70" i="9"/>
  <c r="K68" i="9"/>
  <c r="E70" i="9"/>
  <c r="O69" i="9"/>
  <c r="F69" i="9"/>
  <c r="N70" i="9"/>
  <c r="M68" i="9"/>
  <c r="L68" i="9"/>
  <c r="F68" i="9"/>
  <c r="D70" i="9"/>
  <c r="L69" i="9"/>
  <c r="K70" i="9"/>
  <c r="O68" i="9"/>
  <c r="D69" i="9"/>
  <c r="I68" i="9"/>
  <c r="I69" i="9"/>
  <c r="N68" i="9"/>
  <c r="O70" i="9"/>
  <c r="C69" i="9"/>
  <c r="G68" i="9"/>
  <c r="N69" i="9"/>
  <c r="E69" i="9"/>
  <c r="H69" i="9"/>
  <c r="P69" i="9"/>
  <c r="H68" i="9"/>
  <c r="B18" i="6" l="1"/>
  <c r="B19" i="6" s="1"/>
  <c r="B18" i="55"/>
  <c r="B19" i="55" s="1"/>
  <c r="AI19" i="55" s="1"/>
  <c r="AI16" i="55"/>
  <c r="X18" i="6"/>
  <c r="W19" i="6"/>
  <c r="B89" i="56"/>
  <c r="AI18" i="6" l="1"/>
  <c r="B20" i="55"/>
  <c r="AI20" i="55" s="1"/>
  <c r="AI18" i="55"/>
  <c r="X19" i="6"/>
  <c r="W20" i="6"/>
  <c r="B90" i="56"/>
  <c r="B20" i="6"/>
  <c r="AI19" i="6"/>
  <c r="J65" i="9"/>
  <c r="L62" i="9"/>
  <c r="M61" i="9"/>
  <c r="K64" i="9"/>
  <c r="O59" i="9"/>
  <c r="L58" i="9"/>
  <c r="L56" i="9"/>
  <c r="H66" i="9"/>
  <c r="I55" i="9"/>
  <c r="M60" i="9"/>
  <c r="F59" i="9"/>
  <c r="L63" i="9"/>
  <c r="E57" i="9"/>
  <c r="C67" i="9"/>
  <c r="G60" i="9"/>
  <c r="K63" i="9"/>
  <c r="M56" i="9"/>
  <c r="G63" i="9"/>
  <c r="C61" i="9"/>
  <c r="F65" i="9"/>
  <c r="C65" i="9"/>
  <c r="D55" i="9"/>
  <c r="E54" i="9"/>
  <c r="F61" i="9"/>
  <c r="L65" i="9"/>
  <c r="D61" i="9"/>
  <c r="N63" i="9"/>
  <c r="E59" i="9"/>
  <c r="D59" i="9"/>
  <c r="L66" i="9"/>
  <c r="G61" i="9"/>
  <c r="E67" i="9"/>
  <c r="G58" i="9"/>
  <c r="P65" i="9"/>
  <c r="E61" i="9"/>
  <c r="I62" i="9"/>
  <c r="D67" i="9"/>
  <c r="M64" i="9"/>
  <c r="N62" i="9"/>
  <c r="N64" i="9"/>
  <c r="L61" i="9"/>
  <c r="E65" i="9"/>
  <c r="M66" i="9"/>
  <c r="I63" i="9"/>
  <c r="F62" i="9"/>
  <c r="H65" i="9"/>
  <c r="M55" i="9"/>
  <c r="I56" i="9"/>
  <c r="C55" i="9"/>
  <c r="L57" i="9"/>
  <c r="M54" i="9"/>
  <c r="P64" i="9"/>
  <c r="N56" i="9"/>
  <c r="D65" i="9"/>
  <c r="J59" i="9"/>
  <c r="C66" i="9"/>
  <c r="D56" i="9"/>
  <c r="P54" i="9"/>
  <c r="F64" i="9"/>
  <c r="K58" i="9"/>
  <c r="P62" i="9"/>
  <c r="E58" i="9"/>
  <c r="G57" i="9"/>
  <c r="M62" i="9"/>
  <c r="N67" i="9"/>
  <c r="E60" i="9"/>
  <c r="E56" i="9"/>
  <c r="D54" i="9"/>
  <c r="C60" i="9"/>
  <c r="K56" i="9"/>
  <c r="O66" i="9"/>
  <c r="D62" i="9"/>
  <c r="C57" i="9"/>
  <c r="J56" i="9"/>
  <c r="O62" i="9"/>
  <c r="G54" i="9"/>
  <c r="C62" i="9"/>
  <c r="N54" i="9"/>
  <c r="F56" i="9"/>
  <c r="I66" i="9"/>
  <c r="I57" i="9"/>
  <c r="K57" i="9"/>
  <c r="I64" i="9"/>
  <c r="L67" i="9"/>
  <c r="H58" i="9"/>
  <c r="O57" i="9"/>
  <c r="H62" i="9"/>
  <c r="H54" i="9"/>
  <c r="H60" i="9"/>
  <c r="I60" i="9"/>
  <c r="P60" i="9"/>
  <c r="F58" i="9"/>
  <c r="H56" i="9"/>
  <c r="D57" i="9"/>
  <c r="H67" i="9"/>
  <c r="K55" i="9"/>
  <c r="O54" i="9"/>
  <c r="J63" i="9"/>
  <c r="D66" i="9"/>
  <c r="D60" i="9"/>
  <c r="C58" i="9"/>
  <c r="C63" i="9"/>
  <c r="N58" i="9"/>
  <c r="G65" i="9"/>
  <c r="N61" i="9"/>
  <c r="J60" i="9"/>
  <c r="M67" i="9"/>
  <c r="K67" i="9"/>
  <c r="G62" i="9"/>
  <c r="C59" i="9"/>
  <c r="L64" i="9"/>
  <c r="K60" i="9"/>
  <c r="G55" i="9"/>
  <c r="O58" i="9"/>
  <c r="I54" i="9"/>
  <c r="E64" i="9"/>
  <c r="I59" i="9"/>
  <c r="D63" i="9"/>
  <c r="P61" i="9"/>
  <c r="M57" i="9"/>
  <c r="F54" i="9"/>
  <c r="D64" i="9"/>
  <c r="E66" i="9"/>
  <c r="J55" i="9"/>
  <c r="P57" i="9"/>
  <c r="O65" i="9"/>
  <c r="J66" i="9"/>
  <c r="D58" i="9"/>
  <c r="K54" i="9"/>
  <c r="P67" i="9"/>
  <c r="O64" i="9"/>
  <c r="L60" i="9"/>
  <c r="F60" i="9"/>
  <c r="C56" i="9"/>
  <c r="N59" i="9"/>
  <c r="E62" i="9"/>
  <c r="F63" i="9"/>
  <c r="F67" i="9"/>
  <c r="O67" i="9"/>
  <c r="J64" i="9"/>
  <c r="K61" i="9"/>
  <c r="P55" i="9"/>
  <c r="H64" i="9"/>
  <c r="O55" i="9"/>
  <c r="C64" i="9"/>
  <c r="P56" i="9"/>
  <c r="H63" i="9"/>
  <c r="J57" i="9"/>
  <c r="G66" i="9"/>
  <c r="O60" i="9"/>
  <c r="J62" i="9"/>
  <c r="P63" i="9"/>
  <c r="I65" i="9"/>
  <c r="F55" i="9"/>
  <c r="L54" i="9"/>
  <c r="F57" i="9"/>
  <c r="J54" i="9"/>
  <c r="H59" i="9"/>
  <c r="L59" i="9"/>
  <c r="J61" i="9"/>
  <c r="M63" i="9"/>
  <c r="H55" i="9"/>
  <c r="K65" i="9"/>
  <c r="P59" i="9"/>
  <c r="M58" i="9"/>
  <c r="O56" i="9"/>
  <c r="C54" i="9"/>
  <c r="P58" i="9"/>
  <c r="G56" i="9"/>
  <c r="I58" i="9"/>
  <c r="L55" i="9"/>
  <c r="K66" i="9"/>
  <c r="I61" i="9"/>
  <c r="K62" i="9"/>
  <c r="N55" i="9"/>
  <c r="M65" i="9"/>
  <c r="O63" i="9"/>
  <c r="N66" i="9"/>
  <c r="P66" i="9"/>
  <c r="J67" i="9"/>
  <c r="F66" i="9"/>
  <c r="H57" i="9"/>
  <c r="O61" i="9"/>
  <c r="E63" i="9"/>
  <c r="N60" i="9"/>
  <c r="M59" i="9"/>
  <c r="G59" i="9"/>
  <c r="G67" i="9"/>
  <c r="H61" i="9"/>
  <c r="K59" i="9"/>
  <c r="I67" i="9"/>
  <c r="N65" i="9"/>
  <c r="G64" i="9"/>
  <c r="N57" i="9"/>
  <c r="J58" i="9"/>
  <c r="E55" i="9"/>
  <c r="B21" i="55" l="1"/>
  <c r="B22" i="55" s="1"/>
  <c r="X20" i="6"/>
  <c r="W21" i="6"/>
  <c r="B91" i="56"/>
  <c r="AI20" i="6"/>
  <c r="B21" i="6"/>
  <c r="AI21" i="55" l="1"/>
  <c r="X21" i="6"/>
  <c r="W22" i="6"/>
  <c r="B92" i="56"/>
  <c r="B23" i="55"/>
  <c r="AI22" i="55"/>
  <c r="B22" i="6"/>
  <c r="AI21" i="6"/>
  <c r="W23" i="6" l="1"/>
  <c r="X22" i="6"/>
  <c r="B93" i="56"/>
  <c r="AI22" i="6"/>
  <c r="B23" i="6"/>
  <c r="B24" i="55"/>
  <c r="AI23" i="55"/>
  <c r="X23" i="6" l="1"/>
  <c r="W24" i="6"/>
  <c r="B94" i="56"/>
  <c r="AI23" i="6"/>
  <c r="B24" i="6"/>
  <c r="AI24" i="55"/>
  <c r="B25" i="55"/>
  <c r="W25" i="6" l="1"/>
  <c r="X24" i="6"/>
  <c r="B95" i="56"/>
  <c r="AI24" i="6"/>
  <c r="B25" i="6"/>
  <c r="AI25" i="55"/>
  <c r="B26" i="55"/>
  <c r="X25" i="6" l="1"/>
  <c r="W26" i="6"/>
  <c r="B96" i="56"/>
  <c r="B27" i="55"/>
  <c r="AI26" i="55"/>
  <c r="AI25" i="6"/>
  <c r="B26" i="6"/>
  <c r="W27" i="6" l="1"/>
  <c r="X26" i="6"/>
  <c r="B97" i="56"/>
  <c r="AI26" i="6"/>
  <c r="B27" i="6"/>
  <c r="AI27" i="55"/>
  <c r="B28" i="55"/>
  <c r="W28" i="6" l="1"/>
  <c r="X27" i="6"/>
  <c r="B98" i="56"/>
  <c r="B28" i="6"/>
  <c r="AI27" i="6"/>
  <c r="B29" i="55"/>
  <c r="AI28" i="55"/>
  <c r="W29" i="6" l="1"/>
  <c r="X28" i="6"/>
  <c r="B99" i="56"/>
  <c r="AI28" i="6"/>
  <c r="B29" i="6"/>
  <c r="AI29" i="55"/>
  <c r="B30" i="55"/>
  <c r="X29" i="6" l="1"/>
  <c r="W30" i="6"/>
  <c r="B100" i="56"/>
  <c r="AI30" i="55"/>
  <c r="B31" i="55"/>
  <c r="AI29" i="6"/>
  <c r="B30" i="6"/>
  <c r="W31" i="6" l="1"/>
  <c r="X30" i="6"/>
  <c r="B101" i="56"/>
  <c r="B31" i="6"/>
  <c r="AI30" i="6"/>
  <c r="AI31" i="55"/>
  <c r="B32" i="55"/>
  <c r="X31" i="6" l="1"/>
  <c r="W32" i="6"/>
  <c r="B102" i="56"/>
  <c r="AI32" i="55"/>
  <c r="B33" i="55"/>
  <c r="B32" i="6"/>
  <c r="AI31" i="6"/>
  <c r="W33" i="6" l="1"/>
  <c r="X32" i="6"/>
  <c r="B103" i="56"/>
  <c r="AI33" i="55"/>
  <c r="B34" i="55"/>
  <c r="AI32" i="6"/>
  <c r="B33" i="6"/>
  <c r="W34" i="6" l="1"/>
  <c r="X33" i="6"/>
  <c r="B104" i="56"/>
  <c r="AI33" i="6"/>
  <c r="B34" i="6"/>
  <c r="B35" i="55"/>
  <c r="AI34" i="55"/>
  <c r="X34" i="6" l="1"/>
  <c r="W35" i="6"/>
  <c r="B105" i="56"/>
  <c r="AI34" i="6"/>
  <c r="B35" i="6"/>
  <c r="B36" i="55"/>
  <c r="AI35" i="55"/>
  <c r="X35" i="6" l="1"/>
  <c r="W36" i="6"/>
  <c r="B106" i="56"/>
  <c r="AI35" i="6"/>
  <c r="B36" i="6"/>
  <c r="AI36" i="55"/>
  <c r="B37" i="55"/>
  <c r="AI37" i="55" s="1"/>
  <c r="W37" i="6" l="1"/>
  <c r="X37" i="6" s="1"/>
  <c r="X36" i="6"/>
  <c r="B107" i="56"/>
  <c r="AI36" i="6"/>
  <c r="B37" i="6"/>
  <c r="AI37" i="6" s="1"/>
  <c r="B108" i="56" l="1"/>
  <c r="B109" i="56" l="1"/>
  <c r="B110" i="56" l="1"/>
  <c r="B111" i="56" l="1"/>
  <c r="B112" i="56" l="1"/>
  <c r="B113" i="56" l="1"/>
  <c r="B114" i="56" l="1"/>
  <c r="B115" i="56" l="1"/>
  <c r="B116" i="56" l="1"/>
  <c r="B117" i="56" l="1"/>
  <c r="B118" i="56" l="1"/>
  <c r="B119" i="56" l="1"/>
  <c r="B120" i="56" l="1"/>
  <c r="B121" i="56" l="1"/>
  <c r="B122" i="56" l="1"/>
  <c r="B123" i="56" l="1"/>
  <c r="B124" i="56" l="1"/>
  <c r="B125" i="56" l="1"/>
  <c r="B126" i="56" l="1"/>
  <c r="B127" i="56" l="1"/>
  <c r="B128" i="56" l="1"/>
  <c r="B129" i="56" l="1"/>
  <c r="B130" i="56" l="1"/>
  <c r="B131" i="56" l="1"/>
  <c r="B132" i="56" l="1"/>
  <c r="B133" i="56" l="1"/>
  <c r="B134" i="56" l="1"/>
  <c r="B135" i="56" l="1"/>
  <c r="B136" i="56" l="1"/>
  <c r="B137" i="56" l="1"/>
  <c r="B138" i="56" l="1"/>
  <c r="B139" i="56" l="1"/>
  <c r="B140" i="56" l="1"/>
  <c r="B141" i="56" l="1"/>
  <c r="B142" i="56" l="1"/>
  <c r="B143" i="56" l="1"/>
  <c r="B144" i="56" l="1"/>
  <c r="B145" i="56" l="1"/>
  <c r="B146" i="56" l="1"/>
  <c r="B147" i="56" l="1"/>
  <c r="B148" i="56" l="1"/>
  <c r="B149" i="56" l="1"/>
  <c r="B150" i="56" l="1"/>
  <c r="B151" i="56" l="1"/>
  <c r="B152" i="56" l="1"/>
  <c r="B153" i="56" l="1"/>
  <c r="B154" i="56" l="1"/>
  <c r="B155" i="56" l="1"/>
  <c r="B156" i="56" l="1"/>
  <c r="B157" i="56" l="1"/>
  <c r="B158" i="56" l="1"/>
  <c r="B159" i="56" l="1"/>
  <c r="B160" i="56" l="1"/>
  <c r="B161" i="56" l="1"/>
  <c r="B162" i="56" l="1"/>
  <c r="B163" i="56" l="1"/>
  <c r="B164" i="56" l="1"/>
  <c r="B165" i="56" l="1"/>
  <c r="B166" i="56" l="1"/>
  <c r="B167" i="56" l="1"/>
  <c r="B168" i="56" l="1"/>
  <c r="B169" i="56" l="1"/>
  <c r="B170" i="56" l="1"/>
  <c r="K90" i="56"/>
  <c r="J84" i="56"/>
  <c r="C24" i="9"/>
  <c r="P34" i="9"/>
  <c r="M33" i="56"/>
  <c r="I81" i="56"/>
  <c r="F87" i="56"/>
  <c r="G51" i="9"/>
  <c r="M49" i="9"/>
  <c r="E17" i="9"/>
  <c r="D31" i="9"/>
  <c r="P82" i="56"/>
  <c r="O27" i="56"/>
  <c r="G77" i="56"/>
  <c r="G45" i="9"/>
  <c r="D33" i="56"/>
  <c r="D51" i="9"/>
  <c r="F85" i="56"/>
  <c r="C66" i="56"/>
  <c r="D38" i="9"/>
  <c r="C85" i="56"/>
  <c r="C83" i="56"/>
  <c r="L89" i="56"/>
  <c r="G25" i="9"/>
  <c r="E74" i="56"/>
  <c r="C82" i="56"/>
  <c r="L69" i="56"/>
  <c r="P26" i="9"/>
  <c r="G53" i="9"/>
  <c r="L50" i="56"/>
  <c r="H89" i="56"/>
  <c r="P36" i="56"/>
  <c r="L18" i="9"/>
  <c r="E45" i="9"/>
  <c r="L59" i="56"/>
  <c r="I51" i="9"/>
  <c r="F17" i="9"/>
  <c r="G47" i="9"/>
  <c r="N89" i="56"/>
  <c r="N34" i="9"/>
  <c r="E32" i="9"/>
  <c r="G22" i="9"/>
  <c r="J42" i="9"/>
  <c r="F23" i="9"/>
  <c r="J36" i="9"/>
  <c r="F20" i="9"/>
  <c r="C31" i="9"/>
  <c r="E34" i="9"/>
  <c r="K28" i="9"/>
  <c r="L39" i="9"/>
  <c r="G41" i="9"/>
  <c r="C90" i="56"/>
  <c r="D17" i="9"/>
  <c r="K39" i="9"/>
  <c r="M40" i="9"/>
  <c r="G33" i="9"/>
  <c r="O46" i="9"/>
  <c r="F46" i="9"/>
  <c r="E77" i="56"/>
  <c r="M32" i="9"/>
  <c r="E46" i="9"/>
  <c r="E28" i="9"/>
  <c r="F43" i="9"/>
  <c r="I22" i="56"/>
  <c r="L47" i="9"/>
  <c r="O18" i="9"/>
  <c r="G44" i="9"/>
  <c r="I19" i="9"/>
  <c r="F27" i="9"/>
  <c r="E21" i="9"/>
  <c r="O82" i="56"/>
  <c r="I21" i="56"/>
  <c r="L25" i="9"/>
  <c r="D68" i="56"/>
  <c r="G37" i="9"/>
  <c r="G81" i="56"/>
  <c r="D41" i="9"/>
  <c r="G82" i="56"/>
  <c r="O21" i="56"/>
  <c r="O55" i="56"/>
  <c r="I31" i="9"/>
  <c r="D39" i="9"/>
  <c r="G17" i="56"/>
  <c r="K41" i="9"/>
  <c r="N43" i="9"/>
  <c r="K50" i="9"/>
  <c r="O29" i="9"/>
  <c r="K20" i="9"/>
  <c r="K88" i="56"/>
  <c r="J71" i="56"/>
  <c r="H51" i="56"/>
  <c r="D17" i="56"/>
  <c r="N31" i="9"/>
  <c r="H44" i="9"/>
  <c r="N19" i="9"/>
  <c r="G17" i="9"/>
  <c r="H36" i="9"/>
  <c r="P36" i="9"/>
  <c r="M83" i="56"/>
  <c r="F52" i="9"/>
  <c r="N88" i="56"/>
  <c r="P17" i="9"/>
  <c r="P49" i="56"/>
  <c r="F90" i="56"/>
  <c r="K34" i="9"/>
  <c r="P49" i="9"/>
  <c r="J27" i="9"/>
  <c r="L50" i="9"/>
  <c r="E44" i="9"/>
  <c r="K33" i="9"/>
  <c r="C52" i="9"/>
  <c r="L82" i="56"/>
  <c r="L36" i="9"/>
  <c r="N46" i="9"/>
  <c r="P17" i="56"/>
  <c r="I20" i="9"/>
  <c r="L24" i="9"/>
  <c r="K40" i="9"/>
  <c r="E48" i="9"/>
  <c r="M47" i="56"/>
  <c r="O61" i="56"/>
  <c r="L32" i="9"/>
  <c r="O24" i="9"/>
  <c r="K19" i="56"/>
  <c r="I83" i="56"/>
  <c r="C36" i="56"/>
  <c r="C27" i="9"/>
  <c r="M90" i="56"/>
  <c r="C88" i="56"/>
  <c r="C19" i="9"/>
  <c r="I84" i="56"/>
  <c r="I26" i="9"/>
  <c r="F39" i="9"/>
  <c r="F15" i="56"/>
  <c r="P44" i="9"/>
  <c r="D48" i="56"/>
  <c r="M53" i="9"/>
  <c r="M18" i="9"/>
  <c r="D52" i="9"/>
  <c r="P83" i="56"/>
  <c r="P19" i="9"/>
  <c r="J50" i="9"/>
  <c r="L40" i="9"/>
  <c r="F50" i="9"/>
  <c r="P28" i="9"/>
  <c r="M33" i="9"/>
  <c r="D48" i="9"/>
  <c r="D37" i="9"/>
  <c r="J17" i="9"/>
  <c r="N26" i="9"/>
  <c r="O47" i="9"/>
  <c r="F33" i="9"/>
  <c r="K37" i="56"/>
  <c r="N27" i="9"/>
  <c r="J40" i="9"/>
  <c r="P20" i="9"/>
  <c r="F45" i="9"/>
  <c r="D22" i="9"/>
  <c r="H53" i="9"/>
  <c r="G42" i="9"/>
  <c r="K49" i="9"/>
  <c r="E38" i="9"/>
  <c r="D86" i="56"/>
  <c r="F86" i="56"/>
  <c r="C29" i="9"/>
  <c r="G90" i="56"/>
  <c r="J47" i="9"/>
  <c r="I29" i="9"/>
  <c r="O17" i="9"/>
  <c r="K19" i="9"/>
  <c r="M39" i="9"/>
  <c r="P24" i="9"/>
  <c r="H20" i="9"/>
  <c r="M48" i="9"/>
  <c r="O27" i="9"/>
  <c r="E18" i="9"/>
  <c r="D83" i="56"/>
  <c r="F36" i="56"/>
  <c r="N22" i="9"/>
  <c r="M27" i="9"/>
  <c r="P33" i="9"/>
  <c r="I77" i="56"/>
  <c r="H32" i="56"/>
  <c r="J88" i="56"/>
  <c r="H18" i="9"/>
  <c r="M23" i="9"/>
  <c r="H52" i="9"/>
  <c r="O83" i="56"/>
  <c r="P38" i="9"/>
  <c r="E49" i="9"/>
  <c r="G85" i="56"/>
  <c r="C36" i="9"/>
  <c r="N45" i="9"/>
  <c r="F47" i="9"/>
  <c r="I17" i="9"/>
  <c r="I68" i="56"/>
  <c r="N72" i="56"/>
  <c r="P31" i="9"/>
  <c r="P15" i="56"/>
  <c r="E87" i="56"/>
  <c r="D43" i="9"/>
  <c r="G43" i="9"/>
  <c r="M24" i="9"/>
  <c r="L29" i="9"/>
  <c r="I70" i="56"/>
  <c r="D32" i="9"/>
  <c r="K60" i="56"/>
  <c r="D84" i="56"/>
  <c r="F35" i="9"/>
  <c r="P51" i="9"/>
  <c r="K32" i="9"/>
  <c r="N35" i="9"/>
  <c r="J31" i="56"/>
  <c r="C15" i="56"/>
  <c r="O33" i="9"/>
  <c r="D45" i="9"/>
  <c r="K42" i="9"/>
  <c r="O25" i="9"/>
  <c r="H38" i="9"/>
  <c r="J34" i="9"/>
  <c r="L20" i="56"/>
  <c r="I27" i="9"/>
  <c r="F28" i="9"/>
  <c r="N31" i="56"/>
  <c r="E30" i="9"/>
  <c r="H28" i="9"/>
  <c r="O89" i="56"/>
  <c r="G32" i="56"/>
  <c r="O81" i="56"/>
  <c r="F81" i="56"/>
  <c r="M47" i="9"/>
  <c r="F19" i="9"/>
  <c r="O30" i="9"/>
  <c r="I36" i="56"/>
  <c r="K42" i="56"/>
  <c r="H35" i="9"/>
  <c r="D40" i="9"/>
  <c r="M82" i="56"/>
  <c r="D46" i="9"/>
  <c r="M87" i="56"/>
  <c r="G32" i="9"/>
  <c r="H48" i="9"/>
  <c r="O84" i="56"/>
  <c r="F21" i="9"/>
  <c r="I39" i="9"/>
  <c r="D29" i="9"/>
  <c r="N43" i="56"/>
  <c r="P88" i="56"/>
  <c r="P81" i="56"/>
  <c r="L34" i="9"/>
  <c r="E61" i="56"/>
  <c r="G20" i="9"/>
  <c r="O48" i="9"/>
  <c r="E83" i="56"/>
  <c r="D28" i="9"/>
  <c r="J23" i="9"/>
  <c r="D81" i="56"/>
  <c r="E29" i="9"/>
  <c r="I48" i="9"/>
  <c r="M25" i="56"/>
  <c r="O52" i="9"/>
  <c r="C50" i="9"/>
  <c r="J38" i="9"/>
  <c r="K46" i="9"/>
  <c r="M21" i="9"/>
  <c r="C18" i="9"/>
  <c r="P32" i="9"/>
  <c r="F49" i="9"/>
  <c r="C39" i="9"/>
  <c r="E37" i="9"/>
  <c r="O22" i="9"/>
  <c r="L27" i="9"/>
  <c r="N42" i="9"/>
  <c r="O23" i="9"/>
  <c r="M86" i="56"/>
  <c r="E27" i="9"/>
  <c r="E32" i="56"/>
  <c r="G28" i="9"/>
  <c r="P40" i="9"/>
  <c r="E88" i="56"/>
  <c r="O90" i="56"/>
  <c r="C40" i="9"/>
  <c r="I35" i="9"/>
  <c r="M45" i="9"/>
  <c r="P53" i="9"/>
  <c r="J49" i="9"/>
  <c r="J52" i="9"/>
  <c r="C30" i="9"/>
  <c r="D89" i="56"/>
  <c r="N37" i="9"/>
  <c r="P35" i="9"/>
  <c r="L43" i="9"/>
  <c r="F89" i="56"/>
  <c r="D82" i="56"/>
  <c r="N40" i="56"/>
  <c r="D49" i="9"/>
  <c r="I47" i="56"/>
  <c r="E42" i="9"/>
  <c r="E89" i="56"/>
  <c r="C51" i="9"/>
  <c r="E40" i="9"/>
  <c r="J22" i="9"/>
  <c r="L51" i="9"/>
  <c r="O31" i="9"/>
  <c r="J43" i="9"/>
  <c r="M29" i="9"/>
  <c r="J25" i="9"/>
  <c r="O34" i="9"/>
  <c r="K18" i="9"/>
  <c r="H30" i="56"/>
  <c r="F82" i="56"/>
  <c r="O39" i="9"/>
  <c r="K21" i="9"/>
  <c r="C45" i="9"/>
  <c r="E82" i="56"/>
  <c r="K24" i="9"/>
  <c r="C28" i="56"/>
  <c r="D50" i="9"/>
  <c r="L88" i="56"/>
  <c r="G19" i="9"/>
  <c r="J24" i="9"/>
  <c r="H42" i="9"/>
  <c r="H90" i="56"/>
  <c r="G83" i="56"/>
  <c r="G71" i="56"/>
  <c r="I82" i="56"/>
  <c r="N81" i="56"/>
  <c r="N51" i="9"/>
  <c r="N40" i="9"/>
  <c r="D77" i="56"/>
  <c r="N36" i="9"/>
  <c r="J32" i="9"/>
  <c r="I33" i="9"/>
  <c r="P25" i="9"/>
  <c r="K87" i="56"/>
  <c r="K26" i="9"/>
  <c r="G49" i="9"/>
  <c r="H83" i="56"/>
  <c r="G61" i="56"/>
  <c r="K86" i="56"/>
  <c r="L52" i="9"/>
  <c r="O51" i="9"/>
  <c r="M88" i="56"/>
  <c r="H19" i="9"/>
  <c r="N28" i="9"/>
  <c r="P48" i="9"/>
  <c r="N86" i="56"/>
  <c r="G66" i="56"/>
  <c r="F69" i="56"/>
  <c r="K81" i="56"/>
  <c r="C38" i="9"/>
  <c r="P22" i="9"/>
  <c r="O39" i="56"/>
  <c r="N36" i="56"/>
  <c r="C87" i="56"/>
  <c r="G62" i="56"/>
  <c r="D47" i="9"/>
  <c r="J20" i="9"/>
  <c r="O40" i="9"/>
  <c r="P89" i="56"/>
  <c r="J41" i="56"/>
  <c r="K49" i="56"/>
  <c r="N17" i="9"/>
  <c r="I53" i="56"/>
  <c r="N54" i="56"/>
  <c r="I85" i="56"/>
  <c r="L22" i="9"/>
  <c r="C63" i="56"/>
  <c r="G21" i="9"/>
  <c r="G38" i="9"/>
  <c r="E47" i="9"/>
  <c r="F53" i="9"/>
  <c r="H49" i="9"/>
  <c r="N52" i="9"/>
  <c r="F45" i="56"/>
  <c r="D19" i="9"/>
  <c r="H45" i="9"/>
  <c r="C41" i="9"/>
  <c r="E29" i="56"/>
  <c r="M37" i="9"/>
  <c r="K17" i="9"/>
  <c r="F52" i="56"/>
  <c r="J41" i="9"/>
  <c r="O21" i="9"/>
  <c r="E22" i="9"/>
  <c r="G35" i="9"/>
  <c r="C23" i="9"/>
  <c r="H50" i="9"/>
  <c r="L20" i="9"/>
  <c r="E23" i="9"/>
  <c r="F38" i="9"/>
  <c r="F29" i="9"/>
  <c r="K89" i="56"/>
  <c r="K38" i="9"/>
  <c r="C53" i="9"/>
  <c r="E20" i="9"/>
  <c r="F70" i="56"/>
  <c r="P85" i="56"/>
  <c r="C25" i="9"/>
  <c r="F41" i="9"/>
  <c r="F30" i="9"/>
  <c r="I48" i="56"/>
  <c r="K30" i="56"/>
  <c r="E35" i="9"/>
  <c r="E84" i="56"/>
  <c r="D18" i="9"/>
  <c r="J35" i="9"/>
  <c r="N49" i="9"/>
  <c r="L41" i="9"/>
  <c r="I25" i="9"/>
  <c r="I42" i="9"/>
  <c r="G24" i="9"/>
  <c r="P52" i="56"/>
  <c r="M25" i="9"/>
  <c r="J45" i="9"/>
  <c r="J51" i="9"/>
  <c r="L53" i="9"/>
  <c r="H82" i="56"/>
  <c r="M52" i="9"/>
  <c r="M66" i="56"/>
  <c r="I47" i="9"/>
  <c r="L90" i="56"/>
  <c r="I90" i="56"/>
  <c r="H88" i="56"/>
  <c r="M31" i="9"/>
  <c r="M38" i="9"/>
  <c r="C47" i="9"/>
  <c r="L35" i="9"/>
  <c r="O43" i="9"/>
  <c r="J74" i="56"/>
  <c r="G36" i="9"/>
  <c r="N26" i="56"/>
  <c r="N75" i="56"/>
  <c r="I28" i="9"/>
  <c r="O19" i="9"/>
  <c r="E31" i="9"/>
  <c r="C46" i="9"/>
  <c r="C77" i="56"/>
  <c r="C35" i="9"/>
  <c r="P43" i="9"/>
  <c r="G86" i="56"/>
  <c r="I18" i="9"/>
  <c r="O37" i="9"/>
  <c r="M20" i="9"/>
  <c r="H41" i="9"/>
  <c r="J18" i="9"/>
  <c r="J90" i="56"/>
  <c r="M39" i="56"/>
  <c r="E85" i="56"/>
  <c r="G39" i="9"/>
  <c r="N90" i="56"/>
  <c r="L44" i="9"/>
  <c r="K36" i="9"/>
  <c r="N83" i="56"/>
  <c r="O78" i="56"/>
  <c r="N47" i="9"/>
  <c r="M43" i="9"/>
  <c r="I23" i="9"/>
  <c r="E43" i="9"/>
  <c r="L83" i="56"/>
  <c r="I53" i="9"/>
  <c r="G89" i="56"/>
  <c r="K44" i="9"/>
  <c r="M19" i="56"/>
  <c r="C26" i="9"/>
  <c r="H51" i="9"/>
  <c r="P30" i="9"/>
  <c r="H47" i="9"/>
  <c r="L42" i="9"/>
  <c r="P87" i="56"/>
  <c r="K52" i="9"/>
  <c r="J27" i="56"/>
  <c r="L21" i="9"/>
  <c r="O53" i="9"/>
  <c r="I89" i="56"/>
  <c r="K37" i="9"/>
  <c r="H23" i="9"/>
  <c r="O87" i="56"/>
  <c r="F25" i="9"/>
  <c r="O49" i="9"/>
  <c r="I38" i="9"/>
  <c r="F19" i="56"/>
  <c r="F83" i="56"/>
  <c r="H87" i="56"/>
  <c r="D27" i="9"/>
  <c r="E24" i="9"/>
  <c r="I71" i="56"/>
  <c r="I52" i="9"/>
  <c r="F37" i="9"/>
  <c r="M51" i="9"/>
  <c r="C48" i="9"/>
  <c r="I43" i="9"/>
  <c r="M42" i="9"/>
  <c r="M40" i="56"/>
  <c r="P18" i="9"/>
  <c r="G26" i="9"/>
  <c r="K45" i="9"/>
  <c r="C84" i="56"/>
  <c r="L17" i="9"/>
  <c r="G46" i="9"/>
  <c r="H41" i="56"/>
  <c r="P50" i="9"/>
  <c r="G29" i="9"/>
  <c r="O85" i="56"/>
  <c r="G84" i="56"/>
  <c r="L38" i="9"/>
  <c r="O38" i="9"/>
  <c r="G19" i="56"/>
  <c r="M89" i="56"/>
  <c r="D44" i="9"/>
  <c r="L28" i="9"/>
  <c r="E55" i="56"/>
  <c r="F40" i="9"/>
  <c r="I30" i="9"/>
  <c r="I41" i="9"/>
  <c r="N48" i="9"/>
  <c r="K35" i="9"/>
  <c r="G30" i="9"/>
  <c r="D36" i="9"/>
  <c r="K48" i="9"/>
  <c r="O86" i="56"/>
  <c r="O42" i="9"/>
  <c r="I88" i="56"/>
  <c r="N20" i="9"/>
  <c r="N87" i="56"/>
  <c r="J44" i="9"/>
  <c r="G88" i="56"/>
  <c r="J53" i="9"/>
  <c r="J81" i="56"/>
  <c r="D25" i="9"/>
  <c r="F20" i="56"/>
  <c r="O41" i="9"/>
  <c r="N41" i="9"/>
  <c r="K84" i="56"/>
  <c r="H31" i="9"/>
  <c r="D88" i="56"/>
  <c r="L85" i="56"/>
  <c r="L37" i="9"/>
  <c r="F34" i="9"/>
  <c r="C20" i="9"/>
  <c r="J19" i="9"/>
  <c r="L87" i="56"/>
  <c r="E39" i="9"/>
  <c r="H29" i="9"/>
  <c r="N25" i="9"/>
  <c r="E50" i="9"/>
  <c r="M48" i="56"/>
  <c r="L31" i="9"/>
  <c r="C42" i="9"/>
  <c r="K75" i="56"/>
  <c r="O44" i="9"/>
  <c r="D53" i="9"/>
  <c r="I24" i="9"/>
  <c r="I44" i="9"/>
  <c r="D34" i="56"/>
  <c r="L33" i="9"/>
  <c r="M44" i="56"/>
  <c r="L34" i="56"/>
  <c r="D90" i="56"/>
  <c r="L23" i="56"/>
  <c r="G27" i="9"/>
  <c r="M22" i="9"/>
  <c r="E41" i="56"/>
  <c r="H84" i="56"/>
  <c r="H30" i="9"/>
  <c r="L23" i="9"/>
  <c r="C33" i="9"/>
  <c r="K47" i="9"/>
  <c r="F27" i="56"/>
  <c r="P47" i="9"/>
  <c r="E63" i="56"/>
  <c r="N64" i="56"/>
  <c r="O20" i="9"/>
  <c r="N85" i="56"/>
  <c r="N19" i="56"/>
  <c r="D35" i="9"/>
  <c r="C34" i="9"/>
  <c r="O50" i="9"/>
  <c r="J48" i="9"/>
  <c r="F33" i="56"/>
  <c r="J46" i="9"/>
  <c r="G34" i="9"/>
  <c r="E19" i="9"/>
  <c r="O32" i="9"/>
  <c r="C44" i="9"/>
  <c r="F26" i="9"/>
  <c r="N32" i="9"/>
  <c r="I22" i="9"/>
  <c r="M19" i="9"/>
  <c r="G50" i="9"/>
  <c r="J82" i="56"/>
  <c r="K24" i="56"/>
  <c r="F76" i="56"/>
  <c r="J87" i="56"/>
  <c r="E51" i="9"/>
  <c r="J86" i="56"/>
  <c r="G26" i="56"/>
  <c r="G73" i="56"/>
  <c r="N50" i="9"/>
  <c r="L19" i="9"/>
  <c r="P41" i="9"/>
  <c r="N29" i="9"/>
  <c r="F44" i="9"/>
  <c r="N84" i="56"/>
  <c r="D36" i="56"/>
  <c r="K25" i="9"/>
  <c r="P39" i="9"/>
  <c r="M26" i="9"/>
  <c r="K51" i="9"/>
  <c r="H22" i="9"/>
  <c r="K29" i="9"/>
  <c r="K43" i="9"/>
  <c r="G87" i="56"/>
  <c r="D34" i="9"/>
  <c r="I86" i="56"/>
  <c r="P21" i="9"/>
  <c r="O26" i="9"/>
  <c r="G31" i="9"/>
  <c r="K22" i="9"/>
  <c r="H85" i="56"/>
  <c r="O36" i="9"/>
  <c r="E86" i="56"/>
  <c r="P27" i="9"/>
  <c r="P29" i="56"/>
  <c r="D33" i="9"/>
  <c r="J69" i="56"/>
  <c r="G41" i="56"/>
  <c r="H32" i="9"/>
  <c r="F48" i="9"/>
  <c r="J21" i="9"/>
  <c r="G48" i="9"/>
  <c r="C43" i="9"/>
  <c r="O26" i="56"/>
  <c r="M28" i="9"/>
  <c r="J83" i="56"/>
  <c r="J85" i="56"/>
  <c r="C17" i="9"/>
  <c r="L86" i="56"/>
  <c r="C37" i="9"/>
  <c r="M85" i="56"/>
  <c r="E90" i="56"/>
  <c r="L30" i="9"/>
  <c r="L46" i="9"/>
  <c r="C62" i="56"/>
  <c r="F66" i="56"/>
  <c r="E81" i="56"/>
  <c r="M61" i="56"/>
  <c r="N44" i="9"/>
  <c r="O80" i="56"/>
  <c r="N21" i="9"/>
  <c r="H86" i="56"/>
  <c r="L84" i="56"/>
  <c r="I36" i="9"/>
  <c r="M41" i="9"/>
  <c r="K82" i="56"/>
  <c r="D87" i="56"/>
  <c r="I37" i="9"/>
  <c r="D24" i="9"/>
  <c r="K83" i="56"/>
  <c r="F36" i="9"/>
  <c r="H37" i="9"/>
  <c r="D20" i="9"/>
  <c r="D26" i="9"/>
  <c r="N24" i="9"/>
  <c r="C21" i="9"/>
  <c r="M44" i="9"/>
  <c r="E59" i="56"/>
  <c r="O88" i="56"/>
  <c r="J30" i="9"/>
  <c r="N32" i="56"/>
  <c r="H43" i="9"/>
  <c r="M81" i="56"/>
  <c r="E25" i="9"/>
  <c r="M50" i="9"/>
  <c r="C28" i="9"/>
  <c r="K53" i="9"/>
  <c r="D21" i="9"/>
  <c r="O45" i="9"/>
  <c r="I39" i="56"/>
  <c r="I55" i="56"/>
  <c r="J37" i="9"/>
  <c r="H46" i="9"/>
  <c r="M30" i="9"/>
  <c r="J31" i="9"/>
  <c r="I49" i="9"/>
  <c r="J29" i="9"/>
  <c r="N33" i="9"/>
  <c r="P42" i="9"/>
  <c r="P58" i="56"/>
  <c r="H33" i="9"/>
  <c r="L81" i="56"/>
  <c r="D79" i="56"/>
  <c r="N53" i="9"/>
  <c r="D30" i="9"/>
  <c r="F24" i="9"/>
  <c r="N82" i="56"/>
  <c r="P29" i="9"/>
  <c r="F22" i="9"/>
  <c r="F18" i="9"/>
  <c r="P52" i="9"/>
  <c r="C22" i="9"/>
  <c r="N16" i="56"/>
  <c r="I52" i="56"/>
  <c r="D72" i="56"/>
  <c r="G52" i="9"/>
  <c r="J26" i="9"/>
  <c r="C56" i="56"/>
  <c r="C81" i="56"/>
  <c r="D42" i="9"/>
  <c r="K30" i="9"/>
  <c r="H34" i="9"/>
  <c r="F67" i="56"/>
  <c r="J26" i="56"/>
  <c r="F84" i="56"/>
  <c r="P84" i="56"/>
  <c r="N38" i="9"/>
  <c r="P75" i="56"/>
  <c r="C32" i="9"/>
  <c r="F88" i="56"/>
  <c r="M17" i="9"/>
  <c r="L26" i="9"/>
  <c r="J89" i="56"/>
  <c r="M36" i="9"/>
  <c r="I50" i="9"/>
  <c r="F42" i="9"/>
  <c r="E36" i="9"/>
  <c r="J39" i="9"/>
  <c r="F51" i="9"/>
  <c r="E33" i="9"/>
  <c r="H21" i="9"/>
  <c r="H25" i="9"/>
  <c r="F31" i="9"/>
  <c r="K27" i="9"/>
  <c r="C24" i="56"/>
  <c r="I34" i="9"/>
  <c r="I32" i="9"/>
  <c r="D80" i="56"/>
  <c r="D39" i="56"/>
  <c r="G40" i="9"/>
  <c r="M34" i="9"/>
  <c r="G23" i="9"/>
  <c r="O50" i="56"/>
  <c r="H81" i="56"/>
  <c r="J28" i="9"/>
  <c r="E52" i="9"/>
  <c r="H39" i="9"/>
  <c r="E26" i="9"/>
  <c r="L49" i="9"/>
  <c r="E41" i="9"/>
  <c r="O28" i="9"/>
  <c r="I46" i="9"/>
  <c r="I17" i="56"/>
  <c r="M35" i="9"/>
  <c r="H26" i="9"/>
  <c r="L45" i="9"/>
  <c r="N23" i="9"/>
  <c r="O35" i="9"/>
  <c r="F32" i="9"/>
  <c r="P86" i="56"/>
  <c r="H27" i="9"/>
  <c r="H17" i="9"/>
  <c r="K85" i="56"/>
  <c r="O67" i="56"/>
  <c r="F79" i="56"/>
  <c r="I45" i="9"/>
  <c r="N30" i="9"/>
  <c r="P37" i="9"/>
  <c r="N69" i="56"/>
  <c r="I87" i="56"/>
  <c r="P28" i="56"/>
  <c r="P23" i="9"/>
  <c r="I40" i="9"/>
  <c r="K31" i="9"/>
  <c r="C86" i="56"/>
  <c r="M84" i="56"/>
  <c r="L16" i="56"/>
  <c r="I20" i="56"/>
  <c r="E53" i="9"/>
  <c r="N18" i="9"/>
  <c r="D85" i="56"/>
  <c r="K23" i="9"/>
  <c r="N39" i="9"/>
  <c r="H40" i="9"/>
  <c r="M46" i="9"/>
  <c r="P46" i="9"/>
  <c r="P90" i="56"/>
  <c r="G18" i="9"/>
  <c r="P45" i="9"/>
  <c r="C49" i="9"/>
  <c r="P18" i="56"/>
  <c r="L48" i="9"/>
  <c r="I21" i="9"/>
  <c r="H24" i="9"/>
  <c r="J33" i="9"/>
  <c r="C89" i="56"/>
  <c r="D23" i="9"/>
  <c r="B171" i="56" l="1"/>
  <c r="B172" i="56" l="1"/>
  <c r="B173" i="56" l="1"/>
  <c r="B174" i="56" l="1"/>
  <c r="B175" i="56" l="1"/>
  <c r="B176" i="56" l="1"/>
  <c r="B177" i="56" l="1"/>
  <c r="B178" i="56" l="1"/>
  <c r="B179" i="56" l="1"/>
  <c r="B180" i="56" l="1"/>
  <c r="B181" i="56" l="1"/>
  <c r="B182" i="56" l="1"/>
  <c r="B183" i="56" l="1"/>
  <c r="B184" i="56" l="1"/>
  <c r="B185" i="56" l="1"/>
  <c r="B186" i="56" l="1"/>
  <c r="B187" i="56" l="1"/>
  <c r="B188" i="56" l="1"/>
  <c r="B189" i="56" l="1"/>
  <c r="B190" i="56" l="1"/>
  <c r="B191" i="56" l="1"/>
  <c r="B192" i="56" l="1"/>
  <c r="B193" i="56" l="1"/>
  <c r="B194" i="56" l="1"/>
  <c r="B195" i="56" l="1"/>
  <c r="B196" i="56" l="1"/>
  <c r="B197" i="56" l="1"/>
  <c r="B198" i="56" l="1"/>
  <c r="B199" i="56" l="1"/>
  <c r="B200" i="56" l="1"/>
  <c r="B201" i="56" l="1"/>
  <c r="B202" i="56" l="1"/>
  <c r="B203" i="56" l="1"/>
  <c r="B204" i="56" l="1"/>
  <c r="B205" i="56" l="1"/>
  <c r="B206" i="56" l="1"/>
  <c r="B207" i="56" l="1"/>
  <c r="B208" i="56" l="1"/>
  <c r="B209" i="56" l="1"/>
  <c r="B210" i="56" l="1"/>
  <c r="B211" i="56" l="1"/>
  <c r="B212" i="56" l="1"/>
  <c r="B213" i="56" l="1"/>
  <c r="B214" i="56" l="1"/>
  <c r="B215" i="56" l="1"/>
  <c r="B216" i="56" l="1"/>
  <c r="B217" i="56" l="1"/>
  <c r="B218" i="56" l="1"/>
  <c r="B219" i="56" l="1"/>
  <c r="B220" i="56" l="1"/>
  <c r="B221" i="56" l="1"/>
  <c r="B222" i="56" l="1"/>
  <c r="B223" i="56" l="1"/>
  <c r="B224" i="56" l="1"/>
  <c r="B225" i="56" l="1"/>
  <c r="B226" i="56" l="1"/>
  <c r="B227" i="56" l="1"/>
  <c r="B228" i="56" l="1"/>
  <c r="B229" i="56" l="1"/>
  <c r="B230" i="56" l="1"/>
  <c r="B231" i="56" l="1"/>
  <c r="B232" i="56" l="1"/>
  <c r="B233" i="56" l="1"/>
  <c r="B234" i="56" l="1"/>
  <c r="B235" i="56" l="1"/>
  <c r="B236" i="56" l="1"/>
  <c r="B237" i="56" l="1"/>
  <c r="B238" i="56" l="1"/>
  <c r="B239" i="56" l="1"/>
  <c r="B240" i="56" l="1"/>
  <c r="B241" i="56" l="1"/>
  <c r="B242" i="56" l="1"/>
  <c r="B243" i="56" l="1"/>
  <c r="B244" i="56" l="1"/>
  <c r="B245" i="56" l="1"/>
  <c r="B246" i="56" l="1"/>
  <c r="B247" i="56" l="1"/>
  <c r="B248" i="56" l="1"/>
  <c r="B249" i="56" l="1"/>
  <c r="B250" i="56" l="1"/>
  <c r="B251" i="56" l="1"/>
  <c r="B252" i="56" l="1"/>
  <c r="B253" i="56" l="1"/>
  <c r="B254" i="56" l="1"/>
  <c r="B255" i="56" l="1"/>
  <c r="B256" i="56" l="1"/>
  <c r="B257" i="56" l="1"/>
  <c r="B258" i="56" l="1"/>
  <c r="B259" i="56" l="1"/>
  <c r="B260" i="56" l="1"/>
  <c r="B261" i="56" l="1"/>
  <c r="B262" i="56" l="1"/>
  <c r="B263" i="56" l="1"/>
  <c r="B264" i="56" l="1"/>
  <c r="B265" i="56" l="1"/>
  <c r="B266" i="56" l="1"/>
  <c r="B267" i="56" l="1"/>
  <c r="B268" i="56" l="1"/>
  <c r="B269" i="56" l="1"/>
  <c r="B270" i="56" l="1"/>
  <c r="B271" i="56" l="1"/>
  <c r="B272" i="56" l="1"/>
  <c r="B273" i="56" l="1"/>
  <c r="B274" i="56" l="1"/>
  <c r="B275" i="56" l="1"/>
  <c r="B276" i="56" l="1"/>
  <c r="B277" i="56" l="1"/>
  <c r="B278" i="56" l="1"/>
  <c r="B279" i="56" l="1"/>
  <c r="B280" i="56" l="1"/>
  <c r="B281" i="56" l="1"/>
  <c r="B282" i="56" l="1"/>
  <c r="B283" i="56" l="1"/>
  <c r="B284" i="56" l="1"/>
  <c r="B285" i="56" l="1"/>
  <c r="B286" i="56" l="1"/>
  <c r="B287" i="56" l="1"/>
  <c r="B288" i="56" l="1"/>
  <c r="B289" i="56" l="1"/>
  <c r="B290" i="56" l="1"/>
  <c r="B291" i="56" l="1"/>
  <c r="B292" i="56" l="1"/>
  <c r="B293" i="56" l="1"/>
  <c r="B294" i="56" l="1"/>
  <c r="B295" i="56" l="1"/>
  <c r="B296" i="56" l="1"/>
  <c r="B297" i="56" l="1"/>
  <c r="B298" i="56" l="1"/>
  <c r="B299" i="56" l="1"/>
  <c r="B300" i="56" l="1"/>
  <c r="B301" i="56" l="1"/>
  <c r="B302" i="56" l="1"/>
  <c r="B303" i="56" l="1"/>
  <c r="B304" i="56" l="1"/>
  <c r="B305" i="56" l="1"/>
  <c r="B306" i="56" l="1"/>
  <c r="B307" i="56" l="1"/>
  <c r="B308" i="56" l="1"/>
  <c r="B309" i="56" l="1"/>
  <c r="B310" i="56" l="1"/>
  <c r="B311" i="56" l="1"/>
  <c r="B312" i="56" l="1"/>
  <c r="B313" i="56" l="1"/>
  <c r="B314" i="56" l="1"/>
  <c r="B315" i="56" l="1"/>
  <c r="B316" i="56" l="1"/>
  <c r="B317" i="56" l="1"/>
  <c r="B318" i="56" l="1"/>
  <c r="B319" i="56" l="1"/>
  <c r="B320" i="56" l="1"/>
  <c r="B321" i="56" l="1"/>
  <c r="B322" i="56" l="1"/>
  <c r="B323" i="56" l="1"/>
  <c r="B324" i="56" l="1"/>
  <c r="B325" i="56" l="1"/>
  <c r="B326" i="56" l="1"/>
  <c r="B327" i="56" l="1"/>
  <c r="B328" i="56" l="1"/>
  <c r="B329" i="56" l="1"/>
  <c r="B330" i="56" l="1"/>
  <c r="B331" i="56" l="1"/>
  <c r="B332" i="56" l="1"/>
  <c r="B333" i="56" l="1"/>
  <c r="B334" i="56" l="1"/>
  <c r="B335" i="56" l="1"/>
  <c r="B336" i="56" l="1"/>
  <c r="B337" i="56" l="1"/>
  <c r="B338" i="56" l="1"/>
  <c r="B339" i="56" l="1"/>
  <c r="B340" i="56" l="1"/>
  <c r="B341" i="56" l="1"/>
  <c r="B342" i="56" l="1"/>
  <c r="B343" i="56" l="1"/>
  <c r="B344" i="56" l="1"/>
  <c r="B345" i="56" l="1"/>
  <c r="B346" i="56" l="1"/>
  <c r="B347" i="56" l="1"/>
  <c r="B348" i="56" l="1"/>
  <c r="B349" i="56" l="1"/>
  <c r="B350" i="56" l="1"/>
  <c r="B351" i="56" l="1"/>
  <c r="B352" i="56" l="1"/>
  <c r="B353" i="56" l="1"/>
  <c r="B354" i="56" l="1"/>
  <c r="B355" i="56" l="1"/>
  <c r="B356" i="56" l="1"/>
  <c r="B357" i="56" l="1"/>
  <c r="B358" i="56" l="1"/>
  <c r="B359" i="56" l="1"/>
  <c r="B360" i="56" l="1"/>
  <c r="B361" i="56" l="1"/>
  <c r="B362" i="56" l="1"/>
  <c r="B363" i="56" l="1"/>
  <c r="B364" i="56" l="1"/>
  <c r="B365" i="56" l="1"/>
  <c r="B366" i="56" l="1"/>
  <c r="B367" i="56" l="1"/>
  <c r="B368" i="56" l="1"/>
  <c r="B369" i="56" l="1"/>
  <c r="B370" i="56" l="1"/>
  <c r="B371" i="56" l="1"/>
  <c r="B372" i="56" l="1"/>
  <c r="B373" i="56" l="1"/>
  <c r="B374" i="56" l="1"/>
  <c r="B375" i="56" l="1"/>
  <c r="B376" i="56" l="1"/>
  <c r="B377" i="56" l="1"/>
  <c r="B378" i="56" l="1"/>
  <c r="B379" i="56" l="1"/>
  <c r="B380" i="56" l="1"/>
  <c r="B381" i="56" l="1"/>
  <c r="B382" i="56" l="1"/>
  <c r="B383" i="56" l="1"/>
  <c r="B384" i="56" l="1"/>
  <c r="B385" i="56" l="1"/>
  <c r="B386" i="56" l="1"/>
  <c r="B387" i="56" l="1"/>
  <c r="B388" i="56" l="1"/>
  <c r="B389" i="56" l="1"/>
  <c r="B390" i="56" l="1"/>
  <c r="B391" i="56" l="1"/>
  <c r="B392" i="56" l="1"/>
  <c r="B393" i="56" l="1"/>
  <c r="B394" i="56" l="1"/>
  <c r="B395" i="56" l="1"/>
  <c r="B396" i="56" l="1"/>
  <c r="B397" i="56" l="1"/>
  <c r="B398" i="56" l="1"/>
  <c r="B399" i="56" l="1"/>
  <c r="B400" i="56" l="1"/>
  <c r="B401" i="56" l="1"/>
  <c r="B402" i="56" l="1"/>
  <c r="B403" i="56" l="1"/>
  <c r="B404" i="56" l="1"/>
  <c r="B405" i="56" l="1"/>
  <c r="B406" i="56" l="1"/>
  <c r="B407" i="56" l="1"/>
  <c r="B408" i="56" l="1"/>
  <c r="B409" i="56" l="1"/>
  <c r="B410" i="56" l="1"/>
  <c r="B411" i="56" l="1"/>
  <c r="B412" i="56" l="1"/>
  <c r="B413" i="56" l="1"/>
  <c r="B414" i="56" l="1"/>
  <c r="B415" i="56" l="1"/>
  <c r="B416" i="56" l="1"/>
  <c r="B417" i="56" l="1"/>
  <c r="B418" i="56" l="1"/>
  <c r="B419" i="56" l="1"/>
  <c r="B420" i="56" l="1"/>
  <c r="B421" i="56" l="1"/>
  <c r="B422" i="56" l="1"/>
  <c r="B423" i="56" l="1"/>
  <c r="B424" i="56" l="1"/>
  <c r="B425" i="56" l="1"/>
  <c r="B426" i="56" l="1"/>
  <c r="B427" i="56" l="1"/>
  <c r="B428" i="56" l="1"/>
  <c r="B429" i="56" l="1"/>
  <c r="B430" i="56" l="1"/>
  <c r="B431" i="56" l="1"/>
  <c r="B432" i="56" l="1"/>
  <c r="B433" i="56" l="1"/>
  <c r="B434" i="56" l="1"/>
  <c r="K245" i="56"/>
  <c r="N281" i="56"/>
  <c r="F143" i="56"/>
  <c r="F333" i="56"/>
  <c r="O229" i="56"/>
  <c r="J147" i="56"/>
  <c r="D390" i="56"/>
  <c r="O206" i="56"/>
  <c r="N135" i="56"/>
  <c r="M279" i="56"/>
  <c r="O196" i="56"/>
  <c r="J252" i="56"/>
  <c r="H346" i="56"/>
  <c r="F381" i="56"/>
  <c r="J239" i="56"/>
  <c r="P261" i="56"/>
  <c r="M224" i="56"/>
  <c r="F118" i="56"/>
  <c r="I265" i="56"/>
  <c r="J160" i="56"/>
  <c r="L207" i="56"/>
  <c r="M228" i="56"/>
  <c r="D185" i="56"/>
  <c r="G299" i="56"/>
  <c r="H367" i="56"/>
  <c r="K328" i="56"/>
  <c r="F346" i="56"/>
  <c r="N185" i="56"/>
  <c r="H210" i="56"/>
  <c r="I161" i="56"/>
  <c r="L304" i="56"/>
  <c r="P51" i="56"/>
  <c r="D201" i="56"/>
  <c r="F355" i="56"/>
  <c r="J325" i="56"/>
  <c r="G152" i="56"/>
  <c r="G206" i="56"/>
  <c r="H390" i="56"/>
  <c r="I336" i="56"/>
  <c r="C199" i="56"/>
  <c r="L22" i="56"/>
  <c r="G315" i="56"/>
  <c r="G362" i="56"/>
  <c r="L190" i="56"/>
  <c r="E120" i="56"/>
  <c r="J284" i="56"/>
  <c r="M323" i="56"/>
  <c r="K175" i="56"/>
  <c r="L287" i="56"/>
  <c r="F288" i="56"/>
  <c r="M235" i="56"/>
  <c r="P353" i="56"/>
  <c r="E302" i="56"/>
  <c r="G182" i="56"/>
  <c r="E25" i="56"/>
  <c r="N138" i="56"/>
  <c r="P192" i="56"/>
  <c r="L305" i="56"/>
  <c r="P300" i="56"/>
  <c r="O99" i="56"/>
  <c r="E15" i="56"/>
  <c r="N169" i="56"/>
  <c r="E185" i="56"/>
  <c r="O205" i="56"/>
  <c r="I278" i="56"/>
  <c r="P344" i="56"/>
  <c r="F270" i="56"/>
  <c r="G122" i="56"/>
  <c r="L350" i="56"/>
  <c r="M229" i="56"/>
  <c r="L272" i="56"/>
  <c r="P160" i="56"/>
  <c r="N310" i="56"/>
  <c r="I354" i="56"/>
  <c r="C324" i="56"/>
  <c r="N198" i="56"/>
  <c r="M170" i="56"/>
  <c r="E328" i="56"/>
  <c r="D69" i="56"/>
  <c r="N131" i="56"/>
  <c r="O216" i="56"/>
  <c r="G78" i="56"/>
  <c r="N93" i="56"/>
  <c r="E318" i="56"/>
  <c r="J257" i="56"/>
  <c r="L165" i="56"/>
  <c r="J281" i="56"/>
  <c r="K357" i="56"/>
  <c r="P71" i="56"/>
  <c r="F229" i="56"/>
  <c r="E147" i="56"/>
  <c r="C317" i="56"/>
  <c r="I151" i="56"/>
  <c r="F235" i="56"/>
  <c r="F231" i="56"/>
  <c r="E151" i="56"/>
  <c r="C128" i="56"/>
  <c r="J203" i="56"/>
  <c r="M244" i="56"/>
  <c r="G241" i="56"/>
  <c r="H183" i="56"/>
  <c r="L39" i="56"/>
  <c r="E158" i="56"/>
  <c r="D160" i="56"/>
  <c r="L286" i="56"/>
  <c r="J133" i="56"/>
  <c r="E108" i="56"/>
  <c r="O180" i="56"/>
  <c r="L226" i="56"/>
  <c r="H316" i="56"/>
  <c r="P108" i="56"/>
  <c r="E97" i="56"/>
  <c r="C155" i="56"/>
  <c r="C43" i="56"/>
  <c r="D207" i="56"/>
  <c r="D18" i="56"/>
  <c r="E351" i="56"/>
  <c r="N269" i="56"/>
  <c r="H142" i="56"/>
  <c r="J256" i="56"/>
  <c r="C25" i="56"/>
  <c r="K257" i="56"/>
  <c r="E16" i="9"/>
  <c r="F319" i="56"/>
  <c r="J47" i="56"/>
  <c r="M99" i="56"/>
  <c r="P304" i="56"/>
  <c r="O19" i="56"/>
  <c r="L154" i="56"/>
  <c r="H155" i="56"/>
  <c r="M168" i="56"/>
  <c r="I137" i="56"/>
  <c r="P45" i="56"/>
  <c r="O179" i="56"/>
  <c r="F113" i="56"/>
  <c r="E374" i="56"/>
  <c r="F151" i="56"/>
  <c r="J108" i="56"/>
  <c r="N224" i="56"/>
  <c r="M189" i="56"/>
  <c r="I327" i="56"/>
  <c r="P141" i="56"/>
  <c r="L128" i="56"/>
  <c r="F292" i="56"/>
  <c r="J296" i="56"/>
  <c r="P169" i="56"/>
  <c r="H208" i="56"/>
  <c r="O156" i="56"/>
  <c r="P40" i="56"/>
  <c r="E53" i="56"/>
  <c r="O140" i="56"/>
  <c r="K182" i="56"/>
  <c r="N144" i="56"/>
  <c r="H241" i="56"/>
  <c r="I152" i="56"/>
  <c r="J193" i="56"/>
  <c r="K51" i="56"/>
  <c r="L42" i="56"/>
  <c r="G145" i="56"/>
  <c r="H17" i="56"/>
  <c r="O222" i="56"/>
  <c r="K100" i="56"/>
  <c r="O70" i="56"/>
  <c r="I98" i="56"/>
  <c r="K143" i="56"/>
  <c r="G46" i="56"/>
  <c r="I129" i="56"/>
  <c r="P247" i="56"/>
  <c r="J354" i="56"/>
  <c r="M127" i="56"/>
  <c r="I241" i="56"/>
  <c r="N129" i="56"/>
  <c r="C280" i="56"/>
  <c r="I200" i="56"/>
  <c r="E47" i="56"/>
  <c r="F138" i="56"/>
  <c r="L377" i="56"/>
  <c r="I342" i="56"/>
  <c r="D93" i="56"/>
  <c r="O77" i="56"/>
  <c r="J168" i="56"/>
  <c r="K184" i="56"/>
  <c r="D124" i="56"/>
  <c r="G70" i="56"/>
  <c r="I69" i="56"/>
  <c r="G21" i="56"/>
  <c r="E112" i="56"/>
  <c r="D107" i="56"/>
  <c r="M252" i="56"/>
  <c r="H294" i="56"/>
  <c r="H170" i="56"/>
  <c r="G151" i="56"/>
  <c r="N205" i="56"/>
  <c r="I349" i="56"/>
  <c r="G237" i="56"/>
  <c r="P167" i="56"/>
  <c r="J265" i="56"/>
  <c r="I266" i="56"/>
  <c r="K22" i="56"/>
  <c r="G142" i="56"/>
  <c r="C335" i="56"/>
  <c r="M97" i="56"/>
  <c r="H261" i="56"/>
  <c r="D182" i="56"/>
  <c r="L299" i="56"/>
  <c r="H58" i="56"/>
  <c r="K167" i="56"/>
  <c r="I320" i="56"/>
  <c r="E125" i="56"/>
  <c r="C226" i="56"/>
  <c r="F293" i="56"/>
  <c r="N80" i="56"/>
  <c r="N299" i="56"/>
  <c r="E243" i="56"/>
  <c r="F254" i="56"/>
  <c r="K310" i="56"/>
  <c r="K347" i="56"/>
  <c r="M197" i="56"/>
  <c r="O288" i="56"/>
  <c r="N74" i="56"/>
  <c r="F233" i="56"/>
  <c r="D296" i="56"/>
  <c r="P80" i="56"/>
  <c r="P113" i="56"/>
  <c r="O246" i="56"/>
  <c r="O313" i="56"/>
  <c r="F156" i="56"/>
  <c r="K262" i="56"/>
  <c r="N228" i="56"/>
  <c r="H153" i="56"/>
  <c r="K61" i="56"/>
  <c r="O337" i="56"/>
  <c r="O17" i="56"/>
  <c r="E316" i="56"/>
  <c r="F39" i="56"/>
  <c r="G15" i="9"/>
  <c r="J139" i="56"/>
  <c r="J364" i="56"/>
  <c r="J54" i="56"/>
  <c r="G106" i="56"/>
  <c r="J204" i="56"/>
  <c r="O363" i="56"/>
  <c r="J283" i="56"/>
  <c r="J376" i="56"/>
  <c r="I370" i="56"/>
  <c r="K149" i="56"/>
  <c r="G297" i="56"/>
  <c r="P244" i="56"/>
  <c r="P42" i="56"/>
  <c r="I293" i="56"/>
  <c r="K105" i="56"/>
  <c r="J16" i="56"/>
  <c r="K306" i="56"/>
  <c r="F344" i="56"/>
  <c r="P269" i="56"/>
  <c r="M332" i="56"/>
  <c r="L341" i="56"/>
  <c r="N168" i="56"/>
  <c r="L64" i="56"/>
  <c r="I273" i="56"/>
  <c r="P31" i="56"/>
  <c r="G304" i="56"/>
  <c r="P183" i="56"/>
  <c r="I319" i="56"/>
  <c r="N345" i="56"/>
  <c r="H238" i="56"/>
  <c r="F174" i="56"/>
  <c r="D288" i="56"/>
  <c r="L115" i="56"/>
  <c r="D111" i="56"/>
  <c r="L73" i="56"/>
  <c r="I275" i="56"/>
  <c r="F222" i="56"/>
  <c r="K56" i="56"/>
  <c r="C93" i="56"/>
  <c r="H151" i="56"/>
  <c r="F35" i="56"/>
  <c r="I28" i="56"/>
  <c r="H216" i="56"/>
  <c r="J305" i="56"/>
  <c r="N45" i="56"/>
  <c r="C204" i="56"/>
  <c r="O76" i="56"/>
  <c r="F65" i="56"/>
  <c r="O15" i="56"/>
  <c r="G196" i="56"/>
  <c r="M276" i="56"/>
  <c r="L134" i="56"/>
  <c r="O290" i="56"/>
  <c r="J361" i="56"/>
  <c r="C160" i="56"/>
  <c r="G128" i="56"/>
  <c r="N66" i="56"/>
  <c r="F327" i="56"/>
  <c r="H149" i="56"/>
  <c r="K122" i="56"/>
  <c r="L97" i="56"/>
  <c r="C290" i="56"/>
  <c r="J357" i="56"/>
  <c r="K244" i="56"/>
  <c r="C124" i="56"/>
  <c r="L276" i="56"/>
  <c r="P222" i="56"/>
  <c r="D141" i="56"/>
  <c r="I178" i="56"/>
  <c r="G321" i="56"/>
  <c r="J120" i="56"/>
  <c r="L178" i="56"/>
  <c r="C264" i="56"/>
  <c r="G336" i="56"/>
  <c r="I254" i="56"/>
  <c r="G52" i="56"/>
  <c r="M242" i="56"/>
  <c r="D325" i="56"/>
  <c r="P98" i="56"/>
  <c r="J211" i="56"/>
  <c r="P379" i="56"/>
  <c r="M287" i="56"/>
  <c r="C386" i="56"/>
  <c r="D283" i="56"/>
  <c r="O188" i="56"/>
  <c r="M186" i="56"/>
  <c r="F101" i="56"/>
  <c r="O294" i="56"/>
  <c r="H200" i="56"/>
  <c r="F49" i="56"/>
  <c r="J38" i="56"/>
  <c r="O249" i="56"/>
  <c r="K45" i="56"/>
  <c r="C209" i="56"/>
  <c r="M243" i="56"/>
  <c r="K314" i="56"/>
  <c r="G255" i="56"/>
  <c r="P378" i="56"/>
  <c r="I38" i="56"/>
  <c r="P178" i="56"/>
  <c r="D212" i="56"/>
  <c r="O252" i="56"/>
  <c r="E357" i="56"/>
  <c r="K242" i="56"/>
  <c r="E395" i="56"/>
  <c r="P156" i="56"/>
  <c r="N174" i="56"/>
  <c r="M203" i="56"/>
  <c r="P368" i="56"/>
  <c r="I182" i="56"/>
  <c r="K302" i="56"/>
  <c r="D135" i="56"/>
  <c r="I263" i="56"/>
  <c r="D45" i="56"/>
  <c r="C129" i="56"/>
  <c r="C218" i="56"/>
  <c r="G327" i="56"/>
  <c r="I204" i="56"/>
  <c r="I148" i="56"/>
  <c r="H60" i="56"/>
  <c r="H74" i="56"/>
  <c r="C273" i="56"/>
  <c r="G252" i="56"/>
  <c r="P67" i="56"/>
  <c r="N248" i="56"/>
  <c r="G296" i="56"/>
  <c r="E28" i="56"/>
  <c r="M226" i="56"/>
  <c r="C320" i="56"/>
  <c r="J394" i="56"/>
  <c r="I103" i="56"/>
  <c r="L391" i="56"/>
  <c r="I193" i="56"/>
  <c r="G183" i="56"/>
  <c r="N273" i="56"/>
  <c r="H277" i="56"/>
  <c r="P214" i="56"/>
  <c r="D163" i="56"/>
  <c r="J125" i="56"/>
  <c r="K115" i="56"/>
  <c r="H144" i="56"/>
  <c r="I312" i="56"/>
  <c r="C182" i="56"/>
  <c r="G312" i="56"/>
  <c r="C322" i="56"/>
  <c r="D349" i="56"/>
  <c r="G270" i="56"/>
  <c r="D128" i="56"/>
  <c r="D129" i="56"/>
  <c r="C123" i="56"/>
  <c r="G56" i="56"/>
  <c r="K189" i="56"/>
  <c r="D158" i="56"/>
  <c r="H161" i="56"/>
  <c r="P157" i="56"/>
  <c r="H195" i="56"/>
  <c r="E154" i="56"/>
  <c r="M129" i="56"/>
  <c r="N104" i="56"/>
  <c r="M230" i="56"/>
  <c r="K202" i="56"/>
  <c r="E341" i="56"/>
  <c r="J143" i="56"/>
  <c r="G391" i="56"/>
  <c r="C162" i="56"/>
  <c r="I79" i="56"/>
  <c r="H100" i="56"/>
  <c r="D241" i="56"/>
  <c r="F230" i="56"/>
  <c r="P177" i="56"/>
  <c r="L285" i="56"/>
  <c r="N62" i="56"/>
  <c r="G93" i="56"/>
  <c r="F257" i="56"/>
  <c r="G155" i="56"/>
  <c r="F74" i="56"/>
  <c r="M343" i="56"/>
  <c r="K319" i="56"/>
  <c r="J32" i="56"/>
  <c r="F285" i="56"/>
  <c r="D223" i="56"/>
  <c r="M28" i="56"/>
  <c r="G33" i="56"/>
  <c r="D301" i="56"/>
  <c r="K233" i="56"/>
  <c r="H348" i="56"/>
  <c r="I26" i="56"/>
  <c r="E200" i="56"/>
  <c r="H162" i="56"/>
  <c r="G355" i="56"/>
  <c r="E307" i="56"/>
  <c r="J134" i="56"/>
  <c r="I367" i="56"/>
  <c r="C208" i="56"/>
  <c r="D248" i="56"/>
  <c r="C178" i="56"/>
  <c r="F282" i="56"/>
  <c r="E107" i="56"/>
  <c r="E218" i="56"/>
  <c r="L252" i="56"/>
  <c r="M312" i="56"/>
  <c r="C215" i="56"/>
  <c r="L147" i="56"/>
  <c r="O283" i="56"/>
  <c r="L251" i="56"/>
  <c r="L290" i="56"/>
  <c r="O295" i="56"/>
  <c r="C267" i="56"/>
  <c r="D169" i="56"/>
  <c r="M204" i="56"/>
  <c r="H168" i="56"/>
  <c r="D209" i="56"/>
  <c r="E242" i="56"/>
  <c r="C125" i="56"/>
  <c r="C50" i="56"/>
  <c r="N77" i="56"/>
  <c r="E280" i="56"/>
  <c r="I146" i="56"/>
  <c r="L208" i="56"/>
  <c r="E175" i="56"/>
  <c r="M163" i="56"/>
  <c r="G368" i="56"/>
  <c r="H146" i="56"/>
  <c r="D280" i="56"/>
  <c r="E76" i="56"/>
  <c r="P182" i="56"/>
  <c r="K16" i="9"/>
  <c r="N156" i="56"/>
  <c r="I16" i="56"/>
  <c r="J242" i="56"/>
  <c r="O159" i="56"/>
  <c r="P211" i="56"/>
  <c r="E266" i="56"/>
  <c r="G363" i="56"/>
  <c r="O162" i="56"/>
  <c r="J64" i="56"/>
  <c r="F99" i="56"/>
  <c r="N316" i="56"/>
  <c r="L315" i="56"/>
  <c r="M307" i="56"/>
  <c r="P398" i="56"/>
  <c r="J223" i="56"/>
  <c r="D342" i="56"/>
  <c r="M184" i="56"/>
  <c r="L170" i="56"/>
  <c r="D361" i="56"/>
  <c r="E386" i="56"/>
  <c r="L359" i="56"/>
  <c r="G101" i="56"/>
  <c r="J100" i="56"/>
  <c r="O296" i="56"/>
  <c r="P415" i="56"/>
  <c r="O258" i="56"/>
  <c r="H363" i="56"/>
  <c r="K96" i="56"/>
  <c r="K98" i="56"/>
  <c r="E178" i="56"/>
  <c r="D157" i="56"/>
  <c r="C211" i="56"/>
  <c r="K241" i="56"/>
  <c r="M78" i="56"/>
  <c r="M192" i="56"/>
  <c r="N105" i="56"/>
  <c r="I179" i="56"/>
  <c r="K106" i="56"/>
  <c r="I156" i="56"/>
  <c r="C243" i="56"/>
  <c r="L234" i="56"/>
  <c r="O369" i="56"/>
  <c r="I267" i="56"/>
  <c r="P288" i="56"/>
  <c r="O40" i="56"/>
  <c r="K29" i="56"/>
  <c r="D277" i="56"/>
  <c r="H290" i="56"/>
  <c r="N175" i="56"/>
  <c r="M348" i="56"/>
  <c r="P248" i="56"/>
  <c r="D65" i="56"/>
  <c r="G373" i="56"/>
  <c r="K232" i="56"/>
  <c r="O74" i="56"/>
  <c r="P362" i="56"/>
  <c r="C343" i="56"/>
  <c r="O329" i="56"/>
  <c r="D379" i="56"/>
  <c r="I62" i="56"/>
  <c r="M191" i="56"/>
  <c r="O114" i="56"/>
  <c r="J273" i="56"/>
  <c r="D155" i="56"/>
  <c r="I170" i="56"/>
  <c r="H259" i="56"/>
  <c r="P180" i="56"/>
  <c r="E179" i="56"/>
  <c r="J61" i="56"/>
  <c r="E226" i="56"/>
  <c r="L250" i="56"/>
  <c r="J298" i="56"/>
  <c r="E225" i="56"/>
  <c r="H126" i="56"/>
  <c r="G305" i="56"/>
  <c r="C136" i="56"/>
  <c r="C210" i="56"/>
  <c r="I238" i="56"/>
  <c r="J346" i="56"/>
  <c r="O136" i="56"/>
  <c r="C58" i="56"/>
  <c r="E176" i="56"/>
  <c r="E156" i="56"/>
  <c r="G292" i="56"/>
  <c r="K180" i="56"/>
  <c r="N151" i="56"/>
  <c r="G94" i="56"/>
  <c r="I127" i="56"/>
  <c r="I358" i="56"/>
  <c r="D121" i="56"/>
  <c r="K287" i="56"/>
  <c r="L265" i="56"/>
  <c r="N261" i="56"/>
  <c r="N262" i="56"/>
  <c r="I360" i="56"/>
  <c r="D338" i="56"/>
  <c r="E144" i="56"/>
  <c r="G266" i="56"/>
  <c r="D147" i="56"/>
  <c r="L220" i="56"/>
  <c r="F97" i="56"/>
  <c r="K322" i="56"/>
  <c r="L140" i="56"/>
  <c r="P357" i="56"/>
  <c r="C266" i="56"/>
  <c r="M65" i="56"/>
  <c r="O15" i="9"/>
  <c r="M142" i="56"/>
  <c r="H337" i="56"/>
  <c r="F394" i="56"/>
  <c r="K351" i="56"/>
  <c r="L184" i="56"/>
  <c r="O335" i="56"/>
  <c r="L183" i="56"/>
  <c r="I235" i="56"/>
  <c r="E103" i="56"/>
  <c r="C219" i="56"/>
  <c r="C279" i="56"/>
  <c r="F249" i="56"/>
  <c r="K183" i="56"/>
  <c r="L24" i="56"/>
  <c r="G175" i="56"/>
  <c r="L358" i="56"/>
  <c r="E93" i="56"/>
  <c r="H43" i="56"/>
  <c r="G323" i="56"/>
  <c r="E94" i="56"/>
  <c r="M364" i="56"/>
  <c r="E91" i="56"/>
  <c r="I31" i="56"/>
  <c r="M356" i="56"/>
  <c r="O176" i="56"/>
  <c r="D57" i="56"/>
  <c r="N369" i="56"/>
  <c r="G230" i="56"/>
  <c r="O121" i="56"/>
  <c r="O171" i="56"/>
  <c r="E124" i="56"/>
  <c r="I202" i="56"/>
  <c r="O105" i="56"/>
  <c r="O190" i="56"/>
  <c r="O34" i="56"/>
  <c r="C158" i="56"/>
  <c r="G127" i="56"/>
  <c r="E232" i="56"/>
  <c r="K211" i="56"/>
  <c r="J66" i="56"/>
  <c r="P72" i="56"/>
  <c r="M187" i="56"/>
  <c r="F98" i="56"/>
  <c r="L44" i="56"/>
  <c r="C46" i="56"/>
  <c r="I222" i="56"/>
  <c r="F280" i="56"/>
  <c r="P286" i="56"/>
  <c r="E209" i="56"/>
  <c r="E237" i="56"/>
  <c r="G180" i="56"/>
  <c r="N225" i="56"/>
  <c r="E267" i="56"/>
  <c r="H106" i="56"/>
  <c r="I231" i="56"/>
  <c r="O149" i="56"/>
  <c r="P69" i="56"/>
  <c r="I51" i="56"/>
  <c r="H133" i="56"/>
  <c r="I60" i="56"/>
  <c r="N318" i="56"/>
  <c r="K292" i="56"/>
  <c r="K46" i="56"/>
  <c r="H194" i="56"/>
  <c r="O22" i="56"/>
  <c r="F207" i="56"/>
  <c r="M216" i="56"/>
  <c r="G311" i="56"/>
  <c r="N127" i="56"/>
  <c r="L18" i="56"/>
  <c r="I249" i="56"/>
  <c r="C240" i="56"/>
  <c r="H270" i="56"/>
  <c r="M254" i="56"/>
  <c r="F161" i="56"/>
  <c r="J291" i="56"/>
  <c r="M95" i="56"/>
  <c r="I300" i="56"/>
  <c r="K155" i="56"/>
  <c r="I310" i="56"/>
  <c r="J137" i="56"/>
  <c r="E170" i="56"/>
  <c r="K129" i="56"/>
  <c r="G276" i="56"/>
  <c r="M195" i="56"/>
  <c r="D392" i="56"/>
  <c r="N227" i="56"/>
  <c r="L255" i="56"/>
  <c r="D46" i="56"/>
  <c r="L282" i="56"/>
  <c r="O28" i="56"/>
  <c r="E193" i="56"/>
  <c r="N78" i="56"/>
  <c r="F253" i="56"/>
  <c r="J58" i="56"/>
  <c r="N108" i="56"/>
  <c r="D282" i="56"/>
  <c r="N289" i="56"/>
  <c r="G45" i="56"/>
  <c r="J42" i="56"/>
  <c r="E102" i="56"/>
  <c r="K18" i="56"/>
  <c r="F301" i="56"/>
  <c r="D170" i="56"/>
  <c r="C156" i="56"/>
  <c r="F329" i="56"/>
  <c r="P209" i="56"/>
  <c r="O248" i="56"/>
  <c r="M296" i="56"/>
  <c r="L167" i="56"/>
  <c r="N52" i="56"/>
  <c r="M154" i="56"/>
  <c r="I195" i="56"/>
  <c r="M169" i="56"/>
  <c r="H256" i="56"/>
  <c r="K271" i="56"/>
  <c r="O268" i="56"/>
  <c r="C255" i="56"/>
  <c r="P96" i="56"/>
  <c r="P175" i="56"/>
  <c r="H59" i="56"/>
  <c r="E214" i="56"/>
  <c r="E289" i="56"/>
  <c r="C176" i="56"/>
  <c r="P333" i="56"/>
  <c r="J263" i="56"/>
  <c r="F155" i="56"/>
  <c r="F211" i="56"/>
  <c r="D268" i="56"/>
  <c r="L249" i="56"/>
  <c r="K362" i="56"/>
  <c r="L243" i="56"/>
  <c r="O207" i="56"/>
  <c r="K236" i="56"/>
  <c r="N100" i="56"/>
  <c r="J73" i="56"/>
  <c r="E134" i="56"/>
  <c r="I115" i="56"/>
  <c r="N383" i="56"/>
  <c r="G49" i="56"/>
  <c r="O345" i="56"/>
  <c r="M250" i="56"/>
  <c r="H373" i="56"/>
  <c r="G344" i="56"/>
  <c r="N358" i="56"/>
  <c r="I177" i="56"/>
  <c r="L406" i="56"/>
  <c r="P316" i="56"/>
  <c r="D193" i="56"/>
  <c r="D73" i="56"/>
  <c r="I377" i="56"/>
  <c r="P21" i="56"/>
  <c r="J389" i="56"/>
  <c r="H169" i="56"/>
  <c r="P315" i="56"/>
  <c r="M336" i="56"/>
  <c r="D176" i="56"/>
  <c r="D347" i="56"/>
  <c r="K226" i="56"/>
  <c r="G159" i="56"/>
  <c r="G216" i="56"/>
  <c r="J165" i="56"/>
  <c r="D259" i="56"/>
  <c r="P111" i="56"/>
  <c r="J213" i="56"/>
  <c r="L213" i="56"/>
  <c r="K177" i="56"/>
  <c r="D308" i="56"/>
  <c r="J161" i="56"/>
  <c r="P163" i="56"/>
  <c r="H110" i="56"/>
  <c r="P373" i="56"/>
  <c r="P303" i="56"/>
  <c r="N189" i="56"/>
  <c r="F116" i="56"/>
  <c r="L117" i="56"/>
  <c r="K39" i="56"/>
  <c r="N211" i="56"/>
  <c r="K173" i="56"/>
  <c r="G244" i="56"/>
  <c r="J285" i="56"/>
  <c r="M257" i="56"/>
  <c r="H308" i="56"/>
  <c r="E52" i="56"/>
  <c r="M132" i="56"/>
  <c r="I294" i="56"/>
  <c r="I206" i="56"/>
  <c r="L62" i="56"/>
  <c r="H38" i="56"/>
  <c r="C257" i="56"/>
  <c r="P124" i="56"/>
  <c r="N59" i="56"/>
  <c r="N15" i="9"/>
  <c r="F387" i="56"/>
  <c r="I142" i="56"/>
  <c r="N324" i="56"/>
  <c r="K274" i="56"/>
  <c r="F228" i="56"/>
  <c r="I365" i="56"/>
  <c r="G58" i="56"/>
  <c r="N370" i="56"/>
  <c r="J280" i="56"/>
  <c r="F345" i="56"/>
  <c r="N272" i="56"/>
  <c r="K97" i="56"/>
  <c r="L378" i="56"/>
  <c r="K343" i="56"/>
  <c r="C80" i="56"/>
  <c r="J98" i="56"/>
  <c r="J194" i="56"/>
  <c r="I93" i="56"/>
  <c r="N117" i="56"/>
  <c r="E184" i="56"/>
  <c r="C396" i="56"/>
  <c r="C271" i="56"/>
  <c r="C147" i="56"/>
  <c r="L58" i="56"/>
  <c r="N313" i="56"/>
  <c r="J326" i="56"/>
  <c r="N385" i="56"/>
  <c r="E105" i="56"/>
  <c r="K140" i="56"/>
  <c r="L329" i="56"/>
  <c r="O59" i="56"/>
  <c r="I30" i="56"/>
  <c r="C115" i="56"/>
  <c r="H63" i="56"/>
  <c r="I134" i="56"/>
  <c r="F71" i="56"/>
  <c r="G177" i="56"/>
  <c r="O231" i="56"/>
  <c r="P296" i="56"/>
  <c r="I110" i="56"/>
  <c r="G214" i="56"/>
  <c r="J154" i="56"/>
  <c r="G29" i="56"/>
  <c r="C70" i="56"/>
  <c r="H251" i="56"/>
  <c r="L349" i="56"/>
  <c r="O125" i="56"/>
  <c r="L26" i="56"/>
  <c r="N384" i="56"/>
  <c r="E210" i="56"/>
  <c r="M63" i="56"/>
  <c r="E313" i="56"/>
  <c r="N24" i="56"/>
  <c r="D327" i="56"/>
  <c r="O281" i="56"/>
  <c r="K296" i="56"/>
  <c r="N181" i="56"/>
  <c r="E106" i="56"/>
  <c r="H355" i="56"/>
  <c r="D234" i="56"/>
  <c r="M198" i="56"/>
  <c r="D154" i="56"/>
  <c r="D162" i="56"/>
  <c r="K99" i="56"/>
  <c r="L182" i="56"/>
  <c r="L247" i="56"/>
  <c r="O331" i="56"/>
  <c r="F341" i="56"/>
  <c r="C69" i="56"/>
  <c r="O151" i="56"/>
  <c r="D165" i="56"/>
  <c r="I144" i="56"/>
  <c r="C332" i="56"/>
  <c r="N249" i="56"/>
  <c r="M391" i="56"/>
  <c r="P215" i="56"/>
  <c r="N120" i="56"/>
  <c r="G72" i="56"/>
  <c r="L78" i="56"/>
  <c r="E239" i="56"/>
  <c r="F62" i="56"/>
  <c r="E26" i="56"/>
  <c r="G287" i="56"/>
  <c r="M22" i="56"/>
  <c r="F192" i="56"/>
  <c r="F162" i="56"/>
  <c r="N183" i="56"/>
  <c r="D229" i="56"/>
  <c r="F391" i="56"/>
  <c r="O239" i="56"/>
  <c r="K172" i="56"/>
  <c r="H132" i="56"/>
  <c r="H101" i="56"/>
  <c r="G98" i="56"/>
  <c r="C236" i="56"/>
  <c r="C261" i="56"/>
  <c r="G39" i="56"/>
  <c r="C390" i="56"/>
  <c r="O18" i="56"/>
  <c r="N292" i="56"/>
  <c r="E233" i="56"/>
  <c r="C262" i="56"/>
  <c r="M166" i="56"/>
  <c r="N130" i="56"/>
  <c r="N209" i="56"/>
  <c r="G201" i="56"/>
  <c r="D22" i="56"/>
  <c r="C183" i="56"/>
  <c r="M143" i="56"/>
  <c r="I107" i="56"/>
  <c r="O238" i="56"/>
  <c r="N167" i="56"/>
  <c r="K218" i="56"/>
  <c r="J179" i="56"/>
  <c r="C338" i="56"/>
  <c r="H381" i="56"/>
  <c r="C336" i="56"/>
  <c r="E191" i="56"/>
  <c r="L162" i="56"/>
  <c r="E236" i="56"/>
  <c r="D172" i="56"/>
  <c r="E129" i="56"/>
  <c r="F121" i="56"/>
  <c r="L169" i="56"/>
  <c r="F150" i="56"/>
  <c r="F145" i="56"/>
  <c r="K258" i="56"/>
  <c r="K120" i="56"/>
  <c r="N305" i="56"/>
  <c r="G171" i="56"/>
  <c r="H272" i="56"/>
  <c r="H389" i="56"/>
  <c r="C292" i="56"/>
  <c r="E153" i="56"/>
  <c r="G198" i="56"/>
  <c r="K103" i="56"/>
  <c r="L209" i="56"/>
  <c r="F30" i="56"/>
  <c r="G154" i="56"/>
  <c r="E78" i="56"/>
  <c r="J316" i="56"/>
  <c r="J35" i="56"/>
  <c r="K130" i="56"/>
  <c r="O161" i="56"/>
  <c r="I100" i="56"/>
  <c r="O256" i="56"/>
  <c r="P237" i="56"/>
  <c r="P139" i="56"/>
  <c r="O321" i="56"/>
  <c r="J344" i="56"/>
  <c r="J135" i="56"/>
  <c r="L229" i="56"/>
  <c r="P387" i="56"/>
  <c r="J287" i="56"/>
  <c r="E139" i="56"/>
  <c r="M159" i="56"/>
  <c r="F364" i="56"/>
  <c r="H321" i="56"/>
  <c r="J244" i="56"/>
  <c r="G22" i="56"/>
  <c r="F283" i="56"/>
  <c r="N240" i="56"/>
  <c r="L288" i="56"/>
  <c r="G147" i="56"/>
  <c r="F114" i="56"/>
  <c r="J349" i="56"/>
  <c r="G44" i="56"/>
  <c r="M360" i="56"/>
  <c r="K147" i="56"/>
  <c r="H213" i="56"/>
  <c r="O343" i="56"/>
  <c r="O113" i="56"/>
  <c r="D304" i="56"/>
  <c r="C207" i="56"/>
  <c r="O62" i="56"/>
  <c r="O32" i="56"/>
  <c r="P208" i="56"/>
  <c r="O100" i="56"/>
  <c r="D133" i="56"/>
  <c r="I155" i="56"/>
  <c r="E354" i="56"/>
  <c r="E190" i="56"/>
  <c r="P145" i="56"/>
  <c r="F17" i="56"/>
  <c r="D337" i="56"/>
  <c r="N379" i="56"/>
  <c r="H258" i="56"/>
  <c r="J28" i="56"/>
  <c r="F198" i="56"/>
  <c r="K53" i="56"/>
  <c r="L143" i="56"/>
  <c r="I301" i="56"/>
  <c r="N68" i="56"/>
  <c r="E101" i="56"/>
  <c r="M354" i="56"/>
  <c r="F217" i="56"/>
  <c r="N226" i="56"/>
  <c r="I230" i="56"/>
  <c r="G260" i="56"/>
  <c r="N394" i="56"/>
  <c r="P95" i="56"/>
  <c r="F376" i="56"/>
  <c r="O334" i="56"/>
  <c r="H99" i="56"/>
  <c r="F134" i="56"/>
  <c r="O364" i="56"/>
  <c r="O192" i="56"/>
  <c r="E135" i="56"/>
  <c r="N264" i="56"/>
  <c r="I104" i="56"/>
  <c r="M315" i="56"/>
  <c r="O220" i="56"/>
  <c r="M79" i="56"/>
  <c r="O274" i="56"/>
  <c r="O262" i="56"/>
  <c r="E299" i="56"/>
  <c r="K345" i="56"/>
  <c r="C213" i="56"/>
  <c r="D208" i="56"/>
  <c r="J353" i="56"/>
  <c r="C304" i="56"/>
  <c r="O315" i="56"/>
  <c r="N367" i="56"/>
  <c r="P185" i="56"/>
  <c r="H48" i="56"/>
  <c r="G116" i="56"/>
  <c r="I205" i="56"/>
  <c r="D190" i="56"/>
  <c r="D15" i="9"/>
  <c r="F373" i="56"/>
  <c r="J385" i="56"/>
  <c r="P57" i="56"/>
  <c r="L324" i="56"/>
  <c r="I196" i="56"/>
  <c r="O164" i="56"/>
  <c r="G149" i="56"/>
  <c r="C363" i="56"/>
  <c r="P103" i="56"/>
  <c r="F110" i="56"/>
  <c r="L48" i="56"/>
  <c r="D119" i="56"/>
  <c r="J72" i="56"/>
  <c r="E212" i="56"/>
  <c r="G351" i="56"/>
  <c r="H379" i="56"/>
  <c r="J166" i="56"/>
  <c r="E128" i="56"/>
  <c r="M114" i="56"/>
  <c r="K209" i="56"/>
  <c r="I216" i="56"/>
  <c r="F314" i="56"/>
  <c r="J202" i="56"/>
  <c r="E159" i="56"/>
  <c r="L79" i="56"/>
  <c r="G339" i="56"/>
  <c r="E261" i="56"/>
  <c r="N374" i="56"/>
  <c r="I145" i="56"/>
  <c r="F32" i="56"/>
  <c r="C180" i="56"/>
  <c r="E398" i="56"/>
  <c r="K259" i="56"/>
  <c r="I215" i="56"/>
  <c r="G173" i="56"/>
  <c r="D197" i="56"/>
  <c r="N154" i="56"/>
  <c r="N184" i="56"/>
  <c r="D331" i="56"/>
  <c r="E181" i="56"/>
  <c r="F16" i="9"/>
  <c r="N333" i="56"/>
  <c r="L196" i="56"/>
  <c r="I243" i="56"/>
  <c r="G272" i="56"/>
  <c r="O132" i="56"/>
  <c r="N356" i="56"/>
  <c r="D284" i="56"/>
  <c r="L222" i="56"/>
  <c r="N41" i="56"/>
  <c r="I340" i="56"/>
  <c r="O276" i="56"/>
  <c r="I50" i="56"/>
  <c r="N215" i="56"/>
  <c r="M355" i="56"/>
  <c r="F266" i="56"/>
  <c r="L214" i="56"/>
  <c r="D94" i="56"/>
  <c r="O284" i="56"/>
  <c r="J260" i="56"/>
  <c r="I385" i="56"/>
  <c r="P153" i="56"/>
  <c r="I174" i="56"/>
  <c r="D195" i="56"/>
  <c r="H45" i="56"/>
  <c r="G153" i="56"/>
  <c r="I135" i="56"/>
  <c r="O217" i="56"/>
  <c r="H91" i="56"/>
  <c r="G160" i="56"/>
  <c r="L346" i="56"/>
  <c r="J199" i="56"/>
  <c r="H378" i="56"/>
  <c r="D359" i="56"/>
  <c r="J314" i="56"/>
  <c r="O314" i="56"/>
  <c r="O152" i="56"/>
  <c r="I72" i="56"/>
  <c r="N116" i="56"/>
  <c r="C104" i="56"/>
  <c r="J246" i="56"/>
  <c r="D151" i="56"/>
  <c r="H196" i="56"/>
  <c r="J328" i="56"/>
  <c r="C138" i="56"/>
  <c r="D159" i="56"/>
  <c r="I32" i="56"/>
  <c r="O209" i="56"/>
  <c r="K171" i="56"/>
  <c r="I306" i="56"/>
  <c r="L155" i="56"/>
  <c r="G278" i="56"/>
  <c r="I61" i="56"/>
  <c r="J253" i="56"/>
  <c r="J155" i="56"/>
  <c r="N94" i="56"/>
  <c r="J267" i="56"/>
  <c r="L216" i="56"/>
  <c r="L237" i="56"/>
  <c r="E329" i="56"/>
  <c r="H164" i="56"/>
  <c r="M178" i="56"/>
  <c r="M301" i="56"/>
  <c r="K31" i="56"/>
  <c r="H330" i="56"/>
  <c r="M369" i="56"/>
  <c r="N187" i="56"/>
  <c r="L390" i="56"/>
  <c r="E268" i="56"/>
  <c r="M293" i="56"/>
  <c r="C272" i="56"/>
  <c r="D243" i="56"/>
  <c r="J249" i="56"/>
  <c r="O178" i="56"/>
  <c r="D44" i="56"/>
  <c r="L148" i="56"/>
  <c r="G67" i="56"/>
  <c r="K221" i="56"/>
  <c r="D375" i="56"/>
  <c r="H351" i="56"/>
  <c r="D382" i="56"/>
  <c r="F196" i="56"/>
  <c r="H209" i="56"/>
  <c r="L138" i="56"/>
  <c r="H15" i="56"/>
  <c r="H172" i="56"/>
  <c r="H184" i="56"/>
  <c r="D120" i="56"/>
  <c r="C130" i="56"/>
  <c r="N312" i="56"/>
  <c r="O165" i="56"/>
  <c r="J170" i="56"/>
  <c r="O33" i="56"/>
  <c r="F172" i="56"/>
  <c r="C381" i="56"/>
  <c r="K187" i="56"/>
  <c r="L278" i="56"/>
  <c r="F43" i="56"/>
  <c r="M218" i="56"/>
  <c r="C64" i="56"/>
  <c r="I347" i="56"/>
  <c r="M311" i="56"/>
  <c r="H357" i="56"/>
  <c r="L175" i="56"/>
  <c r="J233" i="56"/>
  <c r="M52" i="56"/>
  <c r="P189" i="56"/>
  <c r="E152" i="56"/>
  <c r="O129" i="56"/>
  <c r="M133" i="56"/>
  <c r="L51" i="56"/>
  <c r="C75" i="56"/>
  <c r="F351" i="56"/>
  <c r="I111" i="56"/>
  <c r="J375" i="56"/>
  <c r="D285" i="56"/>
  <c r="K219" i="56"/>
  <c r="M272" i="56"/>
  <c r="N398" i="56"/>
  <c r="N387" i="56"/>
  <c r="N150" i="56"/>
  <c r="G220" i="56"/>
  <c r="E391" i="56"/>
  <c r="I256" i="56"/>
  <c r="P355" i="56"/>
  <c r="H302" i="56"/>
  <c r="H139" i="56"/>
  <c r="G378" i="56"/>
  <c r="F259" i="56"/>
  <c r="N343" i="56"/>
  <c r="N237" i="56"/>
  <c r="M268" i="56"/>
  <c r="E301" i="56"/>
  <c r="G342" i="56"/>
  <c r="K243" i="56"/>
  <c r="D389" i="56"/>
  <c r="M206" i="56"/>
  <c r="I139" i="56"/>
  <c r="C385" i="56"/>
  <c r="F251" i="56"/>
  <c r="F347" i="56"/>
  <c r="E362" i="56"/>
  <c r="H108" i="56"/>
  <c r="G330" i="56"/>
  <c r="H320" i="56"/>
  <c r="I34" i="56"/>
  <c r="M91" i="56"/>
  <c r="E162" i="56"/>
  <c r="N73" i="56"/>
  <c r="N193" i="56"/>
  <c r="L156" i="56"/>
  <c r="O116" i="56"/>
  <c r="C143" i="56"/>
  <c r="F237" i="56"/>
  <c r="P264" i="56"/>
  <c r="D37" i="56"/>
  <c r="J221" i="56"/>
  <c r="K371" i="56"/>
  <c r="P99" i="56"/>
  <c r="E235" i="56"/>
  <c r="M341" i="56"/>
  <c r="F22" i="56"/>
  <c r="H102" i="56"/>
  <c r="E309" i="56"/>
  <c r="H96" i="56"/>
  <c r="J186" i="56"/>
  <c r="G205" i="56"/>
  <c r="M220" i="56"/>
  <c r="E150" i="56"/>
  <c r="I162" i="56"/>
  <c r="E46" i="56"/>
  <c r="C293" i="56"/>
  <c r="P26" i="56"/>
  <c r="I76" i="56"/>
  <c r="L131" i="56"/>
  <c r="C298" i="56"/>
  <c r="J340" i="56"/>
  <c r="N136" i="56"/>
  <c r="I351" i="56"/>
  <c r="O203" i="56"/>
  <c r="C370" i="56"/>
  <c r="P50" i="56"/>
  <c r="M130" i="56"/>
  <c r="J209" i="56"/>
  <c r="L228" i="56"/>
  <c r="G326" i="56"/>
  <c r="K28" i="56"/>
  <c r="P74" i="56"/>
  <c r="L376" i="56"/>
  <c r="I237" i="56"/>
  <c r="J377" i="56"/>
  <c r="O154" i="56"/>
  <c r="K57" i="56"/>
  <c r="F103" i="56"/>
  <c r="F295" i="56"/>
  <c r="P43" i="56"/>
  <c r="O158" i="56"/>
  <c r="J329" i="56"/>
  <c r="H394" i="56"/>
  <c r="G338" i="56"/>
  <c r="N25" i="56"/>
  <c r="M74" i="56"/>
  <c r="D92" i="56"/>
  <c r="C121" i="56"/>
  <c r="F73" i="56"/>
  <c r="F164" i="56"/>
  <c r="O150" i="56"/>
  <c r="J337" i="56"/>
  <c r="O16" i="56"/>
  <c r="N143" i="56"/>
  <c r="I302" i="56"/>
  <c r="L120" i="56"/>
  <c r="C16" i="56"/>
  <c r="N330" i="56"/>
  <c r="I309" i="56"/>
  <c r="F153" i="56"/>
  <c r="J304" i="56"/>
  <c r="J356" i="56"/>
  <c r="C357" i="56"/>
  <c r="P197" i="56"/>
  <c r="G226" i="56"/>
  <c r="J188" i="56"/>
  <c r="F401" i="56"/>
  <c r="I56" i="56"/>
  <c r="N259" i="56"/>
  <c r="P236" i="56"/>
  <c r="D96" i="56"/>
  <c r="I119" i="56"/>
  <c r="J116" i="56"/>
  <c r="L174" i="56"/>
  <c r="M234" i="56"/>
  <c r="D275" i="56"/>
  <c r="N39" i="56"/>
  <c r="F269" i="56"/>
  <c r="G139" i="56"/>
  <c r="C195" i="56"/>
  <c r="K76" i="56"/>
  <c r="M121" i="56"/>
  <c r="G95" i="56"/>
  <c r="C41" i="56"/>
  <c r="M367" i="56"/>
  <c r="G243" i="56"/>
  <c r="F284" i="56"/>
  <c r="F127" i="56"/>
  <c r="G115" i="56"/>
  <c r="E215" i="56"/>
  <c r="K192" i="56"/>
  <c r="F316" i="56"/>
  <c r="D293" i="56"/>
  <c r="O144" i="56"/>
  <c r="J105" i="56"/>
  <c r="C172" i="56"/>
  <c r="K281" i="56"/>
  <c r="O348" i="56"/>
  <c r="H192" i="56"/>
  <c r="H230" i="56"/>
  <c r="J157" i="56"/>
  <c r="K32" i="56"/>
  <c r="F267" i="56"/>
  <c r="M271" i="56"/>
  <c r="J132" i="56"/>
  <c r="P323" i="56"/>
  <c r="N157" i="56"/>
  <c r="F185" i="56"/>
  <c r="E38" i="56"/>
  <c r="M217" i="56"/>
  <c r="D213" i="56"/>
  <c r="L109" i="56"/>
  <c r="N382" i="56"/>
  <c r="F379" i="56"/>
  <c r="O134" i="56"/>
  <c r="H296" i="56"/>
  <c r="O51" i="56"/>
  <c r="P324" i="56"/>
  <c r="F252" i="56"/>
  <c r="M318" i="56"/>
  <c r="E194" i="56"/>
  <c r="O75" i="56"/>
  <c r="K109" i="56"/>
  <c r="J279" i="56"/>
  <c r="D152" i="56"/>
  <c r="C122" i="56"/>
  <c r="E298" i="56"/>
  <c r="N332" i="56"/>
  <c r="N79" i="56"/>
  <c r="N101" i="56"/>
  <c r="D355" i="56"/>
  <c r="K170" i="56"/>
  <c r="H288" i="56"/>
  <c r="H306" i="56"/>
  <c r="L15" i="56"/>
  <c r="F298" i="56"/>
  <c r="C38" i="56"/>
  <c r="L344" i="56"/>
  <c r="J21" i="56"/>
  <c r="K216" i="56"/>
  <c r="J65" i="56"/>
  <c r="F142" i="56"/>
  <c r="H185" i="56"/>
  <c r="N253" i="56"/>
  <c r="C181" i="56"/>
  <c r="M102" i="56"/>
  <c r="E363" i="56"/>
  <c r="L369" i="56"/>
  <c r="C275" i="56"/>
  <c r="H57" i="56"/>
  <c r="C205" i="56"/>
  <c r="K117" i="56"/>
  <c r="P126" i="56"/>
  <c r="M383" i="56"/>
  <c r="F204" i="56"/>
  <c r="O43" i="56"/>
  <c r="F324" i="56"/>
  <c r="H176" i="56"/>
  <c r="H275" i="56"/>
  <c r="K151" i="56"/>
  <c r="E332" i="56"/>
  <c r="J215" i="56"/>
  <c r="H298" i="56"/>
  <c r="C94" i="56"/>
  <c r="M93" i="56"/>
  <c r="N114" i="56"/>
  <c r="L215" i="56"/>
  <c r="P23" i="56"/>
  <c r="M283" i="56"/>
  <c r="H171" i="56"/>
  <c r="L77" i="56"/>
  <c r="C286" i="56"/>
  <c r="C242" i="56"/>
  <c r="N241" i="56"/>
  <c r="H264" i="56"/>
  <c r="I113" i="56"/>
  <c r="O301" i="56"/>
  <c r="I120" i="56"/>
  <c r="P60" i="56"/>
  <c r="J92" i="56"/>
  <c r="O292" i="56"/>
  <c r="C23" i="56"/>
  <c r="G96" i="56"/>
  <c r="G238" i="56"/>
  <c r="I259" i="56"/>
  <c r="L212" i="56"/>
  <c r="F182" i="56"/>
  <c r="N362" i="56"/>
  <c r="E285" i="56"/>
  <c r="O177" i="56"/>
  <c r="P187" i="56"/>
  <c r="E204" i="56"/>
  <c r="O182" i="56"/>
  <c r="O215" i="56"/>
  <c r="K246" i="56"/>
  <c r="I80" i="56"/>
  <c r="P312" i="56"/>
  <c r="M23" i="56"/>
  <c r="M358" i="56"/>
  <c r="I102" i="56"/>
  <c r="I112" i="56"/>
  <c r="L15" i="9"/>
  <c r="I229" i="56"/>
  <c r="H174" i="56"/>
  <c r="K59" i="56"/>
  <c r="K255" i="56"/>
  <c r="M167" i="56"/>
  <c r="L338" i="56"/>
  <c r="K329" i="56"/>
  <c r="F15" i="9"/>
  <c r="J183" i="56"/>
  <c r="N29" i="56"/>
  <c r="K346" i="56"/>
  <c r="P129" i="56"/>
  <c r="D97" i="56"/>
  <c r="D181" i="56"/>
  <c r="M266" i="56"/>
  <c r="P225" i="56"/>
  <c r="G210" i="56"/>
  <c r="D43" i="56"/>
  <c r="N58" i="56"/>
  <c r="I124" i="56"/>
  <c r="C139" i="56"/>
  <c r="E317" i="56"/>
  <c r="E303" i="56"/>
  <c r="K27" i="56"/>
  <c r="D298" i="56"/>
  <c r="L136" i="56"/>
  <c r="J381" i="56"/>
  <c r="O193" i="56"/>
  <c r="J217" i="56"/>
  <c r="K124" i="56"/>
  <c r="M278" i="56"/>
  <c r="K48" i="56"/>
  <c r="C47" i="56"/>
  <c r="C259" i="56"/>
  <c r="F96" i="56"/>
  <c r="K66" i="56"/>
  <c r="M179" i="56"/>
  <c r="J39" i="56"/>
  <c r="K159" i="56"/>
  <c r="G65" i="56"/>
  <c r="I29" i="56"/>
  <c r="E140" i="56"/>
  <c r="F158" i="56"/>
  <c r="G285" i="56"/>
  <c r="G172" i="56"/>
  <c r="G189" i="56"/>
  <c r="P114" i="56"/>
  <c r="J150" i="56"/>
  <c r="C244" i="56"/>
  <c r="C345" i="56"/>
  <c r="H368" i="56"/>
  <c r="I262" i="56"/>
  <c r="C251" i="56"/>
  <c r="N397" i="56"/>
  <c r="K92" i="56"/>
  <c r="J77" i="56"/>
  <c r="P101" i="56"/>
  <c r="I387" i="56"/>
  <c r="H322" i="56"/>
  <c r="O189" i="56"/>
  <c r="D52" i="56"/>
  <c r="M212" i="56"/>
  <c r="H78" i="56"/>
  <c r="H21" i="56"/>
  <c r="D343" i="56"/>
  <c r="D237" i="56"/>
  <c r="J237" i="56"/>
  <c r="M215" i="56"/>
  <c r="N51" i="56"/>
  <c r="J185" i="56"/>
  <c r="G247" i="56"/>
  <c r="J372" i="56"/>
  <c r="I322" i="56"/>
  <c r="C165" i="56"/>
  <c r="E348" i="56"/>
  <c r="F133" i="56"/>
  <c r="J241" i="56"/>
  <c r="L232" i="56"/>
  <c r="M368" i="56"/>
  <c r="F190" i="56"/>
  <c r="L200" i="56"/>
  <c r="K15" i="56"/>
  <c r="E376" i="56"/>
  <c r="I44" i="56"/>
  <c r="E148" i="56"/>
  <c r="L392" i="56"/>
  <c r="E104" i="56"/>
  <c r="I42" i="56"/>
  <c r="E69" i="56"/>
  <c r="M56" i="56"/>
  <c r="I24" i="56"/>
  <c r="O115" i="56"/>
  <c r="K253" i="56"/>
  <c r="O131" i="56"/>
  <c r="G105" i="56"/>
  <c r="I46" i="56"/>
  <c r="H56" i="56"/>
  <c r="D291" i="56"/>
  <c r="P273" i="56"/>
  <c r="F272" i="56"/>
  <c r="H340" i="56"/>
  <c r="H260" i="56"/>
  <c r="P104" i="56"/>
  <c r="K282" i="56"/>
  <c r="D254" i="56"/>
  <c r="M15" i="9"/>
  <c r="C355" i="56"/>
  <c r="N180" i="56"/>
  <c r="J415" i="56"/>
  <c r="G143" i="56"/>
  <c r="P61" i="56"/>
  <c r="C289" i="56"/>
  <c r="G133" i="56"/>
  <c r="P164" i="56"/>
  <c r="O148" i="56"/>
  <c r="C192" i="56"/>
  <c r="M46" i="56"/>
  <c r="M190" i="56"/>
  <c r="G18" i="56"/>
  <c r="L94" i="56"/>
  <c r="C403" i="56"/>
  <c r="K398" i="56"/>
  <c r="L30" i="56"/>
  <c r="O167" i="56"/>
  <c r="M172" i="56"/>
  <c r="D380" i="56"/>
  <c r="E133" i="56"/>
  <c r="C323" i="56"/>
  <c r="L180" i="56"/>
  <c r="N298" i="56"/>
  <c r="I191" i="56"/>
  <c r="P210" i="56"/>
  <c r="P191" i="56"/>
  <c r="J164" i="56"/>
  <c r="F57" i="56"/>
  <c r="D70" i="56"/>
  <c r="D146" i="56"/>
  <c r="D102" i="56"/>
  <c r="F167" i="56"/>
  <c r="M148" i="56"/>
  <c r="P110" i="56"/>
  <c r="O255" i="56"/>
  <c r="O350" i="56"/>
  <c r="I220" i="56"/>
  <c r="I339" i="56"/>
  <c r="O280" i="56"/>
  <c r="C31" i="56"/>
  <c r="K181" i="56"/>
  <c r="P212" i="56"/>
  <c r="P223" i="56"/>
  <c r="H353" i="56"/>
  <c r="F226" i="56"/>
  <c r="L125" i="56"/>
  <c r="O291" i="56"/>
  <c r="L326" i="56"/>
  <c r="F18" i="56"/>
  <c r="P280" i="56"/>
  <c r="P381" i="56"/>
  <c r="J410" i="56"/>
  <c r="K200" i="56"/>
  <c r="H239" i="56"/>
  <c r="E54" i="56"/>
  <c r="I171" i="56"/>
  <c r="D256" i="56"/>
  <c r="L92" i="56"/>
  <c r="D314" i="56"/>
  <c r="J214" i="56"/>
  <c r="H365" i="56"/>
  <c r="G129" i="56"/>
  <c r="L72" i="56"/>
  <c r="D191" i="56"/>
  <c r="I323" i="56"/>
  <c r="K375" i="56"/>
  <c r="K128" i="56"/>
  <c r="H284" i="56"/>
  <c r="C29" i="56"/>
  <c r="I280" i="56"/>
  <c r="H119" i="56"/>
  <c r="N67" i="56"/>
  <c r="J128" i="56"/>
  <c r="E253" i="56"/>
  <c r="E294" i="56"/>
  <c r="L269" i="56"/>
  <c r="C168" i="56"/>
  <c r="K15" i="9"/>
  <c r="F286" i="56"/>
  <c r="J22" i="56"/>
  <c r="G277" i="56"/>
  <c r="G293" i="56"/>
  <c r="D330" i="56"/>
  <c r="H145" i="56"/>
  <c r="G240" i="56"/>
  <c r="F243" i="56"/>
  <c r="I15" i="9"/>
  <c r="F382" i="56"/>
  <c r="H105" i="56"/>
  <c r="C288" i="56"/>
  <c r="J56" i="56"/>
  <c r="P246" i="56"/>
  <c r="L204" i="56"/>
  <c r="E51" i="56"/>
  <c r="I201" i="56"/>
  <c r="L408" i="56"/>
  <c r="E293" i="56"/>
  <c r="K101" i="56"/>
  <c r="J352" i="56"/>
  <c r="O336" i="56"/>
  <c r="J259" i="56"/>
  <c r="D150" i="56"/>
  <c r="O254" i="56"/>
  <c r="P254" i="56"/>
  <c r="F50" i="56"/>
  <c r="F271" i="56"/>
  <c r="O210" i="56"/>
  <c r="J308" i="56"/>
  <c r="F366" i="56"/>
  <c r="D334" i="56"/>
  <c r="F365" i="56"/>
  <c r="P166" i="56"/>
  <c r="D164" i="56"/>
  <c r="K237" i="56"/>
  <c r="L38" i="56"/>
  <c r="K116" i="56"/>
  <c r="E343" i="56"/>
  <c r="N297" i="56"/>
  <c r="L103" i="56"/>
  <c r="D233" i="56"/>
  <c r="K344" i="56"/>
  <c r="D274" i="56"/>
  <c r="N119" i="56"/>
  <c r="F132" i="56"/>
  <c r="I321" i="56"/>
  <c r="D226" i="56"/>
  <c r="M317" i="56"/>
  <c r="G350" i="56"/>
  <c r="J178" i="56"/>
  <c r="M117" i="56"/>
  <c r="G332" i="56"/>
  <c r="O199" i="56"/>
  <c r="E381" i="56"/>
  <c r="N354" i="56"/>
  <c r="E288" i="56"/>
  <c r="L340" i="56"/>
  <c r="E131" i="56"/>
  <c r="E246" i="56"/>
  <c r="G190" i="56"/>
  <c r="E138" i="56"/>
  <c r="I406" i="56"/>
  <c r="O297" i="56"/>
  <c r="K382" i="56"/>
  <c r="H221" i="56"/>
  <c r="C311" i="56"/>
  <c r="P133" i="56"/>
  <c r="K16" i="56"/>
  <c r="P196" i="56"/>
  <c r="E365" i="56"/>
  <c r="O305" i="56"/>
  <c r="I268" i="56"/>
  <c r="O325" i="56"/>
  <c r="G112" i="56"/>
  <c r="D139" i="56"/>
  <c r="M156" i="56"/>
  <c r="N279" i="56"/>
  <c r="C116" i="56"/>
  <c r="O44" i="56"/>
  <c r="N232" i="56"/>
  <c r="J130" i="56"/>
  <c r="G212" i="56"/>
  <c r="D402" i="56"/>
  <c r="P54" i="56"/>
  <c r="K112" i="56"/>
  <c r="I399" i="56"/>
  <c r="E60" i="56"/>
  <c r="J350" i="56"/>
  <c r="C54" i="56"/>
  <c r="N160" i="56"/>
  <c r="E234" i="56"/>
  <c r="F374" i="56"/>
  <c r="I394" i="56"/>
  <c r="E217" i="56"/>
  <c r="K269" i="56"/>
  <c r="M330" i="56"/>
  <c r="F350" i="56"/>
  <c r="H237" i="56"/>
  <c r="L166" i="56"/>
  <c r="J167" i="56"/>
  <c r="J163" i="56"/>
  <c r="O197" i="56"/>
  <c r="L63" i="56"/>
  <c r="E92" i="56"/>
  <c r="D29" i="56"/>
  <c r="E339" i="56"/>
  <c r="H229" i="56"/>
  <c r="K135" i="56"/>
  <c r="H175" i="56"/>
  <c r="C26" i="56"/>
  <c r="O368" i="56"/>
  <c r="L260" i="56"/>
  <c r="N149" i="56"/>
  <c r="G380" i="56"/>
  <c r="H282" i="56"/>
  <c r="K337" i="56"/>
  <c r="F342" i="56"/>
  <c r="J30" i="56"/>
  <c r="P255" i="56"/>
  <c r="M256" i="56"/>
  <c r="F202" i="56"/>
  <c r="L335" i="56"/>
  <c r="D281" i="56"/>
  <c r="L375" i="56"/>
  <c r="K154" i="56"/>
  <c r="P200" i="56"/>
  <c r="J138" i="56"/>
  <c r="I66" i="56"/>
  <c r="P372" i="56"/>
  <c r="E271" i="56"/>
  <c r="O391" i="56"/>
  <c r="F215" i="56"/>
  <c r="L150" i="56"/>
  <c r="G113" i="56"/>
  <c r="D210" i="56"/>
  <c r="D228" i="56"/>
  <c r="I59" i="56"/>
  <c r="P260" i="56"/>
  <c r="J248" i="56"/>
  <c r="O16" i="9"/>
  <c r="H273" i="56"/>
  <c r="E308" i="56"/>
  <c r="O287" i="56"/>
  <c r="J18" i="56"/>
  <c r="P267" i="56"/>
  <c r="N17" i="56"/>
  <c r="H188" i="56"/>
  <c r="P354" i="56"/>
  <c r="L261" i="56"/>
  <c r="K276" i="56"/>
  <c r="K72" i="56"/>
  <c r="D278" i="56"/>
  <c r="P27" i="56"/>
  <c r="C196" i="56"/>
  <c r="K165" i="56"/>
  <c r="E192" i="56"/>
  <c r="C223" i="56"/>
  <c r="P155" i="56"/>
  <c r="D16" i="56"/>
  <c r="C22" i="56"/>
  <c r="E262" i="56"/>
  <c r="K315" i="56"/>
  <c r="M70" i="56"/>
  <c r="J300" i="56"/>
  <c r="G195" i="56"/>
  <c r="I311" i="56"/>
  <c r="D319" i="56"/>
  <c r="L354" i="56"/>
  <c r="C368" i="56"/>
  <c r="F46" i="56"/>
  <c r="E67" i="56"/>
  <c r="I375" i="56"/>
  <c r="G37" i="56"/>
  <c r="K144" i="56"/>
  <c r="M110" i="56"/>
  <c r="K160" i="56"/>
  <c r="C333" i="56"/>
  <c r="O200" i="56"/>
  <c r="P258" i="56"/>
  <c r="K378" i="56"/>
  <c r="P97" i="56"/>
  <c r="L177" i="56"/>
  <c r="C361" i="56"/>
  <c r="G242" i="56"/>
  <c r="F405" i="56"/>
  <c r="E352" i="56"/>
  <c r="J368" i="56"/>
  <c r="O351" i="56"/>
  <c r="M103" i="56"/>
  <c r="G231" i="56"/>
  <c r="F308" i="56"/>
  <c r="I378" i="56"/>
  <c r="G301" i="56"/>
  <c r="H77" i="56"/>
  <c r="C137" i="56"/>
  <c r="J34" i="56"/>
  <c r="C203" i="56"/>
  <c r="L270" i="56"/>
  <c r="P171" i="56"/>
  <c r="F238" i="56"/>
  <c r="M225" i="56"/>
  <c r="G316" i="56"/>
  <c r="N290" i="56"/>
  <c r="L163" i="56"/>
  <c r="L100" i="56"/>
  <c r="J124" i="56"/>
  <c r="N113" i="56"/>
  <c r="E331" i="56"/>
  <c r="O63" i="56"/>
  <c r="D310" i="56"/>
  <c r="C150" i="56"/>
  <c r="F128" i="56"/>
  <c r="O275" i="56"/>
  <c r="E79" i="56"/>
  <c r="C365" i="56"/>
  <c r="F48" i="56"/>
  <c r="H137" i="56"/>
  <c r="E126" i="56"/>
  <c r="N355" i="56"/>
  <c r="P195" i="56"/>
  <c r="N319" i="56"/>
  <c r="L146" i="56"/>
  <c r="I384" i="56"/>
  <c r="F201" i="56"/>
  <c r="C301" i="56"/>
  <c r="N378" i="56"/>
  <c r="P292" i="56"/>
  <c r="L319" i="56"/>
  <c r="C382" i="56"/>
  <c r="I226" i="56"/>
  <c r="H202" i="56"/>
  <c r="G390" i="56"/>
  <c r="N246" i="56"/>
  <c r="D202" i="56"/>
  <c r="I106" i="56"/>
  <c r="N155" i="56"/>
  <c r="O245" i="56"/>
  <c r="I361" i="56"/>
  <c r="H50" i="56"/>
  <c r="P263" i="56"/>
  <c r="F297" i="56"/>
  <c r="J295" i="56"/>
  <c r="M71" i="56"/>
  <c r="H197" i="56"/>
  <c r="C250" i="56"/>
  <c r="N323" i="56"/>
  <c r="O293" i="56"/>
  <c r="N28" i="56"/>
  <c r="O302" i="56"/>
  <c r="E338" i="56"/>
  <c r="O390" i="56"/>
  <c r="J240" i="56"/>
  <c r="D76" i="56"/>
  <c r="L279" i="56"/>
  <c r="C224" i="56"/>
  <c r="P310" i="56"/>
  <c r="P125" i="56"/>
  <c r="J238" i="56"/>
  <c r="O323" i="56"/>
  <c r="N284" i="56"/>
  <c r="C92" i="56"/>
  <c r="P313" i="56"/>
  <c r="E340" i="56"/>
  <c r="N111" i="56"/>
  <c r="K388" i="56"/>
  <c r="O73" i="56"/>
  <c r="H228" i="56"/>
  <c r="C359" i="56"/>
  <c r="H42" i="56"/>
  <c r="C256" i="56"/>
  <c r="G170" i="56"/>
  <c r="P405" i="56"/>
  <c r="O110" i="56"/>
  <c r="O269" i="56"/>
  <c r="N179" i="56"/>
  <c r="L37" i="56"/>
  <c r="O384" i="56"/>
  <c r="K138" i="56"/>
  <c r="O279" i="56"/>
  <c r="O98" i="56"/>
  <c r="C101" i="56"/>
  <c r="K54" i="56"/>
  <c r="O23" i="56"/>
  <c r="G286" i="56"/>
  <c r="K196" i="56"/>
  <c r="G348" i="56"/>
  <c r="M35" i="56"/>
  <c r="M24" i="56"/>
  <c r="O354" i="56"/>
  <c r="P73" i="56"/>
  <c r="F210" i="56"/>
  <c r="G53" i="56"/>
  <c r="D31" i="56"/>
  <c r="D302" i="56"/>
  <c r="C17" i="56"/>
  <c r="J76" i="56"/>
  <c r="G40" i="56"/>
  <c r="I287" i="56"/>
  <c r="N216" i="56"/>
  <c r="G343" i="56"/>
  <c r="E187" i="56"/>
  <c r="E180" i="56"/>
  <c r="G51" i="56"/>
  <c r="J172" i="56"/>
  <c r="M412" i="56"/>
  <c r="G48" i="56"/>
  <c r="J229" i="56"/>
  <c r="H339" i="56"/>
  <c r="I187" i="56"/>
  <c r="P115" i="56"/>
  <c r="F234" i="56"/>
  <c r="K239" i="56"/>
  <c r="K313" i="56"/>
  <c r="L119" i="56"/>
  <c r="O375" i="56"/>
  <c r="I92" i="56"/>
  <c r="L242" i="56"/>
  <c r="P262" i="56"/>
  <c r="P239" i="56"/>
  <c r="I390" i="56"/>
  <c r="K127" i="56"/>
  <c r="H29" i="56"/>
  <c r="N417" i="56"/>
  <c r="E71" i="56"/>
  <c r="D367" i="56"/>
  <c r="F321" i="56"/>
  <c r="O141" i="56"/>
  <c r="E30" i="56"/>
  <c r="C212" i="56"/>
  <c r="D127" i="56"/>
  <c r="M107" i="56"/>
  <c r="O221" i="56"/>
  <c r="I57" i="56"/>
  <c r="F54" i="56"/>
  <c r="K291" i="56"/>
  <c r="D122" i="56"/>
  <c r="D99" i="56"/>
  <c r="O119" i="56"/>
  <c r="P382" i="56"/>
  <c r="K146" i="56"/>
  <c r="M245" i="56"/>
  <c r="K256" i="56"/>
  <c r="C157" i="56"/>
  <c r="C185" i="56"/>
  <c r="L238" i="56"/>
  <c r="F136" i="56"/>
  <c r="H70" i="56"/>
  <c r="D230" i="56"/>
  <c r="M50" i="56"/>
  <c r="O244" i="56"/>
  <c r="G203" i="56"/>
  <c r="N380" i="56"/>
  <c r="F247" i="56"/>
  <c r="I244" i="56"/>
  <c r="K267" i="56"/>
  <c r="J227" i="56"/>
  <c r="J327" i="56"/>
  <c r="C346" i="56"/>
  <c r="E160" i="56"/>
  <c r="F61" i="56"/>
  <c r="G156" i="56"/>
  <c r="F170" i="56"/>
  <c r="I307" i="56"/>
  <c r="N340" i="56"/>
  <c r="E56" i="56"/>
  <c r="P400" i="56"/>
  <c r="G225" i="56"/>
  <c r="O52" i="56"/>
  <c r="P284" i="56"/>
  <c r="J106" i="56"/>
  <c r="M294" i="56"/>
  <c r="G395" i="56"/>
  <c r="P188" i="56"/>
  <c r="O306" i="56"/>
  <c r="K251" i="56"/>
  <c r="K25" i="56"/>
  <c r="H299" i="56"/>
  <c r="P407" i="56"/>
  <c r="M76" i="56"/>
  <c r="F47" i="56"/>
  <c r="M319" i="56"/>
  <c r="O260" i="56"/>
  <c r="I23" i="56"/>
  <c r="O138" i="56"/>
  <c r="L172" i="56"/>
  <c r="K158" i="56"/>
  <c r="L67" i="56"/>
  <c r="H129" i="56"/>
  <c r="K355" i="56"/>
  <c r="J159" i="56"/>
  <c r="J401" i="56"/>
  <c r="N162" i="56"/>
  <c r="E72" i="56"/>
  <c r="G376" i="56"/>
  <c r="G396" i="56"/>
  <c r="D62" i="56"/>
  <c r="J384" i="56"/>
  <c r="I210" i="56"/>
  <c r="D116" i="56"/>
  <c r="G99" i="56"/>
  <c r="D211" i="56"/>
  <c r="H34" i="56"/>
  <c r="L55" i="56"/>
  <c r="C281" i="56"/>
  <c r="E290" i="56"/>
  <c r="H232" i="56"/>
  <c r="H55" i="56"/>
  <c r="H231" i="56"/>
  <c r="E183" i="56"/>
  <c r="C97" i="56"/>
  <c r="L284" i="56"/>
  <c r="L35" i="56"/>
  <c r="C291" i="56"/>
  <c r="O308" i="56"/>
  <c r="I270" i="56"/>
  <c r="E326" i="56"/>
  <c r="D194" i="56"/>
  <c r="D130" i="56"/>
  <c r="H329" i="56"/>
  <c r="N328" i="56"/>
  <c r="K62" i="56"/>
  <c r="I149" i="56"/>
  <c r="K340" i="56"/>
  <c r="O208" i="56"/>
  <c r="G249" i="56"/>
  <c r="M67" i="56"/>
  <c r="M72" i="56"/>
  <c r="I409" i="56"/>
  <c r="J142" i="56"/>
  <c r="C325" i="56"/>
  <c r="E367" i="56"/>
  <c r="J363" i="56"/>
  <c r="L302" i="56"/>
  <c r="N212" i="56"/>
  <c r="K250" i="56"/>
  <c r="P172" i="56"/>
  <c r="E15" i="9"/>
  <c r="E334" i="56"/>
  <c r="J15" i="56"/>
  <c r="O71" i="56"/>
  <c r="F300" i="56"/>
  <c r="E33" i="56"/>
  <c r="F37" i="56"/>
  <c r="J416" i="56"/>
  <c r="D109" i="56"/>
  <c r="D78" i="56"/>
  <c r="H377" i="56"/>
  <c r="N115" i="56"/>
  <c r="H24" i="56"/>
  <c r="N254" i="56"/>
  <c r="D240" i="56"/>
  <c r="C61" i="56"/>
  <c r="N219" i="56"/>
  <c r="L337" i="56"/>
  <c r="H93" i="56"/>
  <c r="L112" i="56"/>
  <c r="J369" i="56"/>
  <c r="D313" i="56"/>
  <c r="I225" i="56"/>
  <c r="H217" i="56"/>
  <c r="M122" i="56"/>
  <c r="G300" i="56"/>
  <c r="P112" i="56"/>
  <c r="F291" i="56"/>
  <c r="C105" i="56"/>
  <c r="O135" i="56"/>
  <c r="F214" i="56"/>
  <c r="F112" i="56"/>
  <c r="G184" i="56"/>
  <c r="D292" i="56"/>
  <c r="F261" i="56"/>
  <c r="P186" i="56"/>
  <c r="F358" i="56"/>
  <c r="P395" i="56"/>
  <c r="F279" i="56"/>
  <c r="N146" i="56"/>
  <c r="D273" i="56"/>
  <c r="P356" i="56"/>
  <c r="E370" i="56"/>
  <c r="M335" i="56"/>
  <c r="H127" i="56"/>
  <c r="F119" i="56"/>
  <c r="C258" i="56"/>
  <c r="H334" i="56"/>
  <c r="P337" i="56"/>
  <c r="P276" i="56"/>
  <c r="M207" i="56"/>
  <c r="K298" i="56"/>
  <c r="M345" i="56"/>
  <c r="C307" i="56"/>
  <c r="F407" i="56"/>
  <c r="J392" i="56"/>
  <c r="I414" i="56"/>
  <c r="D320" i="56"/>
  <c r="I296" i="56"/>
  <c r="F337" i="56"/>
  <c r="G394" i="56"/>
  <c r="I286" i="56"/>
  <c r="C351" i="56"/>
  <c r="M316" i="56"/>
  <c r="J371" i="56"/>
  <c r="F23" i="56"/>
  <c r="F135" i="56"/>
  <c r="O93" i="56"/>
  <c r="E327" i="56"/>
  <c r="C37" i="56"/>
  <c r="I348" i="56"/>
  <c r="E335" i="56"/>
  <c r="D177" i="56"/>
  <c r="H121" i="56"/>
  <c r="F178" i="56"/>
  <c r="L313" i="56"/>
  <c r="O311" i="56"/>
  <c r="K374" i="56"/>
  <c r="C164" i="56"/>
  <c r="I389" i="56"/>
  <c r="C241" i="56"/>
  <c r="J78" i="56"/>
  <c r="G246" i="56"/>
  <c r="P250" i="56"/>
  <c r="L281" i="56"/>
  <c r="P32" i="56"/>
  <c r="O408" i="56"/>
  <c r="H342" i="56"/>
  <c r="K166" i="56"/>
  <c r="L241" i="56"/>
  <c r="L263" i="56"/>
  <c r="L400" i="56"/>
  <c r="D56" i="56"/>
  <c r="M327" i="56"/>
  <c r="C387" i="56"/>
  <c r="P330" i="56"/>
  <c r="L149" i="56"/>
  <c r="E223" i="56"/>
  <c r="I308" i="56"/>
  <c r="L133" i="56"/>
  <c r="M390" i="56"/>
  <c r="P216" i="56"/>
  <c r="J119" i="56"/>
  <c r="N311" i="56"/>
  <c r="E24" i="56"/>
  <c r="I189" i="56"/>
  <c r="H109" i="56"/>
  <c r="C232" i="56"/>
  <c r="C248" i="56"/>
  <c r="M124" i="56"/>
  <c r="J20" i="56"/>
  <c r="J319" i="56"/>
  <c r="D175" i="56"/>
  <c r="G228" i="56"/>
  <c r="P308" i="56"/>
  <c r="D294" i="56"/>
  <c r="O124" i="56"/>
  <c r="N76" i="56"/>
  <c r="J197" i="56"/>
  <c r="G298" i="56"/>
  <c r="M240" i="56"/>
  <c r="H26" i="56"/>
  <c r="O91" i="56"/>
  <c r="M329" i="56"/>
  <c r="F377" i="56"/>
  <c r="M363" i="56"/>
  <c r="G35" i="56"/>
  <c r="M125" i="56"/>
  <c r="D252" i="56"/>
  <c r="J294" i="56"/>
  <c r="K186" i="56"/>
  <c r="G341" i="56"/>
  <c r="D101" i="56"/>
  <c r="C146" i="56"/>
  <c r="J335" i="56"/>
  <c r="J176" i="56"/>
  <c r="P367" i="56"/>
  <c r="J60" i="56"/>
  <c r="C91" i="56"/>
  <c r="P140" i="56"/>
  <c r="K295" i="56"/>
  <c r="P335" i="56"/>
  <c r="J110" i="56"/>
  <c r="N302" i="56"/>
  <c r="D266" i="56"/>
  <c r="N46" i="56"/>
  <c r="K73" i="56"/>
  <c r="H370" i="56"/>
  <c r="O344" i="56"/>
  <c r="P202" i="56"/>
  <c r="M273" i="56"/>
  <c r="J37" i="56"/>
  <c r="C145" i="56"/>
  <c r="M284" i="56"/>
  <c r="H15" i="9"/>
  <c r="K225" i="56"/>
  <c r="K163" i="56"/>
  <c r="G219" i="56"/>
  <c r="J219" i="56"/>
  <c r="I116" i="56"/>
  <c r="G108" i="56"/>
  <c r="F111" i="56"/>
  <c r="J210" i="56"/>
  <c r="J393" i="56"/>
  <c r="P275" i="56"/>
  <c r="O318" i="56"/>
  <c r="M96" i="56"/>
  <c r="C389" i="56"/>
  <c r="E196" i="56"/>
  <c r="K359" i="56"/>
  <c r="N411" i="56"/>
  <c r="D242" i="56"/>
  <c r="O106" i="56"/>
  <c r="E137" i="56"/>
  <c r="K240" i="56"/>
  <c r="K35" i="56"/>
  <c r="E347" i="56"/>
  <c r="E380" i="56"/>
  <c r="D401" i="56"/>
  <c r="D236" i="56"/>
  <c r="M43" i="56"/>
  <c r="C380" i="56"/>
  <c r="I281" i="56"/>
  <c r="M313" i="56"/>
  <c r="H392" i="56"/>
  <c r="H331" i="56"/>
  <c r="D373" i="56"/>
  <c r="C321" i="56"/>
  <c r="F332" i="56"/>
  <c r="J187" i="56"/>
  <c r="E68" i="56"/>
  <c r="H80" i="56"/>
  <c r="H73" i="56"/>
  <c r="E168" i="56"/>
  <c r="P59" i="56"/>
  <c r="H312" i="56"/>
  <c r="C65" i="56"/>
  <c r="D360" i="56"/>
  <c r="N373" i="56"/>
  <c r="L205" i="56"/>
  <c r="P245" i="56"/>
  <c r="C391" i="56"/>
  <c r="H310" i="56"/>
  <c r="I35" i="56"/>
  <c r="K197" i="56"/>
  <c r="F305" i="56"/>
  <c r="H159" i="56"/>
  <c r="I121" i="56"/>
  <c r="D219" i="56"/>
  <c r="G164" i="56"/>
  <c r="K79" i="56"/>
  <c r="D192" i="56"/>
  <c r="P93" i="56"/>
  <c r="P299" i="56"/>
  <c r="K217" i="56"/>
  <c r="E110" i="56"/>
  <c r="I297" i="56"/>
  <c r="J278" i="56"/>
  <c r="J36" i="56"/>
  <c r="H206" i="56"/>
  <c r="H107" i="56"/>
  <c r="E35" i="56"/>
  <c r="D356" i="56"/>
  <c r="P119" i="56"/>
  <c r="O69" i="56"/>
  <c r="O54" i="56"/>
  <c r="F163" i="56"/>
  <c r="F278" i="56"/>
  <c r="P388" i="56"/>
  <c r="H66" i="56"/>
  <c r="M290" i="56"/>
  <c r="P272" i="56"/>
  <c r="N257" i="56"/>
  <c r="D35" i="56"/>
  <c r="C95" i="56"/>
  <c r="C314" i="56"/>
  <c r="O399" i="56"/>
  <c r="K142" i="56"/>
  <c r="M41" i="56"/>
  <c r="G209" i="56"/>
  <c r="H211" i="56"/>
  <c r="I250" i="56"/>
  <c r="O347" i="56"/>
  <c r="P226" i="56"/>
  <c r="N320" i="56"/>
  <c r="C179" i="56"/>
  <c r="H323" i="56"/>
  <c r="I364" i="56"/>
  <c r="M211" i="56"/>
  <c r="N153" i="56"/>
  <c r="L91" i="56"/>
  <c r="O153" i="56"/>
  <c r="I292" i="56"/>
  <c r="D51" i="56"/>
  <c r="N44" i="56"/>
  <c r="P360" i="56"/>
  <c r="J247" i="56"/>
  <c r="D378" i="56"/>
  <c r="D203" i="56"/>
  <c r="O169" i="56"/>
  <c r="C225" i="56"/>
  <c r="I248" i="56"/>
  <c r="O45" i="56"/>
  <c r="P158" i="56"/>
  <c r="M42" i="56"/>
  <c r="M219" i="56"/>
  <c r="N182" i="56"/>
  <c r="D352" i="56"/>
  <c r="I260" i="56"/>
  <c r="D132" i="56"/>
  <c r="E118" i="56"/>
  <c r="K215" i="56"/>
  <c r="J200" i="56"/>
  <c r="I304" i="56"/>
  <c r="C330" i="56"/>
  <c r="D271" i="56"/>
  <c r="D394" i="56"/>
  <c r="K194" i="56"/>
  <c r="C379" i="56"/>
  <c r="E279" i="56"/>
  <c r="D398" i="56"/>
  <c r="D115" i="56"/>
  <c r="K229" i="56"/>
  <c r="N207" i="56"/>
  <c r="O353" i="56"/>
  <c r="C284" i="56"/>
  <c r="P301" i="56"/>
  <c r="C100" i="56"/>
  <c r="D15" i="56"/>
  <c r="F239" i="56"/>
  <c r="E257" i="56"/>
  <c r="L309" i="56"/>
  <c r="J339" i="56"/>
  <c r="M236" i="56"/>
  <c r="P132" i="56"/>
  <c r="H64" i="56"/>
  <c r="D357" i="56"/>
  <c r="L206" i="56"/>
  <c r="C344" i="56"/>
  <c r="E40" i="56"/>
  <c r="C16" i="9"/>
  <c r="C353" i="56"/>
  <c r="H233" i="56"/>
  <c r="N107" i="56"/>
  <c r="H387" i="56"/>
  <c r="G121" i="56"/>
  <c r="H19" i="56"/>
  <c r="N178" i="56"/>
  <c r="F290" i="56"/>
  <c r="O320" i="56"/>
  <c r="D108" i="56"/>
  <c r="I317" i="56"/>
  <c r="J195" i="56"/>
  <c r="O214" i="56"/>
  <c r="G174" i="56"/>
  <c r="I379" i="56"/>
  <c r="I233" i="56"/>
  <c r="E42" i="56"/>
  <c r="M322" i="56"/>
  <c r="G75" i="56"/>
  <c r="M397" i="56"/>
  <c r="C362" i="56"/>
  <c r="J272" i="56"/>
  <c r="P228" i="56"/>
  <c r="G258" i="56"/>
  <c r="E228" i="56"/>
  <c r="O355" i="56"/>
  <c r="P271" i="56"/>
  <c r="O303" i="56"/>
  <c r="D199" i="56"/>
  <c r="P242" i="56"/>
  <c r="I350" i="56"/>
  <c r="O36" i="56"/>
  <c r="L348" i="56"/>
  <c r="F149" i="56"/>
  <c r="J274" i="56"/>
  <c r="F296" i="56"/>
  <c r="E252" i="56"/>
  <c r="H313" i="56"/>
  <c r="F16" i="56"/>
  <c r="E48" i="56"/>
  <c r="N16" i="9"/>
  <c r="I211" i="56"/>
  <c r="N306" i="56"/>
  <c r="K43" i="56"/>
  <c r="L197" i="56"/>
  <c r="J391" i="56"/>
  <c r="F205" i="56"/>
  <c r="E366" i="56"/>
  <c r="N243" i="56"/>
  <c r="E371" i="56"/>
  <c r="M136" i="56"/>
  <c r="E220" i="56"/>
  <c r="N395" i="56"/>
  <c r="N200" i="56"/>
  <c r="N192" i="56"/>
  <c r="N396" i="56"/>
  <c r="N196" i="56"/>
  <c r="H120" i="56"/>
  <c r="O401" i="56"/>
  <c r="L108" i="56"/>
  <c r="C59" i="56"/>
  <c r="C305" i="56"/>
  <c r="G269" i="56"/>
  <c r="M153" i="56"/>
  <c r="C306" i="56"/>
  <c r="M199" i="56"/>
  <c r="P165" i="56"/>
  <c r="K69" i="56"/>
  <c r="C78" i="56"/>
  <c r="I374" i="56"/>
  <c r="N327" i="56"/>
  <c r="C316" i="56"/>
  <c r="P198" i="56"/>
  <c r="I269" i="56"/>
  <c r="F200" i="56"/>
  <c r="D316" i="56"/>
  <c r="G364" i="56"/>
  <c r="C342" i="56"/>
  <c r="M314" i="56"/>
  <c r="P127" i="56"/>
  <c r="H422" i="56"/>
  <c r="H421" i="56"/>
  <c r="J15" i="9"/>
  <c r="P162" i="56"/>
  <c r="G381" i="56"/>
  <c r="H166" i="56"/>
  <c r="H18" i="56"/>
  <c r="C303" i="56"/>
  <c r="G208" i="56"/>
  <c r="L384" i="56"/>
  <c r="C276" i="56"/>
  <c r="O319" i="56"/>
  <c r="H354" i="56"/>
  <c r="G187" i="56"/>
  <c r="L322" i="56"/>
  <c r="O94" i="56"/>
  <c r="M32" i="56"/>
  <c r="K95" i="56"/>
  <c r="F357" i="56"/>
  <c r="K190" i="56"/>
  <c r="L210" i="56"/>
  <c r="I415" i="56"/>
  <c r="I150" i="56"/>
  <c r="L195" i="56"/>
  <c r="I396" i="56"/>
  <c r="M409" i="56"/>
  <c r="M260" i="56"/>
  <c r="J67" i="56"/>
  <c r="F42" i="56"/>
  <c r="N223" i="56"/>
  <c r="P383" i="56"/>
  <c r="E251" i="56"/>
  <c r="P55" i="56"/>
  <c r="E50" i="56"/>
  <c r="J318" i="56"/>
  <c r="H274" i="56"/>
  <c r="E399" i="56"/>
  <c r="O371" i="56"/>
  <c r="E167" i="56"/>
  <c r="K304" i="56"/>
  <c r="N372" i="56"/>
  <c r="P63" i="56"/>
  <c r="L151" i="56"/>
  <c r="E161" i="56"/>
  <c r="P351" i="56"/>
  <c r="F273" i="56"/>
  <c r="P306" i="56"/>
  <c r="H419" i="56"/>
  <c r="K414" i="56"/>
  <c r="K321" i="56"/>
  <c r="G387" i="56"/>
  <c r="D406" i="56"/>
  <c r="K410" i="56"/>
  <c r="M269" i="56"/>
  <c r="G235" i="56"/>
  <c r="N21" i="56"/>
  <c r="I426" i="56"/>
  <c r="P402" i="56"/>
  <c r="K421" i="56"/>
  <c r="C369" i="56"/>
  <c r="C350" i="56"/>
  <c r="O183" i="56"/>
  <c r="D27" i="56"/>
  <c r="M262" i="56"/>
  <c r="J156" i="56"/>
  <c r="F370" i="56"/>
  <c r="L227" i="56"/>
  <c r="K261" i="56"/>
  <c r="P375" i="56"/>
  <c r="H328" i="56"/>
  <c r="D40" i="56"/>
  <c r="D74" i="56"/>
  <c r="E70" i="56"/>
  <c r="P219" i="56"/>
  <c r="E157" i="56"/>
  <c r="P339" i="56"/>
  <c r="F209" i="56"/>
  <c r="O170" i="56"/>
  <c r="F380" i="56"/>
  <c r="D117" i="56"/>
  <c r="P179" i="56"/>
  <c r="M292" i="56"/>
  <c r="O360" i="56"/>
  <c r="E385" i="56"/>
  <c r="H67" i="56"/>
  <c r="P77" i="56"/>
  <c r="N296" i="56"/>
  <c r="I276" i="56"/>
  <c r="C364" i="56"/>
  <c r="O201" i="56"/>
  <c r="C187" i="56"/>
  <c r="J359" i="56"/>
  <c r="M16" i="9"/>
  <c r="H405" i="56"/>
  <c r="J109" i="56"/>
  <c r="J169" i="56"/>
  <c r="E383" i="56"/>
  <c r="H158" i="56"/>
  <c r="H305" i="56"/>
  <c r="D303" i="56"/>
  <c r="K201" i="56"/>
  <c r="G118" i="56"/>
  <c r="O326" i="56"/>
  <c r="D187" i="56"/>
  <c r="C201" i="56"/>
  <c r="I353" i="56"/>
  <c r="C260" i="56"/>
  <c r="N377" i="56"/>
  <c r="F386" i="56"/>
  <c r="F187" i="56"/>
  <c r="K338" i="56"/>
  <c r="O139" i="56"/>
  <c r="I373" i="56"/>
  <c r="F68" i="56"/>
  <c r="N416" i="56"/>
  <c r="D290" i="56"/>
  <c r="M58" i="56"/>
  <c r="J398" i="56"/>
  <c r="O330" i="56"/>
  <c r="C349" i="56"/>
  <c r="L402" i="56"/>
  <c r="L294" i="56"/>
  <c r="I114" i="56"/>
  <c r="L188" i="56"/>
  <c r="J390" i="56"/>
  <c r="F95" i="56"/>
  <c r="H136" i="56"/>
  <c r="D174" i="56"/>
  <c r="F403" i="56"/>
  <c r="F258" i="56"/>
  <c r="C163" i="56"/>
  <c r="G114" i="56"/>
  <c r="G57" i="56"/>
  <c r="M227" i="56"/>
  <c r="J311" i="56"/>
  <c r="G414" i="56"/>
  <c r="F144" i="56"/>
  <c r="F212" i="56"/>
  <c r="J306" i="56"/>
  <c r="N197" i="56"/>
  <c r="L56" i="56"/>
  <c r="L194" i="56"/>
  <c r="M15" i="56"/>
  <c r="O387" i="56"/>
  <c r="M185" i="56"/>
  <c r="G295" i="56"/>
  <c r="G416" i="56"/>
  <c r="F304" i="56"/>
  <c r="I344" i="56"/>
  <c r="O310" i="56"/>
  <c r="P137" i="56"/>
  <c r="O126" i="56"/>
  <c r="D324" i="56"/>
  <c r="L363" i="56"/>
  <c r="O128" i="56"/>
  <c r="F338" i="56"/>
  <c r="M366" i="56"/>
  <c r="I40" i="56"/>
  <c r="M209" i="56"/>
  <c r="C60" i="56"/>
  <c r="I285" i="56"/>
  <c r="C177" i="56"/>
  <c r="N34" i="56"/>
  <c r="M188" i="56"/>
  <c r="K277" i="56"/>
  <c r="N251" i="56"/>
  <c r="C384" i="56"/>
  <c r="J268" i="56"/>
  <c r="D376" i="56"/>
  <c r="N282" i="56"/>
  <c r="P332" i="56"/>
  <c r="J45" i="56"/>
  <c r="I45" i="56"/>
  <c r="I96" i="56"/>
  <c r="C235" i="56"/>
  <c r="O240" i="56"/>
  <c r="G123" i="56"/>
  <c r="O195" i="56"/>
  <c r="L141" i="56"/>
  <c r="K332" i="56"/>
  <c r="I25" i="56"/>
  <c r="E73" i="56"/>
  <c r="J123" i="56"/>
  <c r="O342" i="56"/>
  <c r="P347" i="56"/>
  <c r="G421" i="56"/>
  <c r="E171" i="56"/>
  <c r="K408" i="56"/>
  <c r="C405" i="56"/>
  <c r="E169" i="56"/>
  <c r="D276" i="56"/>
  <c r="J301" i="56"/>
  <c r="H276" i="56"/>
  <c r="H165" i="56"/>
  <c r="H68" i="56"/>
  <c r="G186" i="56"/>
  <c r="N194" i="56"/>
  <c r="O60" i="56"/>
  <c r="J162" i="56"/>
  <c r="N163" i="56"/>
  <c r="O202" i="56"/>
  <c r="J192" i="56"/>
  <c r="C239" i="56"/>
  <c r="H250" i="56"/>
  <c r="G76" i="56"/>
  <c r="L306" i="56"/>
  <c r="C32" i="56"/>
  <c r="E375" i="56"/>
  <c r="E211" i="56"/>
  <c r="F77" i="56"/>
  <c r="D64" i="56"/>
  <c r="K407" i="56"/>
  <c r="E23" i="56"/>
  <c r="G357" i="56"/>
  <c r="D137" i="56"/>
  <c r="L107" i="56"/>
  <c r="D126" i="56"/>
  <c r="K380" i="56"/>
  <c r="J49" i="56"/>
  <c r="H417" i="56"/>
  <c r="L411" i="56"/>
  <c r="P144" i="56"/>
  <c r="P364" i="56"/>
  <c r="N47" i="56"/>
  <c r="O309" i="56"/>
  <c r="I242" i="56"/>
  <c r="D123" i="56"/>
  <c r="E322" i="56"/>
  <c r="G384" i="56"/>
  <c r="J51" i="56"/>
  <c r="N267" i="56"/>
  <c r="L356" i="56"/>
  <c r="F51" i="56"/>
  <c r="G16" i="56"/>
  <c r="J331" i="56"/>
  <c r="O46" i="56"/>
  <c r="M291" i="56"/>
  <c r="P266" i="56"/>
  <c r="O120" i="56"/>
  <c r="L372" i="56"/>
  <c r="H65" i="56"/>
  <c r="P229" i="56"/>
  <c r="M147" i="56"/>
  <c r="K214" i="56"/>
  <c r="M210" i="56"/>
  <c r="F146" i="56"/>
  <c r="O299" i="56"/>
  <c r="M232" i="56"/>
  <c r="M113" i="56"/>
  <c r="G324" i="56"/>
  <c r="H94" i="56"/>
  <c r="O328" i="56"/>
  <c r="F179" i="56"/>
  <c r="G74" i="56"/>
  <c r="E17" i="56"/>
  <c r="H254" i="56"/>
  <c r="O394" i="56"/>
  <c r="P318" i="56"/>
  <c r="M308" i="56"/>
  <c r="H372" i="56"/>
  <c r="J366" i="56"/>
  <c r="N203" i="56"/>
  <c r="O198" i="56"/>
  <c r="E244" i="56"/>
  <c r="J103" i="56"/>
  <c r="I138" i="56"/>
  <c r="K119" i="56"/>
  <c r="K397" i="56"/>
  <c r="K161" i="56"/>
  <c r="D178" i="56"/>
  <c r="K222" i="56"/>
  <c r="I357" i="56"/>
  <c r="L99" i="56"/>
  <c r="K307" i="56"/>
  <c r="G320" i="56"/>
  <c r="D91" i="56"/>
  <c r="E372" i="56"/>
  <c r="K212" i="56"/>
  <c r="K41" i="56"/>
  <c r="G165" i="56"/>
  <c r="D300" i="56"/>
  <c r="H178" i="56"/>
  <c r="G345" i="56"/>
  <c r="H327" i="56"/>
  <c r="I209" i="56"/>
  <c r="O37" i="56"/>
  <c r="P295" i="56"/>
  <c r="G377" i="56"/>
  <c r="E31" i="56"/>
  <c r="L158" i="56"/>
  <c r="I245" i="56"/>
  <c r="P325" i="56"/>
  <c r="D180" i="56"/>
  <c r="M247" i="56"/>
  <c r="F352" i="56"/>
  <c r="P238" i="56"/>
  <c r="G365" i="56"/>
  <c r="E166" i="56"/>
  <c r="G102" i="56"/>
  <c r="I376" i="56"/>
  <c r="O263" i="56"/>
  <c r="O194" i="56"/>
  <c r="E404" i="56"/>
  <c r="N344" i="56"/>
  <c r="M111" i="56"/>
  <c r="J367" i="56"/>
  <c r="N315" i="56"/>
  <c r="F268" i="56"/>
  <c r="P334" i="56"/>
  <c r="O65" i="56"/>
  <c r="J342" i="56"/>
  <c r="M69" i="56"/>
  <c r="L102" i="56"/>
  <c r="G229" i="56"/>
  <c r="F392" i="56"/>
  <c r="M347" i="56"/>
  <c r="L407" i="56"/>
  <c r="E37" i="56"/>
  <c r="C234" i="56"/>
  <c r="M370" i="56"/>
  <c r="M288" i="56"/>
  <c r="F141" i="56"/>
  <c r="H403" i="56"/>
  <c r="M299" i="56"/>
  <c r="C126" i="56"/>
  <c r="P38" i="56"/>
  <c r="G211" i="56"/>
  <c r="P118" i="56"/>
  <c r="D263" i="56"/>
  <c r="C254" i="56"/>
  <c r="H79" i="56"/>
  <c r="G55" i="56"/>
  <c r="M246" i="56"/>
  <c r="E199" i="56"/>
  <c r="E292" i="56"/>
  <c r="H326" i="56"/>
  <c r="F152" i="56"/>
  <c r="N132" i="56"/>
  <c r="L374" i="56"/>
  <c r="P249" i="56"/>
  <c r="E264" i="56"/>
  <c r="O173" i="56"/>
  <c r="H201" i="56"/>
  <c r="C246" i="56"/>
  <c r="I168" i="56"/>
  <c r="D409" i="56"/>
  <c r="G389" i="56"/>
  <c r="E258" i="56"/>
  <c r="M149" i="56"/>
  <c r="M374" i="56"/>
  <c r="I388" i="56"/>
  <c r="E291" i="56"/>
  <c r="K207" i="56"/>
  <c r="J358" i="56"/>
  <c r="F294" i="56"/>
  <c r="I228" i="56"/>
  <c r="H333" i="56"/>
  <c r="P348" i="56"/>
  <c r="L198" i="56"/>
  <c r="C263" i="56"/>
  <c r="N233" i="56"/>
  <c r="P291" i="56"/>
  <c r="M62" i="56"/>
  <c r="J243" i="56"/>
  <c r="L401" i="56"/>
  <c r="F126" i="56"/>
  <c r="O142" i="56"/>
  <c r="O378" i="56"/>
  <c r="L367" i="56"/>
  <c r="G275" i="56"/>
  <c r="L16" i="9"/>
  <c r="N365" i="56"/>
  <c r="P150" i="56"/>
  <c r="E132" i="56"/>
  <c r="J383" i="56"/>
  <c r="D317" i="56"/>
  <c r="D247" i="56"/>
  <c r="L161" i="56"/>
  <c r="K369" i="56"/>
  <c r="O307" i="56"/>
  <c r="H374" i="56"/>
  <c r="O53" i="56"/>
  <c r="E62" i="56"/>
  <c r="J235" i="56"/>
  <c r="F176" i="56"/>
  <c r="F93" i="56"/>
  <c r="F213" i="56"/>
  <c r="G161" i="56"/>
  <c r="H37" i="56"/>
  <c r="H71" i="56"/>
  <c r="F320" i="56"/>
  <c r="G334" i="56"/>
  <c r="N256" i="56"/>
  <c r="E373" i="56"/>
  <c r="I236" i="56"/>
  <c r="G399" i="56"/>
  <c r="C188" i="56"/>
  <c r="J334" i="56"/>
  <c r="C117" i="56"/>
  <c r="O230" i="56"/>
  <c r="C159" i="56"/>
  <c r="L332" i="56"/>
  <c r="L230" i="56"/>
  <c r="C197" i="56"/>
  <c r="C228" i="56"/>
  <c r="L310" i="56"/>
  <c r="H285" i="56"/>
  <c r="N176" i="56"/>
  <c r="E387" i="56"/>
  <c r="E241" i="56"/>
  <c r="P265" i="56"/>
  <c r="G279" i="56"/>
  <c r="K324" i="56"/>
  <c r="H269" i="56"/>
  <c r="I117" i="56"/>
  <c r="G69" i="56"/>
  <c r="I214" i="56"/>
  <c r="D110" i="56"/>
  <c r="J99" i="56"/>
  <c r="O243" i="56"/>
  <c r="O400" i="56"/>
  <c r="I303" i="56"/>
  <c r="O265" i="56"/>
  <c r="K300" i="56"/>
  <c r="C110" i="56"/>
  <c r="O20" i="56"/>
  <c r="O57" i="56"/>
  <c r="G120" i="56"/>
  <c r="O72" i="56"/>
  <c r="M98" i="56"/>
  <c r="H246" i="56"/>
  <c r="P143" i="56"/>
  <c r="E197" i="56"/>
  <c r="C329" i="56"/>
  <c r="G262" i="56"/>
  <c r="M137" i="56"/>
  <c r="I33" i="56"/>
  <c r="L257" i="56"/>
  <c r="M285" i="56"/>
  <c r="N134" i="56"/>
  <c r="O174" i="56"/>
  <c r="E336" i="56"/>
  <c r="G282" i="56"/>
  <c r="N386" i="56"/>
  <c r="H248" i="56"/>
  <c r="E22" i="56"/>
  <c r="E277" i="56"/>
  <c r="M200" i="56"/>
  <c r="J293" i="56"/>
  <c r="C312" i="56"/>
  <c r="J177" i="56"/>
  <c r="P207" i="56"/>
  <c r="D32" i="56"/>
  <c r="C170" i="56"/>
  <c r="L277" i="56"/>
  <c r="H283" i="56"/>
  <c r="O228" i="56"/>
  <c r="I105" i="56"/>
  <c r="D225" i="56"/>
  <c r="J406" i="56"/>
  <c r="H410" i="56"/>
  <c r="C300" i="56"/>
  <c r="M180" i="56"/>
  <c r="P46" i="56"/>
  <c r="J40" i="56"/>
  <c r="O339" i="56"/>
  <c r="E16" i="56"/>
  <c r="H53" i="56"/>
  <c r="O97" i="56"/>
  <c r="K335" i="56"/>
  <c r="K70" i="56"/>
  <c r="D118" i="56"/>
  <c r="F369" i="56"/>
  <c r="J250" i="56"/>
  <c r="J94" i="56"/>
  <c r="G328" i="56"/>
  <c r="L21" i="56"/>
  <c r="O376" i="56"/>
  <c r="G42" i="56"/>
  <c r="M26" i="56"/>
  <c r="M394" i="56"/>
  <c r="K275" i="56"/>
  <c r="C40" i="56"/>
  <c r="N50" i="56"/>
  <c r="F173" i="56"/>
  <c r="K265" i="56"/>
  <c r="H189" i="56"/>
  <c r="N331" i="56"/>
  <c r="L397" i="56"/>
  <c r="F108" i="56"/>
  <c r="K63" i="56"/>
  <c r="K71" i="56"/>
  <c r="E247" i="56"/>
  <c r="C169" i="56"/>
  <c r="P201" i="56"/>
  <c r="N346" i="56"/>
  <c r="H300" i="56"/>
  <c r="G104" i="56"/>
  <c r="M414" i="56"/>
  <c r="D368" i="56"/>
  <c r="K164" i="56"/>
  <c r="K290" i="56"/>
  <c r="P349" i="56"/>
  <c r="M151" i="56"/>
  <c r="H335" i="56"/>
  <c r="M377" i="56"/>
  <c r="F139" i="56"/>
  <c r="O143" i="56"/>
  <c r="P168" i="56"/>
  <c r="J112" i="56"/>
  <c r="F371" i="56"/>
  <c r="G199" i="56"/>
  <c r="C347" i="56"/>
  <c r="L57" i="56"/>
  <c r="E95" i="56"/>
  <c r="H383" i="56"/>
  <c r="J396" i="56"/>
  <c r="I366" i="56"/>
  <c r="G404" i="56"/>
  <c r="G361" i="56"/>
  <c r="L122" i="56"/>
  <c r="N404" i="56"/>
  <c r="O168" i="56"/>
  <c r="P338" i="56"/>
  <c r="G191" i="56"/>
  <c r="L321" i="56"/>
  <c r="J232" i="56"/>
  <c r="C30" i="56"/>
  <c r="I401" i="56"/>
  <c r="I167" i="56"/>
  <c r="O267" i="56"/>
  <c r="C72" i="56"/>
  <c r="F326" i="56"/>
  <c r="M51" i="56"/>
  <c r="P331" i="56"/>
  <c r="D184" i="56"/>
  <c r="M265" i="56"/>
  <c r="C19" i="56"/>
  <c r="J321" i="56"/>
  <c r="L225" i="56"/>
  <c r="I253" i="56"/>
  <c r="P281" i="56"/>
  <c r="F107" i="56"/>
  <c r="H135" i="56"/>
  <c r="I123" i="56"/>
  <c r="P311" i="56"/>
  <c r="P20" i="56"/>
  <c r="C245" i="56"/>
  <c r="G233" i="56"/>
  <c r="L199" i="56"/>
  <c r="N414" i="56"/>
  <c r="F274" i="56"/>
  <c r="J277" i="56"/>
  <c r="E127" i="56"/>
  <c r="P102" i="56"/>
  <c r="E43" i="56"/>
  <c r="O374" i="56"/>
  <c r="H131" i="56"/>
  <c r="I130" i="56"/>
  <c r="J347" i="56"/>
  <c r="I295" i="56"/>
  <c r="M408" i="56"/>
  <c r="N166" i="56"/>
  <c r="L54" i="56"/>
  <c r="D21" i="56"/>
  <c r="H20" i="56"/>
  <c r="N364" i="56"/>
  <c r="D305" i="56"/>
  <c r="O385" i="56"/>
  <c r="N422" i="56"/>
  <c r="N188" i="56"/>
  <c r="O270" i="56"/>
  <c r="C198" i="56"/>
  <c r="M325" i="56"/>
  <c r="H198" i="56"/>
  <c r="P418" i="56"/>
  <c r="C360" i="56"/>
  <c r="L333" i="56"/>
  <c r="K40" i="56"/>
  <c r="D399" i="56"/>
  <c r="O102" i="56"/>
  <c r="G254" i="56"/>
  <c r="J388" i="56"/>
  <c r="G141" i="56"/>
  <c r="M112" i="56"/>
  <c r="L289" i="56"/>
  <c r="F400" i="56"/>
  <c r="D54" i="56"/>
  <c r="E208" i="56"/>
  <c r="C270" i="56"/>
  <c r="P235" i="56"/>
  <c r="N173" i="56"/>
  <c r="G47" i="56"/>
  <c r="K317" i="56"/>
  <c r="N304" i="56"/>
  <c r="L293" i="56"/>
  <c r="N288" i="56"/>
  <c r="F216" i="56"/>
  <c r="O356" i="56"/>
  <c r="G63" i="56"/>
  <c r="F64" i="56"/>
  <c r="J282" i="56"/>
  <c r="M289" i="56"/>
  <c r="H33" i="56"/>
  <c r="J370" i="56"/>
  <c r="D173" i="56"/>
  <c r="M145" i="56"/>
  <c r="H118" i="56"/>
  <c r="J158" i="56"/>
  <c r="M106" i="56"/>
  <c r="N121" i="56"/>
  <c r="E402" i="56"/>
  <c r="K247" i="56"/>
  <c r="N303" i="56"/>
  <c r="K223" i="56"/>
  <c r="F361" i="56"/>
  <c r="K358" i="56"/>
  <c r="D328" i="56"/>
  <c r="N260" i="56"/>
  <c r="C392" i="56"/>
  <c r="M401" i="56"/>
  <c r="P92" i="56"/>
  <c r="E310" i="56"/>
  <c r="H297" i="56"/>
  <c r="D231" i="56"/>
  <c r="C171" i="56"/>
  <c r="G409" i="56"/>
  <c r="H344" i="56"/>
  <c r="L328" i="56"/>
  <c r="N133" i="56"/>
  <c r="G166" i="56"/>
  <c r="C376" i="56"/>
  <c r="D405" i="56"/>
  <c r="G263" i="56"/>
  <c r="M416" i="56"/>
  <c r="J201" i="56"/>
  <c r="I247" i="56"/>
  <c r="I165" i="56"/>
  <c r="G27" i="56"/>
  <c r="I393" i="56"/>
  <c r="I218" i="56"/>
  <c r="G91" i="56"/>
  <c r="O157" i="56"/>
  <c r="C366" i="56"/>
  <c r="P161" i="56"/>
  <c r="M264" i="56"/>
  <c r="J408" i="56"/>
  <c r="I252" i="56"/>
  <c r="E44" i="56"/>
  <c r="N202" i="56"/>
  <c r="M344" i="56"/>
  <c r="H203" i="56"/>
  <c r="E231" i="56"/>
  <c r="I404" i="56"/>
  <c r="L68" i="56"/>
  <c r="E324" i="56"/>
  <c r="I345" i="56"/>
  <c r="D206" i="56"/>
  <c r="G259" i="56"/>
  <c r="C252" i="56"/>
  <c r="M389" i="56"/>
  <c r="K308" i="56"/>
  <c r="D38" i="56"/>
  <c r="N376" i="56"/>
  <c r="H130" i="56"/>
  <c r="I184" i="56"/>
  <c r="F413" i="56"/>
  <c r="C200" i="56"/>
  <c r="H190" i="56"/>
  <c r="F55" i="56"/>
  <c r="N335" i="56"/>
  <c r="L330" i="56"/>
  <c r="E368" i="56"/>
  <c r="P134" i="56"/>
  <c r="G413" i="56"/>
  <c r="N418" i="56"/>
  <c r="E201" i="56"/>
  <c r="D60" i="56"/>
  <c r="L235" i="56"/>
  <c r="I18" i="56"/>
  <c r="O223" i="56"/>
  <c r="N268" i="56"/>
  <c r="H325" i="56"/>
  <c r="J126" i="56"/>
  <c r="E393" i="56"/>
  <c r="M54" i="56"/>
  <c r="M144" i="56"/>
  <c r="F92" i="56"/>
  <c r="H40" i="56"/>
  <c r="P68" i="56"/>
  <c r="D329" i="56"/>
  <c r="D363" i="56"/>
  <c r="C217" i="56"/>
  <c r="H338" i="56"/>
  <c r="F311" i="56"/>
  <c r="H114" i="56"/>
  <c r="F265" i="56"/>
  <c r="J419" i="56"/>
  <c r="P328" i="56"/>
  <c r="O277" i="56"/>
  <c r="J196" i="56"/>
  <c r="N221" i="56"/>
  <c r="J148" i="56"/>
  <c r="K136" i="56"/>
  <c r="G185" i="56"/>
  <c r="O259" i="56"/>
  <c r="N421" i="56"/>
  <c r="E173" i="56"/>
  <c r="N351" i="56"/>
  <c r="C45" i="56"/>
  <c r="O316" i="56"/>
  <c r="M357" i="56"/>
  <c r="L404" i="56"/>
  <c r="K169" i="56"/>
  <c r="I185" i="56"/>
  <c r="F302" i="56"/>
  <c r="M205" i="56"/>
  <c r="I27" i="56"/>
  <c r="C109" i="56"/>
  <c r="I128" i="56"/>
  <c r="H27" i="56"/>
  <c r="F397" i="56"/>
  <c r="P16" i="56"/>
  <c r="L336" i="56"/>
  <c r="F299" i="56"/>
  <c r="C144" i="56"/>
  <c r="J330" i="56"/>
  <c r="L383" i="56"/>
  <c r="O402" i="56"/>
  <c r="M270" i="56"/>
  <c r="F130" i="56"/>
  <c r="O49" i="56"/>
  <c r="E304" i="56"/>
  <c r="M126" i="56"/>
  <c r="M183" i="56"/>
  <c r="C327" i="56"/>
  <c r="C133" i="56"/>
  <c r="N250" i="56"/>
  <c r="C135" i="56"/>
  <c r="I330" i="56"/>
  <c r="F396" i="56"/>
  <c r="H98" i="56"/>
  <c r="G60" i="56"/>
  <c r="P320" i="56"/>
  <c r="J75" i="56"/>
  <c r="O191" i="56"/>
  <c r="H399" i="56"/>
  <c r="H281" i="56"/>
  <c r="D217" i="56"/>
  <c r="K370" i="56"/>
  <c r="I299" i="56"/>
  <c r="H380" i="56"/>
  <c r="E207" i="56"/>
  <c r="E122" i="56"/>
  <c r="P204" i="56"/>
  <c r="F195" i="56"/>
  <c r="K34" i="56"/>
  <c r="K108" i="56"/>
  <c r="I122" i="56"/>
  <c r="K366" i="56"/>
  <c r="O357" i="56"/>
  <c r="E36" i="56"/>
  <c r="L423" i="56"/>
  <c r="D235" i="56"/>
  <c r="D59" i="56"/>
  <c r="C73" i="56"/>
  <c r="G352" i="56"/>
  <c r="I78" i="56"/>
  <c r="I369" i="56"/>
  <c r="K422" i="56"/>
  <c r="D396" i="56"/>
  <c r="H150" i="56"/>
  <c r="P116" i="56"/>
  <c r="J362" i="56"/>
  <c r="D267" i="56"/>
  <c r="D299" i="56"/>
  <c r="D153" i="56"/>
  <c r="H44" i="56"/>
  <c r="C372" i="56"/>
  <c r="K263" i="56"/>
  <c r="J382" i="56"/>
  <c r="L126" i="56"/>
  <c r="P48" i="56"/>
  <c r="I37" i="56"/>
  <c r="L201" i="56"/>
  <c r="N218" i="56"/>
  <c r="M418" i="56"/>
  <c r="C132" i="56"/>
  <c r="K249" i="56"/>
  <c r="G136" i="56"/>
  <c r="M21" i="56"/>
  <c r="P173" i="56"/>
  <c r="H72" i="56"/>
  <c r="N255" i="56"/>
  <c r="O185" i="56"/>
  <c r="D383" i="56"/>
  <c r="L159" i="56"/>
  <c r="J55" i="56"/>
  <c r="M161" i="56"/>
  <c r="L49" i="56"/>
  <c r="O186" i="56"/>
  <c r="K360" i="56"/>
  <c r="K289" i="56"/>
  <c r="O127" i="56"/>
  <c r="C340" i="56"/>
  <c r="P66" i="56"/>
  <c r="E403" i="56"/>
  <c r="P121" i="56"/>
  <c r="E57" i="56"/>
  <c r="I255" i="56"/>
  <c r="M400" i="56"/>
  <c r="C52" i="56"/>
  <c r="D362" i="56"/>
  <c r="H191" i="56"/>
  <c r="O233" i="56"/>
  <c r="P147" i="56"/>
  <c r="C326" i="56"/>
  <c r="C294" i="56"/>
  <c r="H336" i="56"/>
  <c r="J403" i="56"/>
  <c r="I386" i="56"/>
  <c r="E189" i="56"/>
  <c r="H163" i="56"/>
  <c r="C193" i="56"/>
  <c r="J322" i="56"/>
  <c r="J307" i="56"/>
  <c r="I420" i="56"/>
  <c r="K174" i="56"/>
  <c r="F58" i="56"/>
  <c r="L66" i="56"/>
  <c r="J254" i="56"/>
  <c r="C238" i="56"/>
  <c r="N244" i="56"/>
  <c r="D149" i="56"/>
  <c r="F353" i="56"/>
  <c r="G353" i="56"/>
  <c r="G215" i="56"/>
  <c r="G194" i="56"/>
  <c r="N48" i="56"/>
  <c r="M157" i="56"/>
  <c r="O227" i="56"/>
  <c r="K198" i="56"/>
  <c r="J216" i="56"/>
  <c r="C422" i="56"/>
  <c r="D140" i="56"/>
  <c r="G424" i="56"/>
  <c r="N424" i="56"/>
  <c r="E356" i="56"/>
  <c r="H61" i="56"/>
  <c r="P369" i="56"/>
  <c r="M353" i="56"/>
  <c r="K376" i="56"/>
  <c r="G158" i="56"/>
  <c r="F180" i="56"/>
  <c r="J338" i="56"/>
  <c r="M248" i="56"/>
  <c r="M73" i="56"/>
  <c r="C175" i="56"/>
  <c r="J141" i="56"/>
  <c r="C51" i="56"/>
  <c r="C283" i="56"/>
  <c r="H75" i="56"/>
  <c r="M298" i="56"/>
  <c r="M306" i="56"/>
  <c r="M193" i="56"/>
  <c r="J231" i="56"/>
  <c r="K193" i="56"/>
  <c r="M263" i="56"/>
  <c r="M17" i="56"/>
  <c r="M128" i="56"/>
  <c r="F26" i="56"/>
  <c r="J299" i="56"/>
  <c r="G382" i="56"/>
  <c r="N275" i="56"/>
  <c r="L219" i="56"/>
  <c r="C152" i="56"/>
  <c r="F224" i="56"/>
  <c r="C42" i="56"/>
  <c r="L179" i="56"/>
  <c r="E113" i="56"/>
  <c r="J336" i="56"/>
  <c r="O30" i="56"/>
  <c r="D104" i="56"/>
  <c r="F412" i="56"/>
  <c r="E188" i="56"/>
  <c r="O398" i="56"/>
  <c r="N65" i="56"/>
  <c r="O383" i="56"/>
  <c r="O160" i="56"/>
  <c r="J63" i="56"/>
  <c r="M175" i="56"/>
  <c r="P329" i="56"/>
  <c r="K272" i="56"/>
  <c r="J405" i="56"/>
  <c r="E321" i="56"/>
  <c r="M267" i="56"/>
  <c r="E216" i="56"/>
  <c r="P417" i="56"/>
  <c r="G405" i="56"/>
  <c r="P393" i="56"/>
  <c r="N293" i="56"/>
  <c r="O366" i="56"/>
  <c r="F31" i="56"/>
  <c r="C285" i="56"/>
  <c r="G412" i="56"/>
  <c r="D386" i="56"/>
  <c r="K386" i="56"/>
  <c r="H307" i="56"/>
  <c r="L364" i="56"/>
  <c r="D323" i="56"/>
  <c r="O257" i="56"/>
  <c r="J345" i="56"/>
  <c r="H224" i="56"/>
  <c r="K368" i="56"/>
  <c r="N161" i="56"/>
  <c r="I314" i="56"/>
  <c r="C400" i="56"/>
  <c r="F122" i="56"/>
  <c r="K365" i="56"/>
  <c r="F28" i="56"/>
  <c r="H23" i="56"/>
  <c r="G360" i="56"/>
  <c r="I64" i="56"/>
  <c r="M138" i="56"/>
  <c r="D321" i="56"/>
  <c r="F171" i="56"/>
  <c r="O172" i="56"/>
  <c r="H152" i="56"/>
  <c r="L334" i="56"/>
  <c r="C142" i="56"/>
  <c r="D245" i="56"/>
  <c r="O381" i="56"/>
  <c r="D216" i="56"/>
  <c r="C167" i="56"/>
  <c r="P350" i="56"/>
  <c r="F44" i="56"/>
  <c r="P230" i="56"/>
  <c r="O392" i="56"/>
  <c r="E420" i="56"/>
  <c r="F160" i="56"/>
  <c r="K404" i="56"/>
  <c r="I212" i="56"/>
  <c r="D214" i="56"/>
  <c r="F318" i="56"/>
  <c r="N357" i="56"/>
  <c r="P259" i="56"/>
  <c r="N291" i="56"/>
  <c r="E80" i="56"/>
  <c r="J174" i="56"/>
  <c r="P181" i="56"/>
  <c r="K107" i="56"/>
  <c r="N195" i="56"/>
  <c r="O112" i="56"/>
  <c r="L173" i="56"/>
  <c r="M297" i="56"/>
  <c r="K67" i="56"/>
  <c r="G402" i="56"/>
  <c r="L396" i="56"/>
  <c r="N33" i="56"/>
  <c r="E149" i="56"/>
  <c r="N171" i="56"/>
  <c r="F246" i="56"/>
  <c r="D258" i="56"/>
  <c r="N170" i="56"/>
  <c r="O370" i="56"/>
  <c r="F218" i="56"/>
  <c r="C48" i="56"/>
  <c r="F335" i="56"/>
  <c r="G371" i="56"/>
  <c r="G34" i="56"/>
  <c r="P352" i="56"/>
  <c r="C412" i="56"/>
  <c r="K415" i="56"/>
  <c r="K238" i="56"/>
  <c r="L75" i="56"/>
  <c r="H16" i="56"/>
  <c r="I219" i="56"/>
  <c r="E320" i="56"/>
  <c r="D358" i="56"/>
  <c r="M417" i="56"/>
  <c r="L382" i="56"/>
  <c r="H371" i="56"/>
  <c r="C103" i="56"/>
  <c r="J93" i="56"/>
  <c r="I140" i="56"/>
  <c r="P218" i="56"/>
  <c r="F404" i="56"/>
  <c r="O145" i="56"/>
  <c r="M334" i="56"/>
  <c r="F157" i="56"/>
  <c r="H413" i="56"/>
  <c r="C112" i="56"/>
  <c r="M38" i="56"/>
  <c r="O322" i="56"/>
  <c r="P399" i="56"/>
  <c r="L176" i="56"/>
  <c r="D364" i="56"/>
  <c r="J68" i="56"/>
  <c r="E282" i="56"/>
  <c r="E369" i="56"/>
  <c r="I132" i="56"/>
  <c r="N96" i="56"/>
  <c r="M333" i="56"/>
  <c r="F232" i="56"/>
  <c r="K303" i="56"/>
  <c r="D143" i="56"/>
  <c r="G103" i="56"/>
  <c r="H366" i="56"/>
  <c r="G303" i="56"/>
  <c r="H182" i="56"/>
  <c r="L314" i="56"/>
  <c r="L387" i="56"/>
  <c r="D98" i="56"/>
  <c r="L389" i="56"/>
  <c r="M174" i="56"/>
  <c r="I95" i="56"/>
  <c r="N413" i="56"/>
  <c r="D286" i="56"/>
  <c r="N353" i="56"/>
  <c r="J48" i="56"/>
  <c r="P76" i="56"/>
  <c r="J380" i="56"/>
  <c r="K266" i="56"/>
  <c r="H113" i="56"/>
  <c r="F203" i="56"/>
  <c r="F331" i="56"/>
  <c r="M131" i="56"/>
  <c r="O234" i="56"/>
  <c r="J17" i="56"/>
  <c r="L345" i="56"/>
  <c r="K350" i="56"/>
  <c r="K104" i="56"/>
  <c r="D371" i="56"/>
  <c r="P109" i="56"/>
  <c r="N314" i="56"/>
  <c r="M351" i="56"/>
  <c r="J266" i="56"/>
  <c r="M379" i="56"/>
  <c r="O272" i="56"/>
  <c r="M413" i="56"/>
  <c r="J397" i="56"/>
  <c r="O420" i="56"/>
  <c r="I208" i="56"/>
  <c r="F360" i="56"/>
  <c r="M27" i="56"/>
  <c r="H160" i="56"/>
  <c r="O346" i="56"/>
  <c r="H104" i="56"/>
  <c r="P149" i="56"/>
  <c r="N389" i="56"/>
  <c r="E278" i="56"/>
  <c r="G346" i="56"/>
  <c r="L386" i="56"/>
  <c r="C268" i="56"/>
  <c r="P285" i="56"/>
  <c r="M109" i="56"/>
  <c r="P205" i="56"/>
  <c r="I43" i="56"/>
  <c r="L264" i="56"/>
  <c r="C49" i="56"/>
  <c r="K334" i="56"/>
  <c r="H243" i="56"/>
  <c r="N20" i="56"/>
  <c r="D416" i="56"/>
  <c r="G111" i="56"/>
  <c r="E111" i="56"/>
  <c r="M196" i="56"/>
  <c r="I198" i="56"/>
  <c r="G356" i="56"/>
  <c r="G217" i="56"/>
  <c r="L43" i="56"/>
  <c r="N125" i="56"/>
  <c r="G168" i="56"/>
  <c r="K141" i="56"/>
  <c r="C220" i="56"/>
  <c r="F94" i="56"/>
  <c r="J286" i="56"/>
  <c r="L65" i="56"/>
  <c r="G28" i="56"/>
  <c r="H267" i="56"/>
  <c r="D262" i="56"/>
  <c r="C315" i="56"/>
  <c r="L135" i="56"/>
  <c r="P317" i="56"/>
  <c r="O253" i="56"/>
  <c r="E21" i="56"/>
  <c r="L248" i="56"/>
  <c r="D341" i="56"/>
  <c r="E255" i="56"/>
  <c r="I99" i="56"/>
  <c r="C27" i="56"/>
  <c r="J180" i="56"/>
  <c r="G401" i="56"/>
  <c r="N391" i="56"/>
  <c r="C348" i="56"/>
  <c r="I159" i="56"/>
  <c r="H123" i="56"/>
  <c r="O349" i="56"/>
  <c r="O96" i="56"/>
  <c r="F395" i="56"/>
  <c r="H236" i="56"/>
  <c r="D148" i="56"/>
  <c r="M37" i="56"/>
  <c r="O211" i="56"/>
  <c r="H245" i="56"/>
  <c r="O300" i="56"/>
  <c r="O304" i="56"/>
  <c r="C98" i="56"/>
  <c r="D19" i="56"/>
  <c r="E65" i="56"/>
  <c r="I383" i="56"/>
  <c r="C309" i="56"/>
  <c r="N27" i="56"/>
  <c r="J102" i="56"/>
  <c r="F191" i="56"/>
  <c r="L301" i="56"/>
  <c r="F120" i="56"/>
  <c r="E143" i="56"/>
  <c r="N407" i="56"/>
  <c r="C418" i="56"/>
  <c r="M384" i="56"/>
  <c r="J144" i="56"/>
  <c r="P35" i="56"/>
  <c r="N206" i="56"/>
  <c r="N208" i="56"/>
  <c r="E250" i="56"/>
  <c r="G97" i="56"/>
  <c r="K354" i="56"/>
  <c r="J62" i="56"/>
  <c r="G125" i="56"/>
  <c r="K91" i="56"/>
  <c r="J323" i="56"/>
  <c r="K94" i="56"/>
  <c r="K294" i="56"/>
  <c r="H156" i="56"/>
  <c r="N159" i="56"/>
  <c r="I207" i="56"/>
  <c r="E410" i="56"/>
  <c r="D227" i="56"/>
  <c r="M49" i="56"/>
  <c r="I291" i="56"/>
  <c r="N307" i="56"/>
  <c r="H396" i="56"/>
  <c r="G204" i="56"/>
  <c r="E314" i="56"/>
  <c r="P135" i="56"/>
  <c r="F362" i="56"/>
  <c r="L327" i="56"/>
  <c r="K400" i="56"/>
  <c r="H263" i="56"/>
  <c r="O312" i="56"/>
  <c r="D25" i="56"/>
  <c r="C15" i="9"/>
  <c r="O111" i="56"/>
  <c r="L52" i="56"/>
  <c r="C318" i="56"/>
  <c r="O35" i="56"/>
  <c r="H382" i="56"/>
  <c r="O212" i="56"/>
  <c r="O405" i="56"/>
  <c r="P16" i="9"/>
  <c r="H291" i="56"/>
  <c r="F227" i="56"/>
  <c r="I223" i="56"/>
  <c r="D426" i="56"/>
  <c r="K399" i="56"/>
  <c r="J423" i="56"/>
  <c r="F56" i="56"/>
  <c r="M339" i="56"/>
  <c r="L352" i="56"/>
  <c r="P44" i="56"/>
  <c r="H235" i="56"/>
  <c r="C53" i="56"/>
  <c r="C120" i="56"/>
  <c r="C216" i="56"/>
  <c r="F315" i="56"/>
  <c r="K406" i="56"/>
  <c r="L245" i="56"/>
  <c r="H295" i="56"/>
  <c r="H315" i="56"/>
  <c r="K139" i="56"/>
  <c r="K323" i="56"/>
  <c r="K248" i="56"/>
  <c r="D26" i="56"/>
  <c r="P252" i="56"/>
  <c r="P287" i="56"/>
  <c r="F263" i="56"/>
  <c r="I73" i="56"/>
  <c r="F34" i="56"/>
  <c r="M381" i="56"/>
  <c r="F250" i="56"/>
  <c r="K150" i="56"/>
  <c r="E342" i="56"/>
  <c r="N309" i="56"/>
  <c r="K387" i="56"/>
  <c r="C328" i="56"/>
  <c r="O379" i="56"/>
  <c r="E145" i="56"/>
  <c r="I359" i="56"/>
  <c r="E114" i="56"/>
  <c r="G308" i="56"/>
  <c r="I101" i="56"/>
  <c r="C113" i="56"/>
  <c r="D198" i="56"/>
  <c r="H69" i="56"/>
  <c r="O101" i="56"/>
  <c r="H311" i="56"/>
  <c r="I282" i="56"/>
  <c r="I264" i="56"/>
  <c r="E174" i="56"/>
  <c r="O236" i="56"/>
  <c r="M421" i="56"/>
  <c r="D295" i="56"/>
  <c r="P278" i="56"/>
  <c r="P138" i="56"/>
  <c r="N122" i="56"/>
  <c r="I363" i="56"/>
  <c r="D413" i="56"/>
  <c r="D374" i="56"/>
  <c r="K131" i="56"/>
  <c r="E146" i="56"/>
  <c r="J122" i="56"/>
  <c r="D387" i="56"/>
  <c r="P410" i="56"/>
  <c r="G406" i="56"/>
  <c r="O317" i="56"/>
  <c r="C419" i="56"/>
  <c r="E337" i="56"/>
  <c r="J222" i="56"/>
  <c r="P152" i="56"/>
  <c r="I194" i="56"/>
  <c r="E382" i="56"/>
  <c r="J414" i="56"/>
  <c r="E163" i="56"/>
  <c r="E319" i="56"/>
  <c r="K145" i="56"/>
  <c r="P412" i="56"/>
  <c r="K205" i="56"/>
  <c r="K353" i="56"/>
  <c r="E206" i="56"/>
  <c r="G79" i="56"/>
  <c r="J114" i="56"/>
  <c r="C194" i="56"/>
  <c r="O92" i="56"/>
  <c r="I284" i="56"/>
  <c r="H318" i="56"/>
  <c r="M233" i="56"/>
  <c r="L419" i="56"/>
  <c r="M259" i="56"/>
  <c r="F208" i="56"/>
  <c r="L256" i="56"/>
  <c r="G319" i="56"/>
  <c r="F262" i="56"/>
  <c r="J97" i="56"/>
  <c r="I413" i="56"/>
  <c r="P194" i="56"/>
  <c r="C233" i="56"/>
  <c r="C404" i="56"/>
  <c r="L98" i="56"/>
  <c r="K341" i="56"/>
  <c r="F24" i="56"/>
  <c r="C401" i="56"/>
  <c r="F194" i="56"/>
  <c r="L291" i="56"/>
  <c r="P277" i="56"/>
  <c r="E75" i="56"/>
  <c r="G135" i="56"/>
  <c r="O393" i="56"/>
  <c r="K372" i="56"/>
  <c r="P206" i="56"/>
  <c r="M398" i="56"/>
  <c r="F349" i="56"/>
  <c r="H134" i="56"/>
  <c r="F236" i="56"/>
  <c r="I154" i="56"/>
  <c r="J258" i="56"/>
  <c r="O225" i="56"/>
  <c r="O404" i="56"/>
  <c r="C190" i="56"/>
  <c r="J341" i="56"/>
  <c r="J189" i="56"/>
  <c r="J399" i="56"/>
  <c r="I169" i="56"/>
  <c r="O184" i="56"/>
  <c r="N274" i="56"/>
  <c r="G369" i="56"/>
  <c r="I326" i="56"/>
  <c r="C352" i="56"/>
  <c r="O341" i="56"/>
  <c r="F385" i="56"/>
  <c r="H319" i="56"/>
  <c r="J121" i="56"/>
  <c r="C68" i="56"/>
  <c r="K23" i="56"/>
  <c r="D306" i="56"/>
  <c r="I392" i="56"/>
  <c r="F244" i="56"/>
  <c r="C421" i="56"/>
  <c r="D326" i="56"/>
  <c r="F375" i="56"/>
  <c r="P409" i="56"/>
  <c r="I136" i="56"/>
  <c r="G126" i="56"/>
  <c r="M365" i="56"/>
  <c r="O388" i="56"/>
  <c r="G309" i="56"/>
  <c r="D336" i="56"/>
  <c r="C18" i="56"/>
  <c r="D105" i="56"/>
  <c r="O117" i="56"/>
  <c r="L292" i="56"/>
  <c r="D188" i="56"/>
  <c r="F383" i="56"/>
  <c r="E358" i="56"/>
  <c r="H39" i="56"/>
  <c r="G325" i="56"/>
  <c r="I173" i="56"/>
  <c r="D395" i="56"/>
  <c r="P309" i="56"/>
  <c r="D75" i="56"/>
  <c r="M321" i="56"/>
  <c r="I176" i="56"/>
  <c r="D265" i="56"/>
  <c r="M238" i="56"/>
  <c r="E164" i="56"/>
  <c r="E227" i="56"/>
  <c r="O373" i="56"/>
  <c r="C407" i="56"/>
  <c r="I405" i="56"/>
  <c r="E394" i="56"/>
  <c r="L300" i="56"/>
  <c r="L105" i="56"/>
  <c r="K121" i="56"/>
  <c r="L152" i="56"/>
  <c r="N139" i="56"/>
  <c r="H117" i="56"/>
  <c r="J303" i="56"/>
  <c r="I368" i="56"/>
  <c r="H287" i="56"/>
  <c r="K395" i="56"/>
  <c r="I58" i="56"/>
  <c r="C221" i="56"/>
  <c r="O271" i="56"/>
  <c r="M231" i="56"/>
  <c r="G188" i="56"/>
  <c r="H293" i="56"/>
  <c r="O372" i="56"/>
  <c r="K213" i="56"/>
  <c r="J386" i="56"/>
  <c r="N177" i="56"/>
  <c r="H97" i="56"/>
  <c r="E273" i="56"/>
  <c r="L303" i="56"/>
  <c r="C140" i="56"/>
  <c r="H304" i="56"/>
  <c r="C118" i="56"/>
  <c r="F322" i="56"/>
  <c r="C395" i="56"/>
  <c r="N326" i="56"/>
  <c r="O409" i="56"/>
  <c r="P224" i="56"/>
  <c r="O226" i="56"/>
  <c r="L185" i="56"/>
  <c r="H314" i="56"/>
  <c r="E202" i="56"/>
  <c r="G392" i="56"/>
  <c r="I224" i="56"/>
  <c r="H359" i="56"/>
  <c r="L71" i="56"/>
  <c r="E333" i="56"/>
  <c r="I416" i="56"/>
  <c r="J228" i="56"/>
  <c r="E405" i="56"/>
  <c r="J343" i="56"/>
  <c r="F389" i="56"/>
  <c r="G24" i="56"/>
  <c r="L393" i="56"/>
  <c r="K132" i="56"/>
  <c r="P25" i="56"/>
  <c r="K224" i="56"/>
  <c r="M277" i="56"/>
  <c r="H402" i="56"/>
  <c r="K168" i="56"/>
  <c r="K305" i="56"/>
  <c r="C96" i="56"/>
  <c r="M221" i="56"/>
  <c r="H220" i="56"/>
  <c r="H115" i="56"/>
  <c r="K64" i="56"/>
  <c r="K38" i="56"/>
  <c r="H179" i="56"/>
  <c r="C114" i="56"/>
  <c r="C299" i="56"/>
  <c r="L129" i="56"/>
  <c r="O38" i="56"/>
  <c r="C319" i="56"/>
  <c r="H92" i="56"/>
  <c r="O266" i="56"/>
  <c r="L31" i="56"/>
  <c r="N37" i="56"/>
  <c r="C282" i="56"/>
  <c r="N214" i="56"/>
  <c r="M304" i="56"/>
  <c r="G130" i="56"/>
  <c r="L417" i="56"/>
  <c r="O107" i="56"/>
  <c r="D414" i="56"/>
  <c r="P327" i="56"/>
  <c r="N57" i="56"/>
  <c r="I192" i="56"/>
  <c r="N110" i="56"/>
  <c r="L399" i="56"/>
  <c r="G213" i="56"/>
  <c r="K352" i="56"/>
  <c r="F312" i="56"/>
  <c r="K401" i="56"/>
  <c r="F406" i="56"/>
  <c r="L413" i="56"/>
  <c r="K203" i="56"/>
  <c r="D42" i="56"/>
  <c r="J208" i="56"/>
  <c r="C424" i="56"/>
  <c r="E260" i="56"/>
  <c r="D189" i="56"/>
  <c r="F105" i="56"/>
  <c r="J292" i="56"/>
  <c r="N348" i="56"/>
  <c r="J324" i="56"/>
  <c r="I19" i="56"/>
  <c r="K339" i="56"/>
  <c r="O42" i="56"/>
  <c r="K102" i="56"/>
  <c r="M181" i="56"/>
  <c r="D415" i="56"/>
  <c r="M393" i="56"/>
  <c r="D244" i="56"/>
  <c r="G411" i="56"/>
  <c r="E353" i="56"/>
  <c r="N427" i="56"/>
  <c r="H280" i="56"/>
  <c r="I362" i="56"/>
  <c r="N366" i="56"/>
  <c r="J427" i="56"/>
  <c r="F255" i="56"/>
  <c r="D30" i="56"/>
  <c r="O147" i="56"/>
  <c r="K179" i="56"/>
  <c r="I240" i="56"/>
  <c r="K420" i="56"/>
  <c r="C415" i="56"/>
  <c r="F193" i="56"/>
  <c r="C39" i="56"/>
  <c r="L239" i="56"/>
  <c r="G419" i="56"/>
  <c r="G224" i="56"/>
  <c r="C229" i="56"/>
  <c r="K396" i="56"/>
  <c r="H140" i="56"/>
  <c r="I172" i="56"/>
  <c r="K74" i="56"/>
  <c r="L145" i="56"/>
  <c r="K285" i="56"/>
  <c r="K126" i="56"/>
  <c r="P213" i="56"/>
  <c r="C134" i="56"/>
  <c r="O204" i="56"/>
  <c r="L266" i="56"/>
  <c r="F123" i="56"/>
  <c r="L415" i="56"/>
  <c r="F428" i="56"/>
  <c r="C166" i="56"/>
  <c r="N234" i="56"/>
  <c r="I109" i="56"/>
  <c r="C161" i="56"/>
  <c r="F248" i="56"/>
  <c r="P232" i="56"/>
  <c r="N55" i="56"/>
  <c r="L93" i="56"/>
  <c r="N109" i="56"/>
  <c r="G30" i="56"/>
  <c r="M116" i="56"/>
  <c r="G388" i="56"/>
  <c r="G367" i="56"/>
  <c r="I91" i="56"/>
  <c r="K423" i="56"/>
  <c r="M422" i="56"/>
  <c r="H278" i="56"/>
  <c r="J395" i="56"/>
  <c r="H124" i="56"/>
  <c r="P270" i="56"/>
  <c r="G250" i="56"/>
  <c r="O427" i="56"/>
  <c r="D131" i="56"/>
  <c r="I16" i="9"/>
  <c r="J212" i="56"/>
  <c r="K93" i="56"/>
  <c r="O397" i="56"/>
  <c r="I74" i="56"/>
  <c r="P294" i="56"/>
  <c r="N338" i="56"/>
  <c r="D425" i="56"/>
  <c r="F78" i="56"/>
  <c r="J374" i="56"/>
  <c r="D332" i="56"/>
  <c r="L211" i="56"/>
  <c r="K185" i="56"/>
  <c r="J404" i="56"/>
  <c r="M77" i="56"/>
  <c r="N172" i="56"/>
  <c r="P422" i="56"/>
  <c r="C416" i="56"/>
  <c r="H173" i="56"/>
  <c r="N419" i="56"/>
  <c r="G284" i="56"/>
  <c r="I429" i="56"/>
  <c r="D239" i="56"/>
  <c r="L357" i="56"/>
  <c r="G294" i="56"/>
  <c r="H361" i="56"/>
  <c r="E141" i="56"/>
  <c r="P397" i="56"/>
  <c r="M424" i="56"/>
  <c r="P408" i="56"/>
  <c r="P358" i="56"/>
  <c r="K325" i="56"/>
  <c r="J312" i="56"/>
  <c r="E182" i="56"/>
  <c r="L317" i="56"/>
  <c r="G427" i="56"/>
  <c r="D344" i="56"/>
  <c r="C34" i="56"/>
  <c r="C337" i="56"/>
  <c r="I190" i="56"/>
  <c r="O250" i="56"/>
  <c r="E311" i="56"/>
  <c r="J413" i="56"/>
  <c r="J421" i="56"/>
  <c r="E100" i="56"/>
  <c r="E408" i="56"/>
  <c r="N400" i="56"/>
  <c r="L410" i="56"/>
  <c r="L371" i="56"/>
  <c r="L193" i="56"/>
  <c r="G281" i="56"/>
  <c r="G429" i="56"/>
  <c r="O264" i="56"/>
  <c r="P420" i="56"/>
  <c r="G425" i="56"/>
  <c r="O247" i="56"/>
  <c r="P419" i="56"/>
  <c r="F220" i="56"/>
  <c r="G274" i="56"/>
  <c r="H52" i="56"/>
  <c r="O146" i="56"/>
  <c r="C119" i="56"/>
  <c r="H95" i="56"/>
  <c r="F310" i="56"/>
  <c r="F303" i="56"/>
  <c r="L236" i="56"/>
  <c r="J417" i="56"/>
  <c r="M60" i="56"/>
  <c r="F328" i="56"/>
  <c r="G407" i="56"/>
  <c r="G397" i="56"/>
  <c r="I395" i="56"/>
  <c r="L130" i="56"/>
  <c r="H244" i="56"/>
  <c r="J146" i="56"/>
  <c r="L379" i="56"/>
  <c r="O237" i="56"/>
  <c r="E361" i="56"/>
  <c r="H303" i="56"/>
  <c r="C399" i="56"/>
  <c r="N128" i="56"/>
  <c r="G398" i="56"/>
  <c r="M359" i="56"/>
  <c r="K389" i="56"/>
  <c r="M420" i="56"/>
  <c r="I75" i="56"/>
  <c r="O68" i="56"/>
  <c r="H411" i="56"/>
  <c r="C308" i="56"/>
  <c r="L353" i="56"/>
  <c r="C430" i="56"/>
  <c r="L430" i="56"/>
  <c r="P94" i="56"/>
  <c r="I333" i="56"/>
  <c r="I65" i="56"/>
  <c r="O273" i="56"/>
  <c r="L139" i="56"/>
  <c r="H252" i="56"/>
  <c r="I213" i="56"/>
  <c r="E256" i="56"/>
  <c r="D404" i="56"/>
  <c r="P47" i="56"/>
  <c r="P53" i="56"/>
  <c r="J190" i="56"/>
  <c r="F276" i="56"/>
  <c r="J127" i="56"/>
  <c r="O417" i="56"/>
  <c r="N142" i="56"/>
  <c r="H218" i="56"/>
  <c r="J44" i="56"/>
  <c r="O425" i="56"/>
  <c r="C79" i="56"/>
  <c r="F309" i="56"/>
  <c r="D232" i="56"/>
  <c r="H356" i="56"/>
  <c r="G239" i="56"/>
  <c r="D270" i="56"/>
  <c r="M411" i="56"/>
  <c r="M194" i="56"/>
  <c r="C274" i="56"/>
  <c r="D264" i="56"/>
  <c r="E419" i="56"/>
  <c r="L111" i="56"/>
  <c r="P424" i="56"/>
  <c r="M385" i="56"/>
  <c r="K208" i="56"/>
  <c r="K220" i="56"/>
  <c r="K230" i="56"/>
  <c r="D408" i="56"/>
  <c r="O419" i="56"/>
  <c r="G340" i="56"/>
  <c r="K254" i="56"/>
  <c r="E49" i="56"/>
  <c r="L271" i="56"/>
  <c r="F75" i="56"/>
  <c r="C148" i="56"/>
  <c r="F131" i="56"/>
  <c r="L76" i="56"/>
  <c r="P22" i="56"/>
  <c r="M309" i="56"/>
  <c r="K326" i="56"/>
  <c r="N388" i="56"/>
  <c r="P427" i="56"/>
  <c r="M429" i="56"/>
  <c r="O64" i="56"/>
  <c r="N217" i="56"/>
  <c r="G218" i="56"/>
  <c r="C237" i="56"/>
  <c r="L427" i="56"/>
  <c r="O118" i="56"/>
  <c r="O406" i="56"/>
  <c r="M214" i="56"/>
  <c r="N426" i="56"/>
  <c r="N140" i="56"/>
  <c r="F408" i="56"/>
  <c r="N401" i="56"/>
  <c r="I186" i="56"/>
  <c r="H255" i="56"/>
  <c r="H212" i="56"/>
  <c r="K234" i="56"/>
  <c r="N350" i="56"/>
  <c r="I197" i="56"/>
  <c r="K391" i="56"/>
  <c r="D136" i="56"/>
  <c r="N15" i="56"/>
  <c r="M45" i="56"/>
  <c r="P384" i="56"/>
  <c r="P142" i="56"/>
  <c r="P146" i="56"/>
  <c r="M428" i="56"/>
  <c r="O410" i="56"/>
  <c r="K419" i="56"/>
  <c r="N317" i="56"/>
  <c r="H253" i="56"/>
  <c r="H332" i="56"/>
  <c r="E221" i="56"/>
  <c r="L29" i="56"/>
  <c r="D224" i="56"/>
  <c r="I143" i="56"/>
  <c r="D261" i="56"/>
  <c r="J365" i="56"/>
  <c r="C131" i="56"/>
  <c r="J136" i="56"/>
  <c r="D353" i="56"/>
  <c r="F264" i="56"/>
  <c r="P336" i="56"/>
  <c r="K297" i="56"/>
  <c r="I424" i="56"/>
  <c r="N231" i="56"/>
  <c r="M430" i="56"/>
  <c r="M326" i="56"/>
  <c r="C420" i="56"/>
  <c r="F411" i="56"/>
  <c r="P429" i="56"/>
  <c r="J400" i="56"/>
  <c r="C265" i="56"/>
  <c r="M310" i="56"/>
  <c r="M223" i="56"/>
  <c r="L295" i="56"/>
  <c r="K26" i="56"/>
  <c r="D205" i="56"/>
  <c r="N126" i="56"/>
  <c r="E276" i="56"/>
  <c r="L121" i="56"/>
  <c r="F426" i="56"/>
  <c r="C202" i="56"/>
  <c r="H122" i="56"/>
  <c r="I331" i="56"/>
  <c r="D196" i="56"/>
  <c r="N112" i="56"/>
  <c r="D424" i="56"/>
  <c r="L368" i="56"/>
  <c r="K330" i="56"/>
  <c r="G430" i="56"/>
  <c r="E431" i="56"/>
  <c r="P431" i="56"/>
  <c r="K431" i="56"/>
  <c r="L421" i="56"/>
  <c r="L268" i="56"/>
  <c r="E429" i="56"/>
  <c r="O431" i="56"/>
  <c r="M431" i="56"/>
  <c r="C431" i="56"/>
  <c r="I431" i="56"/>
  <c r="K36" i="56"/>
  <c r="J131" i="56"/>
  <c r="C149" i="56"/>
  <c r="K33" i="56"/>
  <c r="N213" i="56"/>
  <c r="J333" i="56"/>
  <c r="H222" i="56"/>
  <c r="M346" i="56"/>
  <c r="K188" i="56"/>
  <c r="E270" i="56"/>
  <c r="G271" i="56"/>
  <c r="L253" i="56"/>
  <c r="O48" i="56"/>
  <c r="M176" i="56"/>
  <c r="G134" i="56"/>
  <c r="L394" i="56"/>
  <c r="F306" i="56"/>
  <c r="J313" i="56"/>
  <c r="N222" i="56"/>
  <c r="J140" i="56"/>
  <c r="G385" i="56"/>
  <c r="C249" i="56"/>
  <c r="O104" i="56"/>
  <c r="E390" i="56"/>
  <c r="E203" i="56"/>
  <c r="H227" i="56"/>
  <c r="E39" i="56"/>
  <c r="M80" i="56"/>
  <c r="P401" i="56"/>
  <c r="F325" i="56"/>
  <c r="N61" i="56"/>
  <c r="P243" i="56"/>
  <c r="C151" i="56"/>
  <c r="P131" i="56"/>
  <c r="N390" i="56"/>
  <c r="N70" i="56"/>
  <c r="D125" i="56"/>
  <c r="G265" i="56"/>
  <c r="D365" i="56"/>
  <c r="L36" i="56"/>
  <c r="P151" i="56"/>
  <c r="I232" i="56"/>
  <c r="K327" i="56"/>
  <c r="H148" i="56"/>
  <c r="H204" i="56"/>
  <c r="P70" i="56"/>
  <c r="H345" i="56"/>
  <c r="G268" i="56"/>
  <c r="P117" i="56"/>
  <c r="N276" i="56"/>
  <c r="N92" i="56"/>
  <c r="E177" i="56"/>
  <c r="O285" i="56"/>
  <c r="E229" i="56"/>
  <c r="F307" i="56"/>
  <c r="G157" i="56"/>
  <c r="H343" i="56"/>
  <c r="K231" i="56"/>
  <c r="M34" i="56"/>
  <c r="G337" i="56"/>
  <c r="F38" i="56"/>
  <c r="P128" i="56"/>
  <c r="E248" i="56"/>
  <c r="F281" i="56"/>
  <c r="O359" i="56"/>
  <c r="C44" i="56"/>
  <c r="G20" i="56"/>
  <c r="N239" i="56"/>
  <c r="O340" i="56"/>
  <c r="P41" i="56"/>
  <c r="N405" i="56"/>
  <c r="E117" i="56"/>
  <c r="N410" i="56"/>
  <c r="E300" i="56"/>
  <c r="O31" i="56"/>
  <c r="G403" i="56"/>
  <c r="L361" i="56"/>
  <c r="D71" i="56"/>
  <c r="K333" i="56"/>
  <c r="M115" i="56"/>
  <c r="J402" i="56"/>
  <c r="N137" i="56"/>
  <c r="M274" i="56"/>
  <c r="P184" i="56"/>
  <c r="D16" i="9"/>
  <c r="H364" i="56"/>
  <c r="E359" i="56"/>
  <c r="F129" i="56"/>
  <c r="I318" i="56"/>
  <c r="J96" i="56"/>
  <c r="D381" i="56"/>
  <c r="G283" i="56"/>
  <c r="P359" i="56"/>
  <c r="N141" i="56"/>
  <c r="M387" i="56"/>
  <c r="C295" i="56"/>
  <c r="K320" i="56"/>
  <c r="N63" i="56"/>
  <c r="F242" i="56"/>
  <c r="M249" i="56"/>
  <c r="P389" i="56"/>
  <c r="C186" i="56"/>
  <c r="P326" i="56"/>
  <c r="H177" i="56"/>
  <c r="D400" i="56"/>
  <c r="L296" i="56"/>
  <c r="N258" i="56"/>
  <c r="M140" i="56"/>
  <c r="G181" i="56"/>
  <c r="I157" i="56"/>
  <c r="G333" i="56"/>
  <c r="K68" i="56"/>
  <c r="P227" i="56"/>
  <c r="F25" i="56"/>
  <c r="P385" i="56"/>
  <c r="C269" i="56"/>
  <c r="L144" i="56"/>
  <c r="J355" i="56"/>
  <c r="G418" i="56"/>
  <c r="H207" i="56"/>
  <c r="D24" i="56"/>
  <c r="K381" i="56"/>
  <c r="K283" i="56"/>
  <c r="F199" i="56"/>
  <c r="G313" i="56"/>
  <c r="N242" i="56"/>
  <c r="J175" i="56"/>
  <c r="K377" i="56"/>
  <c r="L365" i="56"/>
  <c r="E407" i="56"/>
  <c r="J50" i="56"/>
  <c r="C287" i="56"/>
  <c r="F241" i="56"/>
  <c r="I272" i="56"/>
  <c r="G383" i="56"/>
  <c r="D238" i="56"/>
  <c r="N271" i="56"/>
  <c r="E18" i="56"/>
  <c r="C393" i="56"/>
  <c r="I199" i="56"/>
  <c r="C388" i="56"/>
  <c r="D311" i="56"/>
  <c r="I183" i="56"/>
  <c r="L325" i="56"/>
  <c r="D260" i="56"/>
  <c r="E360" i="56"/>
  <c r="I97" i="56"/>
  <c r="N359" i="56"/>
  <c r="E417" i="56"/>
  <c r="N402" i="56"/>
  <c r="I257" i="56"/>
  <c r="N341" i="56"/>
  <c r="N381" i="56"/>
  <c r="H425" i="56"/>
  <c r="E315" i="56"/>
  <c r="K417" i="56"/>
  <c r="L307" i="56"/>
  <c r="C55" i="56"/>
  <c r="K264" i="56"/>
  <c r="E418" i="56"/>
  <c r="D253" i="56"/>
  <c r="D161" i="56"/>
  <c r="L32" i="56"/>
  <c r="I203" i="56"/>
  <c r="F53" i="56"/>
  <c r="K385" i="56"/>
  <c r="C231" i="56"/>
  <c r="G291" i="56"/>
  <c r="P234" i="56"/>
  <c r="P79" i="56"/>
  <c r="J302" i="56"/>
  <c r="J230" i="56"/>
  <c r="F148" i="56"/>
  <c r="O108" i="56"/>
  <c r="K111" i="56"/>
  <c r="N229" i="56"/>
  <c r="M177" i="56"/>
  <c r="H397" i="56"/>
  <c r="C106" i="56"/>
  <c r="J218" i="56"/>
  <c r="M222" i="56"/>
  <c r="P39" i="56"/>
  <c r="M258" i="56"/>
  <c r="F106" i="56"/>
  <c r="P37" i="56"/>
  <c r="J226" i="56"/>
  <c r="D113" i="56"/>
  <c r="F41" i="56"/>
  <c r="L33" i="56"/>
  <c r="K301" i="56"/>
  <c r="P290" i="56"/>
  <c r="K206" i="56"/>
  <c r="M338" i="56"/>
  <c r="N60" i="56"/>
  <c r="N308" i="56"/>
  <c r="D218" i="56"/>
  <c r="F188" i="56"/>
  <c r="H400" i="56"/>
  <c r="O58" i="56"/>
  <c r="M208" i="56"/>
  <c r="I412" i="56"/>
  <c r="G375" i="56"/>
  <c r="F313" i="56"/>
  <c r="F414" i="56"/>
  <c r="J52" i="56"/>
  <c r="K273" i="56"/>
  <c r="C74" i="56"/>
  <c r="M295" i="56"/>
  <c r="F372" i="56"/>
  <c r="D251" i="56"/>
  <c r="C417" i="56"/>
  <c r="M261" i="56"/>
  <c r="H35" i="56"/>
  <c r="H240" i="56"/>
  <c r="M104" i="56"/>
  <c r="C127" i="56"/>
  <c r="M18" i="56"/>
  <c r="K123" i="56"/>
  <c r="M406" i="56"/>
  <c r="I163" i="56"/>
  <c r="F378" i="56"/>
  <c r="E119" i="56"/>
  <c r="J79" i="56"/>
  <c r="O133" i="56"/>
  <c r="P19" i="56"/>
  <c r="O382" i="56"/>
  <c r="K204" i="56"/>
  <c r="C375" i="56"/>
  <c r="C99" i="56"/>
  <c r="I221" i="56"/>
  <c r="M410" i="56"/>
  <c r="D156" i="56"/>
  <c r="P289" i="56"/>
  <c r="N337" i="56"/>
  <c r="C153" i="56"/>
  <c r="L366" i="56"/>
  <c r="H31" i="56"/>
  <c r="I372" i="56"/>
  <c r="M160" i="56"/>
  <c r="M118" i="56"/>
  <c r="K134" i="56"/>
  <c r="I407" i="56"/>
  <c r="J264" i="56"/>
  <c r="L267" i="56"/>
  <c r="G221" i="56"/>
  <c r="E415" i="56"/>
  <c r="C206" i="56"/>
  <c r="M392" i="56"/>
  <c r="P256" i="56"/>
  <c r="H125" i="56"/>
  <c r="N201" i="56"/>
  <c r="P386" i="56"/>
  <c r="P190" i="56"/>
  <c r="M405" i="56"/>
  <c r="D257" i="56"/>
  <c r="K80" i="56"/>
  <c r="I277" i="56"/>
  <c r="E219" i="56"/>
  <c r="P221" i="56"/>
  <c r="N56" i="56"/>
  <c r="F80" i="56"/>
  <c r="F169" i="56"/>
  <c r="J117" i="56"/>
  <c r="P376" i="56"/>
  <c r="H36" i="56"/>
  <c r="M403" i="56"/>
  <c r="J255" i="56"/>
  <c r="G64" i="56"/>
  <c r="H193" i="56"/>
  <c r="O29" i="56"/>
  <c r="G59" i="56"/>
  <c r="E245" i="56"/>
  <c r="P366" i="56"/>
  <c r="I63" i="56"/>
  <c r="L53" i="56"/>
  <c r="K364" i="56"/>
  <c r="H393" i="56"/>
  <c r="E116" i="56"/>
  <c r="P396" i="56"/>
  <c r="D350" i="56"/>
  <c r="G379" i="56"/>
  <c r="D204" i="56"/>
  <c r="K133" i="56"/>
  <c r="F343" i="56"/>
  <c r="L380" i="56"/>
  <c r="E388" i="56"/>
  <c r="I125" i="56"/>
  <c r="M75" i="56"/>
  <c r="E275" i="56"/>
  <c r="I227" i="56"/>
  <c r="P370" i="56"/>
  <c r="C76" i="56"/>
  <c r="K373" i="56"/>
  <c r="H279" i="56"/>
  <c r="K118" i="56"/>
  <c r="L403" i="56"/>
  <c r="M328" i="56"/>
  <c r="I338" i="56"/>
  <c r="O175" i="56"/>
  <c r="G119" i="56"/>
  <c r="G408" i="56"/>
  <c r="L168" i="56"/>
  <c r="G137" i="56"/>
  <c r="M30" i="56"/>
  <c r="K21" i="56"/>
  <c r="N245" i="56"/>
  <c r="G138" i="56"/>
  <c r="F323" i="56"/>
  <c r="L203" i="56"/>
  <c r="J19" i="56"/>
  <c r="M141" i="56"/>
  <c r="F165" i="56"/>
  <c r="E213" i="56"/>
  <c r="C398" i="56"/>
  <c r="M155" i="56"/>
  <c r="N98" i="56"/>
  <c r="H386" i="56"/>
  <c r="N375" i="56"/>
  <c r="H219" i="56"/>
  <c r="K299" i="56"/>
  <c r="L412" i="56"/>
  <c r="F388" i="56"/>
  <c r="G393" i="56"/>
  <c r="D67" i="56"/>
  <c r="D246" i="56"/>
  <c r="G322" i="56"/>
  <c r="P240" i="56"/>
  <c r="N392" i="56"/>
  <c r="P34" i="56"/>
  <c r="H360" i="56"/>
  <c r="I324" i="56"/>
  <c r="M395" i="56"/>
  <c r="N329" i="56"/>
  <c r="O413" i="56"/>
  <c r="O261" i="56"/>
  <c r="O421" i="56"/>
  <c r="J111" i="56"/>
  <c r="J206" i="56"/>
  <c r="M378" i="56"/>
  <c r="G146" i="56"/>
  <c r="L221" i="56"/>
  <c r="F417" i="56"/>
  <c r="M164" i="56"/>
  <c r="K356" i="56"/>
  <c r="P321" i="56"/>
  <c r="J373" i="56"/>
  <c r="K125" i="56"/>
  <c r="E121" i="56"/>
  <c r="G422" i="56"/>
  <c r="K268" i="56"/>
  <c r="H407" i="56"/>
  <c r="F245" i="56"/>
  <c r="C302" i="56"/>
  <c r="E397" i="56"/>
  <c r="K316" i="56"/>
  <c r="G207" i="56"/>
  <c r="J23" i="56"/>
  <c r="F287" i="56"/>
  <c r="P274" i="56"/>
  <c r="H111" i="56"/>
  <c r="F140" i="56"/>
  <c r="P231" i="56"/>
  <c r="F175" i="56"/>
  <c r="C397" i="56"/>
  <c r="C383" i="56"/>
  <c r="N263" i="56"/>
  <c r="P130" i="56"/>
  <c r="H54" i="56"/>
  <c r="F367" i="56"/>
  <c r="E20" i="56"/>
  <c r="J315" i="56"/>
  <c r="N106" i="56"/>
  <c r="G43" i="56"/>
  <c r="G223" i="56"/>
  <c r="P15" i="9"/>
  <c r="O109" i="56"/>
  <c r="O219" i="56"/>
  <c r="E344" i="56"/>
  <c r="J57" i="56"/>
  <c r="F354" i="56"/>
  <c r="M373" i="56"/>
  <c r="E240" i="56"/>
  <c r="E323" i="56"/>
  <c r="D61" i="56"/>
  <c r="M324" i="56"/>
  <c r="N118" i="56"/>
  <c r="O358" i="56"/>
  <c r="E346" i="56"/>
  <c r="P257" i="56"/>
  <c r="M135" i="56"/>
  <c r="O213" i="56"/>
  <c r="F402" i="56"/>
  <c r="K114" i="56"/>
  <c r="L388" i="56"/>
  <c r="H384" i="56"/>
  <c r="I234" i="56"/>
  <c r="N361" i="56"/>
  <c r="D144" i="56"/>
  <c r="C339" i="56"/>
  <c r="M302" i="56"/>
  <c r="J289" i="56"/>
  <c r="G354" i="56"/>
  <c r="P380" i="56"/>
  <c r="K331" i="56"/>
  <c r="D388" i="56"/>
  <c r="E230" i="56"/>
  <c r="G15" i="56"/>
  <c r="O122" i="56"/>
  <c r="I329" i="56"/>
  <c r="O367" i="56"/>
  <c r="H138" i="56"/>
  <c r="L157" i="56"/>
  <c r="O130" i="56"/>
  <c r="O251" i="56"/>
  <c r="M386" i="56"/>
  <c r="F240" i="56"/>
  <c r="K383" i="56"/>
  <c r="I15" i="56"/>
  <c r="P314" i="56"/>
  <c r="L273" i="56"/>
  <c r="G349" i="56"/>
  <c r="L171" i="56"/>
  <c r="J43" i="56"/>
  <c r="E392" i="56"/>
  <c r="J91" i="56"/>
  <c r="J387" i="56"/>
  <c r="D66" i="56"/>
  <c r="M282" i="56"/>
  <c r="M94" i="56"/>
  <c r="P283" i="56"/>
  <c r="H180" i="56"/>
  <c r="P377" i="56"/>
  <c r="K361" i="56"/>
  <c r="D166" i="56"/>
  <c r="F147" i="56"/>
  <c r="K110" i="56"/>
  <c r="E400" i="56"/>
  <c r="C67" i="56"/>
  <c r="M123" i="56"/>
  <c r="D47" i="56"/>
  <c r="C214" i="56"/>
  <c r="J348" i="56"/>
  <c r="G100" i="56"/>
  <c r="M362" i="56"/>
  <c r="D372" i="56"/>
  <c r="N18" i="56"/>
  <c r="F137" i="56"/>
  <c r="I411" i="56"/>
  <c r="P374" i="56"/>
  <c r="M415" i="56"/>
  <c r="O123" i="56"/>
  <c r="G234" i="56"/>
  <c r="J317" i="56"/>
  <c r="P159" i="56"/>
  <c r="O414" i="56"/>
  <c r="N363" i="56"/>
  <c r="D183" i="56"/>
  <c r="L342" i="56"/>
  <c r="N95" i="56"/>
  <c r="D55" i="56"/>
  <c r="I335" i="56"/>
  <c r="E155" i="56"/>
  <c r="C374" i="56"/>
  <c r="M402" i="56"/>
  <c r="K286" i="56"/>
  <c r="K279" i="56"/>
  <c r="I279" i="56"/>
  <c r="M134" i="56"/>
  <c r="H214" i="56"/>
  <c r="O338" i="56"/>
  <c r="G257" i="56"/>
  <c r="K178" i="56"/>
  <c r="I141" i="56"/>
  <c r="E263" i="56"/>
  <c r="M100" i="56"/>
  <c r="N123" i="56"/>
  <c r="F225" i="56"/>
  <c r="K409" i="56"/>
  <c r="J261" i="56"/>
  <c r="L274" i="56"/>
  <c r="N147" i="56"/>
  <c r="N165" i="56"/>
  <c r="H404" i="56"/>
  <c r="G150" i="56"/>
  <c r="L381" i="56"/>
  <c r="I188" i="56"/>
  <c r="G273" i="56"/>
  <c r="M375" i="56"/>
  <c r="M380" i="56"/>
  <c r="L123" i="56"/>
  <c r="I290" i="56"/>
  <c r="C277" i="56"/>
  <c r="P174" i="56"/>
  <c r="M29" i="56"/>
  <c r="P62" i="56"/>
  <c r="O24" i="56"/>
  <c r="K65" i="56"/>
  <c r="J360" i="56"/>
  <c r="P282" i="56"/>
  <c r="D289" i="56"/>
  <c r="D369" i="56"/>
  <c r="J207" i="56"/>
  <c r="G117" i="56"/>
  <c r="H186" i="56"/>
  <c r="D134" i="56"/>
  <c r="N349" i="56"/>
  <c r="I274" i="56"/>
  <c r="C358" i="56"/>
  <c r="M286" i="56"/>
  <c r="I341" i="56"/>
  <c r="P170" i="56"/>
  <c r="C406" i="56"/>
  <c r="P241" i="56"/>
  <c r="P365" i="56"/>
  <c r="G331" i="56"/>
  <c r="M399" i="56"/>
  <c r="F256" i="56"/>
  <c r="M57" i="56"/>
  <c r="E274" i="56"/>
  <c r="F154" i="56"/>
  <c r="N49" i="56"/>
  <c r="K55" i="56"/>
  <c r="G359" i="56"/>
  <c r="F124" i="56"/>
  <c r="I246" i="56"/>
  <c r="P154" i="56"/>
  <c r="G232" i="56"/>
  <c r="M64" i="56"/>
  <c r="M202" i="56"/>
  <c r="C191" i="56"/>
  <c r="E205" i="56"/>
  <c r="C413" i="56"/>
  <c r="G25" i="56"/>
  <c r="L395" i="56"/>
  <c r="J288" i="56"/>
  <c r="M119" i="56"/>
  <c r="E123" i="56"/>
  <c r="I400" i="56"/>
  <c r="H28" i="56"/>
  <c r="F289" i="56"/>
  <c r="H262" i="56"/>
  <c r="N342" i="56"/>
  <c r="G400" i="56"/>
  <c r="I54" i="56"/>
  <c r="F348" i="56"/>
  <c r="K137" i="56"/>
  <c r="E259" i="56"/>
  <c r="C394" i="56"/>
  <c r="L74" i="56"/>
  <c r="L132" i="56"/>
  <c r="J234" i="56"/>
  <c r="D272" i="56"/>
  <c r="F72" i="56"/>
  <c r="K148" i="56"/>
  <c r="F399" i="56"/>
  <c r="F409" i="56"/>
  <c r="K260" i="56"/>
  <c r="C33" i="56"/>
  <c r="F275" i="56"/>
  <c r="O423" i="56"/>
  <c r="K235" i="56"/>
  <c r="D200" i="56"/>
  <c r="H271" i="56"/>
  <c r="H309" i="56"/>
  <c r="K318" i="56"/>
  <c r="K390" i="56"/>
  <c r="N301" i="56"/>
  <c r="F168" i="56"/>
  <c r="O407" i="56"/>
  <c r="D49" i="56"/>
  <c r="N252" i="56"/>
  <c r="C222" i="56"/>
  <c r="L254" i="56"/>
  <c r="D420" i="56"/>
  <c r="O377" i="56"/>
  <c r="C227" i="56"/>
  <c r="C108" i="56"/>
  <c r="F117" i="56"/>
  <c r="C341" i="56"/>
  <c r="J24" i="56"/>
  <c r="N339" i="56"/>
  <c r="D339" i="56"/>
  <c r="K153" i="56"/>
  <c r="E350" i="56"/>
  <c r="M55" i="56"/>
  <c r="L246" i="56"/>
  <c r="D370" i="56"/>
  <c r="E287" i="56"/>
  <c r="J351" i="56"/>
  <c r="N286" i="56"/>
  <c r="E305" i="56"/>
  <c r="P411" i="56"/>
  <c r="F424" i="56"/>
  <c r="D114" i="56"/>
  <c r="P251" i="56"/>
  <c r="N99" i="56"/>
  <c r="O418" i="56"/>
  <c r="J181" i="56"/>
  <c r="F363" i="56"/>
  <c r="E284" i="56"/>
  <c r="I381" i="56"/>
  <c r="H265" i="56"/>
  <c r="I356" i="56"/>
  <c r="I315" i="56"/>
  <c r="D222" i="56"/>
  <c r="K384" i="56"/>
  <c r="E377" i="56"/>
  <c r="L104" i="56"/>
  <c r="F91" i="56"/>
  <c r="L187" i="56"/>
  <c r="G167" i="56"/>
  <c r="K156" i="56"/>
  <c r="H234" i="56"/>
  <c r="G245" i="56"/>
  <c r="L110" i="56"/>
  <c r="I332" i="56"/>
  <c r="M253" i="56"/>
  <c r="F183" i="56"/>
  <c r="J46" i="56"/>
  <c r="I131" i="56"/>
  <c r="E224" i="56"/>
  <c r="L218" i="56"/>
  <c r="F393" i="56"/>
  <c r="M171" i="56"/>
  <c r="L189" i="56"/>
  <c r="J29" i="56"/>
  <c r="H154" i="56"/>
  <c r="G107" i="56"/>
  <c r="O289" i="56"/>
  <c r="L373" i="56"/>
  <c r="G289" i="56"/>
  <c r="F410" i="56"/>
  <c r="D393" i="56"/>
  <c r="M300" i="56"/>
  <c r="E297" i="56"/>
  <c r="F21" i="56"/>
  <c r="F336" i="56"/>
  <c r="M101" i="56"/>
  <c r="O137" i="56"/>
  <c r="D167" i="56"/>
  <c r="M105" i="56"/>
  <c r="M275" i="56"/>
  <c r="K379" i="56"/>
  <c r="M146" i="56"/>
  <c r="L70" i="56"/>
  <c r="O56" i="56"/>
  <c r="E349" i="56"/>
  <c r="M237" i="56"/>
  <c r="H226" i="56"/>
  <c r="I133" i="56"/>
  <c r="J409" i="56"/>
  <c r="C331" i="56"/>
  <c r="H369" i="56"/>
  <c r="M361" i="56"/>
  <c r="L46" i="56"/>
  <c r="I180" i="56"/>
  <c r="J310" i="56"/>
  <c r="O163" i="56"/>
  <c r="I271" i="56"/>
  <c r="I166" i="56"/>
  <c r="O95" i="56"/>
  <c r="I289" i="56"/>
  <c r="N238" i="56"/>
  <c r="G386" i="56"/>
  <c r="C371" i="56"/>
  <c r="F125" i="56"/>
  <c r="C334" i="56"/>
  <c r="D95" i="56"/>
  <c r="L192" i="56"/>
  <c r="P371" i="56"/>
  <c r="L351" i="56"/>
  <c r="F60" i="56"/>
  <c r="L233" i="56"/>
  <c r="E172" i="56"/>
  <c r="G370" i="56"/>
  <c r="D179" i="56"/>
  <c r="L362" i="56"/>
  <c r="M371" i="56"/>
  <c r="L186" i="56"/>
  <c r="D348" i="56"/>
  <c r="P341" i="56"/>
  <c r="E222" i="56"/>
  <c r="K252" i="56"/>
  <c r="C107" i="56"/>
  <c r="L223" i="56"/>
  <c r="J95" i="56"/>
  <c r="D411" i="56"/>
  <c r="D366" i="56"/>
  <c r="I346" i="56"/>
  <c r="G36" i="56"/>
  <c r="P217" i="56"/>
  <c r="G124" i="56"/>
  <c r="F221" i="56"/>
  <c r="C253" i="56"/>
  <c r="P302" i="56"/>
  <c r="M396" i="56"/>
  <c r="K312" i="56"/>
  <c r="E186" i="56"/>
  <c r="E295" i="56"/>
  <c r="P346" i="56"/>
  <c r="K199" i="56"/>
  <c r="C173" i="56"/>
  <c r="C373" i="56"/>
  <c r="N148" i="56"/>
  <c r="O396" i="56"/>
  <c r="G132" i="56"/>
  <c r="O278" i="56"/>
  <c r="N408" i="56"/>
  <c r="C378" i="56"/>
  <c r="F104" i="56"/>
  <c r="M165" i="56"/>
  <c r="I422" i="56"/>
  <c r="M280" i="56"/>
  <c r="H289" i="56"/>
  <c r="G267" i="56"/>
  <c r="E396" i="56"/>
  <c r="I408" i="56"/>
  <c r="N393" i="56"/>
  <c r="I181" i="56"/>
  <c r="E423" i="56"/>
  <c r="H286" i="56"/>
  <c r="H128" i="56"/>
  <c r="D354" i="56"/>
  <c r="H376" i="56"/>
  <c r="K309" i="56"/>
  <c r="P413" i="56"/>
  <c r="G307" i="56"/>
  <c r="E306" i="56"/>
  <c r="J320" i="56"/>
  <c r="L47" i="56"/>
  <c r="C247" i="56"/>
  <c r="G374" i="56"/>
  <c r="L298" i="56"/>
  <c r="O166" i="56"/>
  <c r="J118" i="56"/>
  <c r="C377" i="56"/>
  <c r="J149" i="56"/>
  <c r="G92" i="56"/>
  <c r="L405" i="56"/>
  <c r="E330" i="56"/>
  <c r="G110" i="56"/>
  <c r="O386" i="56"/>
  <c r="L19" i="56"/>
  <c r="E99" i="56"/>
  <c r="I316" i="56"/>
  <c r="D397" i="56"/>
  <c r="M158" i="56"/>
  <c r="D41" i="56"/>
  <c r="N30" i="56"/>
  <c r="N352" i="56"/>
  <c r="C189" i="56"/>
  <c r="J422" i="56"/>
  <c r="E411" i="56"/>
  <c r="H347" i="56"/>
  <c r="N23" i="56"/>
  <c r="K176" i="56"/>
  <c r="N428" i="56"/>
  <c r="N403" i="56"/>
  <c r="M16" i="56"/>
  <c r="I398" i="56"/>
  <c r="N265" i="56"/>
  <c r="P394" i="56"/>
  <c r="F181" i="56"/>
  <c r="H412" i="56"/>
  <c r="G251" i="56"/>
  <c r="N423" i="56"/>
  <c r="L164" i="56"/>
  <c r="D333" i="56"/>
  <c r="J271" i="56"/>
  <c r="J425" i="56"/>
  <c r="L41" i="56"/>
  <c r="J145" i="56"/>
  <c r="P136" i="56"/>
  <c r="H420" i="56"/>
  <c r="P361" i="56"/>
  <c r="N190" i="56"/>
  <c r="F177" i="56"/>
  <c r="L116" i="56"/>
  <c r="I108" i="56"/>
  <c r="G306" i="56"/>
  <c r="H116" i="56"/>
  <c r="L323" i="56"/>
  <c r="J290" i="56"/>
  <c r="E136" i="56"/>
  <c r="P293" i="56"/>
  <c r="P340" i="56"/>
  <c r="F415" i="56"/>
  <c r="F368" i="56"/>
  <c r="P298" i="56"/>
  <c r="F425" i="56"/>
  <c r="J191" i="56"/>
  <c r="G140" i="56"/>
  <c r="O415" i="56"/>
  <c r="L153" i="56"/>
  <c r="H423" i="56"/>
  <c r="F356" i="56"/>
  <c r="H424" i="56"/>
  <c r="H398" i="56"/>
  <c r="E281" i="56"/>
  <c r="L312" i="56"/>
  <c r="I251" i="56"/>
  <c r="E283" i="56"/>
  <c r="P203" i="56"/>
  <c r="P414" i="56"/>
  <c r="P122" i="56"/>
  <c r="N280" i="56"/>
  <c r="G169" i="56"/>
  <c r="H141" i="56"/>
  <c r="L45" i="56"/>
  <c r="H391" i="56"/>
  <c r="K152" i="56"/>
  <c r="N247" i="56"/>
  <c r="H112" i="56"/>
  <c r="L360" i="56"/>
  <c r="I160" i="56"/>
  <c r="N294" i="56"/>
  <c r="P305" i="56"/>
  <c r="N230" i="56"/>
  <c r="K367" i="56"/>
  <c r="E428" i="56"/>
  <c r="C429" i="56"/>
  <c r="I418" i="56"/>
  <c r="G178" i="56"/>
  <c r="N199" i="56"/>
  <c r="D315" i="56"/>
  <c r="C427" i="56"/>
  <c r="O352" i="56"/>
  <c r="C35" i="56"/>
  <c r="K394" i="56"/>
  <c r="M340" i="56"/>
  <c r="E198" i="56"/>
  <c r="D100" i="56"/>
  <c r="P233" i="56"/>
  <c r="F186" i="56"/>
  <c r="J407" i="56"/>
  <c r="F359" i="56"/>
  <c r="D307" i="56"/>
  <c r="G288" i="56"/>
  <c r="H167" i="56"/>
  <c r="P426" i="56"/>
  <c r="E406" i="56"/>
  <c r="F189" i="56"/>
  <c r="L231" i="56"/>
  <c r="I147" i="56"/>
  <c r="H223" i="56"/>
  <c r="K47" i="56"/>
  <c r="N71" i="56"/>
  <c r="D322" i="56"/>
  <c r="G329" i="56"/>
  <c r="J418" i="56"/>
  <c r="K392" i="56"/>
  <c r="I352" i="56"/>
  <c r="H143" i="56"/>
  <c r="H16" i="9"/>
  <c r="D412" i="56"/>
  <c r="K288" i="56"/>
  <c r="D221" i="56"/>
  <c r="L385" i="56"/>
  <c r="J251" i="56"/>
  <c r="I391" i="56"/>
  <c r="O416" i="56"/>
  <c r="G358" i="56"/>
  <c r="H388" i="56"/>
  <c r="K270" i="56"/>
  <c r="M320" i="56"/>
  <c r="H324" i="56"/>
  <c r="E312" i="56"/>
  <c r="L343" i="56"/>
  <c r="E109" i="56"/>
  <c r="M349" i="56"/>
  <c r="L424" i="56"/>
  <c r="D391" i="56"/>
  <c r="C278" i="56"/>
  <c r="F100" i="56"/>
  <c r="M352" i="56"/>
  <c r="J224" i="56"/>
  <c r="L240" i="56"/>
  <c r="K50" i="56"/>
  <c r="D23" i="56"/>
  <c r="G31" i="56"/>
  <c r="N415" i="56"/>
  <c r="P425" i="56"/>
  <c r="H341" i="56"/>
  <c r="G347" i="56"/>
  <c r="D410" i="56"/>
  <c r="G426" i="56"/>
  <c r="D106" i="56"/>
  <c r="I328" i="56"/>
  <c r="O429" i="56"/>
  <c r="J430" i="56"/>
  <c r="L224" i="56"/>
  <c r="D385" i="56"/>
  <c r="M182" i="56"/>
  <c r="K157" i="56"/>
  <c r="O424" i="56"/>
  <c r="J412" i="56"/>
  <c r="G80" i="56"/>
  <c r="G236" i="56"/>
  <c r="L426" i="56"/>
  <c r="E401" i="56"/>
  <c r="G417" i="56"/>
  <c r="C141" i="56"/>
  <c r="C21" i="56"/>
  <c r="I313" i="56"/>
  <c r="M152" i="56"/>
  <c r="D422" i="56"/>
  <c r="N399" i="56"/>
  <c r="N164" i="56"/>
  <c r="H242" i="56"/>
  <c r="P428" i="56"/>
  <c r="K77" i="56"/>
  <c r="F63" i="56"/>
  <c r="E379" i="56"/>
  <c r="H46" i="56"/>
  <c r="K284" i="56"/>
  <c r="E409" i="56"/>
  <c r="L160" i="56"/>
  <c r="P120" i="56"/>
  <c r="E45" i="56"/>
  <c r="I158" i="56"/>
  <c r="N420" i="56"/>
  <c r="C426" i="56"/>
  <c r="E416" i="56"/>
  <c r="H205" i="56"/>
  <c r="K227" i="56"/>
  <c r="N336" i="56"/>
  <c r="O25" i="56"/>
  <c r="M388" i="56"/>
  <c r="K228" i="56"/>
  <c r="H268" i="56"/>
  <c r="I217" i="56"/>
  <c r="E115" i="56"/>
  <c r="F419" i="56"/>
  <c r="K425" i="56"/>
  <c r="L311" i="56"/>
  <c r="N334" i="56"/>
  <c r="L25" i="56"/>
  <c r="N325" i="56"/>
  <c r="L106" i="56"/>
  <c r="F166" i="56"/>
  <c r="L409" i="56"/>
  <c r="K429" i="56"/>
  <c r="M92" i="56"/>
  <c r="H414" i="56"/>
  <c r="L244" i="56"/>
  <c r="C402" i="56"/>
  <c r="P56" i="56"/>
  <c r="E64" i="56"/>
  <c r="E414" i="56"/>
  <c r="P64" i="56"/>
  <c r="H266" i="56"/>
  <c r="P342" i="56"/>
  <c r="E421" i="56"/>
  <c r="I410" i="56"/>
  <c r="K44" i="56"/>
  <c r="K210" i="56"/>
  <c r="C230" i="56"/>
  <c r="F277" i="56"/>
  <c r="N236" i="56"/>
  <c r="E238" i="56"/>
  <c r="C310" i="56"/>
  <c r="M303" i="56"/>
  <c r="P390" i="56"/>
  <c r="H157" i="56"/>
  <c r="O242" i="56"/>
  <c r="L418" i="56"/>
  <c r="K426" i="56"/>
  <c r="O365" i="56"/>
  <c r="F430" i="56"/>
  <c r="K405" i="56"/>
  <c r="E296" i="56"/>
  <c r="J104" i="56"/>
  <c r="H199" i="56"/>
  <c r="H317" i="56"/>
  <c r="D138" i="56"/>
  <c r="N266" i="56"/>
  <c r="N300" i="56"/>
  <c r="H247" i="56"/>
  <c r="O422" i="56"/>
  <c r="D58" i="56"/>
  <c r="K430" i="56"/>
  <c r="N431" i="56"/>
  <c r="D431" i="56"/>
  <c r="L414" i="56"/>
  <c r="J431" i="56"/>
  <c r="F431" i="56"/>
  <c r="H249" i="56"/>
  <c r="E58" i="56"/>
  <c r="G317" i="56"/>
  <c r="I423" i="56"/>
  <c r="D103" i="56"/>
  <c r="M376" i="56"/>
  <c r="N42" i="56"/>
  <c r="P30" i="56"/>
  <c r="D340" i="56"/>
  <c r="L425" i="56"/>
  <c r="E254" i="56"/>
  <c r="H375" i="56"/>
  <c r="L318" i="56"/>
  <c r="D419" i="56"/>
  <c r="O282" i="56"/>
  <c r="O362" i="56"/>
  <c r="J151" i="56"/>
  <c r="L95" i="56"/>
  <c r="F115" i="56"/>
  <c r="M120" i="56"/>
  <c r="F260" i="56"/>
  <c r="O395" i="56"/>
  <c r="O181" i="56"/>
  <c r="N210" i="56"/>
  <c r="K413" i="56"/>
  <c r="I153" i="56"/>
  <c r="I419" i="56"/>
  <c r="H352" i="56"/>
  <c r="O232" i="56"/>
  <c r="G192" i="56"/>
  <c r="J182" i="56"/>
  <c r="P416" i="56"/>
  <c r="J70" i="56"/>
  <c r="I239" i="56"/>
  <c r="J171" i="56"/>
  <c r="J297" i="56"/>
  <c r="L422" i="56"/>
  <c r="G197" i="56"/>
  <c r="H429" i="56"/>
  <c r="P423" i="56"/>
  <c r="M382" i="56"/>
  <c r="O426" i="56"/>
  <c r="O187" i="56"/>
  <c r="L283" i="56"/>
  <c r="D346" i="56"/>
  <c r="P193" i="56"/>
  <c r="J205" i="56"/>
  <c r="H25" i="56"/>
  <c r="J16" i="9"/>
  <c r="D112" i="56"/>
  <c r="K20" i="56"/>
  <c r="M425" i="56"/>
  <c r="M53" i="56"/>
  <c r="J152" i="56"/>
  <c r="O66" i="56"/>
  <c r="O324" i="56"/>
  <c r="G144" i="56"/>
  <c r="G50" i="56"/>
  <c r="C367" i="56"/>
  <c r="D215" i="56"/>
  <c r="L275" i="56"/>
  <c r="L370" i="56"/>
  <c r="H385" i="56"/>
  <c r="M31" i="56"/>
  <c r="P107" i="56"/>
  <c r="J426" i="56"/>
  <c r="E424" i="56"/>
  <c r="N186" i="56"/>
  <c r="K363" i="56"/>
  <c r="P220" i="56"/>
  <c r="J220" i="56"/>
  <c r="N409" i="56"/>
  <c r="F421" i="56"/>
  <c r="I325" i="56"/>
  <c r="D345" i="56"/>
  <c r="L262" i="56"/>
  <c r="L61" i="56"/>
  <c r="M150" i="56"/>
  <c r="P279" i="56"/>
  <c r="I371" i="56"/>
  <c r="L28" i="56"/>
  <c r="P297" i="56"/>
  <c r="J59" i="56"/>
  <c r="O47" i="56"/>
  <c r="M342" i="56"/>
  <c r="N35" i="56"/>
  <c r="C102" i="56"/>
  <c r="L101" i="56"/>
  <c r="G420" i="56"/>
  <c r="M331" i="56"/>
  <c r="O327" i="56"/>
  <c r="M173" i="56"/>
  <c r="P65" i="56"/>
  <c r="J53" i="56"/>
  <c r="D53" i="56"/>
  <c r="L113" i="56"/>
  <c r="H415" i="56"/>
  <c r="P363" i="56"/>
  <c r="M241" i="56"/>
  <c r="H76" i="56"/>
  <c r="O333" i="56"/>
  <c r="P33" i="56"/>
  <c r="N22" i="56"/>
  <c r="N406" i="56"/>
  <c r="D269" i="56"/>
  <c r="C356" i="56"/>
  <c r="I337" i="56"/>
  <c r="O430" i="56"/>
  <c r="H430" i="56"/>
  <c r="P406" i="56"/>
  <c r="J269" i="56"/>
  <c r="L114" i="56"/>
  <c r="G202" i="56"/>
  <c r="C411" i="56"/>
  <c r="F384" i="56"/>
  <c r="D427" i="56"/>
  <c r="I397" i="56"/>
  <c r="G176" i="56"/>
  <c r="N235" i="56"/>
  <c r="F159" i="56"/>
  <c r="J129" i="56"/>
  <c r="L191" i="56"/>
  <c r="K278" i="56"/>
  <c r="M139" i="56"/>
  <c r="L308" i="56"/>
  <c r="H426" i="56"/>
  <c r="H418" i="56"/>
  <c r="G423" i="56"/>
  <c r="G38" i="56"/>
  <c r="P105" i="56"/>
  <c r="O41" i="56"/>
  <c r="D384" i="56"/>
  <c r="E98" i="56"/>
  <c r="O412" i="56"/>
  <c r="J25" i="56"/>
  <c r="H292" i="56"/>
  <c r="I41" i="56"/>
  <c r="M36" i="56"/>
  <c r="K52" i="56"/>
  <c r="G314" i="56"/>
  <c r="J420" i="56"/>
  <c r="P91" i="56"/>
  <c r="P322" i="56"/>
  <c r="K349" i="56"/>
  <c r="F197" i="56"/>
  <c r="H181" i="56"/>
  <c r="F427" i="56"/>
  <c r="M251" i="56"/>
  <c r="H358" i="56"/>
  <c r="G261" i="56"/>
  <c r="F59" i="56"/>
  <c r="E96" i="56"/>
  <c r="F317" i="56"/>
  <c r="E425" i="56"/>
  <c r="G54" i="56"/>
  <c r="G193" i="56"/>
  <c r="K191" i="56"/>
  <c r="P307" i="56"/>
  <c r="J225" i="56"/>
  <c r="E269" i="56"/>
  <c r="D429" i="56"/>
  <c r="E345" i="56"/>
  <c r="E384" i="56"/>
  <c r="N287" i="56"/>
  <c r="O380" i="56"/>
  <c r="I425" i="56"/>
  <c r="E130" i="56"/>
  <c r="H395" i="56"/>
  <c r="K416" i="56"/>
  <c r="G415" i="56"/>
  <c r="G148" i="56"/>
  <c r="G290" i="56"/>
  <c r="K348" i="56"/>
  <c r="M337" i="56"/>
  <c r="L428" i="56"/>
  <c r="N145" i="56"/>
  <c r="N103" i="56"/>
  <c r="D312" i="56"/>
  <c r="E286" i="56"/>
  <c r="M201" i="56"/>
  <c r="K427" i="56"/>
  <c r="M426" i="56"/>
  <c r="J424" i="56"/>
  <c r="I380" i="56"/>
  <c r="C354" i="56"/>
  <c r="L217" i="56"/>
  <c r="I298" i="56"/>
  <c r="K280" i="56"/>
  <c r="K195" i="56"/>
  <c r="E165" i="56"/>
  <c r="M213" i="56"/>
  <c r="E142" i="56"/>
  <c r="E389" i="56"/>
  <c r="L331" i="56"/>
  <c r="D220" i="56"/>
  <c r="M239" i="56"/>
  <c r="L355" i="56"/>
  <c r="D377" i="56"/>
  <c r="G131" i="56"/>
  <c r="I94" i="56"/>
  <c r="J309" i="56"/>
  <c r="N371" i="56"/>
  <c r="N285" i="56"/>
  <c r="K402" i="56"/>
  <c r="J332" i="56"/>
  <c r="G335" i="56"/>
  <c r="N430" i="56"/>
  <c r="E272" i="56"/>
  <c r="I164" i="56"/>
  <c r="N412" i="56"/>
  <c r="N91" i="56"/>
  <c r="J276" i="56"/>
  <c r="L339" i="56"/>
  <c r="D279" i="56"/>
  <c r="I382" i="56"/>
  <c r="P345" i="56"/>
  <c r="F184" i="56"/>
  <c r="K17" i="56"/>
  <c r="D318" i="56"/>
  <c r="P391" i="56"/>
  <c r="M372" i="56"/>
  <c r="M59" i="56"/>
  <c r="N295" i="56"/>
  <c r="P106" i="56"/>
  <c r="J113" i="56"/>
  <c r="M281" i="56"/>
  <c r="I428" i="56"/>
  <c r="E265" i="56"/>
  <c r="H432" i="56"/>
  <c r="E432" i="56"/>
  <c r="D432" i="56"/>
  <c r="P432" i="56"/>
  <c r="L432" i="56"/>
  <c r="C432" i="56"/>
  <c r="J432" i="56"/>
  <c r="N368" i="56"/>
  <c r="J173" i="56"/>
  <c r="N270" i="56"/>
  <c r="K411" i="56"/>
  <c r="K432" i="56"/>
  <c r="N432" i="56"/>
  <c r="M432" i="56"/>
  <c r="G163" i="56"/>
  <c r="I126" i="56"/>
  <c r="P100" i="56"/>
  <c r="K336" i="56"/>
  <c r="P24" i="56"/>
  <c r="P78" i="56"/>
  <c r="C297" i="56"/>
  <c r="D417" i="56"/>
  <c r="O403" i="56"/>
  <c r="K293" i="56"/>
  <c r="L181" i="56"/>
  <c r="H103" i="56"/>
  <c r="M108" i="56"/>
  <c r="E412" i="56"/>
  <c r="E19" i="56"/>
  <c r="D297" i="56"/>
  <c r="D351" i="56"/>
  <c r="I334" i="56"/>
  <c r="F418" i="56"/>
  <c r="I261" i="56"/>
  <c r="H416" i="56"/>
  <c r="I343" i="56"/>
  <c r="P404" i="56"/>
  <c r="H301" i="56"/>
  <c r="N347" i="56"/>
  <c r="H257" i="56"/>
  <c r="K424" i="56"/>
  <c r="I305" i="56"/>
  <c r="H406" i="56"/>
  <c r="P123" i="56"/>
  <c r="L96" i="56"/>
  <c r="L431" i="56"/>
  <c r="H431" i="56"/>
  <c r="J101" i="56"/>
  <c r="D430" i="56"/>
  <c r="G431" i="56"/>
  <c r="L60" i="56"/>
  <c r="F102" i="56"/>
  <c r="F29" i="56"/>
  <c r="N97" i="56"/>
  <c r="P343" i="56"/>
  <c r="D255" i="56"/>
  <c r="K403" i="56"/>
  <c r="E195" i="56"/>
  <c r="O332" i="56"/>
  <c r="G162" i="56"/>
  <c r="H350" i="56"/>
  <c r="O79" i="56"/>
  <c r="N158" i="56"/>
  <c r="C296" i="56"/>
  <c r="F40" i="56"/>
  <c r="L316" i="56"/>
  <c r="C428" i="56"/>
  <c r="H362" i="56"/>
  <c r="F109" i="56"/>
  <c r="D407" i="56"/>
  <c r="M255" i="56"/>
  <c r="F223" i="56"/>
  <c r="H427" i="56"/>
  <c r="I427" i="56"/>
  <c r="G179" i="56"/>
  <c r="G280" i="56"/>
  <c r="C184" i="56"/>
  <c r="D142" i="56"/>
  <c r="D50" i="56"/>
  <c r="I288" i="56"/>
  <c r="O103" i="56"/>
  <c r="E249" i="56"/>
  <c r="E427" i="56"/>
  <c r="N152" i="56"/>
  <c r="M427" i="56"/>
  <c r="E34" i="56"/>
  <c r="K113" i="56"/>
  <c r="D403" i="56"/>
  <c r="P421" i="56"/>
  <c r="F429" i="56"/>
  <c r="G222" i="56"/>
  <c r="K342" i="56"/>
  <c r="C154" i="56"/>
  <c r="N278" i="56"/>
  <c r="E426" i="56"/>
  <c r="E325" i="56"/>
  <c r="M404" i="56"/>
  <c r="K418" i="56"/>
  <c r="N360" i="56"/>
  <c r="O235" i="56"/>
  <c r="N283" i="56"/>
  <c r="I417" i="56"/>
  <c r="D423" i="56"/>
  <c r="I49" i="56"/>
  <c r="N277" i="56"/>
  <c r="P176" i="56"/>
  <c r="J236" i="56"/>
  <c r="N191" i="56"/>
  <c r="H408" i="56"/>
  <c r="H225" i="56"/>
  <c r="J115" i="56"/>
  <c r="L416" i="56"/>
  <c r="O428" i="56"/>
  <c r="J275" i="56"/>
  <c r="E364" i="56"/>
  <c r="H47" i="56"/>
  <c r="P403" i="56"/>
  <c r="L398" i="56"/>
  <c r="N425" i="56"/>
  <c r="N429" i="56"/>
  <c r="C174" i="56"/>
  <c r="G227" i="56"/>
  <c r="C409" i="56"/>
  <c r="F420" i="56"/>
  <c r="J245" i="56"/>
  <c r="L142" i="56"/>
  <c r="J153" i="56"/>
  <c r="L202" i="56"/>
  <c r="C313" i="56"/>
  <c r="G200" i="56"/>
  <c r="P392" i="56"/>
  <c r="E27" i="56"/>
  <c r="G109" i="56"/>
  <c r="L297" i="56"/>
  <c r="C20" i="56"/>
  <c r="L127" i="56"/>
  <c r="F390" i="56"/>
  <c r="L280" i="56"/>
  <c r="M68" i="56"/>
  <c r="H349" i="56"/>
  <c r="J198" i="56"/>
  <c r="G428" i="56"/>
  <c r="H187" i="56"/>
  <c r="H22" i="56"/>
  <c r="N204" i="56"/>
  <c r="C57" i="56"/>
  <c r="E355" i="56"/>
  <c r="G23" i="56"/>
  <c r="D186" i="56"/>
  <c r="K58" i="56"/>
  <c r="D421" i="56"/>
  <c r="G318" i="56"/>
  <c r="L40" i="56"/>
  <c r="C414" i="56"/>
  <c r="G366" i="56"/>
  <c r="D309" i="56"/>
  <c r="G253" i="56"/>
  <c r="K428" i="56"/>
  <c r="P430" i="56"/>
  <c r="I430" i="56"/>
  <c r="G16" i="9"/>
  <c r="H62" i="56"/>
  <c r="C423" i="56"/>
  <c r="O218" i="56"/>
  <c r="O286" i="56"/>
  <c r="I67" i="56"/>
  <c r="P148" i="56"/>
  <c r="N53" i="56"/>
  <c r="D171" i="56"/>
  <c r="F398" i="56"/>
  <c r="P319" i="56"/>
  <c r="M162" i="56"/>
  <c r="N124" i="56"/>
  <c r="G410" i="56"/>
  <c r="C410" i="56"/>
  <c r="L258" i="56"/>
  <c r="L259" i="56"/>
  <c r="N322" i="56"/>
  <c r="D428" i="56"/>
  <c r="F219" i="56"/>
  <c r="P268" i="56"/>
  <c r="J80" i="56"/>
  <c r="G372" i="56"/>
  <c r="O411" i="56"/>
  <c r="O389" i="56"/>
  <c r="O298" i="56"/>
  <c r="J33" i="56"/>
  <c r="H215" i="56"/>
  <c r="J270" i="56"/>
  <c r="L420" i="56"/>
  <c r="D145" i="56"/>
  <c r="F416" i="56"/>
  <c r="M407" i="56"/>
  <c r="L80" i="56"/>
  <c r="C71" i="56"/>
  <c r="M305" i="56"/>
  <c r="K393" i="56"/>
  <c r="H147" i="56"/>
  <c r="K412" i="56"/>
  <c r="K311" i="56"/>
  <c r="K78" i="56"/>
  <c r="L27" i="56"/>
  <c r="G256" i="56"/>
  <c r="F339" i="56"/>
  <c r="G68" i="56"/>
  <c r="O361" i="56"/>
  <c r="I175" i="56"/>
  <c r="D335" i="56"/>
  <c r="C425" i="56"/>
  <c r="I421" i="56"/>
  <c r="J428" i="56"/>
  <c r="J107" i="56"/>
  <c r="I402" i="56"/>
  <c r="C408" i="56"/>
  <c r="M419" i="56"/>
  <c r="E378" i="56"/>
  <c r="J184" i="56"/>
  <c r="D250" i="56"/>
  <c r="P199" i="56"/>
  <c r="H409" i="56"/>
  <c r="G248" i="56"/>
  <c r="C111" i="56"/>
  <c r="N220" i="56"/>
  <c r="M423" i="56"/>
  <c r="E66" i="56"/>
  <c r="I258" i="56"/>
  <c r="F330" i="56"/>
  <c r="I283" i="56"/>
  <c r="L347" i="56"/>
  <c r="M350" i="56"/>
  <c r="L118" i="56"/>
  <c r="F423" i="56"/>
  <c r="I355" i="56"/>
  <c r="G302" i="56"/>
  <c r="F206" i="56"/>
  <c r="F422" i="56"/>
  <c r="O155" i="56"/>
  <c r="L429" i="56"/>
  <c r="D63" i="56"/>
  <c r="O224" i="56"/>
  <c r="L124" i="56"/>
  <c r="G310" i="56"/>
  <c r="J262" i="56"/>
  <c r="J379" i="56"/>
  <c r="G264" i="56"/>
  <c r="F340" i="56"/>
  <c r="D28" i="56"/>
  <c r="N102" i="56"/>
  <c r="H428" i="56"/>
  <c r="J378" i="56"/>
  <c r="D418" i="56"/>
  <c r="E422" i="56"/>
  <c r="E413" i="56"/>
  <c r="D168" i="56"/>
  <c r="H401" i="56"/>
  <c r="L137" i="56"/>
  <c r="J429" i="56"/>
  <c r="E430" i="56"/>
  <c r="D249" i="56"/>
  <c r="K162" i="56"/>
  <c r="O241" i="56"/>
  <c r="N38" i="56"/>
  <c r="F334" i="56"/>
  <c r="L17" i="56"/>
  <c r="D20" i="56"/>
  <c r="N321" i="56"/>
  <c r="I403" i="56"/>
  <c r="H49" i="56"/>
  <c r="P253" i="56"/>
  <c r="J411" i="56"/>
  <c r="I118" i="56"/>
  <c r="L320" i="56"/>
  <c r="M20" i="56"/>
  <c r="D287" i="56"/>
  <c r="G432" i="56"/>
  <c r="I432" i="56"/>
  <c r="O432" i="56"/>
  <c r="F432" i="56"/>
  <c r="K433" i="56"/>
  <c r="L433" i="56"/>
  <c r="F433" i="56"/>
  <c r="P433" i="56"/>
  <c r="H433" i="56"/>
  <c r="E433" i="56"/>
  <c r="G433" i="56"/>
  <c r="J433" i="56"/>
  <c r="I433" i="56"/>
  <c r="O433" i="56"/>
  <c r="C433" i="56"/>
  <c r="D433" i="56"/>
  <c r="N433" i="56"/>
  <c r="M433" i="56"/>
  <c r="R6" i="9" l="1" a="1"/>
  <c r="R6" i="9" s="1"/>
  <c r="D13" i="7" s="1"/>
  <c r="R301" i="56"/>
  <c r="R196" i="56"/>
  <c r="R76" i="56"/>
  <c r="R371" i="56"/>
  <c r="R307" i="56"/>
  <c r="R298" i="56"/>
  <c r="R253" i="56"/>
  <c r="R32" i="56"/>
  <c r="R24" i="56"/>
  <c r="R125" i="56"/>
  <c r="R246" i="56"/>
  <c r="R193" i="56"/>
  <c r="R216" i="56"/>
  <c r="R178" i="56"/>
  <c r="R414" i="56"/>
  <c r="R336" i="56"/>
  <c r="R89" i="56"/>
  <c r="R141" i="56"/>
  <c r="R137" i="56"/>
  <c r="R387" i="56"/>
  <c r="R422" i="56"/>
  <c r="R370" i="56"/>
  <c r="R124" i="56"/>
  <c r="R395" i="56"/>
  <c r="R325" i="56"/>
  <c r="R146" i="56"/>
  <c r="R225" i="56"/>
  <c r="R338" i="56"/>
  <c r="R66" i="56"/>
  <c r="R310" i="56"/>
  <c r="R107" i="56"/>
  <c r="R62" i="56"/>
  <c r="R63" i="56"/>
  <c r="R28" i="56"/>
  <c r="R55" i="56"/>
  <c r="R130" i="56"/>
  <c r="R345" i="56"/>
  <c r="R84" i="56"/>
  <c r="R241" i="56"/>
  <c r="R148" i="56"/>
  <c r="R317" i="56"/>
  <c r="R34" i="56"/>
  <c r="R72" i="56"/>
  <c r="R349" i="56"/>
  <c r="R171" i="56"/>
  <c r="R42" i="56"/>
  <c r="R129" i="56"/>
  <c r="R276" i="56"/>
  <c r="R57" i="56"/>
  <c r="R183" i="56"/>
  <c r="R377" i="56"/>
  <c r="R326" i="56"/>
  <c r="R144" i="56"/>
  <c r="R131" i="56"/>
  <c r="R157" i="56"/>
  <c r="R174" i="56"/>
  <c r="R23" i="56"/>
  <c r="R167" i="56"/>
  <c r="R271" i="56"/>
  <c r="R187" i="56"/>
  <c r="R202" i="56"/>
  <c r="R270" i="56"/>
  <c r="R283" i="56"/>
  <c r="R290" i="56"/>
  <c r="R97" i="56"/>
  <c r="R67" i="56"/>
  <c r="R252" i="56"/>
  <c r="R170" i="56"/>
  <c r="R182" i="56"/>
  <c r="R75" i="56"/>
  <c r="R172" i="56"/>
  <c r="R51" i="56"/>
  <c r="R306" i="56"/>
  <c r="R261" i="56"/>
  <c r="R382" i="56"/>
  <c r="R423" i="56"/>
  <c r="R304" i="56"/>
  <c r="R45" i="56"/>
  <c r="R103" i="56"/>
  <c r="R175" i="56"/>
  <c r="R99" i="56"/>
  <c r="R408" i="56"/>
  <c r="R233" i="56"/>
  <c r="R101" i="56"/>
  <c r="R427" i="56"/>
  <c r="R346" i="56"/>
  <c r="R314" i="56"/>
  <c r="R149" i="56"/>
  <c r="R335" i="56"/>
  <c r="R313" i="56"/>
  <c r="R278" i="56"/>
  <c r="R374" i="56"/>
  <c r="R166" i="56"/>
  <c r="R136" i="56"/>
  <c r="R343" i="56"/>
  <c r="R291" i="56"/>
  <c r="R356" i="56"/>
  <c r="R425" i="56"/>
  <c r="R177" i="56"/>
  <c r="R288" i="56"/>
  <c r="R111" i="56"/>
  <c r="R402" i="56"/>
  <c r="R409" i="56"/>
  <c r="R30" i="56"/>
  <c r="R431" i="56"/>
  <c r="R74" i="56"/>
  <c r="R275" i="56"/>
  <c r="R248" i="56"/>
  <c r="R413" i="56"/>
  <c r="R282" i="56"/>
  <c r="R47" i="56"/>
  <c r="R88" i="56"/>
  <c r="R114" i="56"/>
  <c r="R150" i="56"/>
  <c r="R43" i="56"/>
  <c r="R50" i="56"/>
  <c r="R308" i="56"/>
  <c r="R56" i="56"/>
  <c r="R205" i="56"/>
  <c r="R257" i="56"/>
  <c r="R321" i="56"/>
  <c r="R33" i="56"/>
  <c r="R235" i="56"/>
  <c r="R68" i="56"/>
  <c r="R69" i="56"/>
  <c r="R169" i="56"/>
  <c r="R222" i="56"/>
  <c r="R399" i="56"/>
  <c r="R294" i="56"/>
  <c r="R287" i="56"/>
  <c r="R285" i="56"/>
  <c r="R237" i="56"/>
  <c r="R424" i="56"/>
  <c r="R176" i="56"/>
  <c r="R212" i="56"/>
  <c r="R280" i="56"/>
  <c r="R312" i="56"/>
  <c r="R86" i="56"/>
  <c r="R145" i="56"/>
  <c r="R133" i="56"/>
  <c r="R15" i="56"/>
  <c r="R138" i="56"/>
  <c r="R418" i="56"/>
  <c r="R400" i="56"/>
  <c r="R389" i="56"/>
  <c r="R284" i="56"/>
  <c r="R80" i="56"/>
  <c r="R236" i="56"/>
  <c r="Q15" i="56"/>
  <c r="Q16" i="56" s="1"/>
  <c r="Q17" i="56" s="1"/>
  <c r="Q18" i="56" s="1"/>
  <c r="Q19" i="56" s="1"/>
  <c r="Q20" i="56" s="1"/>
  <c r="Q21" i="56" s="1"/>
  <c r="Q22" i="56" s="1"/>
  <c r="Q23" i="56" s="1"/>
  <c r="Q24" i="56" s="1"/>
  <c r="Q25" i="56" s="1"/>
  <c r="Q26" i="56" s="1"/>
  <c r="Q27" i="56" s="1"/>
  <c r="Q28" i="56" s="1"/>
  <c r="Q29" i="56" s="1"/>
  <c r="Q30" i="56" s="1"/>
  <c r="Q31" i="56" s="1"/>
  <c r="Q32" i="56" s="1"/>
  <c r="Q33" i="56" s="1"/>
  <c r="Q34" i="56" s="1"/>
  <c r="Q35" i="56" s="1"/>
  <c r="Q36" i="56" s="1"/>
  <c r="Q37" i="56" s="1"/>
  <c r="Q38" i="56" s="1"/>
  <c r="Q39" i="56" s="1"/>
  <c r="Q40" i="56" s="1"/>
  <c r="Q41" i="56" s="1"/>
  <c r="Q42" i="56" s="1"/>
  <c r="Q43" i="56" s="1"/>
  <c r="Q44" i="56" s="1"/>
  <c r="Q45" i="56" s="1"/>
  <c r="Q46" i="56" s="1"/>
  <c r="Q47" i="56" s="1"/>
  <c r="Q48" i="56" s="1"/>
  <c r="Q49" i="56" s="1"/>
  <c r="Q50" i="56" s="1"/>
  <c r="Q51" i="56" s="1"/>
  <c r="Q52" i="56" s="1"/>
  <c r="Q53" i="56" s="1"/>
  <c r="Q54" i="56" s="1"/>
  <c r="Q55" i="56" s="1"/>
  <c r="Q56" i="56" s="1"/>
  <c r="Q57" i="56" s="1"/>
  <c r="Q58" i="56" s="1"/>
  <c r="Q59" i="56" s="1"/>
  <c r="Q60" i="56" s="1"/>
  <c r="Q61" i="56" s="1"/>
  <c r="Q62" i="56" s="1"/>
  <c r="Q63" i="56" s="1"/>
  <c r="Q64" i="56" s="1"/>
  <c r="Q65" i="56" s="1"/>
  <c r="Q66" i="56" s="1"/>
  <c r="Q67" i="56" s="1"/>
  <c r="Q68" i="56" s="1"/>
  <c r="Q69" i="56" s="1"/>
  <c r="Q70" i="56" s="1"/>
  <c r="Q71" i="56" s="1"/>
  <c r="Q72" i="56" s="1"/>
  <c r="Q73" i="56" s="1"/>
  <c r="Q74" i="56" s="1"/>
  <c r="Q75" i="56" s="1"/>
  <c r="Q76" i="56" s="1"/>
  <c r="Q77" i="56" s="1"/>
  <c r="Q78" i="56" s="1"/>
  <c r="Q79" i="56" s="1"/>
  <c r="Q80" i="56" s="1"/>
  <c r="Q81" i="56" s="1"/>
  <c r="Q82" i="56" s="1"/>
  <c r="Q83" i="56" s="1"/>
  <c r="Q84" i="56" s="1"/>
  <c r="Q85" i="56" s="1"/>
  <c r="Q86" i="56" s="1"/>
  <c r="Q87" i="56" s="1"/>
  <c r="Q88" i="56" s="1"/>
  <c r="Q89" i="56" s="1"/>
  <c r="Q90" i="56" s="1"/>
  <c r="Q91" i="56" s="1"/>
  <c r="Q92" i="56" s="1"/>
  <c r="Q93" i="56" s="1"/>
  <c r="Q94" i="56" s="1"/>
  <c r="Q95" i="56" s="1"/>
  <c r="Q96" i="56" s="1"/>
  <c r="Q97" i="56" s="1"/>
  <c r="Q98" i="56" s="1"/>
  <c r="Q99" i="56" s="1"/>
  <c r="Q100" i="56" s="1"/>
  <c r="Q101" i="56" s="1"/>
  <c r="Q102" i="56" s="1"/>
  <c r="Q103" i="56" s="1"/>
  <c r="Q104" i="56" s="1"/>
  <c r="Q105" i="56" s="1"/>
  <c r="Q106" i="56" s="1"/>
  <c r="Q107" i="56" s="1"/>
  <c r="Q108" i="56" s="1"/>
  <c r="Q109" i="56" s="1"/>
  <c r="Q110" i="56" s="1"/>
  <c r="Q111" i="56" s="1"/>
  <c r="Q112" i="56" s="1"/>
  <c r="Q113" i="56" s="1"/>
  <c r="Q114" i="56" s="1"/>
  <c r="Q115" i="56" s="1"/>
  <c r="Q116" i="56" s="1"/>
  <c r="Q117" i="56" s="1"/>
  <c r="Q118" i="56" s="1"/>
  <c r="Q119" i="56" s="1"/>
  <c r="Q120" i="56" s="1"/>
  <c r="Q121" i="56" s="1"/>
  <c r="Q122" i="56" s="1"/>
  <c r="Q123" i="56" s="1"/>
  <c r="Q124" i="56" s="1"/>
  <c r="Q125" i="56" s="1"/>
  <c r="Q126" i="56" s="1"/>
  <c r="Q127" i="56" s="1"/>
  <c r="Q128" i="56" s="1"/>
  <c r="Q129" i="56" s="1"/>
  <c r="Q130" i="56" s="1"/>
  <c r="Q131" i="56" s="1"/>
  <c r="Q132" i="56" s="1"/>
  <c r="Q133" i="56" s="1"/>
  <c r="Q134" i="56" s="1"/>
  <c r="Q135" i="56" s="1"/>
  <c r="Q136" i="56" s="1"/>
  <c r="Q137" i="56" s="1"/>
  <c r="Q138" i="56" s="1"/>
  <c r="Q139" i="56" s="1"/>
  <c r="Q140" i="56" s="1"/>
  <c r="Q141" i="56" s="1"/>
  <c r="Q142" i="56" s="1"/>
  <c r="Q143" i="56" s="1"/>
  <c r="Q144" i="56" s="1"/>
  <c r="Q145" i="56" s="1"/>
  <c r="Q146" i="56" s="1"/>
  <c r="Q147" i="56" s="1"/>
  <c r="Q148" i="56" s="1"/>
  <c r="Q149" i="56" s="1"/>
  <c r="Q150" i="56" s="1"/>
  <c r="Q151" i="56" s="1"/>
  <c r="Q152" i="56" s="1"/>
  <c r="Q153" i="56" s="1"/>
  <c r="Q154" i="56" s="1"/>
  <c r="Q155" i="56" s="1"/>
  <c r="Q156" i="56" s="1"/>
  <c r="Q157" i="56" s="1"/>
  <c r="Q158" i="56" s="1"/>
  <c r="Q159" i="56" s="1"/>
  <c r="Q160" i="56" s="1"/>
  <c r="Q161" i="56" s="1"/>
  <c r="Q162" i="56" s="1"/>
  <c r="Q163" i="56" s="1"/>
  <c r="Q164" i="56" s="1"/>
  <c r="Q165" i="56" s="1"/>
  <c r="Q166" i="56" s="1"/>
  <c r="Q167" i="56" s="1"/>
  <c r="Q168" i="56" s="1"/>
  <c r="Q169" i="56" s="1"/>
  <c r="Q170" i="56" s="1"/>
  <c r="Q171" i="56" s="1"/>
  <c r="Q172" i="56" s="1"/>
  <c r="Q173" i="56" s="1"/>
  <c r="Q174" i="56" s="1"/>
  <c r="Q175" i="56" s="1"/>
  <c r="Q176" i="56" s="1"/>
  <c r="Q177" i="56" s="1"/>
  <c r="Q178" i="56" s="1"/>
  <c r="Q179" i="56" s="1"/>
  <c r="Q180" i="56" s="1"/>
  <c r="Q181" i="56" s="1"/>
  <c r="Q182" i="56" s="1"/>
  <c r="Q183" i="56" s="1"/>
  <c r="Q184" i="56" s="1"/>
  <c r="Q185" i="56" s="1"/>
  <c r="Q186" i="56" s="1"/>
  <c r="Q187" i="56" s="1"/>
  <c r="Q188" i="56" s="1"/>
  <c r="Q189" i="56" s="1"/>
  <c r="Q190" i="56" s="1"/>
  <c r="Q191" i="56" s="1"/>
  <c r="Q192" i="56" s="1"/>
  <c r="Q193" i="56" s="1"/>
  <c r="Q194" i="56" s="1"/>
  <c r="Q195" i="56" s="1"/>
  <c r="Q196" i="56" s="1"/>
  <c r="Q197" i="56" s="1"/>
  <c r="Q198" i="56" s="1"/>
  <c r="Q199" i="56" s="1"/>
  <c r="Q200" i="56" s="1"/>
  <c r="Q201" i="56" s="1"/>
  <c r="Q202" i="56" s="1"/>
  <c r="Q203" i="56" s="1"/>
  <c r="Q204" i="56" s="1"/>
  <c r="Q205" i="56" s="1"/>
  <c r="Q206" i="56" s="1"/>
  <c r="Q207" i="56" s="1"/>
  <c r="Q208" i="56" s="1"/>
  <c r="Q209" i="56" s="1"/>
  <c r="Q210" i="56" s="1"/>
  <c r="Q211" i="56" s="1"/>
  <c r="Q212" i="56" s="1"/>
  <c r="Q213" i="56" s="1"/>
  <c r="Q214" i="56" s="1"/>
  <c r="Q215" i="56" s="1"/>
  <c r="Q216" i="56" s="1"/>
  <c r="Q217" i="56" s="1"/>
  <c r="Q218" i="56" s="1"/>
  <c r="Q219" i="56" s="1"/>
  <c r="Q220" i="56" s="1"/>
  <c r="Q221" i="56" s="1"/>
  <c r="Q222" i="56" s="1"/>
  <c r="Q223" i="56" s="1"/>
  <c r="Q224" i="56" s="1"/>
  <c r="Q225" i="56" s="1"/>
  <c r="Q226" i="56" s="1"/>
  <c r="Q227" i="56" s="1"/>
  <c r="Q228" i="56" s="1"/>
  <c r="Q229" i="56" s="1"/>
  <c r="Q230" i="56" s="1"/>
  <c r="Q231" i="56" s="1"/>
  <c r="Q232" i="56" s="1"/>
  <c r="Q233" i="56" s="1"/>
  <c r="Q234" i="56" s="1"/>
  <c r="Q235" i="56" s="1"/>
  <c r="Q236" i="56" s="1"/>
  <c r="Q237" i="56" s="1"/>
  <c r="Q238" i="56" s="1"/>
  <c r="Q239" i="56" s="1"/>
  <c r="Q240" i="56" s="1"/>
  <c r="Q241" i="56" s="1"/>
  <c r="Q242" i="56" s="1"/>
  <c r="Q243" i="56" s="1"/>
  <c r="Q244" i="56" s="1"/>
  <c r="Q245" i="56" s="1"/>
  <c r="Q246" i="56" s="1"/>
  <c r="Q247" i="56" s="1"/>
  <c r="Q248" i="56" s="1"/>
  <c r="Q249" i="56" s="1"/>
  <c r="Q250" i="56" s="1"/>
  <c r="Q251" i="56" s="1"/>
  <c r="Q252" i="56" s="1"/>
  <c r="Q253" i="56" s="1"/>
  <c r="Q254" i="56" s="1"/>
  <c r="Q255" i="56" s="1"/>
  <c r="Q256" i="56" s="1"/>
  <c r="Q257" i="56" s="1"/>
  <c r="Q258" i="56" s="1"/>
  <c r="Q259" i="56" s="1"/>
  <c r="Q260" i="56" s="1"/>
  <c r="Q261" i="56" s="1"/>
  <c r="Q262" i="56" s="1"/>
  <c r="Q263" i="56" s="1"/>
  <c r="Q264" i="56" s="1"/>
  <c r="Q265" i="56" s="1"/>
  <c r="Q266" i="56" s="1"/>
  <c r="Q267" i="56" s="1"/>
  <c r="Q268" i="56" s="1"/>
  <c r="Q269" i="56" s="1"/>
  <c r="Q270" i="56" s="1"/>
  <c r="Q271" i="56" s="1"/>
  <c r="Q272" i="56" s="1"/>
  <c r="Q273" i="56" s="1"/>
  <c r="Q274" i="56" s="1"/>
  <c r="Q275" i="56" s="1"/>
  <c r="Q276" i="56" s="1"/>
  <c r="Q277" i="56" s="1"/>
  <c r="Q278" i="56" s="1"/>
  <c r="Q279" i="56" s="1"/>
  <c r="Q280" i="56" s="1"/>
  <c r="Q281" i="56" s="1"/>
  <c r="Q282" i="56" s="1"/>
  <c r="Q283" i="56" s="1"/>
  <c r="Q284" i="56" s="1"/>
  <c r="Q285" i="56" s="1"/>
  <c r="Q286" i="56" s="1"/>
  <c r="Q287" i="56" s="1"/>
  <c r="Q288" i="56" s="1"/>
  <c r="Q289" i="56" s="1"/>
  <c r="Q290" i="56" s="1"/>
  <c r="Q291" i="56" s="1"/>
  <c r="Q292" i="56" s="1"/>
  <c r="Q293" i="56" s="1"/>
  <c r="Q294" i="56" s="1"/>
  <c r="Q295" i="56" s="1"/>
  <c r="Q296" i="56" s="1"/>
  <c r="Q297" i="56" s="1"/>
  <c r="Q298" i="56" s="1"/>
  <c r="Q299" i="56" s="1"/>
  <c r="Q300" i="56" s="1"/>
  <c r="Q301" i="56" s="1"/>
  <c r="Q302" i="56" s="1"/>
  <c r="Q303" i="56" s="1"/>
  <c r="Q304" i="56" s="1"/>
  <c r="Q305" i="56" s="1"/>
  <c r="Q306" i="56" s="1"/>
  <c r="Q307" i="56" s="1"/>
  <c r="Q308" i="56" s="1"/>
  <c r="Q309" i="56" s="1"/>
  <c r="Q310" i="56" s="1"/>
  <c r="Q311" i="56" s="1"/>
  <c r="Q312" i="56" s="1"/>
  <c r="Q313" i="56" s="1"/>
  <c r="Q314" i="56" s="1"/>
  <c r="Q315" i="56" s="1"/>
  <c r="Q316" i="56" s="1"/>
  <c r="Q317" i="56" s="1"/>
  <c r="Q318" i="56" s="1"/>
  <c r="Q319" i="56" s="1"/>
  <c r="Q320" i="56" s="1"/>
  <c r="Q321" i="56" s="1"/>
  <c r="Q322" i="56" s="1"/>
  <c r="Q323" i="56" s="1"/>
  <c r="Q324" i="56" s="1"/>
  <c r="Q325" i="56" s="1"/>
  <c r="Q326" i="56" s="1"/>
  <c r="Q327" i="56" s="1"/>
  <c r="Q328" i="56" s="1"/>
  <c r="Q329" i="56" s="1"/>
  <c r="Q330" i="56" s="1"/>
  <c r="Q331" i="56" s="1"/>
  <c r="Q332" i="56" s="1"/>
  <c r="Q333" i="56" s="1"/>
  <c r="Q334" i="56" s="1"/>
  <c r="Q335" i="56" s="1"/>
  <c r="Q336" i="56" s="1"/>
  <c r="Q337" i="56" s="1"/>
  <c r="Q338" i="56" s="1"/>
  <c r="Q339" i="56" s="1"/>
  <c r="Q340" i="56" s="1"/>
  <c r="Q341" i="56" s="1"/>
  <c r="Q342" i="56" s="1"/>
  <c r="Q343" i="56" s="1"/>
  <c r="Q344" i="56" s="1"/>
  <c r="Q345" i="56" s="1"/>
  <c r="Q346" i="56" s="1"/>
  <c r="Q347" i="56" s="1"/>
  <c r="Q348" i="56" s="1"/>
  <c r="Q349" i="56" s="1"/>
  <c r="Q350" i="56" s="1"/>
  <c r="Q351" i="56" s="1"/>
  <c r="Q352" i="56" s="1"/>
  <c r="Q353" i="56" s="1"/>
  <c r="Q354" i="56" s="1"/>
  <c r="Q355" i="56" s="1"/>
  <c r="Q356" i="56" s="1"/>
  <c r="Q357" i="56" s="1"/>
  <c r="Q358" i="56" s="1"/>
  <c r="Q359" i="56" s="1"/>
  <c r="Q360" i="56" s="1"/>
  <c r="Q361" i="56" s="1"/>
  <c r="Q362" i="56" s="1"/>
  <c r="Q363" i="56" s="1"/>
  <c r="Q364" i="56" s="1"/>
  <c r="Q365" i="56" s="1"/>
  <c r="Q366" i="56" s="1"/>
  <c r="Q367" i="56" s="1"/>
  <c r="Q368" i="56" s="1"/>
  <c r="Q369" i="56" s="1"/>
  <c r="Q370" i="56" s="1"/>
  <c r="Q371" i="56" s="1"/>
  <c r="Q372" i="56" s="1"/>
  <c r="Q373" i="56" s="1"/>
  <c r="Q374" i="56" s="1"/>
  <c r="Q375" i="56" s="1"/>
  <c r="Q376" i="56" s="1"/>
  <c r="Q377" i="56" s="1"/>
  <c r="Q378" i="56" s="1"/>
  <c r="Q379" i="56" s="1"/>
  <c r="Q380" i="56" s="1"/>
  <c r="Q381" i="56" s="1"/>
  <c r="Q382" i="56" s="1"/>
  <c r="Q383" i="56" s="1"/>
  <c r="Q384" i="56" s="1"/>
  <c r="Q385" i="56" s="1"/>
  <c r="Q386" i="56" s="1"/>
  <c r="Q387" i="56" s="1"/>
  <c r="Q388" i="56" s="1"/>
  <c r="Q389" i="56" s="1"/>
  <c r="Q390" i="56" s="1"/>
  <c r="Q391" i="56" s="1"/>
  <c r="Q392" i="56" s="1"/>
  <c r="Q393" i="56" s="1"/>
  <c r="Q394" i="56" s="1"/>
  <c r="Q395" i="56" s="1"/>
  <c r="Q396" i="56" s="1"/>
  <c r="Q397" i="56" s="1"/>
  <c r="Q398" i="56" s="1"/>
  <c r="Q399" i="56" s="1"/>
  <c r="Q400" i="56" s="1"/>
  <c r="Q401" i="56" s="1"/>
  <c r="Q402" i="56" s="1"/>
  <c r="Q403" i="56" s="1"/>
  <c r="Q404" i="56" s="1"/>
  <c r="Q405" i="56" s="1"/>
  <c r="Q406" i="56" s="1"/>
  <c r="Q407" i="56" s="1"/>
  <c r="Q408" i="56" s="1"/>
  <c r="Q409" i="56" s="1"/>
  <c r="Q410" i="56" s="1"/>
  <c r="Q411" i="56" s="1"/>
  <c r="Q412" i="56" s="1"/>
  <c r="Q413" i="56" s="1"/>
  <c r="Q414" i="56" s="1"/>
  <c r="Q415" i="56" s="1"/>
  <c r="Q416" i="56" s="1"/>
  <c r="Q417" i="56" s="1"/>
  <c r="Q418" i="56" s="1"/>
  <c r="Q419" i="56" s="1"/>
  <c r="Q420" i="56" s="1"/>
  <c r="Q421" i="56" s="1"/>
  <c r="Q422" i="56" s="1"/>
  <c r="Q423" i="56" s="1"/>
  <c r="Q424" i="56" s="1"/>
  <c r="Q425" i="56" s="1"/>
  <c r="Q426" i="56" s="1"/>
  <c r="Q427" i="56" s="1"/>
  <c r="Q428" i="56" s="1"/>
  <c r="Q429" i="56" s="1"/>
  <c r="Q430" i="56" s="1"/>
  <c r="Q431" i="56" s="1"/>
  <c r="Q432" i="56" s="1"/>
  <c r="R93" i="56"/>
  <c r="R85" i="56"/>
  <c r="R322" i="56"/>
  <c r="R337" i="56"/>
  <c r="R127" i="56"/>
  <c r="R297" i="56"/>
  <c r="R231" i="56"/>
  <c r="R254" i="56"/>
  <c r="R208" i="56"/>
  <c r="R81" i="56"/>
  <c r="R82" i="56"/>
  <c r="R123" i="56"/>
  <c r="R244" i="56"/>
  <c r="R184" i="56"/>
  <c r="R38" i="56"/>
  <c r="R258" i="56"/>
  <c r="R210" i="56"/>
  <c r="R151" i="56"/>
  <c r="R352" i="56"/>
  <c r="R296" i="56"/>
  <c r="R143" i="56"/>
  <c r="R92" i="56"/>
  <c r="R168" i="56"/>
  <c r="R17" i="56"/>
  <c r="R48" i="56"/>
  <c r="R300" i="56"/>
  <c r="R386" i="56"/>
  <c r="R83" i="56"/>
  <c r="R26" i="56"/>
  <c r="R380" i="56"/>
  <c r="R207" i="56"/>
  <c r="R363" i="56"/>
  <c r="R37" i="56"/>
  <c r="R71" i="56"/>
  <c r="R368" i="56"/>
  <c r="R353" i="56"/>
  <c r="R140" i="56"/>
  <c r="R277" i="56"/>
  <c r="R215" i="56"/>
  <c r="R274" i="56"/>
  <c r="R323" i="56"/>
  <c r="R266" i="56"/>
  <c r="R328" i="56"/>
  <c r="R267" i="56"/>
  <c r="R116" i="56"/>
  <c r="R126" i="56"/>
  <c r="R286" i="56"/>
  <c r="R49" i="56"/>
  <c r="R220" i="56"/>
  <c r="R162" i="56"/>
  <c r="R406" i="56"/>
  <c r="R249" i="56"/>
  <c r="R204" i="56"/>
  <c r="R302" i="56"/>
  <c r="R102" i="56"/>
  <c r="R118" i="56"/>
  <c r="R421" i="56"/>
  <c r="R372" i="56"/>
  <c r="R375" i="56"/>
  <c r="R40" i="56"/>
  <c r="R247" i="56"/>
  <c r="R152" i="56"/>
  <c r="R357" i="56"/>
  <c r="R65" i="56"/>
  <c r="R190" i="56"/>
  <c r="R188" i="56"/>
  <c r="R416" i="56"/>
  <c r="R58" i="56"/>
  <c r="R95" i="56"/>
  <c r="R234" i="56"/>
  <c r="R269" i="56"/>
  <c r="R344" i="56"/>
  <c r="R218" i="56"/>
  <c r="R189" i="56"/>
  <c r="R165" i="56"/>
  <c r="R115" i="56"/>
  <c r="R273" i="56"/>
  <c r="R134" i="56"/>
  <c r="R185" i="56"/>
  <c r="R361" i="56"/>
  <c r="R360" i="56"/>
  <c r="R153" i="56"/>
  <c r="R104" i="56"/>
  <c r="R366" i="56"/>
  <c r="R272" i="56"/>
  <c r="R105" i="56"/>
  <c r="R260" i="56"/>
  <c r="R19" i="56"/>
  <c r="R179" i="56"/>
  <c r="R203" i="56"/>
  <c r="R112" i="56"/>
  <c r="R311" i="56"/>
  <c r="R419" i="56"/>
  <c r="R206" i="56"/>
  <c r="R46" i="56"/>
  <c r="R53" i="56"/>
  <c r="R31" i="56"/>
  <c r="R397" i="56"/>
  <c r="R70" i="56"/>
  <c r="R106" i="56"/>
  <c r="R39" i="56"/>
  <c r="R332" i="56"/>
  <c r="R159" i="56"/>
  <c r="R142" i="56"/>
  <c r="R21" i="56"/>
  <c r="R191" i="56"/>
  <c r="R339" i="56"/>
  <c r="R221" i="56"/>
  <c r="R108" i="56"/>
  <c r="R16" i="56"/>
  <c r="R315" i="56"/>
  <c r="R263" i="56"/>
  <c r="R259" i="56"/>
  <c r="R369" i="56"/>
  <c r="R417" i="56"/>
  <c r="R348" i="56"/>
  <c r="R379" i="56"/>
  <c r="R91" i="56"/>
  <c r="R60" i="56"/>
  <c r="R331" i="56"/>
  <c r="R77" i="56"/>
  <c r="R219" i="56"/>
  <c r="R299" i="56"/>
  <c r="R330" i="56"/>
  <c r="R245" i="56"/>
  <c r="R340" i="56"/>
  <c r="R41" i="56"/>
  <c r="R156" i="56"/>
  <c r="R256" i="56"/>
  <c r="R309" i="56"/>
  <c r="R318" i="56"/>
  <c r="R87" i="56"/>
  <c r="R59" i="56"/>
  <c r="R265" i="56"/>
  <c r="R404" i="56"/>
  <c r="R122" i="56"/>
  <c r="R201" i="56"/>
  <c r="R180" i="56"/>
  <c r="R429" i="56"/>
  <c r="R396" i="56"/>
  <c r="R147" i="56"/>
  <c r="R73" i="56"/>
  <c r="R316" i="56"/>
  <c r="R79" i="56"/>
  <c r="R61" i="56"/>
  <c r="R211" i="56"/>
  <c r="R35" i="56"/>
  <c r="R334" i="56"/>
  <c r="R405" i="56"/>
  <c r="R239" i="56"/>
  <c r="R410" i="56"/>
  <c r="R428" i="56"/>
  <c r="R367" i="56"/>
  <c r="R209" i="56"/>
  <c r="R392" i="56"/>
  <c r="R213" i="56"/>
  <c r="R401" i="56"/>
  <c r="R230" i="56"/>
  <c r="R351" i="56"/>
  <c r="R255" i="56"/>
  <c r="R94" i="56"/>
  <c r="R289" i="56"/>
  <c r="R264" i="56"/>
  <c r="R228" i="56"/>
  <c r="R426" i="56"/>
  <c r="R110" i="56"/>
  <c r="R355" i="56"/>
  <c r="R78" i="56"/>
  <c r="R365" i="56"/>
  <c r="R27" i="56"/>
  <c r="R186" i="56"/>
  <c r="R160" i="56"/>
  <c r="R398" i="56"/>
  <c r="R364" i="56"/>
  <c r="R320" i="56"/>
  <c r="R383" i="56"/>
  <c r="R200" i="56"/>
  <c r="R29" i="56"/>
  <c r="R240" i="56"/>
  <c r="R373" i="56"/>
  <c r="R362" i="56"/>
  <c r="R393" i="56"/>
  <c r="R226" i="56"/>
  <c r="R293" i="56"/>
  <c r="R243" i="56"/>
  <c r="R154" i="56"/>
  <c r="R224" i="56"/>
  <c r="R192" i="56"/>
  <c r="R303" i="56"/>
  <c r="R250" i="56"/>
  <c r="R120" i="56"/>
  <c r="R217" i="56"/>
  <c r="R109" i="56"/>
  <c r="R90" i="56"/>
  <c r="R100" i="56"/>
  <c r="R223" i="56"/>
  <c r="R25" i="56"/>
  <c r="R341" i="56"/>
  <c r="R279" i="56"/>
  <c r="R96" i="56"/>
  <c r="R119" i="56"/>
  <c r="R333" i="56"/>
  <c r="R194" i="56"/>
  <c r="R403" i="56"/>
  <c r="R359" i="56"/>
  <c r="R98" i="56"/>
  <c r="R385" i="56"/>
  <c r="R292" i="56"/>
  <c r="R64" i="56"/>
  <c r="R394" i="56"/>
  <c r="R113" i="56"/>
  <c r="R295" i="56"/>
  <c r="R242" i="56"/>
  <c r="R268" i="56"/>
  <c r="R173" i="56"/>
  <c r="R198" i="56"/>
  <c r="R20" i="56"/>
  <c r="R430" i="56"/>
  <c r="R350" i="56"/>
  <c r="R412" i="56"/>
  <c r="R376" i="56"/>
  <c r="R181" i="56"/>
  <c r="R132" i="56"/>
  <c r="R358" i="56"/>
  <c r="R342" i="56"/>
  <c r="R378" i="56"/>
  <c r="R415" i="56"/>
  <c r="R329" i="56"/>
  <c r="R354" i="56"/>
  <c r="R281" i="56"/>
  <c r="R251" i="56"/>
  <c r="R390" i="56"/>
  <c r="R420" i="56"/>
  <c r="R381" i="56"/>
  <c r="R238" i="56"/>
  <c r="R319" i="56"/>
  <c r="R407" i="56"/>
  <c r="R44" i="56"/>
  <c r="R52" i="56"/>
  <c r="R163" i="56"/>
  <c r="R227" i="56"/>
  <c r="R158" i="56"/>
  <c r="R139" i="56"/>
  <c r="R232" i="56"/>
  <c r="R262" i="56"/>
  <c r="R117" i="56"/>
  <c r="R197" i="56"/>
  <c r="R128" i="56"/>
  <c r="R229" i="56"/>
  <c r="R195" i="56"/>
  <c r="R22" i="56"/>
  <c r="R18" i="56"/>
  <c r="R411" i="56"/>
  <c r="R121" i="56"/>
  <c r="R324" i="56"/>
  <c r="R327" i="56"/>
  <c r="R161" i="56"/>
  <c r="R384" i="56"/>
  <c r="R36" i="56"/>
  <c r="R347" i="56"/>
  <c r="R199" i="56"/>
  <c r="R155" i="56"/>
  <c r="R164" i="56"/>
  <c r="I14" i="56"/>
  <c r="R54" i="56"/>
  <c r="R388" i="56"/>
  <c r="R135" i="56"/>
  <c r="R391" i="56"/>
  <c r="R214" i="56"/>
  <c r="R305" i="56"/>
  <c r="R432" i="56"/>
  <c r="R5" i="56" a="1"/>
  <c r="R5" i="56" s="1"/>
  <c r="G14" i="56"/>
  <c r="P14" i="9"/>
  <c r="N14" i="56"/>
  <c r="C14" i="9"/>
  <c r="R6" i="56" a="1"/>
  <c r="R6" i="56" s="1"/>
  <c r="P14" i="56"/>
  <c r="M14" i="56"/>
  <c r="J14" i="9"/>
  <c r="F14" i="56"/>
  <c r="H14" i="9"/>
  <c r="J14" i="56"/>
  <c r="E14" i="9"/>
  <c r="R56" i="9"/>
  <c r="R21" i="9"/>
  <c r="R75" i="9"/>
  <c r="R27" i="9"/>
  <c r="R94" i="9"/>
  <c r="R18" i="9"/>
  <c r="R52" i="9"/>
  <c r="R67" i="9"/>
  <c r="R43" i="9"/>
  <c r="R92" i="9"/>
  <c r="R34" i="9"/>
  <c r="R97" i="9"/>
  <c r="R54" i="9"/>
  <c r="R85" i="9"/>
  <c r="R38" i="9"/>
  <c r="R24" i="9"/>
  <c r="R51" i="9"/>
  <c r="R70" i="9"/>
  <c r="R82" i="9"/>
  <c r="R69" i="9"/>
  <c r="R73" i="9"/>
  <c r="R91" i="9"/>
  <c r="R87" i="9"/>
  <c r="Q15" i="9"/>
  <c r="Q16" i="9" s="1"/>
  <c r="R61" i="9"/>
  <c r="R71" i="9"/>
  <c r="R78" i="9"/>
  <c r="R72" i="9"/>
  <c r="R49" i="9"/>
  <c r="R83" i="9"/>
  <c r="R25" i="9"/>
  <c r="R32" i="9"/>
  <c r="R45" i="9"/>
  <c r="R42" i="9"/>
  <c r="R47" i="9"/>
  <c r="R28" i="9"/>
  <c r="R17" i="9"/>
  <c r="R29" i="9"/>
  <c r="R99" i="9"/>
  <c r="R36" i="9"/>
  <c r="R16" i="9"/>
  <c r="R89" i="9"/>
  <c r="R58" i="9"/>
  <c r="R93" i="9"/>
  <c r="R96" i="9"/>
  <c r="R81" i="9"/>
  <c r="R20" i="9"/>
  <c r="R57" i="9"/>
  <c r="R40" i="9"/>
  <c r="R64" i="9"/>
  <c r="R37" i="9"/>
  <c r="R95" i="9"/>
  <c r="R74" i="9"/>
  <c r="R84" i="9"/>
  <c r="R22" i="9"/>
  <c r="R68" i="9"/>
  <c r="I14" i="9"/>
  <c r="R63" i="9"/>
  <c r="R60" i="9"/>
  <c r="R86" i="9"/>
  <c r="R30" i="9"/>
  <c r="R35" i="9"/>
  <c r="R79" i="9"/>
  <c r="R55" i="9"/>
  <c r="R80" i="9"/>
  <c r="R77" i="9"/>
  <c r="R19" i="9"/>
  <c r="R50" i="9"/>
  <c r="R39" i="9"/>
  <c r="R98" i="9"/>
  <c r="R53" i="9"/>
  <c r="R33" i="9"/>
  <c r="R66" i="9"/>
  <c r="R76" i="9"/>
  <c r="R26" i="9"/>
  <c r="R44" i="9"/>
  <c r="R23" i="9"/>
  <c r="R90" i="9"/>
  <c r="R62" i="9"/>
  <c r="R41" i="9"/>
  <c r="R88" i="9"/>
  <c r="R46" i="9"/>
  <c r="R65" i="9"/>
  <c r="R59" i="9"/>
  <c r="R48" i="9"/>
  <c r="R15" i="9"/>
  <c r="R31" i="9"/>
  <c r="K14" i="9"/>
  <c r="M14" i="9"/>
  <c r="K14" i="56"/>
  <c r="F14" i="9"/>
  <c r="L14" i="9"/>
  <c r="L14" i="56"/>
  <c r="H14" i="56"/>
  <c r="D14" i="9"/>
  <c r="N14" i="9"/>
  <c r="O14" i="9"/>
  <c r="O14" i="56"/>
  <c r="G14" i="9"/>
  <c r="R5" i="9" a="1"/>
  <c r="R5" i="9" s="1"/>
  <c r="D14" i="7" s="1"/>
  <c r="E14" i="56"/>
  <c r="R14" i="9"/>
  <c r="Q14" i="56"/>
  <c r="R433" i="56"/>
  <c r="Q433" i="56"/>
  <c r="B435" i="56"/>
  <c r="J434" i="56"/>
  <c r="M434" i="56"/>
  <c r="H434" i="56"/>
  <c r="D434" i="56"/>
  <c r="C434" i="56"/>
  <c r="K434" i="56"/>
  <c r="E434" i="56"/>
  <c r="I434" i="56"/>
  <c r="F434" i="56"/>
  <c r="O434" i="56"/>
  <c r="L434" i="56"/>
  <c r="P434" i="56"/>
  <c r="G434" i="56"/>
  <c r="N434" i="56"/>
  <c r="R14" i="56" l="1"/>
  <c r="W14" i="55"/>
  <c r="W15" i="55"/>
  <c r="X14" i="55"/>
  <c r="W14" i="57"/>
  <c r="Q17" i="9"/>
  <c r="R434" i="56"/>
  <c r="B436" i="56"/>
  <c r="Q434" i="56"/>
  <c r="I435" i="56"/>
  <c r="K435" i="56"/>
  <c r="D435" i="56"/>
  <c r="J435" i="56"/>
  <c r="H435" i="56"/>
  <c r="F435" i="56"/>
  <c r="C435" i="56"/>
  <c r="N435" i="56"/>
  <c r="E435" i="56"/>
  <c r="L435" i="56"/>
  <c r="G435" i="56"/>
  <c r="P435" i="56"/>
  <c r="O435" i="56"/>
  <c r="M435" i="56"/>
  <c r="W14" i="58" l="1"/>
  <c r="Q18" i="9"/>
  <c r="W15" i="57"/>
  <c r="X14" i="57"/>
  <c r="W16" i="55"/>
  <c r="X15" i="55"/>
  <c r="R435" i="56"/>
  <c r="Q435" i="56"/>
  <c r="B437" i="56"/>
  <c r="F436" i="56"/>
  <c r="C436" i="56"/>
  <c r="K436" i="56"/>
  <c r="O436" i="56"/>
  <c r="M436" i="56"/>
  <c r="E436" i="56"/>
  <c r="I436" i="56"/>
  <c r="H436" i="56"/>
  <c r="P436" i="56"/>
  <c r="L436" i="56"/>
  <c r="D436" i="56"/>
  <c r="G436" i="56"/>
  <c r="N436" i="56"/>
  <c r="J436" i="56"/>
  <c r="Q19" i="9" l="1"/>
  <c r="W14" i="59"/>
  <c r="X16" i="55"/>
  <c r="W17" i="55"/>
  <c r="W16" i="57"/>
  <c r="X15" i="57"/>
  <c r="X14" i="58"/>
  <c r="W15" i="58"/>
  <c r="R436" i="56"/>
  <c r="Q436" i="56"/>
  <c r="B438" i="56"/>
  <c r="F437" i="56"/>
  <c r="I437" i="56"/>
  <c r="L437" i="56"/>
  <c r="P437" i="56"/>
  <c r="D437" i="56"/>
  <c r="E437" i="56"/>
  <c r="N437" i="56"/>
  <c r="K437" i="56"/>
  <c r="J437" i="56"/>
  <c r="G437" i="56"/>
  <c r="M437" i="56"/>
  <c r="C437" i="56"/>
  <c r="O437" i="56"/>
  <c r="H437" i="56"/>
  <c r="X15" i="58" l="1"/>
  <c r="W16" i="58"/>
  <c r="X17" i="55"/>
  <c r="W18" i="55"/>
  <c r="W15" i="59"/>
  <c r="X14" i="59"/>
  <c r="X16" i="57"/>
  <c r="W17" i="57"/>
  <c r="W14" i="60"/>
  <c r="Q20" i="9"/>
  <c r="R437" i="56"/>
  <c r="B439" i="56"/>
  <c r="Q437" i="56"/>
  <c r="M438" i="56"/>
  <c r="F438" i="56"/>
  <c r="K438" i="56"/>
  <c r="G438" i="56"/>
  <c r="O438" i="56"/>
  <c r="H438" i="56"/>
  <c r="L438" i="56"/>
  <c r="N438" i="56"/>
  <c r="P438" i="56"/>
  <c r="J438" i="56"/>
  <c r="D438" i="56"/>
  <c r="C438" i="56"/>
  <c r="E438" i="56"/>
  <c r="I438" i="56"/>
  <c r="Q21" i="9" l="1"/>
  <c r="W14" i="61"/>
  <c r="X17" i="57"/>
  <c r="W18" i="57"/>
  <c r="X18" i="55"/>
  <c r="W19" i="55"/>
  <c r="X16" i="58"/>
  <c r="W17" i="58"/>
  <c r="W15" i="60"/>
  <c r="X14" i="60"/>
  <c r="X15" i="59"/>
  <c r="W16" i="59"/>
  <c r="R438" i="56"/>
  <c r="Q438" i="56"/>
  <c r="B440" i="56"/>
  <c r="I439" i="56"/>
  <c r="K439" i="56"/>
  <c r="F439" i="56"/>
  <c r="C439" i="56"/>
  <c r="G439" i="56"/>
  <c r="O439" i="56"/>
  <c r="P439" i="56"/>
  <c r="N439" i="56"/>
  <c r="M439" i="56"/>
  <c r="L439" i="56"/>
  <c r="D439" i="56"/>
  <c r="E439" i="56"/>
  <c r="J439" i="56"/>
  <c r="H439" i="56"/>
  <c r="W17" i="59" l="1"/>
  <c r="X16" i="59"/>
  <c r="X17" i="58"/>
  <c r="W18" i="58"/>
  <c r="W20" i="55"/>
  <c r="X19" i="55"/>
  <c r="W19" i="57"/>
  <c r="X18" i="57"/>
  <c r="W15" i="61"/>
  <c r="X14" i="61"/>
  <c r="W16" i="60"/>
  <c r="X15" i="60"/>
  <c r="W14" i="62"/>
  <c r="Q22" i="9"/>
  <c r="R439" i="56"/>
  <c r="Q439" i="56"/>
  <c r="B441" i="56"/>
  <c r="N440" i="56"/>
  <c r="J440" i="56"/>
  <c r="C440" i="56"/>
  <c r="G440" i="56"/>
  <c r="K440" i="56"/>
  <c r="O440" i="56"/>
  <c r="H440" i="56"/>
  <c r="L440" i="56"/>
  <c r="M440" i="56"/>
  <c r="E440" i="56"/>
  <c r="D440" i="56"/>
  <c r="F440" i="56"/>
  <c r="P440" i="56"/>
  <c r="I440" i="56"/>
  <c r="W14" i="63" l="1"/>
  <c r="Q23" i="9"/>
  <c r="X18" i="58"/>
  <c r="W19" i="58"/>
  <c r="X14" i="62"/>
  <c r="W15" i="62"/>
  <c r="W17" i="60"/>
  <c r="X16" i="60"/>
  <c r="W16" i="61"/>
  <c r="X15" i="61"/>
  <c r="X19" i="57"/>
  <c r="W20" i="57"/>
  <c r="W21" i="55"/>
  <c r="X20" i="55"/>
  <c r="X17" i="59"/>
  <c r="W18" i="59"/>
  <c r="R440" i="56"/>
  <c r="Q440" i="56"/>
  <c r="B442" i="56"/>
  <c r="L441" i="56"/>
  <c r="E441" i="56"/>
  <c r="I441" i="56"/>
  <c r="C441" i="56"/>
  <c r="N441" i="56"/>
  <c r="F441" i="56"/>
  <c r="M441" i="56"/>
  <c r="H441" i="56"/>
  <c r="D441" i="56"/>
  <c r="J441" i="56"/>
  <c r="O441" i="56"/>
  <c r="K441" i="56"/>
  <c r="G441" i="56"/>
  <c r="P441" i="56"/>
  <c r="X18" i="59" l="1"/>
  <c r="W19" i="59"/>
  <c r="W21" i="57"/>
  <c r="X20" i="57"/>
  <c r="W16" i="62"/>
  <c r="X15" i="62"/>
  <c r="X19" i="58"/>
  <c r="W20" i="58"/>
  <c r="Q24" i="9"/>
  <c r="W14" i="64"/>
  <c r="W22" i="55"/>
  <c r="X21" i="55"/>
  <c r="W17" i="61"/>
  <c r="X16" i="61"/>
  <c r="W18" i="60"/>
  <c r="X17" i="60"/>
  <c r="W15" i="63"/>
  <c r="X14" i="63"/>
  <c r="R441" i="56"/>
  <c r="Q441" i="56"/>
  <c r="B443" i="56"/>
  <c r="K442" i="56"/>
  <c r="G442" i="56"/>
  <c r="I442" i="56"/>
  <c r="N442" i="56"/>
  <c r="P442" i="56"/>
  <c r="L442" i="56"/>
  <c r="O442" i="56"/>
  <c r="E442" i="56"/>
  <c r="D442" i="56"/>
  <c r="H442" i="56"/>
  <c r="M442" i="56"/>
  <c r="F442" i="56"/>
  <c r="J442" i="56"/>
  <c r="C442" i="56"/>
  <c r="W15" i="64" l="1"/>
  <c r="X14" i="64"/>
  <c r="W21" i="58"/>
  <c r="X20" i="58"/>
  <c r="W20" i="59"/>
  <c r="X19" i="59"/>
  <c r="X15" i="63"/>
  <c r="W16" i="63"/>
  <c r="X18" i="60"/>
  <c r="W19" i="60"/>
  <c r="X17" i="61"/>
  <c r="W18" i="61"/>
  <c r="W23" i="55"/>
  <c r="X22" i="55"/>
  <c r="W14" i="65"/>
  <c r="Q25" i="9"/>
  <c r="W17" i="62"/>
  <c r="X16" i="62"/>
  <c r="X21" i="57"/>
  <c r="W22" i="57"/>
  <c r="R442" i="56"/>
  <c r="B444" i="56"/>
  <c r="Q442" i="56"/>
  <c r="I443" i="56"/>
  <c r="C443" i="56"/>
  <c r="J443" i="56"/>
  <c r="O443" i="56"/>
  <c r="D443" i="56"/>
  <c r="G443" i="56"/>
  <c r="L443" i="56"/>
  <c r="E443" i="56"/>
  <c r="F443" i="56"/>
  <c r="N443" i="56"/>
  <c r="H443" i="56"/>
  <c r="K443" i="56"/>
  <c r="P443" i="56"/>
  <c r="M443" i="56"/>
  <c r="W23" i="57" l="1"/>
  <c r="X22" i="57"/>
  <c r="Q26" i="9"/>
  <c r="W14" i="66"/>
  <c r="X18" i="61"/>
  <c r="W19" i="61"/>
  <c r="W20" i="60"/>
  <c r="X19" i="60"/>
  <c r="W17" i="63"/>
  <c r="X16" i="63"/>
  <c r="W18" i="62"/>
  <c r="X17" i="62"/>
  <c r="X14" i="65"/>
  <c r="W15" i="65"/>
  <c r="W24" i="55"/>
  <c r="X23" i="55"/>
  <c r="X20" i="59"/>
  <c r="W21" i="59"/>
  <c r="X21" i="58"/>
  <c r="W22" i="58"/>
  <c r="X15" i="64"/>
  <c r="W16" i="64"/>
  <c r="R443" i="56"/>
  <c r="Q443" i="56"/>
  <c r="B445" i="56"/>
  <c r="F444" i="56"/>
  <c r="M444" i="56"/>
  <c r="D444" i="56"/>
  <c r="O444" i="56"/>
  <c r="N444" i="56"/>
  <c r="G444" i="56"/>
  <c r="L444" i="56"/>
  <c r="C444" i="56"/>
  <c r="J444" i="56"/>
  <c r="I444" i="56"/>
  <c r="E444" i="56"/>
  <c r="K444" i="56"/>
  <c r="H444" i="56"/>
  <c r="P444" i="56"/>
  <c r="X16" i="64" l="1"/>
  <c r="W17" i="64"/>
  <c r="X22" i="58"/>
  <c r="W23" i="58"/>
  <c r="X21" i="59"/>
  <c r="W22" i="59"/>
  <c r="W16" i="65"/>
  <c r="X15" i="65"/>
  <c r="W20" i="61"/>
  <c r="X19" i="61"/>
  <c r="W15" i="66"/>
  <c r="X14" i="66"/>
  <c r="X24" i="55"/>
  <c r="W25" i="55"/>
  <c r="W19" i="62"/>
  <c r="X18" i="62"/>
  <c r="X17" i="63"/>
  <c r="W18" i="63"/>
  <c r="W21" i="60"/>
  <c r="X20" i="60"/>
  <c r="W14" i="67"/>
  <c r="Q27" i="9"/>
  <c r="X23" i="57"/>
  <c r="W24" i="57"/>
  <c r="R444" i="56"/>
  <c r="Q444" i="56"/>
  <c r="B446" i="56"/>
  <c r="E445" i="56"/>
  <c r="I445" i="56"/>
  <c r="F445" i="56"/>
  <c r="H445" i="56"/>
  <c r="G445" i="56"/>
  <c r="P445" i="56"/>
  <c r="N445" i="56"/>
  <c r="M445" i="56"/>
  <c r="J445" i="56"/>
  <c r="L445" i="56"/>
  <c r="O445" i="56"/>
  <c r="D445" i="56"/>
  <c r="K445" i="56"/>
  <c r="C445" i="56"/>
  <c r="X24" i="57" l="1"/>
  <c r="W25" i="57"/>
  <c r="Q28" i="9"/>
  <c r="W14" i="68"/>
  <c r="W19" i="63"/>
  <c r="X18" i="63"/>
  <c r="W26" i="55"/>
  <c r="X25" i="55"/>
  <c r="X22" i="59"/>
  <c r="W23" i="59"/>
  <c r="W24" i="58"/>
  <c r="X23" i="58"/>
  <c r="W18" i="64"/>
  <c r="X17" i="64"/>
  <c r="W15" i="67"/>
  <c r="X14" i="67"/>
  <c r="X21" i="60"/>
  <c r="W22" i="60"/>
  <c r="W20" i="62"/>
  <c r="X19" i="62"/>
  <c r="W16" i="66"/>
  <c r="X15" i="66"/>
  <c r="X20" i="61"/>
  <c r="W21" i="61"/>
  <c r="X16" i="65"/>
  <c r="W17" i="65"/>
  <c r="R445" i="56"/>
  <c r="Q445" i="56"/>
  <c r="B447" i="56"/>
  <c r="D446" i="56"/>
  <c r="I446" i="56"/>
  <c r="K446" i="56"/>
  <c r="E446" i="56"/>
  <c r="H446" i="56"/>
  <c r="G446" i="56"/>
  <c r="O446" i="56"/>
  <c r="L446" i="56"/>
  <c r="J446" i="56"/>
  <c r="F446" i="56"/>
  <c r="C446" i="56"/>
  <c r="M446" i="56"/>
  <c r="N446" i="56"/>
  <c r="P446" i="56"/>
  <c r="X17" i="65" l="1"/>
  <c r="W18" i="65"/>
  <c r="W22" i="61"/>
  <c r="X21" i="61"/>
  <c r="X22" i="60"/>
  <c r="W23" i="60"/>
  <c r="W24" i="59"/>
  <c r="X23" i="59"/>
  <c r="X14" i="68"/>
  <c r="W15" i="68"/>
  <c r="X25" i="57"/>
  <c r="W26" i="57"/>
  <c r="W17" i="66"/>
  <c r="X16" i="66"/>
  <c r="W21" i="62"/>
  <c r="X20" i="62"/>
  <c r="W16" i="67"/>
  <c r="X15" i="67"/>
  <c r="X18" i="64"/>
  <c r="W19" i="64"/>
  <c r="X24" i="58"/>
  <c r="W25" i="58"/>
  <c r="X26" i="55"/>
  <c r="W27" i="55"/>
  <c r="W20" i="63"/>
  <c r="X19" i="63"/>
  <c r="Q29" i="9"/>
  <c r="W14" i="69"/>
  <c r="R446" i="56"/>
  <c r="Q446" i="56"/>
  <c r="B448" i="56"/>
  <c r="C447" i="56"/>
  <c r="I447" i="56"/>
  <c r="F447" i="56"/>
  <c r="P447" i="56"/>
  <c r="D447" i="56"/>
  <c r="N447" i="56"/>
  <c r="J447" i="56"/>
  <c r="E447" i="56"/>
  <c r="M447" i="56"/>
  <c r="K447" i="56"/>
  <c r="H447" i="56"/>
  <c r="O447" i="56"/>
  <c r="G447" i="56"/>
  <c r="L447" i="56"/>
  <c r="W15" i="69" l="1"/>
  <c r="X14" i="69"/>
  <c r="W28" i="55"/>
  <c r="X27" i="55"/>
  <c r="W26" i="58"/>
  <c r="X25" i="58"/>
  <c r="W20" i="64"/>
  <c r="X19" i="64"/>
  <c r="W27" i="57"/>
  <c r="X26" i="57"/>
  <c r="W16" i="68"/>
  <c r="X15" i="68"/>
  <c r="X23" i="60"/>
  <c r="W24" i="60"/>
  <c r="X18" i="65"/>
  <c r="W19" i="65"/>
  <c r="W14" i="70"/>
  <c r="Q30" i="9"/>
  <c r="X20" i="63"/>
  <c r="W21" i="63"/>
  <c r="W17" i="67"/>
  <c r="X16" i="67"/>
  <c r="X21" i="62"/>
  <c r="W22" i="62"/>
  <c r="X17" i="66"/>
  <c r="W18" i="66"/>
  <c r="W25" i="59"/>
  <c r="X24" i="59"/>
  <c r="W23" i="61"/>
  <c r="X22" i="61"/>
  <c r="R447" i="56"/>
  <c r="B449" i="56"/>
  <c r="Q447" i="56"/>
  <c r="M448" i="56"/>
  <c r="C448" i="56"/>
  <c r="O448" i="56"/>
  <c r="H448" i="56"/>
  <c r="E448" i="56"/>
  <c r="I448" i="56"/>
  <c r="J448" i="56"/>
  <c r="P448" i="56"/>
  <c r="F448" i="56"/>
  <c r="D448" i="56"/>
  <c r="G448" i="56"/>
  <c r="N448" i="56"/>
  <c r="K448" i="56"/>
  <c r="L448" i="56"/>
  <c r="X18" i="66" l="1"/>
  <c r="W19" i="66"/>
  <c r="X22" i="62"/>
  <c r="W23" i="62"/>
  <c r="X21" i="63"/>
  <c r="W22" i="63"/>
  <c r="W14" i="71"/>
  <c r="Q31" i="9"/>
  <c r="X19" i="65"/>
  <c r="W20" i="65"/>
  <c r="X24" i="60"/>
  <c r="W25" i="60"/>
  <c r="X23" i="61"/>
  <c r="W24" i="61"/>
  <c r="W26" i="59"/>
  <c r="X25" i="59"/>
  <c r="X17" i="67"/>
  <c r="W18" i="67"/>
  <c r="X14" i="70"/>
  <c r="W15" i="70"/>
  <c r="X16" i="68"/>
  <c r="W17" i="68"/>
  <c r="W28" i="57"/>
  <c r="X27" i="57"/>
  <c r="X20" i="64"/>
  <c r="W21" i="64"/>
  <c r="W27" i="58"/>
  <c r="X26" i="58"/>
  <c r="X28" i="55"/>
  <c r="W29" i="55"/>
  <c r="X15" i="69"/>
  <c r="W16" i="69"/>
  <c r="R448" i="56"/>
  <c r="Q448" i="56"/>
  <c r="B450" i="56"/>
  <c r="C449" i="56"/>
  <c r="D449" i="56"/>
  <c r="L449" i="56"/>
  <c r="P449" i="56"/>
  <c r="O449" i="56"/>
  <c r="E449" i="56"/>
  <c r="I449" i="56"/>
  <c r="F449" i="56"/>
  <c r="N449" i="56"/>
  <c r="H449" i="56"/>
  <c r="K449" i="56"/>
  <c r="M449" i="56"/>
  <c r="G449" i="56"/>
  <c r="J449" i="56"/>
  <c r="W17" i="69" l="1"/>
  <c r="X16" i="69"/>
  <c r="X29" i="55"/>
  <c r="W30" i="55"/>
  <c r="W22" i="64"/>
  <c r="X21" i="64"/>
  <c r="X17" i="68"/>
  <c r="W18" i="68"/>
  <c r="X15" i="70"/>
  <c r="W16" i="70"/>
  <c r="W19" i="67"/>
  <c r="X18" i="67"/>
  <c r="W25" i="61"/>
  <c r="X24" i="61"/>
  <c r="W26" i="60"/>
  <c r="X25" i="60"/>
  <c r="X20" i="65"/>
  <c r="W21" i="65"/>
  <c r="Q32" i="9"/>
  <c r="W14" i="72"/>
  <c r="W23" i="63"/>
  <c r="X22" i="63"/>
  <c r="X23" i="62"/>
  <c r="W24" i="62"/>
  <c r="X19" i="66"/>
  <c r="W20" i="66"/>
  <c r="W28" i="58"/>
  <c r="X27" i="58"/>
  <c r="X28" i="57"/>
  <c r="W29" i="57"/>
  <c r="W27" i="59"/>
  <c r="X26" i="59"/>
  <c r="X14" i="71"/>
  <c r="W15" i="71"/>
  <c r="R449" i="56"/>
  <c r="Q449" i="56"/>
  <c r="B451" i="56"/>
  <c r="I450" i="56"/>
  <c r="N450" i="56"/>
  <c r="C450" i="56"/>
  <c r="K450" i="56"/>
  <c r="G450" i="56"/>
  <c r="P450" i="56"/>
  <c r="E450" i="56"/>
  <c r="L450" i="56"/>
  <c r="M450" i="56"/>
  <c r="O450" i="56"/>
  <c r="H450" i="56"/>
  <c r="D450" i="56"/>
  <c r="J450" i="56"/>
  <c r="F450" i="56"/>
  <c r="X15" i="71" l="1"/>
  <c r="W16" i="71"/>
  <c r="X29" i="57"/>
  <c r="W30" i="57"/>
  <c r="X20" i="66"/>
  <c r="W21" i="66"/>
  <c r="X24" i="62"/>
  <c r="W25" i="62"/>
  <c r="W15" i="72"/>
  <c r="X14" i="72"/>
  <c r="X21" i="65"/>
  <c r="W22" i="65"/>
  <c r="X16" i="70"/>
  <c r="W17" i="70"/>
  <c r="X18" i="68"/>
  <c r="W19" i="68"/>
  <c r="W31" i="55"/>
  <c r="X30" i="55"/>
  <c r="X27" i="59"/>
  <c r="W28" i="59"/>
  <c r="W29" i="58"/>
  <c r="X28" i="58"/>
  <c r="W24" i="63"/>
  <c r="X23" i="63"/>
  <c r="Q33" i="9"/>
  <c r="W14" i="73"/>
  <c r="W27" i="60"/>
  <c r="X26" i="60"/>
  <c r="W26" i="61"/>
  <c r="X25" i="61"/>
  <c r="W20" i="67"/>
  <c r="X19" i="67"/>
  <c r="X22" i="64"/>
  <c r="W23" i="64"/>
  <c r="W18" i="69"/>
  <c r="X17" i="69"/>
  <c r="R450" i="56"/>
  <c r="Q450" i="56"/>
  <c r="B452" i="56"/>
  <c r="O451" i="56"/>
  <c r="E451" i="56"/>
  <c r="M451" i="56"/>
  <c r="N451" i="56"/>
  <c r="G451" i="56"/>
  <c r="H451" i="56"/>
  <c r="J451" i="56"/>
  <c r="I451" i="56"/>
  <c r="K451" i="56"/>
  <c r="P451" i="56"/>
  <c r="F451" i="56"/>
  <c r="L451" i="56"/>
  <c r="D451" i="56"/>
  <c r="C451" i="56"/>
  <c r="W24" i="64" l="1"/>
  <c r="X23" i="64"/>
  <c r="W15" i="73"/>
  <c r="X14" i="73"/>
  <c r="W29" i="59"/>
  <c r="X28" i="59"/>
  <c r="W20" i="68"/>
  <c r="X19" i="68"/>
  <c r="X17" i="70"/>
  <c r="W18" i="70"/>
  <c r="X22" i="65"/>
  <c r="W23" i="65"/>
  <c r="X25" i="62"/>
  <c r="W26" i="62"/>
  <c r="X21" i="66"/>
  <c r="W22" i="66"/>
  <c r="X30" i="57"/>
  <c r="W31" i="57"/>
  <c r="W17" i="71"/>
  <c r="X16" i="71"/>
  <c r="X18" i="69"/>
  <c r="W19" i="69"/>
  <c r="W21" i="67"/>
  <c r="X20" i="67"/>
  <c r="W27" i="61"/>
  <c r="X26" i="61"/>
  <c r="W28" i="60"/>
  <c r="X27" i="60"/>
  <c r="Q34" i="9"/>
  <c r="W14" i="74"/>
  <c r="X24" i="63"/>
  <c r="W25" i="63"/>
  <c r="X29" i="58"/>
  <c r="W30" i="58"/>
  <c r="X31" i="55"/>
  <c r="W32" i="55"/>
  <c r="W16" i="72"/>
  <c r="X15" i="72"/>
  <c r="R451" i="56"/>
  <c r="Q451" i="56"/>
  <c r="B453" i="56"/>
  <c r="H452" i="56"/>
  <c r="I452" i="56"/>
  <c r="D452" i="56"/>
  <c r="F452" i="56"/>
  <c r="M452" i="56"/>
  <c r="J452" i="56"/>
  <c r="P452" i="56"/>
  <c r="C452" i="56"/>
  <c r="K452" i="56"/>
  <c r="L452" i="56"/>
  <c r="O452" i="56"/>
  <c r="G452" i="56"/>
  <c r="N452" i="56"/>
  <c r="E452" i="56"/>
  <c r="X32" i="55" l="1"/>
  <c r="W33" i="55"/>
  <c r="X30" i="58"/>
  <c r="W31" i="58"/>
  <c r="X25" i="63"/>
  <c r="W26" i="63"/>
  <c r="X14" i="74"/>
  <c r="W15" i="74"/>
  <c r="W20" i="69"/>
  <c r="X19" i="69"/>
  <c r="W32" i="57"/>
  <c r="X31" i="57"/>
  <c r="W23" i="66"/>
  <c r="X22" i="66"/>
  <c r="X26" i="62"/>
  <c r="W27" i="62"/>
  <c r="W24" i="65"/>
  <c r="X23" i="65"/>
  <c r="W19" i="70"/>
  <c r="X18" i="70"/>
  <c r="X16" i="72"/>
  <c r="W17" i="72"/>
  <c r="W14" i="75"/>
  <c r="Q35" i="9"/>
  <c r="X28" i="60"/>
  <c r="W29" i="60"/>
  <c r="X27" i="61"/>
  <c r="W28" i="61"/>
  <c r="X21" i="67"/>
  <c r="W22" i="67"/>
  <c r="X17" i="71"/>
  <c r="W18" i="71"/>
  <c r="W21" i="68"/>
  <c r="X20" i="68"/>
  <c r="W30" i="59"/>
  <c r="X29" i="59"/>
  <c r="W16" i="73"/>
  <c r="X15" i="73"/>
  <c r="W25" i="64"/>
  <c r="X24" i="64"/>
  <c r="R452" i="56"/>
  <c r="Q452" i="56"/>
  <c r="B454" i="56"/>
  <c r="F453" i="56"/>
  <c r="O453" i="56"/>
  <c r="D453" i="56"/>
  <c r="L453" i="56"/>
  <c r="H453" i="56"/>
  <c r="M453" i="56"/>
  <c r="E453" i="56"/>
  <c r="I453" i="56"/>
  <c r="K453" i="56"/>
  <c r="J453" i="56"/>
  <c r="C453" i="56"/>
  <c r="N453" i="56"/>
  <c r="P453" i="56"/>
  <c r="G453" i="56"/>
  <c r="W19" i="71" l="1"/>
  <c r="X18" i="71"/>
  <c r="W23" i="67"/>
  <c r="X22" i="67"/>
  <c r="X28" i="61"/>
  <c r="W29" i="61"/>
  <c r="X29" i="60"/>
  <c r="W30" i="60"/>
  <c r="W14" i="76"/>
  <c r="Q36" i="9"/>
  <c r="W18" i="72"/>
  <c r="X17" i="72"/>
  <c r="X27" i="62"/>
  <c r="W28" i="62"/>
  <c r="X15" i="74"/>
  <c r="W16" i="74"/>
  <c r="W27" i="63"/>
  <c r="X26" i="63"/>
  <c r="W32" i="58"/>
  <c r="X31" i="58"/>
  <c r="X33" i="55"/>
  <c r="W34" i="55"/>
  <c r="W26" i="64"/>
  <c r="X25" i="64"/>
  <c r="X16" i="73"/>
  <c r="W17" i="73"/>
  <c r="X30" i="59"/>
  <c r="W31" i="59"/>
  <c r="X21" i="68"/>
  <c r="W22" i="68"/>
  <c r="W15" i="75"/>
  <c r="X14" i="75"/>
  <c r="W20" i="70"/>
  <c r="X19" i="70"/>
  <c r="X24" i="65"/>
  <c r="W25" i="65"/>
  <c r="X23" i="66"/>
  <c r="W24" i="66"/>
  <c r="W33" i="57"/>
  <c r="X32" i="57"/>
  <c r="W21" i="69"/>
  <c r="X20" i="69"/>
  <c r="R453" i="56"/>
  <c r="Q453" i="56"/>
  <c r="B455" i="56"/>
  <c r="K454" i="56"/>
  <c r="P454" i="56"/>
  <c r="L454" i="56"/>
  <c r="C454" i="56"/>
  <c r="E454" i="56"/>
  <c r="O454" i="56"/>
  <c r="N454" i="56"/>
  <c r="D454" i="56"/>
  <c r="G454" i="56"/>
  <c r="J454" i="56"/>
  <c r="F454" i="56"/>
  <c r="H454" i="56"/>
  <c r="M454" i="56"/>
  <c r="I454" i="56"/>
  <c r="X24" i="66" l="1"/>
  <c r="W25" i="66"/>
  <c r="X25" i="65"/>
  <c r="W26" i="65"/>
  <c r="W23" i="68"/>
  <c r="X22" i="68"/>
  <c r="W32" i="59"/>
  <c r="X31" i="59"/>
  <c r="W18" i="73"/>
  <c r="X17" i="73"/>
  <c r="W35" i="55"/>
  <c r="X34" i="55"/>
  <c r="W17" i="74"/>
  <c r="X16" i="74"/>
  <c r="X28" i="62"/>
  <c r="W29" i="62"/>
  <c r="W14" i="77"/>
  <c r="Q37" i="9"/>
  <c r="W31" i="60"/>
  <c r="X30" i="60"/>
  <c r="W30" i="61"/>
  <c r="X29" i="61"/>
  <c r="X21" i="69"/>
  <c r="W22" i="69"/>
  <c r="X33" i="57"/>
  <c r="W34" i="57"/>
  <c r="X20" i="70"/>
  <c r="W21" i="70"/>
  <c r="X15" i="75"/>
  <c r="W16" i="75"/>
  <c r="W27" i="64"/>
  <c r="X26" i="64"/>
  <c r="X32" i="58"/>
  <c r="W33" i="58"/>
  <c r="W28" i="63"/>
  <c r="X27" i="63"/>
  <c r="X18" i="72"/>
  <c r="W19" i="72"/>
  <c r="X14" i="76"/>
  <c r="W15" i="76"/>
  <c r="W24" i="67"/>
  <c r="X23" i="67"/>
  <c r="X19" i="71"/>
  <c r="W20" i="71"/>
  <c r="R454" i="56"/>
  <c r="B456" i="56"/>
  <c r="Q454" i="56"/>
  <c r="E455" i="56"/>
  <c r="F455" i="56"/>
  <c r="G455" i="56"/>
  <c r="N455" i="56"/>
  <c r="K455" i="56"/>
  <c r="P455" i="56"/>
  <c r="M455" i="56"/>
  <c r="H455" i="56"/>
  <c r="C455" i="56"/>
  <c r="L455" i="56"/>
  <c r="D455" i="56"/>
  <c r="J455" i="56"/>
  <c r="I455" i="56"/>
  <c r="O455" i="56"/>
  <c r="X20" i="71" l="1"/>
  <c r="W21" i="71"/>
  <c r="X15" i="76"/>
  <c r="W16" i="76"/>
  <c r="W20" i="72"/>
  <c r="X19" i="72"/>
  <c r="W34" i="58"/>
  <c r="X33" i="58"/>
  <c r="X16" i="75"/>
  <c r="W17" i="75"/>
  <c r="X21" i="70"/>
  <c r="W22" i="70"/>
  <c r="X34" i="57"/>
  <c r="W35" i="57"/>
  <c r="W23" i="69"/>
  <c r="X22" i="69"/>
  <c r="W14" i="78"/>
  <c r="Q38" i="9"/>
  <c r="X29" i="62"/>
  <c r="W30" i="62"/>
  <c r="W27" i="65"/>
  <c r="X26" i="65"/>
  <c r="X25" i="66"/>
  <c r="W26" i="66"/>
  <c r="W25" i="67"/>
  <c r="X24" i="67"/>
  <c r="W29" i="63"/>
  <c r="X28" i="63"/>
  <c r="X27" i="64"/>
  <c r="W28" i="64"/>
  <c r="X30" i="61"/>
  <c r="W31" i="61"/>
  <c r="X31" i="60"/>
  <c r="W32" i="60"/>
  <c r="W15" i="77"/>
  <c r="X14" i="77"/>
  <c r="X17" i="74"/>
  <c r="W18" i="74"/>
  <c r="X35" i="55"/>
  <c r="W36" i="55"/>
  <c r="X18" i="73"/>
  <c r="W19" i="73"/>
  <c r="X32" i="59"/>
  <c r="W33" i="59"/>
  <c r="X23" i="68"/>
  <c r="W24" i="68"/>
  <c r="R455" i="56"/>
  <c r="Q455" i="56"/>
  <c r="B457" i="56"/>
  <c r="D456" i="56"/>
  <c r="E456" i="56"/>
  <c r="H456" i="56"/>
  <c r="K456" i="56"/>
  <c r="C456" i="56"/>
  <c r="N456" i="56"/>
  <c r="I456" i="56"/>
  <c r="J456" i="56"/>
  <c r="P456" i="56"/>
  <c r="L456" i="56"/>
  <c r="O456" i="56"/>
  <c r="G456" i="56"/>
  <c r="M456" i="56"/>
  <c r="F456" i="56"/>
  <c r="X24" i="68" l="1"/>
  <c r="W25" i="68"/>
  <c r="X33" i="59"/>
  <c r="W34" i="59"/>
  <c r="W20" i="73"/>
  <c r="X19" i="73"/>
  <c r="X36" i="55"/>
  <c r="W37" i="55"/>
  <c r="X37" i="55" s="1"/>
  <c r="W19" i="74"/>
  <c r="X18" i="74"/>
  <c r="W33" i="60"/>
  <c r="X32" i="60"/>
  <c r="W32" i="61"/>
  <c r="X31" i="61"/>
  <c r="W29" i="64"/>
  <c r="X28" i="64"/>
  <c r="W27" i="66"/>
  <c r="X26" i="66"/>
  <c r="W31" i="62"/>
  <c r="X30" i="62"/>
  <c r="W14" i="79"/>
  <c r="Q39" i="9"/>
  <c r="X35" i="57"/>
  <c r="W36" i="57"/>
  <c r="X22" i="70"/>
  <c r="W23" i="70"/>
  <c r="X17" i="75"/>
  <c r="W18" i="75"/>
  <c r="X16" i="76"/>
  <c r="W17" i="76"/>
  <c r="W22" i="71"/>
  <c r="X21" i="71"/>
  <c r="X15" i="77"/>
  <c r="W16" i="77"/>
  <c r="X29" i="63"/>
  <c r="W30" i="63"/>
  <c r="W26" i="67"/>
  <c r="X25" i="67"/>
  <c r="X27" i="65"/>
  <c r="W28" i="65"/>
  <c r="W15" i="78"/>
  <c r="X14" i="78"/>
  <c r="W24" i="69"/>
  <c r="X23" i="69"/>
  <c r="X34" i="58"/>
  <c r="W35" i="58"/>
  <c r="W21" i="72"/>
  <c r="X20" i="72"/>
  <c r="R456" i="56"/>
  <c r="Q456" i="56"/>
  <c r="B458" i="56"/>
  <c r="O457" i="56"/>
  <c r="J457" i="56"/>
  <c r="E457" i="56"/>
  <c r="D457" i="56"/>
  <c r="M457" i="56"/>
  <c r="N457" i="56"/>
  <c r="L457" i="56"/>
  <c r="H457" i="56"/>
  <c r="F457" i="56"/>
  <c r="G457" i="56"/>
  <c r="P457" i="56"/>
  <c r="I457" i="56"/>
  <c r="K457" i="56"/>
  <c r="C457" i="56"/>
  <c r="W36" i="58" l="1"/>
  <c r="X35" i="58"/>
  <c r="X28" i="65"/>
  <c r="W29" i="65"/>
  <c r="X30" i="63"/>
  <c r="W31" i="63"/>
  <c r="X16" i="77"/>
  <c r="W17" i="77"/>
  <c r="X17" i="76"/>
  <c r="W18" i="76"/>
  <c r="W19" i="75"/>
  <c r="X18" i="75"/>
  <c r="X23" i="70"/>
  <c r="W24" i="70"/>
  <c r="W37" i="57"/>
  <c r="X37" i="57" s="1"/>
  <c r="X36" i="57"/>
  <c r="W14" i="80"/>
  <c r="Q40" i="9"/>
  <c r="X34" i="59"/>
  <c r="W35" i="59"/>
  <c r="X25" i="68"/>
  <c r="W26" i="68"/>
  <c r="W22" i="72"/>
  <c r="X21" i="72"/>
  <c r="X24" i="69"/>
  <c r="W25" i="69"/>
  <c r="W16" i="78"/>
  <c r="X15" i="78"/>
  <c r="W27" i="67"/>
  <c r="X26" i="67"/>
  <c r="X22" i="71"/>
  <c r="W23" i="71"/>
  <c r="X14" i="79"/>
  <c r="W15" i="79"/>
  <c r="W32" i="62"/>
  <c r="X31" i="62"/>
  <c r="X27" i="66"/>
  <c r="W28" i="66"/>
  <c r="W30" i="64"/>
  <c r="X29" i="64"/>
  <c r="W33" i="61"/>
  <c r="X32" i="61"/>
  <c r="W34" i="60"/>
  <c r="X33" i="60"/>
  <c r="W20" i="74"/>
  <c r="X19" i="74"/>
  <c r="X20" i="73"/>
  <c r="W21" i="73"/>
  <c r="R457" i="56"/>
  <c r="Q457" i="56"/>
  <c r="B459" i="56"/>
  <c r="D458" i="56"/>
  <c r="O458" i="56"/>
  <c r="C458" i="56"/>
  <c r="F458" i="56"/>
  <c r="M458" i="56"/>
  <c r="P458" i="56"/>
  <c r="G458" i="56"/>
  <c r="J458" i="56"/>
  <c r="K458" i="56"/>
  <c r="N458" i="56"/>
  <c r="H458" i="56"/>
  <c r="L458" i="56"/>
  <c r="I458" i="56"/>
  <c r="E458" i="56"/>
  <c r="X21" i="73" l="1"/>
  <c r="W22" i="73"/>
  <c r="X28" i="66"/>
  <c r="W29" i="66"/>
  <c r="W16" i="79"/>
  <c r="X15" i="79"/>
  <c r="W24" i="71"/>
  <c r="X23" i="71"/>
  <c r="X25" i="69"/>
  <c r="W26" i="69"/>
  <c r="X26" i="68"/>
  <c r="W27" i="68"/>
  <c r="W36" i="59"/>
  <c r="X35" i="59"/>
  <c r="Q41" i="9"/>
  <c r="W14" i="81"/>
  <c r="W25" i="70"/>
  <c r="X24" i="70"/>
  <c r="X18" i="76"/>
  <c r="W19" i="76"/>
  <c r="X17" i="77"/>
  <c r="W18" i="77"/>
  <c r="W32" i="63"/>
  <c r="X31" i="63"/>
  <c r="W30" i="65"/>
  <c r="X29" i="65"/>
  <c r="W21" i="74"/>
  <c r="X20" i="74"/>
  <c r="W35" i="60"/>
  <c r="X34" i="60"/>
  <c r="W34" i="61"/>
  <c r="X33" i="61"/>
  <c r="X30" i="64"/>
  <c r="W31" i="64"/>
  <c r="W33" i="62"/>
  <c r="X32" i="62"/>
  <c r="X27" i="67"/>
  <c r="W28" i="67"/>
  <c r="X16" i="78"/>
  <c r="W17" i="78"/>
  <c r="X22" i="72"/>
  <c r="W23" i="72"/>
  <c r="X14" i="80"/>
  <c r="W15" i="80"/>
  <c r="W20" i="75"/>
  <c r="X19" i="75"/>
  <c r="W37" i="58"/>
  <c r="X37" i="58" s="1"/>
  <c r="X36" i="58"/>
  <c r="R458" i="56"/>
  <c r="Q458" i="56"/>
  <c r="B460" i="56"/>
  <c r="E459" i="56"/>
  <c r="M459" i="56"/>
  <c r="F459" i="56"/>
  <c r="K459" i="56"/>
  <c r="J459" i="56"/>
  <c r="N459" i="56"/>
  <c r="I459" i="56"/>
  <c r="D459" i="56"/>
  <c r="L459" i="56"/>
  <c r="O459" i="56"/>
  <c r="H459" i="56"/>
  <c r="P459" i="56"/>
  <c r="G459" i="56"/>
  <c r="C459" i="56"/>
  <c r="X15" i="80" l="1"/>
  <c r="W16" i="80"/>
  <c r="X23" i="72"/>
  <c r="W24" i="72"/>
  <c r="W18" i="78"/>
  <c r="X17" i="78"/>
  <c r="W29" i="67"/>
  <c r="X28" i="67"/>
  <c r="W32" i="64"/>
  <c r="X31" i="64"/>
  <c r="W19" i="77"/>
  <c r="X18" i="77"/>
  <c r="W20" i="76"/>
  <c r="X19" i="76"/>
  <c r="W15" i="81"/>
  <c r="X14" i="81"/>
  <c r="X27" i="68"/>
  <c r="W28" i="68"/>
  <c r="W27" i="69"/>
  <c r="X26" i="69"/>
  <c r="W30" i="66"/>
  <c r="X29" i="66"/>
  <c r="W23" i="73"/>
  <c r="X22" i="73"/>
  <c r="X20" i="75"/>
  <c r="W21" i="75"/>
  <c r="W34" i="62"/>
  <c r="X33" i="62"/>
  <c r="W35" i="61"/>
  <c r="X34" i="61"/>
  <c r="X35" i="60"/>
  <c r="W36" i="60"/>
  <c r="W22" i="74"/>
  <c r="X21" i="74"/>
  <c r="W31" i="65"/>
  <c r="X30" i="65"/>
  <c r="W33" i="63"/>
  <c r="X32" i="63"/>
  <c r="W26" i="70"/>
  <c r="X25" i="70"/>
  <c r="Q42" i="9"/>
  <c r="W14" i="82"/>
  <c r="X36" i="59"/>
  <c r="W37" i="59"/>
  <c r="X37" i="59" s="1"/>
  <c r="W25" i="71"/>
  <c r="X24" i="71"/>
  <c r="X16" i="79"/>
  <c r="W17" i="79"/>
  <c r="R459" i="56"/>
  <c r="Q459" i="56"/>
  <c r="B461" i="56"/>
  <c r="F460" i="56"/>
  <c r="M460" i="56"/>
  <c r="D460" i="56"/>
  <c r="O460" i="56"/>
  <c r="N460" i="56"/>
  <c r="J460" i="56"/>
  <c r="L460" i="56"/>
  <c r="H460" i="56"/>
  <c r="E460" i="56"/>
  <c r="C460" i="56"/>
  <c r="K460" i="56"/>
  <c r="I460" i="56"/>
  <c r="P460" i="56"/>
  <c r="G460" i="56"/>
  <c r="W18" i="79" l="1"/>
  <c r="X17" i="79"/>
  <c r="X14" i="82"/>
  <c r="W15" i="82"/>
  <c r="W37" i="60"/>
  <c r="X37" i="60" s="1"/>
  <c r="X36" i="60"/>
  <c r="X21" i="75"/>
  <c r="W22" i="75"/>
  <c r="W29" i="68"/>
  <c r="X28" i="68"/>
  <c r="X24" i="72"/>
  <c r="W25" i="72"/>
  <c r="X16" i="80"/>
  <c r="W17" i="80"/>
  <c r="X25" i="71"/>
  <c r="W26" i="71"/>
  <c r="Q43" i="9"/>
  <c r="W14" i="83"/>
  <c r="X26" i="70"/>
  <c r="W27" i="70"/>
  <c r="X33" i="63"/>
  <c r="W34" i="63"/>
  <c r="X31" i="65"/>
  <c r="W32" i="65"/>
  <c r="X22" i="74"/>
  <c r="W23" i="74"/>
  <c r="X35" i="61"/>
  <c r="W36" i="61"/>
  <c r="X34" i="62"/>
  <c r="W35" i="62"/>
  <c r="W24" i="73"/>
  <c r="X23" i="73"/>
  <c r="X30" i="66"/>
  <c r="W31" i="66"/>
  <c r="W28" i="69"/>
  <c r="X27" i="69"/>
  <c r="W16" i="81"/>
  <c r="X15" i="81"/>
  <c r="X20" i="76"/>
  <c r="W21" i="76"/>
  <c r="W20" i="77"/>
  <c r="X19" i="77"/>
  <c r="W33" i="64"/>
  <c r="X32" i="64"/>
  <c r="W30" i="67"/>
  <c r="X29" i="67"/>
  <c r="X18" i="78"/>
  <c r="W19" i="78"/>
  <c r="R460" i="56"/>
  <c r="Q460" i="56"/>
  <c r="B462" i="56"/>
  <c r="H461" i="56"/>
  <c r="K461" i="56"/>
  <c r="L461" i="56"/>
  <c r="F461" i="56"/>
  <c r="G461" i="56"/>
  <c r="E461" i="56"/>
  <c r="D461" i="56"/>
  <c r="N461" i="56"/>
  <c r="P461" i="56"/>
  <c r="C461" i="56"/>
  <c r="O461" i="56"/>
  <c r="M461" i="56"/>
  <c r="I461" i="56"/>
  <c r="J461" i="56"/>
  <c r="X19" i="78" l="1"/>
  <c r="W20" i="78"/>
  <c r="W22" i="76"/>
  <c r="X21" i="76"/>
  <c r="X31" i="66"/>
  <c r="W32" i="66"/>
  <c r="W36" i="62"/>
  <c r="X35" i="62"/>
  <c r="W37" i="61"/>
  <c r="X37" i="61" s="1"/>
  <c r="X36" i="61"/>
  <c r="X23" i="74"/>
  <c r="W24" i="74"/>
  <c r="X32" i="65"/>
  <c r="W33" i="65"/>
  <c r="X34" i="63"/>
  <c r="W35" i="63"/>
  <c r="X27" i="70"/>
  <c r="W28" i="70"/>
  <c r="X14" i="83"/>
  <c r="W15" i="83"/>
  <c r="W27" i="71"/>
  <c r="X26" i="71"/>
  <c r="W18" i="80"/>
  <c r="X17" i="80"/>
  <c r="W26" i="72"/>
  <c r="X25" i="72"/>
  <c r="X22" i="75"/>
  <c r="W23" i="75"/>
  <c r="W16" i="82"/>
  <c r="X15" i="82"/>
  <c r="W31" i="67"/>
  <c r="X30" i="67"/>
  <c r="X33" i="64"/>
  <c r="W34" i="64"/>
  <c r="X20" i="77"/>
  <c r="W21" i="77"/>
  <c r="X16" i="81"/>
  <c r="W17" i="81"/>
  <c r="W29" i="69"/>
  <c r="X28" i="69"/>
  <c r="W25" i="73"/>
  <c r="X24" i="73"/>
  <c r="W14" i="84"/>
  <c r="Q44" i="9"/>
  <c r="X29" i="68"/>
  <c r="W30" i="68"/>
  <c r="W19" i="79"/>
  <c r="X18" i="79"/>
  <c r="R461" i="56"/>
  <c r="B463" i="56"/>
  <c r="Q461" i="56"/>
  <c r="D462" i="56"/>
  <c r="H462" i="56"/>
  <c r="K462" i="56"/>
  <c r="J462" i="56"/>
  <c r="E462" i="56"/>
  <c r="C462" i="56"/>
  <c r="F462" i="56"/>
  <c r="L462" i="56"/>
  <c r="I462" i="56"/>
  <c r="M462" i="56"/>
  <c r="P462" i="56"/>
  <c r="N462" i="56"/>
  <c r="O462" i="56"/>
  <c r="G462" i="56"/>
  <c r="X30" i="68" l="1"/>
  <c r="W31" i="68"/>
  <c r="Q45" i="9"/>
  <c r="W14" i="85"/>
  <c r="X17" i="81"/>
  <c r="W18" i="81"/>
  <c r="W22" i="77"/>
  <c r="X21" i="77"/>
  <c r="W35" i="64"/>
  <c r="X34" i="64"/>
  <c r="X23" i="75"/>
  <c r="W24" i="75"/>
  <c r="X15" i="83"/>
  <c r="W16" i="83"/>
  <c r="W29" i="70"/>
  <c r="X28" i="70"/>
  <c r="W36" i="63"/>
  <c r="X35" i="63"/>
  <c r="X33" i="65"/>
  <c r="W34" i="65"/>
  <c r="W25" i="74"/>
  <c r="X24" i="74"/>
  <c r="W33" i="66"/>
  <c r="X32" i="66"/>
  <c r="W21" i="78"/>
  <c r="X20" i="78"/>
  <c r="W20" i="79"/>
  <c r="X19" i="79"/>
  <c r="W15" i="84"/>
  <c r="X14" i="84"/>
  <c r="W26" i="73"/>
  <c r="X25" i="73"/>
  <c r="W30" i="69"/>
  <c r="X29" i="69"/>
  <c r="X31" i="67"/>
  <c r="W32" i="67"/>
  <c r="X16" i="82"/>
  <c r="W17" i="82"/>
  <c r="X26" i="72"/>
  <c r="W27" i="72"/>
  <c r="X18" i="80"/>
  <c r="W19" i="80"/>
  <c r="W28" i="71"/>
  <c r="X27" i="71"/>
  <c r="W37" i="62"/>
  <c r="X37" i="62" s="1"/>
  <c r="X36" i="62"/>
  <c r="X22" i="76"/>
  <c r="W23" i="76"/>
  <c r="R462" i="56"/>
  <c r="Q462" i="56"/>
  <c r="B464" i="56"/>
  <c r="I463" i="56"/>
  <c r="C463" i="56"/>
  <c r="H463" i="56"/>
  <c r="N463" i="56"/>
  <c r="L463" i="56"/>
  <c r="O463" i="56"/>
  <c r="E463" i="56"/>
  <c r="G463" i="56"/>
  <c r="F463" i="56"/>
  <c r="D463" i="56"/>
  <c r="M463" i="56"/>
  <c r="P463" i="56"/>
  <c r="J463" i="56"/>
  <c r="K463" i="56"/>
  <c r="W24" i="76" l="1"/>
  <c r="X23" i="76"/>
  <c r="W20" i="80"/>
  <c r="X19" i="80"/>
  <c r="X27" i="72"/>
  <c r="W28" i="72"/>
  <c r="W18" i="82"/>
  <c r="X17" i="82"/>
  <c r="X32" i="67"/>
  <c r="W33" i="67"/>
  <c r="X34" i="65"/>
  <c r="W35" i="65"/>
  <c r="X16" i="83"/>
  <c r="W17" i="83"/>
  <c r="W25" i="75"/>
  <c r="X24" i="75"/>
  <c r="W19" i="81"/>
  <c r="X18" i="81"/>
  <c r="W15" i="85"/>
  <c r="X14" i="85"/>
  <c r="X31" i="68"/>
  <c r="W32" i="68"/>
  <c r="X28" i="71"/>
  <c r="W29" i="71"/>
  <c r="X30" i="69"/>
  <c r="W31" i="69"/>
  <c r="X26" i="73"/>
  <c r="W27" i="73"/>
  <c r="W16" i="84"/>
  <c r="X15" i="84"/>
  <c r="W21" i="79"/>
  <c r="X20" i="79"/>
  <c r="W22" i="78"/>
  <c r="X21" i="78"/>
  <c r="X33" i="66"/>
  <c r="W34" i="66"/>
  <c r="W26" i="74"/>
  <c r="X25" i="74"/>
  <c r="X36" i="63"/>
  <c r="W37" i="63"/>
  <c r="X37" i="63" s="1"/>
  <c r="X29" i="70"/>
  <c r="W30" i="70"/>
  <c r="W36" i="64"/>
  <c r="X35" i="64"/>
  <c r="X22" i="77"/>
  <c r="W23" i="77"/>
  <c r="W14" i="86"/>
  <c r="Q46" i="9"/>
  <c r="R463" i="56"/>
  <c r="B465" i="56"/>
  <c r="Q463" i="56"/>
  <c r="F464" i="56"/>
  <c r="J464" i="56"/>
  <c r="I464" i="56"/>
  <c r="E464" i="56"/>
  <c r="L464" i="56"/>
  <c r="D464" i="56"/>
  <c r="H464" i="56"/>
  <c r="O464" i="56"/>
  <c r="N464" i="56"/>
  <c r="P464" i="56"/>
  <c r="M464" i="56"/>
  <c r="G464" i="56"/>
  <c r="C464" i="56"/>
  <c r="K464" i="56"/>
  <c r="W14" i="87" l="1"/>
  <c r="Q47" i="9"/>
  <c r="W24" i="77"/>
  <c r="X23" i="77"/>
  <c r="X30" i="70"/>
  <c r="W31" i="70"/>
  <c r="W35" i="66"/>
  <c r="X34" i="66"/>
  <c r="X27" i="73"/>
  <c r="W28" i="73"/>
  <c r="X31" i="69"/>
  <c r="W32" i="69"/>
  <c r="W30" i="71"/>
  <c r="X29" i="71"/>
  <c r="X32" i="68"/>
  <c r="W33" i="68"/>
  <c r="W18" i="83"/>
  <c r="X17" i="83"/>
  <c r="W36" i="65"/>
  <c r="X35" i="65"/>
  <c r="W34" i="67"/>
  <c r="X33" i="67"/>
  <c r="X28" i="72"/>
  <c r="W29" i="72"/>
  <c r="X14" i="86"/>
  <c r="W15" i="86"/>
  <c r="W37" i="64"/>
  <c r="X37" i="64" s="1"/>
  <c r="X36" i="64"/>
  <c r="W27" i="74"/>
  <c r="X26" i="74"/>
  <c r="X22" i="78"/>
  <c r="W23" i="78"/>
  <c r="X21" i="79"/>
  <c r="W22" i="79"/>
  <c r="X16" i="84"/>
  <c r="W17" i="84"/>
  <c r="W16" i="85"/>
  <c r="X15" i="85"/>
  <c r="X19" i="81"/>
  <c r="W20" i="81"/>
  <c r="X25" i="75"/>
  <c r="W26" i="75"/>
  <c r="W19" i="82"/>
  <c r="X18" i="82"/>
  <c r="W21" i="80"/>
  <c r="X20" i="80"/>
  <c r="X24" i="76"/>
  <c r="W25" i="76"/>
  <c r="R464" i="56"/>
  <c r="Q464" i="56"/>
  <c r="B466" i="56"/>
  <c r="J465" i="56"/>
  <c r="O465" i="56"/>
  <c r="P465" i="56"/>
  <c r="K465" i="56"/>
  <c r="L465" i="56"/>
  <c r="H465" i="56"/>
  <c r="D465" i="56"/>
  <c r="E465" i="56"/>
  <c r="F465" i="56"/>
  <c r="I465" i="56"/>
  <c r="C465" i="56"/>
  <c r="M465" i="56"/>
  <c r="N465" i="56"/>
  <c r="G465" i="56"/>
  <c r="X25" i="76" l="1"/>
  <c r="W26" i="76"/>
  <c r="W27" i="75"/>
  <c r="X26" i="75"/>
  <c r="X20" i="81"/>
  <c r="W21" i="81"/>
  <c r="X17" i="84"/>
  <c r="W18" i="84"/>
  <c r="X22" i="79"/>
  <c r="W23" i="79"/>
  <c r="W24" i="78"/>
  <c r="X23" i="78"/>
  <c r="W16" i="86"/>
  <c r="X15" i="86"/>
  <c r="W30" i="72"/>
  <c r="X29" i="72"/>
  <c r="W34" i="68"/>
  <c r="X33" i="68"/>
  <c r="X32" i="69"/>
  <c r="W33" i="69"/>
  <c r="X28" i="73"/>
  <c r="W29" i="73"/>
  <c r="X31" i="70"/>
  <c r="W32" i="70"/>
  <c r="W14" i="88"/>
  <c r="Q48" i="9"/>
  <c r="W22" i="80"/>
  <c r="X21" i="80"/>
  <c r="X19" i="82"/>
  <c r="W20" i="82"/>
  <c r="W17" i="85"/>
  <c r="X16" i="85"/>
  <c r="W28" i="74"/>
  <c r="X27" i="74"/>
  <c r="X34" i="67"/>
  <c r="W35" i="67"/>
  <c r="W37" i="65"/>
  <c r="X37" i="65" s="1"/>
  <c r="X36" i="65"/>
  <c r="X18" i="83"/>
  <c r="W19" i="83"/>
  <c r="W31" i="71"/>
  <c r="X30" i="71"/>
  <c r="X35" i="66"/>
  <c r="W36" i="66"/>
  <c r="W25" i="77"/>
  <c r="X24" i="77"/>
  <c r="W15" i="87"/>
  <c r="X14" i="87"/>
  <c r="R465" i="56"/>
  <c r="Q465" i="56"/>
  <c r="B467" i="56"/>
  <c r="E466" i="56"/>
  <c r="K466" i="56"/>
  <c r="P466" i="56"/>
  <c r="O466" i="56"/>
  <c r="C466" i="56"/>
  <c r="J466" i="56"/>
  <c r="M466" i="56"/>
  <c r="L466" i="56"/>
  <c r="F466" i="56"/>
  <c r="H466" i="56"/>
  <c r="G466" i="56"/>
  <c r="D466" i="56"/>
  <c r="I466" i="56"/>
  <c r="N466" i="56"/>
  <c r="W37" i="66" l="1"/>
  <c r="X37" i="66" s="1"/>
  <c r="X36" i="66"/>
  <c r="W20" i="83"/>
  <c r="X19" i="83"/>
  <c r="X35" i="67"/>
  <c r="W36" i="67"/>
  <c r="W21" i="82"/>
  <c r="X20" i="82"/>
  <c r="W14" i="89"/>
  <c r="Q49" i="9"/>
  <c r="X32" i="70"/>
  <c r="W33" i="70"/>
  <c r="W30" i="73"/>
  <c r="X29" i="73"/>
  <c r="X33" i="69"/>
  <c r="W34" i="69"/>
  <c r="X23" i="79"/>
  <c r="W24" i="79"/>
  <c r="X18" i="84"/>
  <c r="W19" i="84"/>
  <c r="X21" i="81"/>
  <c r="W22" i="81"/>
  <c r="X26" i="76"/>
  <c r="W27" i="76"/>
  <c r="W16" i="87"/>
  <c r="X15" i="87"/>
  <c r="X25" i="77"/>
  <c r="W26" i="77"/>
  <c r="W32" i="71"/>
  <c r="X31" i="71"/>
  <c r="W29" i="74"/>
  <c r="X28" i="74"/>
  <c r="W18" i="85"/>
  <c r="X17" i="85"/>
  <c r="W23" i="80"/>
  <c r="X22" i="80"/>
  <c r="W15" i="88"/>
  <c r="X14" i="88"/>
  <c r="X34" i="68"/>
  <c r="W35" i="68"/>
  <c r="W31" i="72"/>
  <c r="X30" i="72"/>
  <c r="X16" i="86"/>
  <c r="W17" i="86"/>
  <c r="X24" i="78"/>
  <c r="W25" i="78"/>
  <c r="W28" i="75"/>
  <c r="X27" i="75"/>
  <c r="R466" i="56"/>
  <c r="B468" i="56"/>
  <c r="Q466" i="56"/>
  <c r="G467" i="56"/>
  <c r="M467" i="56"/>
  <c r="N467" i="56"/>
  <c r="L467" i="56"/>
  <c r="F467" i="56"/>
  <c r="O467" i="56"/>
  <c r="E467" i="56"/>
  <c r="I467" i="56"/>
  <c r="C467" i="56"/>
  <c r="H467" i="56"/>
  <c r="D467" i="56"/>
  <c r="P467" i="56"/>
  <c r="J467" i="56"/>
  <c r="K467" i="56"/>
  <c r="X25" i="78" l="1"/>
  <c r="W26" i="78"/>
  <c r="X17" i="86"/>
  <c r="W18" i="86"/>
  <c r="X35" i="68"/>
  <c r="W36" i="68"/>
  <c r="W27" i="77"/>
  <c r="X26" i="77"/>
  <c r="W28" i="76"/>
  <c r="X27" i="76"/>
  <c r="X22" i="81"/>
  <c r="W23" i="81"/>
  <c r="X19" i="84"/>
  <c r="W20" i="84"/>
  <c r="X24" i="79"/>
  <c r="W25" i="79"/>
  <c r="X34" i="69"/>
  <c r="W35" i="69"/>
  <c r="X33" i="70"/>
  <c r="W34" i="70"/>
  <c r="Q50" i="9"/>
  <c r="W14" i="90"/>
  <c r="W37" i="67"/>
  <c r="X37" i="67" s="1"/>
  <c r="X36" i="67"/>
  <c r="W29" i="75"/>
  <c r="X28" i="75"/>
  <c r="X31" i="72"/>
  <c r="W32" i="72"/>
  <c r="W16" i="88"/>
  <c r="X15" i="88"/>
  <c r="X23" i="80"/>
  <c r="W24" i="80"/>
  <c r="W19" i="85"/>
  <c r="X18" i="85"/>
  <c r="X29" i="74"/>
  <c r="W30" i="74"/>
  <c r="W33" i="71"/>
  <c r="X32" i="71"/>
  <c r="X16" i="87"/>
  <c r="W17" i="87"/>
  <c r="X30" i="73"/>
  <c r="W31" i="73"/>
  <c r="X14" i="89"/>
  <c r="W15" i="89"/>
  <c r="X21" i="82"/>
  <c r="W22" i="82"/>
  <c r="X20" i="83"/>
  <c r="W21" i="83"/>
  <c r="R467" i="56"/>
  <c r="Q467" i="56"/>
  <c r="B469" i="56"/>
  <c r="E468" i="56"/>
  <c r="H468" i="56"/>
  <c r="F468" i="56"/>
  <c r="O468" i="56"/>
  <c r="M468" i="56"/>
  <c r="D468" i="56"/>
  <c r="N468" i="56"/>
  <c r="L468" i="56"/>
  <c r="I468" i="56"/>
  <c r="P468" i="56"/>
  <c r="J468" i="56"/>
  <c r="K468" i="56"/>
  <c r="C468" i="56"/>
  <c r="G468" i="56"/>
  <c r="W22" i="83" l="1"/>
  <c r="X21" i="83"/>
  <c r="W23" i="82"/>
  <c r="X22" i="82"/>
  <c r="X15" i="89"/>
  <c r="W16" i="89"/>
  <c r="W32" i="73"/>
  <c r="X31" i="73"/>
  <c r="W18" i="87"/>
  <c r="X17" i="87"/>
  <c r="W31" i="74"/>
  <c r="X30" i="74"/>
  <c r="W25" i="80"/>
  <c r="X24" i="80"/>
  <c r="X32" i="72"/>
  <c r="W33" i="72"/>
  <c r="W15" i="90"/>
  <c r="X14" i="90"/>
  <c r="W35" i="70"/>
  <c r="X34" i="70"/>
  <c r="X35" i="69"/>
  <c r="W36" i="69"/>
  <c r="X25" i="79"/>
  <c r="W26" i="79"/>
  <c r="W21" i="84"/>
  <c r="X20" i="84"/>
  <c r="W24" i="81"/>
  <c r="X23" i="81"/>
  <c r="W37" i="68"/>
  <c r="X37" i="68" s="1"/>
  <c r="X36" i="68"/>
  <c r="X18" i="86"/>
  <c r="W19" i="86"/>
  <c r="W27" i="78"/>
  <c r="X26" i="78"/>
  <c r="X33" i="71"/>
  <c r="W34" i="71"/>
  <c r="W20" i="85"/>
  <c r="X19" i="85"/>
  <c r="X16" i="88"/>
  <c r="W17" i="88"/>
  <c r="W30" i="75"/>
  <c r="X29" i="75"/>
  <c r="Q51" i="9"/>
  <c r="W14" i="91"/>
  <c r="W29" i="76"/>
  <c r="X28" i="76"/>
  <c r="W28" i="77"/>
  <c r="X27" i="77"/>
  <c r="R468" i="56"/>
  <c r="Q468" i="56"/>
  <c r="B470" i="56"/>
  <c r="I469" i="56"/>
  <c r="F469" i="56"/>
  <c r="D469" i="56"/>
  <c r="G469" i="56"/>
  <c r="O469" i="56"/>
  <c r="N469" i="56"/>
  <c r="M469" i="56"/>
  <c r="L469" i="56"/>
  <c r="C469" i="56"/>
  <c r="P469" i="56"/>
  <c r="H469" i="56"/>
  <c r="K469" i="56"/>
  <c r="E469" i="56"/>
  <c r="J469" i="56"/>
  <c r="X14" i="91" l="1"/>
  <c r="W15" i="91"/>
  <c r="W18" i="88"/>
  <c r="X17" i="88"/>
  <c r="W35" i="71"/>
  <c r="X34" i="71"/>
  <c r="W20" i="86"/>
  <c r="X19" i="86"/>
  <c r="W27" i="79"/>
  <c r="X26" i="79"/>
  <c r="X36" i="69"/>
  <c r="W37" i="69"/>
  <c r="X37" i="69" s="1"/>
  <c r="W34" i="72"/>
  <c r="X33" i="72"/>
  <c r="X16" i="89"/>
  <c r="W17" i="89"/>
  <c r="W29" i="77"/>
  <c r="X28" i="77"/>
  <c r="X29" i="76"/>
  <c r="W30" i="76"/>
  <c r="W14" i="92"/>
  <c r="Q52" i="9"/>
  <c r="W31" i="75"/>
  <c r="X30" i="75"/>
  <c r="X20" i="85"/>
  <c r="W21" i="85"/>
  <c r="X27" i="78"/>
  <c r="W28" i="78"/>
  <c r="W25" i="81"/>
  <c r="X24" i="81"/>
  <c r="W22" i="84"/>
  <c r="X21" i="84"/>
  <c r="X35" i="70"/>
  <c r="W36" i="70"/>
  <c r="W16" i="90"/>
  <c r="X15" i="90"/>
  <c r="X25" i="80"/>
  <c r="W26" i="80"/>
  <c r="X31" i="74"/>
  <c r="W32" i="74"/>
  <c r="W19" i="87"/>
  <c r="X18" i="87"/>
  <c r="W33" i="73"/>
  <c r="X32" i="73"/>
  <c r="W24" i="82"/>
  <c r="X23" i="82"/>
  <c r="W23" i="83"/>
  <c r="X22" i="83"/>
  <c r="R469" i="56"/>
  <c r="Q469" i="56"/>
  <c r="B471" i="56"/>
  <c r="G470" i="56"/>
  <c r="L470" i="56"/>
  <c r="M470" i="56"/>
  <c r="P470" i="56"/>
  <c r="C470" i="56"/>
  <c r="H470" i="56"/>
  <c r="N470" i="56"/>
  <c r="D470" i="56"/>
  <c r="J470" i="56"/>
  <c r="E470" i="56"/>
  <c r="I470" i="56"/>
  <c r="O470" i="56"/>
  <c r="F470" i="56"/>
  <c r="K470" i="56"/>
  <c r="W33" i="74" l="1"/>
  <c r="X32" i="74"/>
  <c r="X26" i="80"/>
  <c r="W27" i="80"/>
  <c r="W37" i="70"/>
  <c r="X37" i="70" s="1"/>
  <c r="X36" i="70"/>
  <c r="X28" i="78"/>
  <c r="W29" i="78"/>
  <c r="W22" i="85"/>
  <c r="X21" i="85"/>
  <c r="Q53" i="9"/>
  <c r="W14" i="93"/>
  <c r="X30" i="76"/>
  <c r="W31" i="76"/>
  <c r="X17" i="89"/>
  <c r="W18" i="89"/>
  <c r="W16" i="91"/>
  <c r="X15" i="91"/>
  <c r="W24" i="83"/>
  <c r="X23" i="83"/>
  <c r="X24" i="82"/>
  <c r="W25" i="82"/>
  <c r="X33" i="73"/>
  <c r="W34" i="73"/>
  <c r="X19" i="87"/>
  <c r="W20" i="87"/>
  <c r="X16" i="90"/>
  <c r="W17" i="90"/>
  <c r="W23" i="84"/>
  <c r="X22" i="84"/>
  <c r="W26" i="81"/>
  <c r="X25" i="81"/>
  <c r="X31" i="75"/>
  <c r="W32" i="75"/>
  <c r="X14" i="92"/>
  <c r="W15" i="92"/>
  <c r="W30" i="77"/>
  <c r="X29" i="77"/>
  <c r="X34" i="72"/>
  <c r="W35" i="72"/>
  <c r="X27" i="79"/>
  <c r="W28" i="79"/>
  <c r="X20" i="86"/>
  <c r="W21" i="86"/>
  <c r="W36" i="71"/>
  <c r="X35" i="71"/>
  <c r="X18" i="88"/>
  <c r="W19" i="88"/>
  <c r="R470" i="56"/>
  <c r="B472" i="56"/>
  <c r="Q470" i="56"/>
  <c r="I471" i="56"/>
  <c r="D471" i="56"/>
  <c r="E471" i="56"/>
  <c r="O471" i="56"/>
  <c r="M471" i="56"/>
  <c r="C471" i="56"/>
  <c r="L471" i="56"/>
  <c r="F471" i="56"/>
  <c r="P471" i="56"/>
  <c r="H471" i="56"/>
  <c r="G471" i="56"/>
  <c r="J471" i="56"/>
  <c r="N471" i="56"/>
  <c r="K471" i="56"/>
  <c r="X19" i="88" l="1"/>
  <c r="W20" i="88"/>
  <c r="W22" i="86"/>
  <c r="X21" i="86"/>
  <c r="X28" i="79"/>
  <c r="W29" i="79"/>
  <c r="W36" i="72"/>
  <c r="X35" i="72"/>
  <c r="W16" i="92"/>
  <c r="X15" i="92"/>
  <c r="X32" i="75"/>
  <c r="W33" i="75"/>
  <c r="W18" i="90"/>
  <c r="X17" i="90"/>
  <c r="W21" i="87"/>
  <c r="X20" i="87"/>
  <c r="X34" i="73"/>
  <c r="W35" i="73"/>
  <c r="W26" i="82"/>
  <c r="X25" i="82"/>
  <c r="W19" i="89"/>
  <c r="X18" i="89"/>
  <c r="W32" i="76"/>
  <c r="X31" i="76"/>
  <c r="W15" i="93"/>
  <c r="X14" i="93"/>
  <c r="W30" i="78"/>
  <c r="X29" i="78"/>
  <c r="X27" i="80"/>
  <c r="W28" i="80"/>
  <c r="X36" i="71"/>
  <c r="W37" i="71"/>
  <c r="X37" i="71" s="1"/>
  <c r="W31" i="77"/>
  <c r="X30" i="77"/>
  <c r="X26" i="81"/>
  <c r="W27" i="81"/>
  <c r="W24" i="84"/>
  <c r="X23" i="84"/>
  <c r="W25" i="83"/>
  <c r="X24" i="83"/>
  <c r="X16" i="91"/>
  <c r="W17" i="91"/>
  <c r="Q54" i="9"/>
  <c r="W14" i="94"/>
  <c r="X22" i="85"/>
  <c r="W23" i="85"/>
  <c r="W34" i="74"/>
  <c r="X33" i="74"/>
  <c r="R471" i="56"/>
  <c r="Q471" i="56"/>
  <c r="B473" i="56"/>
  <c r="O472" i="56"/>
  <c r="G472" i="56"/>
  <c r="H472" i="56"/>
  <c r="D472" i="56"/>
  <c r="E472" i="56"/>
  <c r="M472" i="56"/>
  <c r="J472" i="56"/>
  <c r="I472" i="56"/>
  <c r="F472" i="56"/>
  <c r="K472" i="56"/>
  <c r="P472" i="56"/>
  <c r="C472" i="56"/>
  <c r="N472" i="56"/>
  <c r="L472" i="56"/>
  <c r="W24" i="85" l="1"/>
  <c r="X23" i="85"/>
  <c r="W15" i="94"/>
  <c r="X14" i="94"/>
  <c r="X17" i="91"/>
  <c r="W18" i="91"/>
  <c r="X27" i="81"/>
  <c r="W28" i="81"/>
  <c r="W29" i="80"/>
  <c r="X28" i="80"/>
  <c r="X35" i="73"/>
  <c r="W36" i="73"/>
  <c r="X33" i="75"/>
  <c r="W34" i="75"/>
  <c r="W30" i="79"/>
  <c r="X29" i="79"/>
  <c r="X20" i="88"/>
  <c r="W21" i="88"/>
  <c r="W35" i="74"/>
  <c r="X34" i="74"/>
  <c r="Q55" i="9"/>
  <c r="W14" i="95"/>
  <c r="W26" i="83"/>
  <c r="X25" i="83"/>
  <c r="W25" i="84"/>
  <c r="X24" i="84"/>
  <c r="W32" i="77"/>
  <c r="X31" i="77"/>
  <c r="X30" i="78"/>
  <c r="W31" i="78"/>
  <c r="X15" i="93"/>
  <c r="W16" i="93"/>
  <c r="X32" i="76"/>
  <c r="W33" i="76"/>
  <c r="X19" i="89"/>
  <c r="W20" i="89"/>
  <c r="X26" i="82"/>
  <c r="W27" i="82"/>
  <c r="W22" i="87"/>
  <c r="X21" i="87"/>
  <c r="W19" i="90"/>
  <c r="X18" i="90"/>
  <c r="W17" i="92"/>
  <c r="X16" i="92"/>
  <c r="W37" i="72"/>
  <c r="X37" i="72" s="1"/>
  <c r="X36" i="72"/>
  <c r="W23" i="86"/>
  <c r="X22" i="86"/>
  <c r="R472" i="56"/>
  <c r="Q472" i="56"/>
  <c r="B474" i="56"/>
  <c r="P473" i="56"/>
  <c r="I473" i="56"/>
  <c r="J473" i="56"/>
  <c r="C473" i="56"/>
  <c r="N473" i="56"/>
  <c r="H473" i="56"/>
  <c r="M473" i="56"/>
  <c r="F473" i="56"/>
  <c r="E473" i="56"/>
  <c r="K473" i="56"/>
  <c r="L473" i="56"/>
  <c r="D473" i="56"/>
  <c r="O473" i="56"/>
  <c r="G473" i="56"/>
  <c r="W28" i="82" l="1"/>
  <c r="X27" i="82"/>
  <c r="X20" i="89"/>
  <c r="W21" i="89"/>
  <c r="X33" i="76"/>
  <c r="W34" i="76"/>
  <c r="X16" i="93"/>
  <c r="W17" i="93"/>
  <c r="X31" i="78"/>
  <c r="W32" i="78"/>
  <c r="X14" i="95"/>
  <c r="W15" i="95"/>
  <c r="W22" i="88"/>
  <c r="X21" i="88"/>
  <c r="W35" i="75"/>
  <c r="X34" i="75"/>
  <c r="W37" i="73"/>
  <c r="X37" i="73" s="1"/>
  <c r="X36" i="73"/>
  <c r="W29" i="81"/>
  <c r="X28" i="81"/>
  <c r="W19" i="91"/>
  <c r="X18" i="91"/>
  <c r="X23" i="86"/>
  <c r="W24" i="86"/>
  <c r="W18" i="92"/>
  <c r="X17" i="92"/>
  <c r="W20" i="90"/>
  <c r="X19" i="90"/>
  <c r="W23" i="87"/>
  <c r="X22" i="87"/>
  <c r="X32" i="77"/>
  <c r="W33" i="77"/>
  <c r="W26" i="84"/>
  <c r="X25" i="84"/>
  <c r="W27" i="83"/>
  <c r="X26" i="83"/>
  <c r="W14" i="96"/>
  <c r="Q56" i="9"/>
  <c r="W36" i="74"/>
  <c r="X35" i="74"/>
  <c r="W31" i="79"/>
  <c r="X30" i="79"/>
  <c r="W30" i="80"/>
  <c r="X29" i="80"/>
  <c r="X15" i="94"/>
  <c r="W16" i="94"/>
  <c r="X24" i="85"/>
  <c r="W25" i="85"/>
  <c r="R473" i="56"/>
  <c r="Q473" i="56"/>
  <c r="B475" i="56"/>
  <c r="K474" i="56"/>
  <c r="M474" i="56"/>
  <c r="C474" i="56"/>
  <c r="D474" i="56"/>
  <c r="P474" i="56"/>
  <c r="I474" i="56"/>
  <c r="O474" i="56"/>
  <c r="H474" i="56"/>
  <c r="G474" i="56"/>
  <c r="J474" i="56"/>
  <c r="L474" i="56"/>
  <c r="F474" i="56"/>
  <c r="N474" i="56"/>
  <c r="E474" i="56"/>
  <c r="W26" i="85" l="1"/>
  <c r="X25" i="85"/>
  <c r="W17" i="94"/>
  <c r="X16" i="94"/>
  <c r="Q57" i="9"/>
  <c r="W14" i="97"/>
  <c r="X33" i="77"/>
  <c r="W34" i="77"/>
  <c r="W25" i="86"/>
  <c r="X24" i="86"/>
  <c r="W16" i="95"/>
  <c r="X15" i="95"/>
  <c r="W33" i="78"/>
  <c r="X32" i="78"/>
  <c r="W18" i="93"/>
  <c r="X17" i="93"/>
  <c r="X34" i="76"/>
  <c r="W35" i="76"/>
  <c r="W22" i="89"/>
  <c r="X21" i="89"/>
  <c r="X30" i="80"/>
  <c r="W31" i="80"/>
  <c r="X31" i="79"/>
  <c r="W32" i="79"/>
  <c r="X36" i="74"/>
  <c r="W37" i="74"/>
  <c r="X37" i="74" s="1"/>
  <c r="W15" i="96"/>
  <c r="X14" i="96"/>
  <c r="W28" i="83"/>
  <c r="X27" i="83"/>
  <c r="W27" i="84"/>
  <c r="X26" i="84"/>
  <c r="X23" i="87"/>
  <c r="W24" i="87"/>
  <c r="X20" i="90"/>
  <c r="W21" i="90"/>
  <c r="W19" i="92"/>
  <c r="X18" i="92"/>
  <c r="X19" i="91"/>
  <c r="W20" i="91"/>
  <c r="W30" i="81"/>
  <c r="X29" i="81"/>
  <c r="W36" i="75"/>
  <c r="X35" i="75"/>
  <c r="X22" i="88"/>
  <c r="W23" i="88"/>
  <c r="X28" i="82"/>
  <c r="W29" i="82"/>
  <c r="R474" i="56"/>
  <c r="Q474" i="56"/>
  <c r="B476" i="56"/>
  <c r="L475" i="56"/>
  <c r="E475" i="56"/>
  <c r="G475" i="56"/>
  <c r="C475" i="56"/>
  <c r="D475" i="56"/>
  <c r="J475" i="56"/>
  <c r="I475" i="56"/>
  <c r="M475" i="56"/>
  <c r="F475" i="56"/>
  <c r="O475" i="56"/>
  <c r="P475" i="56"/>
  <c r="N475" i="56"/>
  <c r="H475" i="56"/>
  <c r="K475" i="56"/>
  <c r="W30" i="82" l="1"/>
  <c r="X29" i="82"/>
  <c r="W24" i="88"/>
  <c r="X23" i="88"/>
  <c r="X20" i="91"/>
  <c r="W21" i="91"/>
  <c r="X21" i="90"/>
  <c r="W22" i="90"/>
  <c r="X24" i="87"/>
  <c r="W25" i="87"/>
  <c r="W33" i="79"/>
  <c r="X32" i="79"/>
  <c r="W32" i="80"/>
  <c r="X31" i="80"/>
  <c r="X35" i="76"/>
  <c r="W36" i="76"/>
  <c r="X34" i="77"/>
  <c r="W35" i="77"/>
  <c r="W15" i="97"/>
  <c r="X14" i="97"/>
  <c r="X36" i="75"/>
  <c r="W37" i="75"/>
  <c r="X37" i="75" s="1"/>
  <c r="X30" i="81"/>
  <c r="W31" i="81"/>
  <c r="X19" i="92"/>
  <c r="W20" i="92"/>
  <c r="W28" i="84"/>
  <c r="X27" i="84"/>
  <c r="X28" i="83"/>
  <c r="W29" i="83"/>
  <c r="X15" i="96"/>
  <c r="W16" i="96"/>
  <c r="X22" i="89"/>
  <c r="W23" i="89"/>
  <c r="W19" i="93"/>
  <c r="X18" i="93"/>
  <c r="X33" i="78"/>
  <c r="W34" i="78"/>
  <c r="W17" i="95"/>
  <c r="X16" i="95"/>
  <c r="X25" i="86"/>
  <c r="W26" i="86"/>
  <c r="Q58" i="9"/>
  <c r="W14" i="98"/>
  <c r="W18" i="94"/>
  <c r="X17" i="94"/>
  <c r="W27" i="85"/>
  <c r="X26" i="85"/>
  <c r="R475" i="56"/>
  <c r="B477" i="56"/>
  <c r="Q475" i="56"/>
  <c r="N476" i="56"/>
  <c r="J476" i="56"/>
  <c r="O476" i="56"/>
  <c r="L476" i="56"/>
  <c r="M476" i="56"/>
  <c r="D476" i="56"/>
  <c r="E476" i="56"/>
  <c r="C476" i="56"/>
  <c r="P476" i="56"/>
  <c r="G476" i="56"/>
  <c r="I476" i="56"/>
  <c r="F476" i="56"/>
  <c r="H476" i="56"/>
  <c r="K476" i="56"/>
  <c r="X14" i="98" l="1"/>
  <c r="W15" i="98"/>
  <c r="W27" i="86"/>
  <c r="X26" i="86"/>
  <c r="W35" i="78"/>
  <c r="X34" i="78"/>
  <c r="W24" i="89"/>
  <c r="X23" i="89"/>
  <c r="W17" i="96"/>
  <c r="X16" i="96"/>
  <c r="W30" i="83"/>
  <c r="X29" i="83"/>
  <c r="X20" i="92"/>
  <c r="W21" i="92"/>
  <c r="X31" i="81"/>
  <c r="W32" i="81"/>
  <c r="X35" i="77"/>
  <c r="W36" i="77"/>
  <c r="X36" i="76"/>
  <c r="W37" i="76"/>
  <c r="X37" i="76" s="1"/>
  <c r="W26" i="87"/>
  <c r="X25" i="87"/>
  <c r="W23" i="90"/>
  <c r="X22" i="90"/>
  <c r="X21" i="91"/>
  <c r="W22" i="91"/>
  <c r="X27" i="85"/>
  <c r="W28" i="85"/>
  <c r="W19" i="94"/>
  <c r="X18" i="94"/>
  <c r="Q59" i="9"/>
  <c r="W14" i="99"/>
  <c r="X17" i="95"/>
  <c r="W18" i="95"/>
  <c r="W20" i="93"/>
  <c r="X19" i="93"/>
  <c r="X28" i="84"/>
  <c r="W29" i="84"/>
  <c r="W16" i="97"/>
  <c r="X15" i="97"/>
  <c r="W33" i="80"/>
  <c r="X32" i="80"/>
  <c r="W34" i="79"/>
  <c r="X33" i="79"/>
  <c r="W25" i="88"/>
  <c r="X24" i="88"/>
  <c r="W31" i="82"/>
  <c r="X30" i="82"/>
  <c r="R476" i="56"/>
  <c r="Q476" i="56"/>
  <c r="B478" i="56"/>
  <c r="E477" i="56"/>
  <c r="F477" i="56"/>
  <c r="O477" i="56"/>
  <c r="G477" i="56"/>
  <c r="D477" i="56"/>
  <c r="K477" i="56"/>
  <c r="M477" i="56"/>
  <c r="P477" i="56"/>
  <c r="I477" i="56"/>
  <c r="H477" i="56"/>
  <c r="C477" i="56"/>
  <c r="N477" i="56"/>
  <c r="L477" i="56"/>
  <c r="J477" i="56"/>
  <c r="W30" i="84" l="1"/>
  <c r="X29" i="84"/>
  <c r="X18" i="95"/>
  <c r="W19" i="95"/>
  <c r="W15" i="99"/>
  <c r="X14" i="99"/>
  <c r="W29" i="85"/>
  <c r="X28" i="85"/>
  <c r="W23" i="91"/>
  <c r="X22" i="91"/>
  <c r="X36" i="77"/>
  <c r="W37" i="77"/>
  <c r="X37" i="77" s="1"/>
  <c r="W33" i="81"/>
  <c r="X32" i="81"/>
  <c r="X21" i="92"/>
  <c r="W22" i="92"/>
  <c r="X15" i="98"/>
  <c r="W16" i="98"/>
  <c r="W32" i="82"/>
  <c r="X31" i="82"/>
  <c r="X25" i="88"/>
  <c r="W26" i="88"/>
  <c r="W35" i="79"/>
  <c r="X34" i="79"/>
  <c r="X33" i="80"/>
  <c r="W34" i="80"/>
  <c r="W17" i="97"/>
  <c r="X16" i="97"/>
  <c r="X20" i="93"/>
  <c r="W21" i="93"/>
  <c r="Q60" i="9"/>
  <c r="W14" i="100"/>
  <c r="X19" i="94"/>
  <c r="W20" i="94"/>
  <c r="X23" i="90"/>
  <c r="W24" i="90"/>
  <c r="X26" i="87"/>
  <c r="W27" i="87"/>
  <c r="X30" i="83"/>
  <c r="W31" i="83"/>
  <c r="W18" i="96"/>
  <c r="X17" i="96"/>
  <c r="W25" i="89"/>
  <c r="X24" i="89"/>
  <c r="W36" i="78"/>
  <c r="X35" i="78"/>
  <c r="X27" i="86"/>
  <c r="W28" i="86"/>
  <c r="R477" i="56"/>
  <c r="Q477" i="56"/>
  <c r="B479" i="56"/>
  <c r="O478" i="56"/>
  <c r="H478" i="56"/>
  <c r="L478" i="56"/>
  <c r="F478" i="56"/>
  <c r="C478" i="56"/>
  <c r="G478" i="56"/>
  <c r="M478" i="56"/>
  <c r="D478" i="56"/>
  <c r="P478" i="56"/>
  <c r="N478" i="56"/>
  <c r="J478" i="56"/>
  <c r="I478" i="56"/>
  <c r="K478" i="56"/>
  <c r="E478" i="56"/>
  <c r="X28" i="86" l="1"/>
  <c r="W29" i="86"/>
  <c r="X31" i="83"/>
  <c r="W32" i="83"/>
  <c r="W28" i="87"/>
  <c r="X27" i="87"/>
  <c r="X24" i="90"/>
  <c r="W25" i="90"/>
  <c r="W21" i="94"/>
  <c r="X20" i="94"/>
  <c r="X14" i="100"/>
  <c r="W15" i="100"/>
  <c r="W22" i="93"/>
  <c r="X21" i="93"/>
  <c r="X34" i="80"/>
  <c r="W35" i="80"/>
  <c r="W27" i="88"/>
  <c r="X26" i="88"/>
  <c r="X16" i="98"/>
  <c r="W17" i="98"/>
  <c r="W23" i="92"/>
  <c r="X22" i="92"/>
  <c r="W20" i="95"/>
  <c r="X19" i="95"/>
  <c r="X36" i="78"/>
  <c r="W37" i="78"/>
  <c r="X37" i="78" s="1"/>
  <c r="W26" i="89"/>
  <c r="X25" i="89"/>
  <c r="W19" i="96"/>
  <c r="X18" i="96"/>
  <c r="W14" i="101"/>
  <c r="Q61" i="9"/>
  <c r="X17" i="97"/>
  <c r="W18" i="97"/>
  <c r="W36" i="79"/>
  <c r="X35" i="79"/>
  <c r="X32" i="82"/>
  <c r="W33" i="82"/>
  <c r="W34" i="81"/>
  <c r="X33" i="81"/>
  <c r="W24" i="91"/>
  <c r="X23" i="91"/>
  <c r="X29" i="85"/>
  <c r="W30" i="85"/>
  <c r="X15" i="99"/>
  <c r="W16" i="99"/>
  <c r="X30" i="84"/>
  <c r="W31" i="84"/>
  <c r="R478" i="56"/>
  <c r="Q478" i="56"/>
  <c r="B480" i="56"/>
  <c r="P479" i="56"/>
  <c r="L479" i="56"/>
  <c r="O479" i="56"/>
  <c r="J479" i="56"/>
  <c r="N479" i="56"/>
  <c r="H479" i="56"/>
  <c r="K479" i="56"/>
  <c r="D479" i="56"/>
  <c r="F479" i="56"/>
  <c r="M479" i="56"/>
  <c r="G479" i="56"/>
  <c r="I479" i="56"/>
  <c r="C479" i="56"/>
  <c r="E479" i="56"/>
  <c r="W32" i="84" l="1"/>
  <c r="X31" i="84"/>
  <c r="X16" i="99"/>
  <c r="W17" i="99"/>
  <c r="W31" i="85"/>
  <c r="X30" i="85"/>
  <c r="X33" i="82"/>
  <c r="W34" i="82"/>
  <c r="X18" i="97"/>
  <c r="W19" i="97"/>
  <c r="W14" i="102"/>
  <c r="Q62" i="9"/>
  <c r="W18" i="98"/>
  <c r="X17" i="98"/>
  <c r="W36" i="80"/>
  <c r="X35" i="80"/>
  <c r="X15" i="100"/>
  <c r="W16" i="100"/>
  <c r="X25" i="90"/>
  <c r="W26" i="90"/>
  <c r="X32" i="83"/>
  <c r="W33" i="83"/>
  <c r="W30" i="86"/>
  <c r="X29" i="86"/>
  <c r="W25" i="91"/>
  <c r="X24" i="91"/>
  <c r="W35" i="81"/>
  <c r="X34" i="81"/>
  <c r="X36" i="79"/>
  <c r="W37" i="79"/>
  <c r="X37" i="79" s="1"/>
  <c r="W15" i="101"/>
  <c r="X14" i="101"/>
  <c r="W20" i="96"/>
  <c r="X19" i="96"/>
  <c r="W27" i="89"/>
  <c r="X26" i="89"/>
  <c r="W21" i="95"/>
  <c r="X20" i="95"/>
  <c r="W24" i="92"/>
  <c r="X23" i="92"/>
  <c r="W28" i="88"/>
  <c r="X27" i="88"/>
  <c r="W23" i="93"/>
  <c r="X22" i="93"/>
  <c r="W22" i="94"/>
  <c r="X21" i="94"/>
  <c r="X28" i="87"/>
  <c r="W29" i="87"/>
  <c r="R479" i="56"/>
  <c r="B481" i="56"/>
  <c r="Q479" i="56"/>
  <c r="C480" i="56"/>
  <c r="M480" i="56"/>
  <c r="N480" i="56"/>
  <c r="D480" i="56"/>
  <c r="I480" i="56"/>
  <c r="E480" i="56"/>
  <c r="H480" i="56"/>
  <c r="O480" i="56"/>
  <c r="L480" i="56"/>
  <c r="P480" i="56"/>
  <c r="G480" i="56"/>
  <c r="K480" i="56"/>
  <c r="J480" i="56"/>
  <c r="F480" i="56"/>
  <c r="X29" i="87" l="1"/>
  <c r="W30" i="87"/>
  <c r="X33" i="83"/>
  <c r="W34" i="83"/>
  <c r="W27" i="90"/>
  <c r="X26" i="90"/>
  <c r="X16" i="100"/>
  <c r="W17" i="100"/>
  <c r="Q63" i="9"/>
  <c r="W14" i="103"/>
  <c r="W20" i="97"/>
  <c r="X19" i="97"/>
  <c r="W35" i="82"/>
  <c r="X34" i="82"/>
  <c r="W18" i="99"/>
  <c r="X17" i="99"/>
  <c r="W23" i="94"/>
  <c r="X22" i="94"/>
  <c r="W24" i="93"/>
  <c r="X23" i="93"/>
  <c r="W29" i="88"/>
  <c r="X28" i="88"/>
  <c r="X24" i="92"/>
  <c r="W25" i="92"/>
  <c r="X21" i="95"/>
  <c r="W22" i="95"/>
  <c r="X27" i="89"/>
  <c r="W28" i="89"/>
  <c r="W21" i="96"/>
  <c r="X20" i="96"/>
  <c r="W16" i="101"/>
  <c r="X15" i="101"/>
  <c r="X35" i="81"/>
  <c r="W36" i="81"/>
  <c r="W26" i="91"/>
  <c r="X25" i="91"/>
  <c r="X30" i="86"/>
  <c r="W31" i="86"/>
  <c r="W37" i="80"/>
  <c r="X37" i="80" s="1"/>
  <c r="X36" i="80"/>
  <c r="W19" i="98"/>
  <c r="X18" i="98"/>
  <c r="W15" i="102"/>
  <c r="X14" i="102"/>
  <c r="X31" i="85"/>
  <c r="W32" i="85"/>
  <c r="X32" i="84"/>
  <c r="W33" i="84"/>
  <c r="R480" i="56"/>
  <c r="Q480" i="56"/>
  <c r="B482" i="56"/>
  <c r="H481" i="56"/>
  <c r="M481" i="56"/>
  <c r="L481" i="56"/>
  <c r="O481" i="56"/>
  <c r="I481" i="56"/>
  <c r="D481" i="56"/>
  <c r="K481" i="56"/>
  <c r="C481" i="56"/>
  <c r="F481" i="56"/>
  <c r="P481" i="56"/>
  <c r="N481" i="56"/>
  <c r="E481" i="56"/>
  <c r="J481" i="56"/>
  <c r="G481" i="56"/>
  <c r="W34" i="84" l="1"/>
  <c r="X33" i="84"/>
  <c r="W33" i="85"/>
  <c r="X32" i="85"/>
  <c r="X31" i="86"/>
  <c r="W32" i="86"/>
  <c r="X36" i="81"/>
  <c r="W37" i="81"/>
  <c r="X37" i="81" s="1"/>
  <c r="W29" i="89"/>
  <c r="X28" i="89"/>
  <c r="X22" i="95"/>
  <c r="W23" i="95"/>
  <c r="X25" i="92"/>
  <c r="W26" i="92"/>
  <c r="X14" i="103"/>
  <c r="W15" i="103"/>
  <c r="W18" i="100"/>
  <c r="X17" i="100"/>
  <c r="W35" i="83"/>
  <c r="X34" i="83"/>
  <c r="X30" i="87"/>
  <c r="W31" i="87"/>
  <c r="X15" i="102"/>
  <c r="W16" i="102"/>
  <c r="W20" i="98"/>
  <c r="X19" i="98"/>
  <c r="X26" i="91"/>
  <c r="W27" i="91"/>
  <c r="W17" i="101"/>
  <c r="X16" i="101"/>
  <c r="W22" i="96"/>
  <c r="X21" i="96"/>
  <c r="X29" i="88"/>
  <c r="W30" i="88"/>
  <c r="W25" i="93"/>
  <c r="X24" i="93"/>
  <c r="W24" i="94"/>
  <c r="X23" i="94"/>
  <c r="W19" i="99"/>
  <c r="X18" i="99"/>
  <c r="X35" i="82"/>
  <c r="W36" i="82"/>
  <c r="W21" i="97"/>
  <c r="X20" i="97"/>
  <c r="Q64" i="9"/>
  <c r="W14" i="104"/>
  <c r="X27" i="90"/>
  <c r="W28" i="90"/>
  <c r="R481" i="56"/>
  <c r="Q481" i="56"/>
  <c r="B483" i="56"/>
  <c r="D482" i="56"/>
  <c r="K482" i="56"/>
  <c r="E482" i="56"/>
  <c r="P482" i="56"/>
  <c r="O482" i="56"/>
  <c r="L482" i="56"/>
  <c r="F482" i="56"/>
  <c r="N482" i="56"/>
  <c r="J482" i="56"/>
  <c r="I482" i="56"/>
  <c r="C482" i="56"/>
  <c r="G482" i="56"/>
  <c r="M482" i="56"/>
  <c r="H482" i="56"/>
  <c r="W29" i="90" l="1"/>
  <c r="X28" i="90"/>
  <c r="W15" i="104"/>
  <c r="X14" i="104"/>
  <c r="W37" i="82"/>
  <c r="X37" i="82" s="1"/>
  <c r="X36" i="82"/>
  <c r="X30" i="88"/>
  <c r="W31" i="88"/>
  <c r="X27" i="91"/>
  <c r="W28" i="91"/>
  <c r="X16" i="102"/>
  <c r="W17" i="102"/>
  <c r="X31" i="87"/>
  <c r="W32" i="87"/>
  <c r="X15" i="103"/>
  <c r="W16" i="103"/>
  <c r="X26" i="92"/>
  <c r="W27" i="92"/>
  <c r="W24" i="95"/>
  <c r="X23" i="95"/>
  <c r="X32" i="86"/>
  <c r="W33" i="86"/>
  <c r="W14" i="105"/>
  <c r="Q65" i="9"/>
  <c r="W22" i="97"/>
  <c r="X21" i="97"/>
  <c r="W20" i="99"/>
  <c r="X19" i="99"/>
  <c r="W25" i="94"/>
  <c r="X24" i="94"/>
  <c r="W26" i="93"/>
  <c r="X25" i="93"/>
  <c r="X22" i="96"/>
  <c r="W23" i="96"/>
  <c r="W18" i="101"/>
  <c r="X17" i="101"/>
  <c r="W21" i="98"/>
  <c r="X20" i="98"/>
  <c r="W36" i="83"/>
  <c r="X35" i="83"/>
  <c r="W19" i="100"/>
  <c r="X18" i="100"/>
  <c r="X29" i="89"/>
  <c r="W30" i="89"/>
  <c r="X33" i="85"/>
  <c r="W34" i="85"/>
  <c r="W35" i="84"/>
  <c r="X34" i="84"/>
  <c r="R482" i="56"/>
  <c r="Q482" i="56"/>
  <c r="B484" i="56"/>
  <c r="L483" i="56"/>
  <c r="G483" i="56"/>
  <c r="M483" i="56"/>
  <c r="J483" i="56"/>
  <c r="H483" i="56"/>
  <c r="K483" i="56"/>
  <c r="F483" i="56"/>
  <c r="I483" i="56"/>
  <c r="P483" i="56"/>
  <c r="E483" i="56"/>
  <c r="N483" i="56"/>
  <c r="D483" i="56"/>
  <c r="C483" i="56"/>
  <c r="O483" i="56"/>
  <c r="X34" i="85" l="1"/>
  <c r="W35" i="85"/>
  <c r="X30" i="89"/>
  <c r="W31" i="89"/>
  <c r="X23" i="96"/>
  <c r="W24" i="96"/>
  <c r="Q66" i="9"/>
  <c r="W14" i="106"/>
  <c r="X33" i="86"/>
  <c r="W34" i="86"/>
  <c r="X27" i="92"/>
  <c r="W28" i="92"/>
  <c r="W17" i="103"/>
  <c r="X16" i="103"/>
  <c r="X32" i="87"/>
  <c r="W33" i="87"/>
  <c r="W18" i="102"/>
  <c r="X17" i="102"/>
  <c r="W29" i="91"/>
  <c r="X28" i="91"/>
  <c r="W32" i="88"/>
  <c r="X31" i="88"/>
  <c r="W36" i="84"/>
  <c r="X35" i="84"/>
  <c r="W20" i="100"/>
  <c r="X19" i="100"/>
  <c r="W37" i="83"/>
  <c r="X37" i="83" s="1"/>
  <c r="X36" i="83"/>
  <c r="X21" i="98"/>
  <c r="W22" i="98"/>
  <c r="W19" i="101"/>
  <c r="X18" i="101"/>
  <c r="X26" i="93"/>
  <c r="W27" i="93"/>
  <c r="W26" i="94"/>
  <c r="X25" i="94"/>
  <c r="W21" i="99"/>
  <c r="X20" i="99"/>
  <c r="W23" i="97"/>
  <c r="X22" i="97"/>
  <c r="X14" i="105"/>
  <c r="W15" i="105"/>
  <c r="W25" i="95"/>
  <c r="X24" i="95"/>
  <c r="W16" i="104"/>
  <c r="X15" i="104"/>
  <c r="X29" i="90"/>
  <c r="W30" i="90"/>
  <c r="R483" i="56"/>
  <c r="B485" i="56"/>
  <c r="Q483" i="56"/>
  <c r="H484" i="56"/>
  <c r="G484" i="56"/>
  <c r="L484" i="56"/>
  <c r="F484" i="56"/>
  <c r="O484" i="56"/>
  <c r="P484" i="56"/>
  <c r="D484" i="56"/>
  <c r="J484" i="56"/>
  <c r="M484" i="56"/>
  <c r="K484" i="56"/>
  <c r="E484" i="56"/>
  <c r="I484" i="56"/>
  <c r="C484" i="56"/>
  <c r="N484" i="56"/>
  <c r="X30" i="90" l="1"/>
  <c r="W31" i="90"/>
  <c r="W16" i="105"/>
  <c r="X15" i="105"/>
  <c r="X27" i="93"/>
  <c r="W28" i="93"/>
  <c r="X22" i="98"/>
  <c r="W23" i="98"/>
  <c r="X33" i="87"/>
  <c r="W34" i="87"/>
  <c r="X28" i="92"/>
  <c r="W29" i="92"/>
  <c r="W35" i="86"/>
  <c r="X34" i="86"/>
  <c r="X14" i="106"/>
  <c r="W15" i="106"/>
  <c r="W25" i="96"/>
  <c r="X24" i="96"/>
  <c r="W32" i="89"/>
  <c r="X31" i="89"/>
  <c r="W36" i="85"/>
  <c r="X35" i="85"/>
  <c r="W17" i="104"/>
  <c r="X16" i="104"/>
  <c r="W26" i="95"/>
  <c r="X25" i="95"/>
  <c r="W24" i="97"/>
  <c r="X23" i="97"/>
  <c r="X21" i="99"/>
  <c r="W22" i="99"/>
  <c r="W27" i="94"/>
  <c r="X26" i="94"/>
  <c r="W20" i="101"/>
  <c r="X19" i="101"/>
  <c r="X20" i="100"/>
  <c r="W21" i="100"/>
  <c r="X36" i="84"/>
  <c r="W37" i="84"/>
  <c r="X37" i="84" s="1"/>
  <c r="W33" i="88"/>
  <c r="X32" i="88"/>
  <c r="X29" i="91"/>
  <c r="W30" i="91"/>
  <c r="X18" i="102"/>
  <c r="W19" i="102"/>
  <c r="X17" i="103"/>
  <c r="W18" i="103"/>
  <c r="Q67" i="9"/>
  <c r="W14" i="107"/>
  <c r="R484" i="56"/>
  <c r="Q484" i="56"/>
  <c r="B486" i="56"/>
  <c r="H485" i="56"/>
  <c r="C485" i="56"/>
  <c r="G485" i="56"/>
  <c r="I485" i="56"/>
  <c r="J485" i="56"/>
  <c r="L485" i="56"/>
  <c r="N485" i="56"/>
  <c r="O485" i="56"/>
  <c r="K485" i="56"/>
  <c r="E485" i="56"/>
  <c r="P485" i="56"/>
  <c r="M485" i="56"/>
  <c r="D485" i="56"/>
  <c r="F485" i="56"/>
  <c r="W15" i="107" l="1"/>
  <c r="X14" i="107"/>
  <c r="X18" i="103"/>
  <c r="W19" i="103"/>
  <c r="W20" i="102"/>
  <c r="X19" i="102"/>
  <c r="W31" i="91"/>
  <c r="X30" i="91"/>
  <c r="W22" i="100"/>
  <c r="X21" i="100"/>
  <c r="W23" i="99"/>
  <c r="X22" i="99"/>
  <c r="W16" i="106"/>
  <c r="X15" i="106"/>
  <c r="X29" i="92"/>
  <c r="W30" i="92"/>
  <c r="W35" i="87"/>
  <c r="X34" i="87"/>
  <c r="X23" i="98"/>
  <c r="W24" i="98"/>
  <c r="X28" i="93"/>
  <c r="W29" i="93"/>
  <c r="X31" i="90"/>
  <c r="W32" i="90"/>
  <c r="Q68" i="9"/>
  <c r="W14" i="108"/>
  <c r="W34" i="88"/>
  <c r="X33" i="88"/>
  <c r="X20" i="101"/>
  <c r="W21" i="101"/>
  <c r="X27" i="94"/>
  <c r="W28" i="94"/>
  <c r="X24" i="97"/>
  <c r="W25" i="97"/>
  <c r="W27" i="95"/>
  <c r="X26" i="95"/>
  <c r="X17" i="104"/>
  <c r="W18" i="104"/>
  <c r="X36" i="85"/>
  <c r="W37" i="85"/>
  <c r="X37" i="85" s="1"/>
  <c r="W33" i="89"/>
  <c r="X32" i="89"/>
  <c r="W26" i="96"/>
  <c r="X25" i="96"/>
  <c r="W36" i="86"/>
  <c r="X35" i="86"/>
  <c r="X16" i="105"/>
  <c r="W17" i="105"/>
  <c r="R485" i="56"/>
  <c r="B487" i="56"/>
  <c r="Q485" i="56"/>
  <c r="J486" i="56"/>
  <c r="G486" i="56"/>
  <c r="P486" i="56"/>
  <c r="C486" i="56"/>
  <c r="N486" i="56"/>
  <c r="I486" i="56"/>
  <c r="O486" i="56"/>
  <c r="H486" i="56"/>
  <c r="F486" i="56"/>
  <c r="E486" i="56"/>
  <c r="M486" i="56"/>
  <c r="K486" i="56"/>
  <c r="L486" i="56"/>
  <c r="D486" i="56"/>
  <c r="W18" i="105" l="1"/>
  <c r="X17" i="105"/>
  <c r="W19" i="104"/>
  <c r="X18" i="104"/>
  <c r="X25" i="97"/>
  <c r="W26" i="97"/>
  <c r="W29" i="94"/>
  <c r="X28" i="94"/>
  <c r="W22" i="101"/>
  <c r="X21" i="101"/>
  <c r="W15" i="108"/>
  <c r="X14" i="108"/>
  <c r="X32" i="90"/>
  <c r="W33" i="90"/>
  <c r="W30" i="93"/>
  <c r="X29" i="93"/>
  <c r="X24" i="98"/>
  <c r="W25" i="98"/>
  <c r="W31" i="92"/>
  <c r="X30" i="92"/>
  <c r="X19" i="103"/>
  <c r="W20" i="103"/>
  <c r="X36" i="86"/>
  <c r="W37" i="86"/>
  <c r="X37" i="86" s="1"/>
  <c r="X26" i="96"/>
  <c r="W27" i="96"/>
  <c r="W34" i="89"/>
  <c r="X33" i="89"/>
  <c r="W28" i="95"/>
  <c r="X27" i="95"/>
  <c r="W35" i="88"/>
  <c r="X34" i="88"/>
  <c r="Q69" i="9"/>
  <c r="W14" i="109"/>
  <c r="W36" i="87"/>
  <c r="X35" i="87"/>
  <c r="W17" i="106"/>
  <c r="X16" i="106"/>
  <c r="X23" i="99"/>
  <c r="W24" i="99"/>
  <c r="W23" i="100"/>
  <c r="X22" i="100"/>
  <c r="W32" i="91"/>
  <c r="X31" i="91"/>
  <c r="X20" i="102"/>
  <c r="W21" i="102"/>
  <c r="W16" i="107"/>
  <c r="X15" i="107"/>
  <c r="R486" i="56"/>
  <c r="B488" i="56"/>
  <c r="Q486" i="56"/>
  <c r="G487" i="56"/>
  <c r="M487" i="56"/>
  <c r="C487" i="56"/>
  <c r="F487" i="56"/>
  <c r="I487" i="56"/>
  <c r="O487" i="56"/>
  <c r="L487" i="56"/>
  <c r="J487" i="56"/>
  <c r="D487" i="56"/>
  <c r="K487" i="56"/>
  <c r="E487" i="56"/>
  <c r="P487" i="56"/>
  <c r="H487" i="56"/>
  <c r="N487" i="56"/>
  <c r="X21" i="102" l="1"/>
  <c r="W22" i="102"/>
  <c r="W25" i="99"/>
  <c r="X24" i="99"/>
  <c r="W15" i="109"/>
  <c r="X14" i="109"/>
  <c r="W28" i="96"/>
  <c r="X27" i="96"/>
  <c r="W21" i="103"/>
  <c r="X20" i="103"/>
  <c r="W26" i="98"/>
  <c r="X25" i="98"/>
  <c r="X33" i="90"/>
  <c r="W34" i="90"/>
  <c r="W27" i="97"/>
  <c r="X26" i="97"/>
  <c r="X16" i="107"/>
  <c r="W17" i="107"/>
  <c r="X32" i="91"/>
  <c r="W33" i="91"/>
  <c r="W24" i="100"/>
  <c r="X23" i="100"/>
  <c r="W18" i="106"/>
  <c r="X17" i="106"/>
  <c r="X36" i="87"/>
  <c r="W37" i="87"/>
  <c r="X37" i="87" s="1"/>
  <c r="Q70" i="9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4" i="9" s="1"/>
  <c r="W14" i="110"/>
  <c r="W36" i="88"/>
  <c r="X35" i="88"/>
  <c r="X28" i="95"/>
  <c r="W29" i="95"/>
  <c r="W35" i="89"/>
  <c r="X34" i="89"/>
  <c r="X31" i="92"/>
  <c r="W32" i="92"/>
  <c r="X30" i="93"/>
  <c r="W31" i="93"/>
  <c r="X15" i="108"/>
  <c r="W16" i="108"/>
  <c r="W23" i="101"/>
  <c r="X22" i="101"/>
  <c r="W30" i="94"/>
  <c r="X29" i="94"/>
  <c r="W20" i="104"/>
  <c r="X19" i="104"/>
  <c r="X18" i="105"/>
  <c r="W19" i="105"/>
  <c r="R487" i="56"/>
  <c r="Q487" i="56"/>
  <c r="B489" i="56"/>
  <c r="K488" i="56"/>
  <c r="O488" i="56"/>
  <c r="N488" i="56"/>
  <c r="C488" i="56"/>
  <c r="G488" i="56"/>
  <c r="M488" i="56"/>
  <c r="J488" i="56"/>
  <c r="F488" i="56"/>
  <c r="D488" i="56"/>
  <c r="I488" i="56"/>
  <c r="E488" i="56"/>
  <c r="P488" i="56"/>
  <c r="L488" i="56"/>
  <c r="H488" i="56"/>
  <c r="W20" i="105" l="1"/>
  <c r="X19" i="105"/>
  <c r="X16" i="108"/>
  <c r="W17" i="108"/>
  <c r="W32" i="93"/>
  <c r="X31" i="93"/>
  <c r="X32" i="92"/>
  <c r="W33" i="92"/>
  <c r="X29" i="95"/>
  <c r="W30" i="95"/>
  <c r="W15" i="110"/>
  <c r="X14" i="110"/>
  <c r="W34" i="91"/>
  <c r="X33" i="91"/>
  <c r="W18" i="107"/>
  <c r="X17" i="107"/>
  <c r="X34" i="90"/>
  <c r="W35" i="90"/>
  <c r="W23" i="102"/>
  <c r="X22" i="102"/>
  <c r="W21" i="104"/>
  <c r="X20" i="104"/>
  <c r="X30" i="94"/>
  <c r="W31" i="94"/>
  <c r="X23" i="101"/>
  <c r="W24" i="101"/>
  <c r="X35" i="89"/>
  <c r="W36" i="89"/>
  <c r="W37" i="88"/>
  <c r="X37" i="88" s="1"/>
  <c r="X36" i="88"/>
  <c r="W19" i="106"/>
  <c r="X18" i="106"/>
  <c r="X24" i="100"/>
  <c r="W25" i="100"/>
  <c r="X27" i="97"/>
  <c r="W28" i="97"/>
  <c r="W27" i="98"/>
  <c r="X26" i="98"/>
  <c r="X21" i="103"/>
  <c r="W22" i="103"/>
  <c r="W29" i="96"/>
  <c r="X28" i="96"/>
  <c r="X15" i="109"/>
  <c r="W16" i="109"/>
  <c r="W26" i="99"/>
  <c r="X25" i="99"/>
  <c r="R488" i="56"/>
  <c r="Q488" i="56"/>
  <c r="B490" i="56"/>
  <c r="D489" i="56"/>
  <c r="F489" i="56"/>
  <c r="J489" i="56"/>
  <c r="C489" i="56"/>
  <c r="K489" i="56"/>
  <c r="M489" i="56"/>
  <c r="G489" i="56"/>
  <c r="E489" i="56"/>
  <c r="L489" i="56"/>
  <c r="N489" i="56"/>
  <c r="H489" i="56"/>
  <c r="I489" i="56"/>
  <c r="P489" i="56"/>
  <c r="O489" i="56"/>
  <c r="X16" i="109" l="1"/>
  <c r="W17" i="109"/>
  <c r="W23" i="103"/>
  <c r="X22" i="103"/>
  <c r="W29" i="97"/>
  <c r="X28" i="97"/>
  <c r="X25" i="100"/>
  <c r="W26" i="100"/>
  <c r="W37" i="89"/>
  <c r="X37" i="89" s="1"/>
  <c r="X36" i="89"/>
  <c r="W25" i="101"/>
  <c r="X24" i="101"/>
  <c r="X31" i="94"/>
  <c r="W32" i="94"/>
  <c r="X35" i="90"/>
  <c r="W36" i="90"/>
  <c r="X30" i="95"/>
  <c r="W31" i="95"/>
  <c r="X33" i="92"/>
  <c r="W34" i="92"/>
  <c r="X17" i="108"/>
  <c r="W18" i="108"/>
  <c r="W27" i="99"/>
  <c r="X26" i="99"/>
  <c r="X29" i="96"/>
  <c r="W30" i="96"/>
  <c r="X27" i="98"/>
  <c r="W28" i="98"/>
  <c r="W20" i="106"/>
  <c r="X19" i="106"/>
  <c r="X21" i="104"/>
  <c r="W22" i="104"/>
  <c r="W24" i="102"/>
  <c r="X23" i="102"/>
  <c r="W19" i="107"/>
  <c r="X18" i="107"/>
  <c r="W35" i="91"/>
  <c r="X34" i="91"/>
  <c r="W16" i="110"/>
  <c r="X15" i="110"/>
  <c r="W33" i="93"/>
  <c r="X32" i="93"/>
  <c r="W21" i="105"/>
  <c r="X20" i="105"/>
  <c r="R489" i="56"/>
  <c r="B491" i="56"/>
  <c r="Q489" i="56"/>
  <c r="F490" i="56"/>
  <c r="H490" i="56"/>
  <c r="O490" i="56"/>
  <c r="J490" i="56"/>
  <c r="M490" i="56"/>
  <c r="P490" i="56"/>
  <c r="C490" i="56"/>
  <c r="E490" i="56"/>
  <c r="K490" i="56"/>
  <c r="D490" i="56"/>
  <c r="G490" i="56"/>
  <c r="L490" i="56"/>
  <c r="I490" i="56"/>
  <c r="N490" i="56"/>
  <c r="W23" i="104" l="1"/>
  <c r="X22" i="104"/>
  <c r="W29" i="98"/>
  <c r="X28" i="98"/>
  <c r="X30" i="96"/>
  <c r="W31" i="96"/>
  <c r="W19" i="108"/>
  <c r="X18" i="108"/>
  <c r="X34" i="92"/>
  <c r="W35" i="92"/>
  <c r="W32" i="95"/>
  <c r="X31" i="95"/>
  <c r="W37" i="90"/>
  <c r="X37" i="90" s="1"/>
  <c r="X36" i="90"/>
  <c r="W33" i="94"/>
  <c r="X32" i="94"/>
  <c r="W27" i="100"/>
  <c r="X26" i="100"/>
  <c r="W18" i="109"/>
  <c r="X17" i="109"/>
  <c r="X21" i="105"/>
  <c r="W22" i="105"/>
  <c r="X33" i="93"/>
  <c r="W34" i="93"/>
  <c r="W17" i="110"/>
  <c r="X16" i="110"/>
  <c r="W36" i="91"/>
  <c r="X35" i="91"/>
  <c r="X19" i="107"/>
  <c r="W20" i="107"/>
  <c r="W25" i="102"/>
  <c r="X24" i="102"/>
  <c r="W21" i="106"/>
  <c r="X20" i="106"/>
  <c r="W28" i="99"/>
  <c r="X27" i="99"/>
  <c r="W26" i="101"/>
  <c r="X25" i="101"/>
  <c r="W30" i="97"/>
  <c r="X29" i="97"/>
  <c r="X23" i="103"/>
  <c r="W24" i="103"/>
  <c r="R490" i="56"/>
  <c r="Q490" i="56"/>
  <c r="B492" i="56"/>
  <c r="J491" i="56"/>
  <c r="C491" i="56"/>
  <c r="M491" i="56"/>
  <c r="N491" i="56"/>
  <c r="L491" i="56"/>
  <c r="O491" i="56"/>
  <c r="I491" i="56"/>
  <c r="F491" i="56"/>
  <c r="G491" i="56"/>
  <c r="P491" i="56"/>
  <c r="H491" i="56"/>
  <c r="E491" i="56"/>
  <c r="K491" i="56"/>
  <c r="D491" i="56"/>
  <c r="X24" i="103" l="1"/>
  <c r="W25" i="103"/>
  <c r="X20" i="107"/>
  <c r="W21" i="107"/>
  <c r="W35" i="93"/>
  <c r="X34" i="93"/>
  <c r="W23" i="105"/>
  <c r="X22" i="105"/>
  <c r="W36" i="92"/>
  <c r="X35" i="92"/>
  <c r="W32" i="96"/>
  <c r="X31" i="96"/>
  <c r="W31" i="97"/>
  <c r="X30" i="97"/>
  <c r="W27" i="101"/>
  <c r="X26" i="101"/>
  <c r="X28" i="99"/>
  <c r="W29" i="99"/>
  <c r="W22" i="106"/>
  <c r="X21" i="106"/>
  <c r="X25" i="102"/>
  <c r="W26" i="102"/>
  <c r="W37" i="91"/>
  <c r="X37" i="91" s="1"/>
  <c r="X36" i="91"/>
  <c r="W18" i="110"/>
  <c r="X17" i="110"/>
  <c r="W19" i="109"/>
  <c r="X18" i="109"/>
  <c r="W28" i="100"/>
  <c r="X27" i="100"/>
  <c r="W34" i="94"/>
  <c r="X33" i="94"/>
  <c r="W33" i="95"/>
  <c r="X32" i="95"/>
  <c r="X19" i="108"/>
  <c r="W20" i="108"/>
  <c r="X29" i="98"/>
  <c r="W30" i="98"/>
  <c r="X23" i="104"/>
  <c r="W24" i="104"/>
  <c r="R491" i="56"/>
  <c r="Q491" i="56"/>
  <c r="B493" i="56"/>
  <c r="O492" i="56"/>
  <c r="N492" i="56"/>
  <c r="J492" i="56"/>
  <c r="H492" i="56"/>
  <c r="I492" i="56"/>
  <c r="F492" i="56"/>
  <c r="L492" i="56"/>
  <c r="C492" i="56"/>
  <c r="M492" i="56"/>
  <c r="G492" i="56"/>
  <c r="P492" i="56"/>
  <c r="D492" i="56"/>
  <c r="K492" i="56"/>
  <c r="E492" i="56"/>
  <c r="W25" i="104" l="1"/>
  <c r="X24" i="104"/>
  <c r="W31" i="98"/>
  <c r="X30" i="98"/>
  <c r="W21" i="108"/>
  <c r="X20" i="108"/>
  <c r="W27" i="102"/>
  <c r="X26" i="102"/>
  <c r="W30" i="99"/>
  <c r="X29" i="99"/>
  <c r="X21" i="107"/>
  <c r="W22" i="107"/>
  <c r="X25" i="103"/>
  <c r="W26" i="103"/>
  <c r="W34" i="95"/>
  <c r="X33" i="95"/>
  <c r="W35" i="94"/>
  <c r="X34" i="94"/>
  <c r="X28" i="100"/>
  <c r="W29" i="100"/>
  <c r="W20" i="109"/>
  <c r="X19" i="109"/>
  <c r="W19" i="110"/>
  <c r="X18" i="110"/>
  <c r="W23" i="106"/>
  <c r="X22" i="106"/>
  <c r="X27" i="101"/>
  <c r="W28" i="101"/>
  <c r="W32" i="97"/>
  <c r="X31" i="97"/>
  <c r="W33" i="96"/>
  <c r="X32" i="96"/>
  <c r="X36" i="92"/>
  <c r="W37" i="92"/>
  <c r="X37" i="92" s="1"/>
  <c r="W24" i="105"/>
  <c r="X23" i="105"/>
  <c r="W36" i="93"/>
  <c r="X35" i="93"/>
  <c r="R492" i="56"/>
  <c r="B494" i="56"/>
  <c r="Q492" i="56"/>
  <c r="I493" i="56"/>
  <c r="J493" i="56"/>
  <c r="K493" i="56"/>
  <c r="L493" i="56"/>
  <c r="D493" i="56"/>
  <c r="G493" i="56"/>
  <c r="O493" i="56"/>
  <c r="E493" i="56"/>
  <c r="C493" i="56"/>
  <c r="H493" i="56"/>
  <c r="P493" i="56"/>
  <c r="M493" i="56"/>
  <c r="F493" i="56"/>
  <c r="N493" i="56"/>
  <c r="W29" i="101" l="1"/>
  <c r="X28" i="101"/>
  <c r="X29" i="100"/>
  <c r="W30" i="100"/>
  <c r="W27" i="103"/>
  <c r="X26" i="103"/>
  <c r="W23" i="107"/>
  <c r="X22" i="107"/>
  <c r="X36" i="93"/>
  <c r="W37" i="93"/>
  <c r="X37" i="93" s="1"/>
  <c r="W25" i="105"/>
  <c r="X24" i="105"/>
  <c r="X33" i="96"/>
  <c r="W34" i="96"/>
  <c r="W33" i="97"/>
  <c r="X32" i="97"/>
  <c r="W24" i="106"/>
  <c r="X23" i="106"/>
  <c r="W20" i="110"/>
  <c r="X19" i="110"/>
  <c r="W21" i="109"/>
  <c r="X20" i="109"/>
  <c r="W36" i="94"/>
  <c r="X35" i="94"/>
  <c r="X34" i="95"/>
  <c r="W35" i="95"/>
  <c r="X30" i="99"/>
  <c r="W31" i="99"/>
  <c r="X27" i="102"/>
  <c r="W28" i="102"/>
  <c r="X21" i="108"/>
  <c r="W22" i="108"/>
  <c r="W32" i="98"/>
  <c r="X31" i="98"/>
  <c r="W26" i="104"/>
  <c r="X25" i="104"/>
  <c r="R493" i="56"/>
  <c r="Q493" i="56"/>
  <c r="B495" i="56"/>
  <c r="D494" i="56"/>
  <c r="F494" i="56"/>
  <c r="H494" i="56"/>
  <c r="I494" i="56"/>
  <c r="K494" i="56"/>
  <c r="O494" i="56"/>
  <c r="E494" i="56"/>
  <c r="P494" i="56"/>
  <c r="L494" i="56"/>
  <c r="N494" i="56"/>
  <c r="G494" i="56"/>
  <c r="M494" i="56"/>
  <c r="C494" i="56"/>
  <c r="J494" i="56"/>
  <c r="W23" i="108" l="1"/>
  <c r="X22" i="108"/>
  <c r="X28" i="102"/>
  <c r="W29" i="102"/>
  <c r="X31" i="99"/>
  <c r="W32" i="99"/>
  <c r="X35" i="95"/>
  <c r="W36" i="95"/>
  <c r="W35" i="96"/>
  <c r="X34" i="96"/>
  <c r="W31" i="100"/>
  <c r="X30" i="100"/>
  <c r="W27" i="104"/>
  <c r="X26" i="104"/>
  <c r="X32" i="98"/>
  <c r="W33" i="98"/>
  <c r="W37" i="94"/>
  <c r="X37" i="94" s="1"/>
  <c r="X36" i="94"/>
  <c r="W22" i="109"/>
  <c r="X21" i="109"/>
  <c r="W21" i="110"/>
  <c r="X20" i="110"/>
  <c r="X24" i="106"/>
  <c r="W25" i="106"/>
  <c r="X33" i="97"/>
  <c r="W34" i="97"/>
  <c r="W26" i="105"/>
  <c r="X25" i="105"/>
  <c r="X23" i="107"/>
  <c r="W24" i="107"/>
  <c r="X27" i="103"/>
  <c r="W28" i="103"/>
  <c r="X29" i="101"/>
  <c r="W30" i="101"/>
  <c r="R494" i="56"/>
  <c r="Q494" i="56"/>
  <c r="B496" i="56"/>
  <c r="O495" i="56"/>
  <c r="G495" i="56"/>
  <c r="D495" i="56"/>
  <c r="C495" i="56"/>
  <c r="N495" i="56"/>
  <c r="M495" i="56"/>
  <c r="H495" i="56"/>
  <c r="P495" i="56"/>
  <c r="I495" i="56"/>
  <c r="J495" i="56"/>
  <c r="K495" i="56"/>
  <c r="F495" i="56"/>
  <c r="E495" i="56"/>
  <c r="L495" i="56"/>
  <c r="X30" i="101" l="1"/>
  <c r="W31" i="101"/>
  <c r="X28" i="103"/>
  <c r="W29" i="103"/>
  <c r="W25" i="107"/>
  <c r="X24" i="107"/>
  <c r="W35" i="97"/>
  <c r="X34" i="97"/>
  <c r="W26" i="106"/>
  <c r="X25" i="106"/>
  <c r="W34" i="98"/>
  <c r="X33" i="98"/>
  <c r="W37" i="95"/>
  <c r="X37" i="95" s="1"/>
  <c r="X36" i="95"/>
  <c r="X32" i="99"/>
  <c r="W33" i="99"/>
  <c r="X29" i="102"/>
  <c r="W30" i="102"/>
  <c r="W27" i="105"/>
  <c r="X26" i="105"/>
  <c r="W22" i="110"/>
  <c r="X21" i="110"/>
  <c r="W23" i="109"/>
  <c r="X22" i="109"/>
  <c r="W28" i="104"/>
  <c r="X27" i="104"/>
  <c r="X31" i="100"/>
  <c r="W32" i="100"/>
  <c r="W36" i="96"/>
  <c r="X35" i="96"/>
  <c r="W24" i="108"/>
  <c r="X23" i="108"/>
  <c r="R495" i="56"/>
  <c r="Q495" i="56"/>
  <c r="B497" i="56"/>
  <c r="I496" i="56"/>
  <c r="L496" i="56"/>
  <c r="F496" i="56"/>
  <c r="N496" i="56"/>
  <c r="H496" i="56"/>
  <c r="O496" i="56"/>
  <c r="G496" i="56"/>
  <c r="E496" i="56"/>
  <c r="M496" i="56"/>
  <c r="P496" i="56"/>
  <c r="K496" i="56"/>
  <c r="C496" i="56"/>
  <c r="D496" i="56"/>
  <c r="J496" i="56"/>
  <c r="X32" i="100" l="1"/>
  <c r="W33" i="100"/>
  <c r="W31" i="102"/>
  <c r="X30" i="102"/>
  <c r="W34" i="99"/>
  <c r="X33" i="99"/>
  <c r="W30" i="103"/>
  <c r="X29" i="103"/>
  <c r="X31" i="101"/>
  <c r="W32" i="101"/>
  <c r="W25" i="108"/>
  <c r="X24" i="108"/>
  <c r="W37" i="96"/>
  <c r="X37" i="96" s="1"/>
  <c r="X36" i="96"/>
  <c r="X28" i="104"/>
  <c r="W29" i="104"/>
  <c r="W24" i="109"/>
  <c r="X23" i="109"/>
  <c r="W23" i="110"/>
  <c r="X22" i="110"/>
  <c r="W28" i="105"/>
  <c r="X27" i="105"/>
  <c r="W35" i="98"/>
  <c r="X34" i="98"/>
  <c r="W27" i="106"/>
  <c r="X26" i="106"/>
  <c r="X35" i="97"/>
  <c r="W36" i="97"/>
  <c r="W26" i="107"/>
  <c r="X25" i="107"/>
  <c r="R496" i="56"/>
  <c r="B498" i="56"/>
  <c r="Q496" i="56"/>
  <c r="G497" i="56"/>
  <c r="P497" i="56"/>
  <c r="E497" i="56"/>
  <c r="D497" i="56"/>
  <c r="C497" i="56"/>
  <c r="L497" i="56"/>
  <c r="H497" i="56"/>
  <c r="I497" i="56"/>
  <c r="N497" i="56"/>
  <c r="M497" i="56"/>
  <c r="O497" i="56"/>
  <c r="K497" i="56"/>
  <c r="J497" i="56"/>
  <c r="F497" i="56"/>
  <c r="X36" i="97" l="1"/>
  <c r="W37" i="97"/>
  <c r="X37" i="97" s="1"/>
  <c r="X29" i="104"/>
  <c r="W30" i="104"/>
  <c r="W33" i="101"/>
  <c r="X32" i="101"/>
  <c r="W34" i="100"/>
  <c r="X33" i="100"/>
  <c r="W27" i="107"/>
  <c r="X26" i="107"/>
  <c r="W28" i="106"/>
  <c r="X27" i="106"/>
  <c r="W36" i="98"/>
  <c r="X35" i="98"/>
  <c r="W29" i="105"/>
  <c r="X28" i="105"/>
  <c r="W24" i="110"/>
  <c r="X23" i="110"/>
  <c r="W25" i="109"/>
  <c r="X24" i="109"/>
  <c r="X25" i="108"/>
  <c r="W26" i="108"/>
  <c r="W31" i="103"/>
  <c r="X30" i="103"/>
  <c r="W35" i="99"/>
  <c r="X34" i="99"/>
  <c r="W32" i="102"/>
  <c r="X31" i="102"/>
  <c r="R497" i="56"/>
  <c r="Q497" i="56"/>
  <c r="B499" i="56"/>
  <c r="K498" i="56"/>
  <c r="E498" i="56"/>
  <c r="C498" i="56"/>
  <c r="G498" i="56"/>
  <c r="L498" i="56"/>
  <c r="J498" i="56"/>
  <c r="H498" i="56"/>
  <c r="I498" i="56"/>
  <c r="O498" i="56"/>
  <c r="D498" i="56"/>
  <c r="N498" i="56"/>
  <c r="M498" i="56"/>
  <c r="P498" i="56"/>
  <c r="F498" i="56"/>
  <c r="X26" i="108" l="1"/>
  <c r="W27" i="108"/>
  <c r="X30" i="104"/>
  <c r="W31" i="104"/>
  <c r="W33" i="102"/>
  <c r="X32" i="102"/>
  <c r="W36" i="99"/>
  <c r="X35" i="99"/>
  <c r="W32" i="103"/>
  <c r="X31" i="103"/>
  <c r="W26" i="109"/>
  <c r="X25" i="109"/>
  <c r="W25" i="110"/>
  <c r="X24" i="110"/>
  <c r="W30" i="105"/>
  <c r="X29" i="105"/>
  <c r="W37" i="98"/>
  <c r="X37" i="98" s="1"/>
  <c r="X36" i="98"/>
  <c r="W29" i="106"/>
  <c r="X28" i="106"/>
  <c r="W28" i="107"/>
  <c r="X27" i="107"/>
  <c r="X34" i="100"/>
  <c r="W35" i="100"/>
  <c r="W34" i="101"/>
  <c r="X33" i="101"/>
  <c r="R498" i="56"/>
  <c r="Q498" i="56"/>
  <c r="B500" i="56"/>
  <c r="K499" i="56"/>
  <c r="I499" i="56"/>
  <c r="E499" i="56"/>
  <c r="N499" i="56"/>
  <c r="G499" i="56"/>
  <c r="O499" i="56"/>
  <c r="L499" i="56"/>
  <c r="D499" i="56"/>
  <c r="P499" i="56"/>
  <c r="F499" i="56"/>
  <c r="C499" i="56"/>
  <c r="M499" i="56"/>
  <c r="H499" i="56"/>
  <c r="J499" i="56"/>
  <c r="W36" i="100" l="1"/>
  <c r="X35" i="100"/>
  <c r="W32" i="104"/>
  <c r="X31" i="104"/>
  <c r="W28" i="108"/>
  <c r="X27" i="108"/>
  <c r="X34" i="101"/>
  <c r="W35" i="101"/>
  <c r="X28" i="107"/>
  <c r="W29" i="107"/>
  <c r="W30" i="106"/>
  <c r="X29" i="106"/>
  <c r="W31" i="105"/>
  <c r="X30" i="105"/>
  <c r="W26" i="110"/>
  <c r="X25" i="110"/>
  <c r="W27" i="109"/>
  <c r="X26" i="109"/>
  <c r="W33" i="103"/>
  <c r="X32" i="103"/>
  <c r="W37" i="99"/>
  <c r="X37" i="99" s="1"/>
  <c r="X36" i="99"/>
  <c r="X33" i="102"/>
  <c r="W34" i="102"/>
  <c r="R499" i="56"/>
  <c r="Q499" i="56"/>
  <c r="B501" i="56"/>
  <c r="P500" i="56"/>
  <c r="K500" i="56"/>
  <c r="O500" i="56"/>
  <c r="L500" i="56"/>
  <c r="D500" i="56"/>
  <c r="M500" i="56"/>
  <c r="C500" i="56"/>
  <c r="I500" i="56"/>
  <c r="J500" i="56"/>
  <c r="F500" i="56"/>
  <c r="G500" i="56"/>
  <c r="E500" i="56"/>
  <c r="N500" i="56"/>
  <c r="H500" i="56"/>
  <c r="X34" i="102" l="1"/>
  <c r="W35" i="102"/>
  <c r="W30" i="107"/>
  <c r="X29" i="107"/>
  <c r="X35" i="101"/>
  <c r="W36" i="101"/>
  <c r="X33" i="103"/>
  <c r="W34" i="103"/>
  <c r="X27" i="109"/>
  <c r="W28" i="109"/>
  <c r="W27" i="110"/>
  <c r="X26" i="110"/>
  <c r="X31" i="105"/>
  <c r="W32" i="105"/>
  <c r="W31" i="106"/>
  <c r="X30" i="106"/>
  <c r="W29" i="108"/>
  <c r="X28" i="108"/>
  <c r="W33" i="104"/>
  <c r="X32" i="104"/>
  <c r="X36" i="100"/>
  <c r="W37" i="100"/>
  <c r="X37" i="100" s="1"/>
  <c r="R500" i="56"/>
  <c r="Q500" i="56"/>
  <c r="B502" i="56"/>
  <c r="H501" i="56"/>
  <c r="J501" i="56"/>
  <c r="O501" i="56"/>
  <c r="I501" i="56"/>
  <c r="L501" i="56"/>
  <c r="E501" i="56"/>
  <c r="D501" i="56"/>
  <c r="F501" i="56"/>
  <c r="C501" i="56"/>
  <c r="G501" i="56"/>
  <c r="P501" i="56"/>
  <c r="N501" i="56"/>
  <c r="K501" i="56"/>
  <c r="M501" i="56"/>
  <c r="X32" i="105" l="1"/>
  <c r="W33" i="105"/>
  <c r="X28" i="109"/>
  <c r="W29" i="109"/>
  <c r="W35" i="103"/>
  <c r="X34" i="103"/>
  <c r="W37" i="101"/>
  <c r="X37" i="101" s="1"/>
  <c r="X36" i="101"/>
  <c r="X35" i="102"/>
  <c r="W36" i="102"/>
  <c r="X33" i="104"/>
  <c r="W34" i="104"/>
  <c r="W30" i="108"/>
  <c r="X29" i="108"/>
  <c r="X31" i="106"/>
  <c r="W32" i="106"/>
  <c r="W28" i="110"/>
  <c r="X27" i="110"/>
  <c r="X30" i="107"/>
  <c r="W31" i="107"/>
  <c r="R501" i="56"/>
  <c r="Q501" i="56"/>
  <c r="B503" i="56"/>
  <c r="O502" i="56"/>
  <c r="K502" i="56"/>
  <c r="P502" i="56"/>
  <c r="N502" i="56"/>
  <c r="D502" i="56"/>
  <c r="I502" i="56"/>
  <c r="H502" i="56"/>
  <c r="E502" i="56"/>
  <c r="G502" i="56"/>
  <c r="C502" i="56"/>
  <c r="J502" i="56"/>
  <c r="F502" i="56"/>
  <c r="M502" i="56"/>
  <c r="L502" i="56"/>
  <c r="W32" i="107" l="1"/>
  <c r="X31" i="107"/>
  <c r="X32" i="106"/>
  <c r="W33" i="106"/>
  <c r="W35" i="104"/>
  <c r="X34" i="104"/>
  <c r="W37" i="102"/>
  <c r="X37" i="102" s="1"/>
  <c r="X36" i="102"/>
  <c r="X29" i="109"/>
  <c r="W30" i="109"/>
  <c r="W34" i="105"/>
  <c r="X33" i="105"/>
  <c r="W29" i="110"/>
  <c r="X28" i="110"/>
  <c r="X30" i="108"/>
  <c r="W31" i="108"/>
  <c r="W36" i="103"/>
  <c r="X35" i="103"/>
  <c r="R502" i="56"/>
  <c r="B504" i="56"/>
  <c r="Q502" i="56"/>
  <c r="J503" i="56"/>
  <c r="F503" i="56"/>
  <c r="E503" i="56"/>
  <c r="L503" i="56"/>
  <c r="C503" i="56"/>
  <c r="M503" i="56"/>
  <c r="D503" i="56"/>
  <c r="H503" i="56"/>
  <c r="I503" i="56"/>
  <c r="G503" i="56"/>
  <c r="K503" i="56"/>
  <c r="P503" i="56"/>
  <c r="N503" i="56"/>
  <c r="O503" i="56"/>
  <c r="W32" i="108" l="1"/>
  <c r="X31" i="108"/>
  <c r="W31" i="109"/>
  <c r="X30" i="109"/>
  <c r="X33" i="106"/>
  <c r="W34" i="106"/>
  <c r="W37" i="103"/>
  <c r="X37" i="103" s="1"/>
  <c r="X36" i="103"/>
  <c r="W30" i="110"/>
  <c r="X29" i="110"/>
  <c r="W35" i="105"/>
  <c r="X34" i="105"/>
  <c r="X35" i="104"/>
  <c r="W36" i="104"/>
  <c r="X32" i="107"/>
  <c r="W33" i="107"/>
  <c r="R503" i="56"/>
  <c r="Q503" i="56"/>
  <c r="B505" i="56"/>
  <c r="E504" i="56"/>
  <c r="M504" i="56"/>
  <c r="N504" i="56"/>
  <c r="L504" i="56"/>
  <c r="J504" i="56"/>
  <c r="K504" i="56"/>
  <c r="C504" i="56"/>
  <c r="D504" i="56"/>
  <c r="P504" i="56"/>
  <c r="G504" i="56"/>
  <c r="H504" i="56"/>
  <c r="O504" i="56"/>
  <c r="I504" i="56"/>
  <c r="F504" i="56"/>
  <c r="X33" i="107" l="1"/>
  <c r="W34" i="107"/>
  <c r="W37" i="104"/>
  <c r="X37" i="104" s="1"/>
  <c r="X36" i="104"/>
  <c r="X34" i="106"/>
  <c r="W35" i="106"/>
  <c r="W36" i="105"/>
  <c r="X35" i="105"/>
  <c r="W31" i="110"/>
  <c r="X30" i="110"/>
  <c r="W32" i="109"/>
  <c r="X31" i="109"/>
  <c r="W33" i="108"/>
  <c r="X32" i="108"/>
  <c r="R504" i="56"/>
  <c r="Q504" i="56"/>
  <c r="B506" i="56"/>
  <c r="N505" i="56"/>
  <c r="J505" i="56"/>
  <c r="P505" i="56"/>
  <c r="K505" i="56"/>
  <c r="E505" i="56"/>
  <c r="H505" i="56"/>
  <c r="M505" i="56"/>
  <c r="L505" i="56"/>
  <c r="C505" i="56"/>
  <c r="G505" i="56"/>
  <c r="D505" i="56"/>
  <c r="I505" i="56"/>
  <c r="F505" i="56"/>
  <c r="O505" i="56"/>
  <c r="W36" i="106" l="1"/>
  <c r="X35" i="106"/>
  <c r="W35" i="107"/>
  <c r="X34" i="107"/>
  <c r="W34" i="108"/>
  <c r="X33" i="108"/>
  <c r="W33" i="109"/>
  <c r="X32" i="109"/>
  <c r="W32" i="110"/>
  <c r="X31" i="110"/>
  <c r="X36" i="105"/>
  <c r="W37" i="105"/>
  <c r="X37" i="105" s="1"/>
  <c r="R505" i="56"/>
  <c r="Q505" i="56"/>
  <c r="B507" i="56"/>
  <c r="N506" i="56"/>
  <c r="G506" i="56"/>
  <c r="O506" i="56"/>
  <c r="F506" i="56"/>
  <c r="J506" i="56"/>
  <c r="M506" i="56"/>
  <c r="P506" i="56"/>
  <c r="H506" i="56"/>
  <c r="L506" i="56"/>
  <c r="C506" i="56"/>
  <c r="E506" i="56"/>
  <c r="D506" i="56"/>
  <c r="K506" i="56"/>
  <c r="I506" i="56"/>
  <c r="W33" i="110" l="1"/>
  <c r="X32" i="110"/>
  <c r="W34" i="109"/>
  <c r="X33" i="109"/>
  <c r="W35" i="108"/>
  <c r="X34" i="108"/>
  <c r="W36" i="107"/>
  <c r="X35" i="107"/>
  <c r="W37" i="106"/>
  <c r="X37" i="106" s="1"/>
  <c r="X36" i="106"/>
  <c r="R506" i="56"/>
  <c r="Q506" i="56"/>
  <c r="B508" i="56"/>
  <c r="H507" i="56"/>
  <c r="K507" i="56"/>
  <c r="D507" i="56"/>
  <c r="M507" i="56"/>
  <c r="G507" i="56"/>
  <c r="P507" i="56"/>
  <c r="O507" i="56"/>
  <c r="L507" i="56"/>
  <c r="E507" i="56"/>
  <c r="C507" i="56"/>
  <c r="N507" i="56"/>
  <c r="F507" i="56"/>
  <c r="J507" i="56"/>
  <c r="I507" i="56"/>
  <c r="W37" i="107" l="1"/>
  <c r="X37" i="107" s="1"/>
  <c r="X36" i="107"/>
  <c r="W36" i="108"/>
  <c r="X35" i="108"/>
  <c r="W35" i="109"/>
  <c r="X34" i="109"/>
  <c r="W34" i="110"/>
  <c r="X33" i="110"/>
  <c r="R507" i="56"/>
  <c r="Q507" i="56"/>
  <c r="B509" i="56"/>
  <c r="P508" i="56"/>
  <c r="I508" i="56"/>
  <c r="O508" i="56"/>
  <c r="N508" i="56"/>
  <c r="L508" i="56"/>
  <c r="E508" i="56"/>
  <c r="M508" i="56"/>
  <c r="C508" i="56"/>
  <c r="H508" i="56"/>
  <c r="D508" i="56"/>
  <c r="K508" i="56"/>
  <c r="F508" i="56"/>
  <c r="G508" i="56"/>
  <c r="J508" i="56"/>
  <c r="W35" i="110" l="1"/>
  <c r="X34" i="110"/>
  <c r="W36" i="109"/>
  <c r="X35" i="109"/>
  <c r="X36" i="108"/>
  <c r="W37" i="108"/>
  <c r="X37" i="108" s="1"/>
  <c r="R508" i="56"/>
  <c r="Q508" i="56"/>
  <c r="B510" i="56"/>
  <c r="C509" i="56"/>
  <c r="K509" i="56"/>
  <c r="O509" i="56"/>
  <c r="M509" i="56"/>
  <c r="N509" i="56"/>
  <c r="J509" i="56"/>
  <c r="L509" i="56"/>
  <c r="F509" i="56"/>
  <c r="P509" i="56"/>
  <c r="I509" i="56"/>
  <c r="G509" i="56"/>
  <c r="H509" i="56"/>
  <c r="E509" i="56"/>
  <c r="D509" i="56"/>
  <c r="W37" i="109" l="1"/>
  <c r="X37" i="109" s="1"/>
  <c r="X36" i="109"/>
  <c r="W36" i="110"/>
  <c r="X35" i="110"/>
  <c r="R509" i="56"/>
  <c r="Q509" i="56"/>
  <c r="B511" i="56"/>
  <c r="P510" i="56"/>
  <c r="M510" i="56"/>
  <c r="C510" i="56"/>
  <c r="F510" i="56"/>
  <c r="I510" i="56"/>
  <c r="N510" i="56"/>
  <c r="D510" i="56"/>
  <c r="L510" i="56"/>
  <c r="E510" i="56"/>
  <c r="J510" i="56"/>
  <c r="K510" i="56"/>
  <c r="H510" i="56"/>
  <c r="G510" i="56"/>
  <c r="O510" i="56"/>
  <c r="W37" i="110" l="1"/>
  <c r="X37" i="110" s="1"/>
  <c r="X36" i="110"/>
  <c r="R510" i="56"/>
  <c r="Q510" i="56"/>
  <c r="B512" i="56"/>
  <c r="E511" i="56"/>
  <c r="M511" i="56"/>
  <c r="I511" i="56"/>
  <c r="J511" i="56"/>
  <c r="D511" i="56"/>
  <c r="L511" i="56"/>
  <c r="P511" i="56"/>
  <c r="G511" i="56"/>
  <c r="N511" i="56"/>
  <c r="F511" i="56"/>
  <c r="C511" i="56"/>
  <c r="O511" i="56"/>
  <c r="K511" i="56"/>
  <c r="H511" i="56"/>
  <c r="R511" i="56" l="1"/>
  <c r="Q511" i="56"/>
  <c r="B513" i="56"/>
  <c r="K512" i="56"/>
  <c r="J512" i="56"/>
  <c r="P512" i="56"/>
  <c r="H512" i="56"/>
  <c r="O512" i="56"/>
  <c r="L512" i="56"/>
  <c r="E512" i="56"/>
  <c r="G512" i="56"/>
  <c r="C512" i="56"/>
  <c r="N512" i="56"/>
  <c r="I512" i="56"/>
  <c r="F512" i="56"/>
  <c r="D512" i="56"/>
  <c r="M512" i="56"/>
  <c r="R512" i="56" l="1"/>
  <c r="B514" i="56"/>
  <c r="Q512" i="56"/>
  <c r="O513" i="56"/>
  <c r="P513" i="56"/>
  <c r="F513" i="56"/>
  <c r="H513" i="56"/>
  <c r="L513" i="56"/>
  <c r="G513" i="56"/>
  <c r="D513" i="56"/>
  <c r="N513" i="56"/>
  <c r="I513" i="56"/>
  <c r="E513" i="56"/>
  <c r="M513" i="56"/>
  <c r="K513" i="56"/>
  <c r="C513" i="56"/>
  <c r="J513" i="56"/>
  <c r="R513" i="56" l="1"/>
  <c r="Q513" i="56"/>
  <c r="B515" i="56"/>
  <c r="E514" i="56"/>
  <c r="L514" i="56"/>
  <c r="G514" i="56"/>
  <c r="D514" i="56"/>
  <c r="P514" i="56"/>
  <c r="O514" i="56"/>
  <c r="J514" i="56"/>
  <c r="H514" i="56"/>
  <c r="C514" i="56"/>
  <c r="N514" i="56"/>
  <c r="F514" i="56"/>
  <c r="K514" i="56"/>
  <c r="I514" i="56"/>
  <c r="M514" i="56"/>
  <c r="R514" i="56" l="1"/>
  <c r="B516" i="56"/>
  <c r="Q514" i="56"/>
  <c r="I515" i="56"/>
  <c r="N515" i="56"/>
  <c r="K515" i="56"/>
  <c r="L515" i="56"/>
  <c r="F515" i="56"/>
  <c r="M515" i="56"/>
  <c r="H515" i="56"/>
  <c r="G515" i="56"/>
  <c r="C515" i="56"/>
  <c r="J515" i="56"/>
  <c r="P515" i="56"/>
  <c r="D515" i="56"/>
  <c r="E515" i="56"/>
  <c r="O515" i="56"/>
  <c r="R515" i="56" l="1"/>
  <c r="Q515" i="56"/>
  <c r="B517" i="56"/>
  <c r="E516" i="56"/>
  <c r="N516" i="56"/>
  <c r="J516" i="56"/>
  <c r="P516" i="56"/>
  <c r="I516" i="56"/>
  <c r="D516" i="56"/>
  <c r="K516" i="56"/>
  <c r="F516" i="56"/>
  <c r="M516" i="56"/>
  <c r="H516" i="56"/>
  <c r="O516" i="56"/>
  <c r="L516" i="56"/>
  <c r="G516" i="56"/>
  <c r="C516" i="56"/>
  <c r="R516" i="56" l="1"/>
  <c r="Q516" i="56"/>
  <c r="B518" i="56"/>
  <c r="C517" i="56"/>
  <c r="G517" i="56"/>
  <c r="P517" i="56"/>
  <c r="F517" i="56"/>
  <c r="J517" i="56"/>
  <c r="O517" i="56"/>
  <c r="M517" i="56"/>
  <c r="D517" i="56"/>
  <c r="H517" i="56"/>
  <c r="E517" i="56"/>
  <c r="I517" i="56"/>
  <c r="L517" i="56"/>
  <c r="K517" i="56"/>
  <c r="N517" i="56"/>
  <c r="R517" i="56" l="1"/>
  <c r="Q517" i="56"/>
  <c r="B519" i="56"/>
  <c r="I518" i="56"/>
  <c r="J518" i="56"/>
  <c r="C518" i="56"/>
  <c r="N518" i="56"/>
  <c r="H518" i="56"/>
  <c r="E518" i="56"/>
  <c r="F518" i="56"/>
  <c r="K518" i="56"/>
  <c r="O518" i="56"/>
  <c r="M518" i="56"/>
  <c r="D518" i="56"/>
  <c r="G518" i="56"/>
  <c r="P518" i="56"/>
  <c r="L518" i="56"/>
  <c r="R518" i="56" l="1"/>
  <c r="Q518" i="56"/>
  <c r="B520" i="56"/>
  <c r="P519" i="56"/>
  <c r="F519" i="56"/>
  <c r="M519" i="56"/>
  <c r="N519" i="56"/>
  <c r="L519" i="56"/>
  <c r="D519" i="56"/>
  <c r="O519" i="56"/>
  <c r="K519" i="56"/>
  <c r="C519" i="56"/>
  <c r="J519" i="56"/>
  <c r="E519" i="56"/>
  <c r="G519" i="56"/>
  <c r="I519" i="56"/>
  <c r="H519" i="56"/>
  <c r="R519" i="56" l="1"/>
  <c r="B521" i="56"/>
  <c r="Q519" i="56"/>
  <c r="G520" i="56"/>
  <c r="M520" i="56"/>
  <c r="J520" i="56"/>
  <c r="O520" i="56"/>
  <c r="P520" i="56"/>
  <c r="D520" i="56"/>
  <c r="E520" i="56"/>
  <c r="C520" i="56"/>
  <c r="H520" i="56"/>
  <c r="I520" i="56"/>
  <c r="F520" i="56"/>
  <c r="K520" i="56"/>
  <c r="N520" i="56"/>
  <c r="L520" i="56"/>
  <c r="R520" i="56" l="1"/>
  <c r="Q520" i="56"/>
  <c r="B522" i="56"/>
  <c r="I521" i="56"/>
  <c r="L521" i="56"/>
  <c r="D521" i="56"/>
  <c r="M521" i="56"/>
  <c r="J521" i="56"/>
  <c r="N521" i="56"/>
  <c r="K521" i="56"/>
  <c r="H521" i="56"/>
  <c r="O521" i="56"/>
  <c r="G521" i="56"/>
  <c r="F521" i="56"/>
  <c r="P521" i="56"/>
  <c r="C521" i="56"/>
  <c r="E521" i="56"/>
  <c r="R521" i="56" l="1"/>
  <c r="Q521" i="56"/>
  <c r="B523" i="56"/>
  <c r="F522" i="56"/>
  <c r="C522" i="56"/>
  <c r="H522" i="56"/>
  <c r="I522" i="56"/>
  <c r="N522" i="56"/>
  <c r="G522" i="56"/>
  <c r="L522" i="56"/>
  <c r="E522" i="56"/>
  <c r="O522" i="56"/>
  <c r="K522" i="56"/>
  <c r="J522" i="56"/>
  <c r="D522" i="56"/>
  <c r="M522" i="56"/>
  <c r="P522" i="56"/>
  <c r="R522" i="56" l="1"/>
  <c r="Q522" i="56"/>
  <c r="B524" i="56"/>
  <c r="L523" i="56"/>
  <c r="J523" i="56"/>
  <c r="C523" i="56"/>
  <c r="O523" i="56"/>
  <c r="P523" i="56"/>
  <c r="E523" i="56"/>
  <c r="M523" i="56"/>
  <c r="H523" i="56"/>
  <c r="N523" i="56"/>
  <c r="G523" i="56"/>
  <c r="I523" i="56"/>
  <c r="D523" i="56"/>
  <c r="K523" i="56"/>
  <c r="F523" i="56"/>
  <c r="R523" i="56" l="1"/>
  <c r="B525" i="56"/>
  <c r="Q523" i="56"/>
  <c r="P524" i="56"/>
  <c r="D524" i="56"/>
  <c r="E524" i="56"/>
  <c r="N524" i="56"/>
  <c r="G524" i="56"/>
  <c r="C524" i="56"/>
  <c r="F524" i="56"/>
  <c r="O524" i="56"/>
  <c r="K524" i="56"/>
  <c r="J524" i="56"/>
  <c r="I524" i="56"/>
  <c r="L524" i="56"/>
  <c r="H524" i="56"/>
  <c r="M524" i="56"/>
  <c r="R524" i="56" l="1"/>
  <c r="Q524" i="56"/>
  <c r="B526" i="56"/>
  <c r="L525" i="56"/>
  <c r="I525" i="56"/>
  <c r="D525" i="56"/>
  <c r="N525" i="56"/>
  <c r="G525" i="56"/>
  <c r="J525" i="56"/>
  <c r="F525" i="56"/>
  <c r="C525" i="56"/>
  <c r="M525" i="56"/>
  <c r="K525" i="56"/>
  <c r="O525" i="56"/>
  <c r="E525" i="56"/>
  <c r="H525" i="56"/>
  <c r="P525" i="56"/>
  <c r="R525" i="56" l="1"/>
  <c r="Q525" i="56"/>
  <c r="B527" i="56"/>
  <c r="C526" i="56"/>
  <c r="M526" i="56"/>
  <c r="K526" i="56"/>
  <c r="D526" i="56"/>
  <c r="N526" i="56"/>
  <c r="J526" i="56"/>
  <c r="O526" i="56"/>
  <c r="G526" i="56"/>
  <c r="E526" i="56"/>
  <c r="L526" i="56"/>
  <c r="H526" i="56"/>
  <c r="I526" i="56"/>
  <c r="F526" i="56"/>
  <c r="P526" i="56"/>
  <c r="R526" i="56" l="1"/>
  <c r="Q526" i="56"/>
  <c r="B528" i="56"/>
  <c r="D527" i="56"/>
  <c r="C527" i="56"/>
  <c r="O527" i="56"/>
  <c r="N527" i="56"/>
  <c r="K527" i="56"/>
  <c r="J527" i="56"/>
  <c r="G527" i="56"/>
  <c r="F527" i="56"/>
  <c r="E527" i="56"/>
  <c r="M527" i="56"/>
  <c r="L527" i="56"/>
  <c r="I527" i="56"/>
  <c r="P527" i="56"/>
  <c r="H527" i="56"/>
  <c r="R527" i="56" l="1"/>
  <c r="Q527" i="56"/>
  <c r="B529" i="56"/>
  <c r="H528" i="56"/>
  <c r="F528" i="56"/>
  <c r="K528" i="56"/>
  <c r="J528" i="56"/>
  <c r="M528" i="56"/>
  <c r="D528" i="56"/>
  <c r="C528" i="56"/>
  <c r="L528" i="56"/>
  <c r="N528" i="56"/>
  <c r="P528" i="56"/>
  <c r="E528" i="56"/>
  <c r="O528" i="56"/>
  <c r="I528" i="56"/>
  <c r="G528" i="56"/>
  <c r="R528" i="56" l="1"/>
  <c r="Q528" i="56"/>
  <c r="B530" i="56"/>
  <c r="O529" i="56"/>
  <c r="N529" i="56"/>
  <c r="I529" i="56"/>
  <c r="F529" i="56"/>
  <c r="C529" i="56"/>
  <c r="K529" i="56"/>
  <c r="P529" i="56"/>
  <c r="M529" i="56"/>
  <c r="H529" i="56"/>
  <c r="D529" i="56"/>
  <c r="J529" i="56"/>
  <c r="E529" i="56"/>
  <c r="G529" i="56"/>
  <c r="L529" i="56"/>
  <c r="R529" i="56" l="1"/>
  <c r="Q529" i="56"/>
  <c r="B531" i="56"/>
  <c r="M530" i="56"/>
  <c r="J530" i="56"/>
  <c r="O530" i="56"/>
  <c r="G530" i="56"/>
  <c r="L530" i="56"/>
  <c r="K530" i="56"/>
  <c r="C530" i="56"/>
  <c r="N530" i="56"/>
  <c r="E530" i="56"/>
  <c r="H530" i="56"/>
  <c r="F530" i="56"/>
  <c r="D530" i="56"/>
  <c r="P530" i="56"/>
  <c r="I530" i="56"/>
  <c r="R530" i="56" l="1"/>
  <c r="Q530" i="56"/>
  <c r="B532" i="56"/>
  <c r="D531" i="56"/>
  <c r="P531" i="56"/>
  <c r="H531" i="56"/>
  <c r="N531" i="56"/>
  <c r="M531" i="56"/>
  <c r="E531" i="56"/>
  <c r="K531" i="56"/>
  <c r="O531" i="56"/>
  <c r="L531" i="56"/>
  <c r="J531" i="56"/>
  <c r="G531" i="56"/>
  <c r="I531" i="56"/>
  <c r="F531" i="56"/>
  <c r="C531" i="56"/>
  <c r="R531" i="56" l="1"/>
  <c r="Q531" i="56"/>
  <c r="B533" i="56"/>
  <c r="L532" i="56"/>
  <c r="J532" i="56"/>
  <c r="F532" i="56"/>
  <c r="D532" i="56"/>
  <c r="N532" i="56"/>
  <c r="H532" i="56"/>
  <c r="P532" i="56"/>
  <c r="M532" i="56"/>
  <c r="K532" i="56"/>
  <c r="E532" i="56"/>
  <c r="G532" i="56"/>
  <c r="C532" i="56"/>
  <c r="O532" i="56"/>
  <c r="I532" i="56"/>
  <c r="R532" i="56" l="1"/>
  <c r="Q532" i="56"/>
  <c r="B534" i="56"/>
  <c r="F533" i="56"/>
  <c r="M533" i="56"/>
  <c r="C533" i="56"/>
  <c r="N533" i="56"/>
  <c r="E533" i="56"/>
  <c r="D533" i="56"/>
  <c r="L533" i="56"/>
  <c r="J533" i="56"/>
  <c r="G533" i="56"/>
  <c r="K533" i="56"/>
  <c r="I533" i="56"/>
  <c r="H533" i="56"/>
  <c r="O533" i="56"/>
  <c r="P533" i="56"/>
  <c r="R533" i="56" l="1"/>
  <c r="Q533" i="56"/>
  <c r="B535" i="56"/>
  <c r="I534" i="56"/>
  <c r="O534" i="56"/>
  <c r="G534" i="56"/>
  <c r="P534" i="56"/>
  <c r="D534" i="56"/>
  <c r="M534" i="56"/>
  <c r="C534" i="56"/>
  <c r="N534" i="56"/>
  <c r="L534" i="56"/>
  <c r="F534" i="56"/>
  <c r="H534" i="56"/>
  <c r="E534" i="56"/>
  <c r="J534" i="56"/>
  <c r="K534" i="56"/>
  <c r="R534" i="56" l="1"/>
  <c r="Q534" i="56"/>
  <c r="B536" i="56"/>
  <c r="F535" i="56"/>
  <c r="G535" i="56"/>
  <c r="C535" i="56"/>
  <c r="O535" i="56"/>
  <c r="P535" i="56"/>
  <c r="L535" i="56"/>
  <c r="N535" i="56"/>
  <c r="D535" i="56"/>
  <c r="K535" i="56"/>
  <c r="H535" i="56"/>
  <c r="E535" i="56"/>
  <c r="J535" i="56"/>
  <c r="M535" i="56"/>
  <c r="I535" i="56"/>
  <c r="R535" i="56" l="1"/>
  <c r="Q535" i="56"/>
  <c r="B537" i="56"/>
  <c r="D536" i="56"/>
  <c r="L536" i="56"/>
  <c r="P536" i="56"/>
  <c r="J536" i="56"/>
  <c r="I536" i="56"/>
  <c r="F536" i="56"/>
  <c r="C536" i="56"/>
  <c r="H536" i="56"/>
  <c r="E536" i="56"/>
  <c r="K536" i="56"/>
  <c r="M536" i="56"/>
  <c r="O536" i="56"/>
  <c r="G536" i="56"/>
  <c r="N536" i="56"/>
  <c r="R536" i="56" l="1"/>
  <c r="Q536" i="56"/>
  <c r="B538" i="56"/>
  <c r="G537" i="56"/>
  <c r="F537" i="56"/>
  <c r="P537" i="56"/>
  <c r="E537" i="56"/>
  <c r="I537" i="56"/>
  <c r="H537" i="56"/>
  <c r="D537" i="56"/>
  <c r="N537" i="56"/>
  <c r="O537" i="56"/>
  <c r="J537" i="56"/>
  <c r="K537" i="56"/>
  <c r="C537" i="56"/>
  <c r="M537" i="56"/>
  <c r="L537" i="56"/>
  <c r="R537" i="56" l="1"/>
  <c r="B539" i="56"/>
  <c r="Q537" i="56"/>
  <c r="O538" i="56"/>
  <c r="H538" i="56"/>
  <c r="P538" i="56"/>
  <c r="G538" i="56"/>
  <c r="N538" i="56"/>
  <c r="D538" i="56"/>
  <c r="I538" i="56"/>
  <c r="K538" i="56"/>
  <c r="M538" i="56"/>
  <c r="J538" i="56"/>
  <c r="L538" i="56"/>
  <c r="C538" i="56"/>
  <c r="F538" i="56"/>
  <c r="E538" i="56"/>
  <c r="R538" i="56" l="1"/>
  <c r="Q538" i="56"/>
  <c r="B540" i="56"/>
  <c r="H539" i="56"/>
  <c r="O539" i="56"/>
  <c r="K539" i="56"/>
  <c r="E539" i="56"/>
  <c r="N539" i="56"/>
  <c r="P539" i="56"/>
  <c r="I539" i="56"/>
  <c r="D539" i="56"/>
  <c r="F539" i="56"/>
  <c r="L539" i="56"/>
  <c r="C539" i="56"/>
  <c r="J539" i="56"/>
  <c r="M539" i="56"/>
  <c r="G539" i="56"/>
  <c r="R539" i="56" l="1"/>
  <c r="Q539" i="56"/>
  <c r="B541" i="56"/>
  <c r="N540" i="56"/>
  <c r="F540" i="56"/>
  <c r="G540" i="56"/>
  <c r="M540" i="56"/>
  <c r="P540" i="56"/>
  <c r="J540" i="56"/>
  <c r="C540" i="56"/>
  <c r="L540" i="56"/>
  <c r="H540" i="56"/>
  <c r="E540" i="56"/>
  <c r="K540" i="56"/>
  <c r="I540" i="56"/>
  <c r="D540" i="56"/>
  <c r="O540" i="56"/>
  <c r="R540" i="56" l="1"/>
  <c r="B542" i="56"/>
  <c r="Q540" i="56"/>
  <c r="M541" i="56"/>
  <c r="H541" i="56"/>
  <c r="I541" i="56"/>
  <c r="O541" i="56"/>
  <c r="D541" i="56"/>
  <c r="L541" i="56"/>
  <c r="G541" i="56"/>
  <c r="F541" i="56"/>
  <c r="J541" i="56"/>
  <c r="E541" i="56"/>
  <c r="C541" i="56"/>
  <c r="P541" i="56"/>
  <c r="N541" i="56"/>
  <c r="K541" i="56"/>
  <c r="R541" i="56" l="1"/>
  <c r="Q541" i="56"/>
  <c r="B543" i="56"/>
  <c r="K542" i="56"/>
  <c r="I542" i="56"/>
  <c r="J542" i="56"/>
  <c r="H542" i="56"/>
  <c r="E542" i="56"/>
  <c r="O542" i="56"/>
  <c r="G542" i="56"/>
  <c r="C542" i="56"/>
  <c r="D542" i="56"/>
  <c r="L542" i="56"/>
  <c r="P542" i="56"/>
  <c r="M542" i="56"/>
  <c r="N542" i="56"/>
  <c r="F542" i="56"/>
  <c r="R542" i="56" l="1"/>
  <c r="Q542" i="56"/>
  <c r="B544" i="56"/>
  <c r="F543" i="56"/>
  <c r="I543" i="56"/>
  <c r="C543" i="56"/>
  <c r="L543" i="56"/>
  <c r="E543" i="56"/>
  <c r="P543" i="56"/>
  <c r="D543" i="56"/>
  <c r="J543" i="56"/>
  <c r="K543" i="56"/>
  <c r="H543" i="56"/>
  <c r="O543" i="56"/>
  <c r="G543" i="56"/>
  <c r="M543" i="56"/>
  <c r="N543" i="56"/>
  <c r="R543" i="56" l="1"/>
  <c r="B545" i="56"/>
  <c r="Q543" i="56"/>
  <c r="L544" i="56"/>
  <c r="O544" i="56"/>
  <c r="C544" i="56"/>
  <c r="J544" i="56"/>
  <c r="H544" i="56"/>
  <c r="D544" i="56"/>
  <c r="F544" i="56"/>
  <c r="P544" i="56"/>
  <c r="G544" i="56"/>
  <c r="I544" i="56"/>
  <c r="M544" i="56"/>
  <c r="E544" i="56"/>
  <c r="K544" i="56"/>
  <c r="N544" i="56"/>
  <c r="R544" i="56" l="1"/>
  <c r="Q544" i="56"/>
  <c r="B546" i="56"/>
  <c r="N545" i="56"/>
  <c r="I545" i="56"/>
  <c r="E545" i="56"/>
  <c r="J545" i="56"/>
  <c r="C545" i="56"/>
  <c r="M545" i="56"/>
  <c r="O545" i="56"/>
  <c r="P545" i="56"/>
  <c r="H545" i="56"/>
  <c r="D545" i="56"/>
  <c r="F545" i="56"/>
  <c r="K545" i="56"/>
  <c r="L545" i="56"/>
  <c r="G545" i="56"/>
  <c r="R545" i="56" l="1"/>
  <c r="Q545" i="56"/>
  <c r="B547" i="56"/>
  <c r="P546" i="56"/>
  <c r="I546" i="56"/>
  <c r="N546" i="56"/>
  <c r="O546" i="56"/>
  <c r="L546" i="56"/>
  <c r="K546" i="56"/>
  <c r="G546" i="56"/>
  <c r="M546" i="56"/>
  <c r="D546" i="56"/>
  <c r="J546" i="56"/>
  <c r="H546" i="56"/>
  <c r="C546" i="56"/>
  <c r="E546" i="56"/>
  <c r="F546" i="56"/>
  <c r="R546" i="56" l="1"/>
  <c r="Q546" i="56"/>
  <c r="B548" i="56"/>
  <c r="H547" i="56"/>
  <c r="F547" i="56"/>
  <c r="N547" i="56"/>
  <c r="I547" i="56"/>
  <c r="K547" i="56"/>
  <c r="M547" i="56"/>
  <c r="O547" i="56"/>
  <c r="D547" i="56"/>
  <c r="P547" i="56"/>
  <c r="C547" i="56"/>
  <c r="L547" i="56"/>
  <c r="J547" i="56"/>
  <c r="G547" i="56"/>
  <c r="E547" i="56"/>
  <c r="R547" i="56" l="1"/>
  <c r="B549" i="56"/>
  <c r="Q547" i="56"/>
  <c r="D548" i="56"/>
  <c r="M548" i="56"/>
  <c r="P548" i="56"/>
  <c r="H548" i="56"/>
  <c r="E548" i="56"/>
  <c r="L548" i="56"/>
  <c r="C548" i="56"/>
  <c r="O548" i="56"/>
  <c r="G548" i="56"/>
  <c r="J548" i="56"/>
  <c r="I548" i="56"/>
  <c r="K548" i="56"/>
  <c r="N548" i="56"/>
  <c r="F548" i="56"/>
  <c r="R548" i="56" l="1"/>
  <c r="Q548" i="56"/>
  <c r="B550" i="56"/>
  <c r="K549" i="56"/>
  <c r="D549" i="56"/>
  <c r="G549" i="56"/>
  <c r="N549" i="56"/>
  <c r="L549" i="56"/>
  <c r="I549" i="56"/>
  <c r="J549" i="56"/>
  <c r="E549" i="56"/>
  <c r="F549" i="56"/>
  <c r="P549" i="56"/>
  <c r="M549" i="56"/>
  <c r="C549" i="56"/>
  <c r="O549" i="56"/>
  <c r="H549" i="56"/>
  <c r="R549" i="56" l="1"/>
  <c r="Q549" i="56"/>
  <c r="B551" i="56"/>
  <c r="F550" i="56"/>
  <c r="I550" i="56"/>
  <c r="D550" i="56"/>
  <c r="C550" i="56"/>
  <c r="G550" i="56"/>
  <c r="P550" i="56"/>
  <c r="L550" i="56"/>
  <c r="H550" i="56"/>
  <c r="K550" i="56"/>
  <c r="J550" i="56"/>
  <c r="O550" i="56"/>
  <c r="M550" i="56"/>
  <c r="E550" i="56"/>
  <c r="N550" i="56"/>
  <c r="R550" i="56" l="1"/>
  <c r="Q550" i="56"/>
  <c r="B552" i="56"/>
  <c r="D551" i="56"/>
  <c r="N551" i="56"/>
  <c r="O551" i="56"/>
  <c r="F551" i="56"/>
  <c r="J551" i="56"/>
  <c r="P551" i="56"/>
  <c r="C551" i="56"/>
  <c r="G551" i="56"/>
  <c r="L551" i="56"/>
  <c r="H551" i="56"/>
  <c r="I551" i="56"/>
  <c r="E551" i="56"/>
  <c r="M551" i="56"/>
  <c r="K551" i="56"/>
  <c r="R551" i="56" l="1"/>
  <c r="Q551" i="56"/>
  <c r="B553" i="56"/>
  <c r="G552" i="56"/>
  <c r="O552" i="56"/>
  <c r="C552" i="56"/>
  <c r="J552" i="56"/>
  <c r="L552" i="56"/>
  <c r="I552" i="56"/>
  <c r="P552" i="56"/>
  <c r="H552" i="56"/>
  <c r="K552" i="56"/>
  <c r="D552" i="56"/>
  <c r="M552" i="56"/>
  <c r="E552" i="56"/>
  <c r="F552" i="56"/>
  <c r="N552" i="56"/>
  <c r="R552" i="56" l="1"/>
  <c r="B554" i="56"/>
  <c r="Q552" i="56"/>
  <c r="P553" i="56"/>
  <c r="M553" i="56"/>
  <c r="G553" i="56"/>
  <c r="E553" i="56"/>
  <c r="H553" i="56"/>
  <c r="K553" i="56"/>
  <c r="C553" i="56"/>
  <c r="J553" i="56"/>
  <c r="L553" i="56"/>
  <c r="O553" i="56"/>
  <c r="N553" i="56"/>
  <c r="D553" i="56"/>
  <c r="I553" i="56"/>
  <c r="F553" i="56"/>
  <c r="R553" i="56" l="1"/>
  <c r="Q553" i="56"/>
  <c r="B555" i="56"/>
  <c r="H554" i="56"/>
  <c r="I554" i="56"/>
  <c r="K554" i="56"/>
  <c r="E554" i="56"/>
  <c r="P554" i="56"/>
  <c r="G554" i="56"/>
  <c r="L554" i="56"/>
  <c r="C554" i="56"/>
  <c r="N554" i="56"/>
  <c r="M554" i="56"/>
  <c r="F554" i="56"/>
  <c r="O554" i="56"/>
  <c r="J554" i="56"/>
  <c r="D554" i="56"/>
  <c r="R554" i="56" l="1"/>
  <c r="Q554" i="56"/>
  <c r="B556" i="56"/>
  <c r="G555" i="56"/>
  <c r="I555" i="56"/>
  <c r="C555" i="56"/>
  <c r="O555" i="56"/>
  <c r="P555" i="56"/>
  <c r="K555" i="56"/>
  <c r="F555" i="56"/>
  <c r="E555" i="56"/>
  <c r="L555" i="56"/>
  <c r="M555" i="56"/>
  <c r="D555" i="56"/>
  <c r="H555" i="56"/>
  <c r="N555" i="56"/>
  <c r="J555" i="56"/>
  <c r="R555" i="56" l="1"/>
  <c r="B557" i="56"/>
  <c r="Q555" i="56"/>
  <c r="H556" i="56"/>
  <c r="N556" i="56"/>
  <c r="D556" i="56"/>
  <c r="E556" i="56"/>
  <c r="F556" i="56"/>
  <c r="M556" i="56"/>
  <c r="L556" i="56"/>
  <c r="G556" i="56"/>
  <c r="K556" i="56"/>
  <c r="I556" i="56"/>
  <c r="P556" i="56"/>
  <c r="O556" i="56"/>
  <c r="J556" i="56"/>
  <c r="C556" i="56"/>
  <c r="R556" i="56" l="1"/>
  <c r="Q556" i="56"/>
  <c r="B558" i="56"/>
  <c r="G557" i="56"/>
  <c r="L557" i="56"/>
  <c r="M557" i="56"/>
  <c r="P557" i="56"/>
  <c r="H557" i="56"/>
  <c r="O557" i="56"/>
  <c r="N557" i="56"/>
  <c r="I557" i="56"/>
  <c r="C557" i="56"/>
  <c r="E557" i="56"/>
  <c r="D557" i="56"/>
  <c r="F557" i="56"/>
  <c r="J557" i="56"/>
  <c r="K557" i="56"/>
  <c r="R557" i="56" l="1"/>
  <c r="B559" i="56"/>
  <c r="Q557" i="56"/>
  <c r="L558" i="56"/>
  <c r="O558" i="56"/>
  <c r="P558" i="56"/>
  <c r="H558" i="56"/>
  <c r="K558" i="56"/>
  <c r="D558" i="56"/>
  <c r="N558" i="56"/>
  <c r="M558" i="56"/>
  <c r="I558" i="56"/>
  <c r="F558" i="56"/>
  <c r="J558" i="56"/>
  <c r="E558" i="56"/>
  <c r="C558" i="56"/>
  <c r="G558" i="56"/>
  <c r="R558" i="56" l="1"/>
  <c r="Q558" i="56"/>
  <c r="B560" i="56"/>
  <c r="C559" i="56"/>
  <c r="O559" i="56"/>
  <c r="D559" i="56"/>
  <c r="K559" i="56"/>
  <c r="L559" i="56"/>
  <c r="I559" i="56"/>
  <c r="N559" i="56"/>
  <c r="M559" i="56"/>
  <c r="J559" i="56"/>
  <c r="E559" i="56"/>
  <c r="H559" i="56"/>
  <c r="G559" i="56"/>
  <c r="F559" i="56"/>
  <c r="P559" i="56"/>
  <c r="R559" i="56" l="1"/>
  <c r="B561" i="56"/>
  <c r="Q559" i="56"/>
  <c r="G560" i="56"/>
  <c r="J560" i="56"/>
  <c r="K560" i="56"/>
  <c r="N560" i="56"/>
  <c r="O560" i="56"/>
  <c r="C560" i="56"/>
  <c r="L560" i="56"/>
  <c r="H560" i="56"/>
  <c r="M560" i="56"/>
  <c r="D560" i="56"/>
  <c r="E560" i="56"/>
  <c r="F560" i="56"/>
  <c r="I560" i="56"/>
  <c r="P560" i="56"/>
  <c r="R560" i="56" l="1"/>
  <c r="Q560" i="56"/>
  <c r="B562" i="56"/>
  <c r="F561" i="56"/>
  <c r="M561" i="56"/>
  <c r="O561" i="56"/>
  <c r="I561" i="56"/>
  <c r="L561" i="56"/>
  <c r="J561" i="56"/>
  <c r="K561" i="56"/>
  <c r="P561" i="56"/>
  <c r="N561" i="56"/>
  <c r="H561" i="56"/>
  <c r="D561" i="56"/>
  <c r="C561" i="56"/>
  <c r="G561" i="56"/>
  <c r="E561" i="56"/>
  <c r="R561" i="56" l="1"/>
  <c r="B563" i="56"/>
  <c r="Q561" i="56"/>
  <c r="H562" i="56"/>
  <c r="M562" i="56"/>
  <c r="O562" i="56"/>
  <c r="C562" i="56"/>
  <c r="E562" i="56"/>
  <c r="F562" i="56"/>
  <c r="L562" i="56"/>
  <c r="P562" i="56"/>
  <c r="G562" i="56"/>
  <c r="J562" i="56"/>
  <c r="I562" i="56"/>
  <c r="N562" i="56"/>
  <c r="D562" i="56"/>
  <c r="K562" i="56"/>
  <c r="R562" i="56" l="1"/>
  <c r="Q562" i="56"/>
  <c r="B564" i="56"/>
  <c r="F563" i="56"/>
  <c r="I563" i="56"/>
  <c r="K563" i="56"/>
  <c r="O563" i="56"/>
  <c r="G563" i="56"/>
  <c r="M563" i="56"/>
  <c r="D563" i="56"/>
  <c r="L563" i="56"/>
  <c r="H563" i="56"/>
  <c r="P563" i="56"/>
  <c r="E563" i="56"/>
  <c r="C563" i="56"/>
  <c r="J563" i="56"/>
  <c r="N563" i="56"/>
  <c r="R563" i="56" l="1"/>
  <c r="B565" i="56"/>
  <c r="Q563" i="56"/>
  <c r="E564" i="56"/>
  <c r="N564" i="56"/>
  <c r="L564" i="56"/>
  <c r="C564" i="56"/>
  <c r="G564" i="56"/>
  <c r="F564" i="56"/>
  <c r="M564" i="56"/>
  <c r="I564" i="56"/>
  <c r="J564" i="56"/>
  <c r="D564" i="56"/>
  <c r="K564" i="56"/>
  <c r="P564" i="56"/>
  <c r="O564" i="56"/>
  <c r="H564" i="56"/>
  <c r="R564" i="56" l="1"/>
  <c r="Q564" i="56"/>
  <c r="B566" i="56"/>
  <c r="H565" i="56"/>
  <c r="D565" i="56"/>
  <c r="I565" i="56"/>
  <c r="L565" i="56"/>
  <c r="O565" i="56"/>
  <c r="P565" i="56"/>
  <c r="G565" i="56"/>
  <c r="N565" i="56"/>
  <c r="C565" i="56"/>
  <c r="M565" i="56"/>
  <c r="K565" i="56"/>
  <c r="E565" i="56"/>
  <c r="F565" i="56"/>
  <c r="J565" i="56"/>
  <c r="R565" i="56" l="1"/>
  <c r="B567" i="56"/>
  <c r="Q565" i="56"/>
  <c r="L566" i="56"/>
  <c r="F566" i="56"/>
  <c r="P566" i="56"/>
  <c r="K566" i="56"/>
  <c r="J566" i="56"/>
  <c r="H566" i="56"/>
  <c r="O566" i="56"/>
  <c r="C566" i="56"/>
  <c r="E566" i="56"/>
  <c r="I566" i="56"/>
  <c r="G566" i="56"/>
  <c r="D566" i="56"/>
  <c r="N566" i="56"/>
  <c r="M566" i="56"/>
  <c r="R566" i="56" l="1"/>
  <c r="Q566" i="56"/>
  <c r="B568" i="56"/>
  <c r="F567" i="56"/>
  <c r="K567" i="56"/>
  <c r="P567" i="56"/>
  <c r="L567" i="56"/>
  <c r="C567" i="56"/>
  <c r="E567" i="56"/>
  <c r="D567" i="56"/>
  <c r="N567" i="56"/>
  <c r="M567" i="56"/>
  <c r="I567" i="56"/>
  <c r="J567" i="56"/>
  <c r="G567" i="56"/>
  <c r="O567" i="56"/>
  <c r="H567" i="56"/>
  <c r="R567" i="56" l="1"/>
  <c r="B569" i="56"/>
  <c r="Q567" i="56"/>
  <c r="N568" i="56"/>
  <c r="L568" i="56"/>
  <c r="H568" i="56"/>
  <c r="F568" i="56"/>
  <c r="E568" i="56"/>
  <c r="G568" i="56"/>
  <c r="I568" i="56"/>
  <c r="K568" i="56"/>
  <c r="C568" i="56"/>
  <c r="M568" i="56"/>
  <c r="D568" i="56"/>
  <c r="P568" i="56"/>
  <c r="O568" i="56"/>
  <c r="J568" i="56"/>
  <c r="R568" i="56" l="1"/>
  <c r="Q568" i="56"/>
  <c r="B570" i="56"/>
  <c r="K569" i="56"/>
  <c r="P569" i="56"/>
  <c r="M569" i="56"/>
  <c r="L569" i="56"/>
  <c r="D569" i="56"/>
  <c r="C569" i="56"/>
  <c r="F569" i="56"/>
  <c r="N569" i="56"/>
  <c r="H569" i="56"/>
  <c r="G569" i="56"/>
  <c r="J569" i="56"/>
  <c r="O569" i="56"/>
  <c r="I569" i="56"/>
  <c r="E569" i="56"/>
  <c r="R569" i="56" l="1"/>
  <c r="B571" i="56"/>
  <c r="Q569" i="56"/>
  <c r="D570" i="56"/>
  <c r="N570" i="56"/>
  <c r="J570" i="56"/>
  <c r="K570" i="56"/>
  <c r="I570" i="56"/>
  <c r="L570" i="56"/>
  <c r="H570" i="56"/>
  <c r="M570" i="56"/>
  <c r="G570" i="56"/>
  <c r="C570" i="56"/>
  <c r="O570" i="56"/>
  <c r="E570" i="56"/>
  <c r="F570" i="56"/>
  <c r="P570" i="56"/>
  <c r="R570" i="56" l="1"/>
  <c r="Q570" i="56"/>
  <c r="B572" i="56"/>
  <c r="D571" i="56"/>
  <c r="I571" i="56"/>
  <c r="H571" i="56"/>
  <c r="O571" i="56"/>
  <c r="K571" i="56"/>
  <c r="L571" i="56"/>
  <c r="P571" i="56"/>
  <c r="N571" i="56"/>
  <c r="J571" i="56"/>
  <c r="M571" i="56"/>
  <c r="G571" i="56"/>
  <c r="C571" i="56"/>
  <c r="F571" i="56"/>
  <c r="E571" i="56"/>
  <c r="R571" i="56" l="1"/>
  <c r="B573" i="56"/>
  <c r="Q571" i="56"/>
  <c r="I572" i="56"/>
  <c r="N572" i="56"/>
  <c r="D572" i="56"/>
  <c r="M572" i="56"/>
  <c r="J572" i="56"/>
  <c r="C572" i="56"/>
  <c r="P572" i="56"/>
  <c r="L572" i="56"/>
  <c r="F572" i="56"/>
  <c r="O572" i="56"/>
  <c r="K572" i="56"/>
  <c r="E572" i="56"/>
  <c r="H572" i="56"/>
  <c r="G572" i="56"/>
  <c r="R572" i="56" l="1"/>
  <c r="Q572" i="56"/>
  <c r="B574" i="56"/>
  <c r="P573" i="56"/>
  <c r="K573" i="56"/>
  <c r="C573" i="56"/>
  <c r="L573" i="56"/>
  <c r="O573" i="56"/>
  <c r="E573" i="56"/>
  <c r="J573" i="56"/>
  <c r="H573" i="56"/>
  <c r="G573" i="56"/>
  <c r="I573" i="56"/>
  <c r="D573" i="56"/>
  <c r="F573" i="56"/>
  <c r="N573" i="56"/>
  <c r="M573" i="56"/>
  <c r="R573" i="56" l="1"/>
  <c r="B575" i="56"/>
  <c r="Q573" i="56"/>
  <c r="I574" i="56"/>
  <c r="G574" i="56"/>
  <c r="N574" i="56"/>
  <c r="M574" i="56"/>
  <c r="D574" i="56"/>
  <c r="F574" i="56"/>
  <c r="H574" i="56"/>
  <c r="O574" i="56"/>
  <c r="E574" i="56"/>
  <c r="C574" i="56"/>
  <c r="J574" i="56"/>
  <c r="P574" i="56"/>
  <c r="K574" i="56"/>
  <c r="L574" i="56"/>
  <c r="R574" i="56" l="1"/>
  <c r="Q574" i="56"/>
  <c r="B576" i="56"/>
  <c r="M575" i="56"/>
  <c r="F575" i="56"/>
  <c r="L575" i="56"/>
  <c r="N575" i="56"/>
  <c r="K575" i="56"/>
  <c r="H575" i="56"/>
  <c r="J575" i="56"/>
  <c r="D575" i="56"/>
  <c r="O575" i="56"/>
  <c r="P575" i="56"/>
  <c r="G575" i="56"/>
  <c r="I575" i="56"/>
  <c r="C575" i="56"/>
  <c r="E575" i="56"/>
  <c r="R575" i="56" l="1"/>
  <c r="B577" i="56"/>
  <c r="Q575" i="56"/>
  <c r="P576" i="56"/>
  <c r="I576" i="56"/>
  <c r="E576" i="56"/>
  <c r="D576" i="56"/>
  <c r="J576" i="56"/>
  <c r="K576" i="56"/>
  <c r="F576" i="56"/>
  <c r="L576" i="56"/>
  <c r="H576" i="56"/>
  <c r="C576" i="56"/>
  <c r="O576" i="56"/>
  <c r="G576" i="56"/>
  <c r="N576" i="56"/>
  <c r="M576" i="56"/>
  <c r="R576" i="56" l="1"/>
  <c r="Q576" i="56"/>
  <c r="B578" i="56"/>
  <c r="F577" i="56"/>
  <c r="C577" i="56"/>
  <c r="E577" i="56"/>
  <c r="M577" i="56"/>
  <c r="I577" i="56"/>
  <c r="H577" i="56"/>
  <c r="D577" i="56"/>
  <c r="G577" i="56"/>
  <c r="N577" i="56"/>
  <c r="J577" i="56"/>
  <c r="L577" i="56"/>
  <c r="O577" i="56"/>
  <c r="P577" i="56"/>
  <c r="K577" i="56"/>
  <c r="R577" i="56" l="1"/>
  <c r="B579" i="56"/>
  <c r="Q577" i="56"/>
  <c r="N578" i="56"/>
  <c r="C578" i="56"/>
  <c r="J578" i="56"/>
  <c r="D578" i="56"/>
  <c r="L578" i="56"/>
  <c r="F578" i="56"/>
  <c r="M578" i="56"/>
  <c r="O578" i="56"/>
  <c r="G578" i="56"/>
  <c r="E578" i="56"/>
  <c r="K578" i="56"/>
  <c r="P578" i="56"/>
  <c r="H578" i="56"/>
  <c r="I578" i="56"/>
  <c r="R578" i="56" l="1"/>
  <c r="Q578" i="56"/>
  <c r="B580" i="56"/>
  <c r="E579" i="56"/>
  <c r="C579" i="56"/>
  <c r="P579" i="56"/>
  <c r="G579" i="56"/>
  <c r="M579" i="56"/>
  <c r="H579" i="56"/>
  <c r="L579" i="56"/>
  <c r="K579" i="56"/>
  <c r="I579" i="56"/>
  <c r="D579" i="56"/>
  <c r="O579" i="56"/>
  <c r="J579" i="56"/>
  <c r="F579" i="56"/>
  <c r="N579" i="56"/>
  <c r="R579" i="56" l="1"/>
  <c r="Q579" i="56"/>
  <c r="B581" i="56"/>
  <c r="L580" i="56"/>
  <c r="O580" i="56"/>
  <c r="K580" i="56"/>
  <c r="C580" i="56"/>
  <c r="E580" i="56"/>
  <c r="G580" i="56"/>
  <c r="F580" i="56"/>
  <c r="J580" i="56"/>
  <c r="I580" i="56"/>
  <c r="H580" i="56"/>
  <c r="M580" i="56"/>
  <c r="D580" i="56"/>
  <c r="P580" i="56"/>
  <c r="N580" i="56"/>
  <c r="R580" i="56" l="1"/>
  <c r="Q580" i="56"/>
  <c r="B582" i="56"/>
  <c r="O581" i="56"/>
  <c r="E581" i="56"/>
  <c r="J581" i="56"/>
  <c r="L581" i="56"/>
  <c r="P581" i="56"/>
  <c r="D581" i="56"/>
  <c r="F581" i="56"/>
  <c r="I581" i="56"/>
  <c r="N581" i="56"/>
  <c r="G581" i="56"/>
  <c r="M581" i="56"/>
  <c r="K581" i="56"/>
  <c r="C581" i="56"/>
  <c r="H581" i="56"/>
  <c r="R581" i="56" l="1"/>
  <c r="Q581" i="56"/>
  <c r="B583" i="56"/>
  <c r="J582" i="56"/>
  <c r="E582" i="56"/>
  <c r="N582" i="56"/>
  <c r="K582" i="56"/>
  <c r="O582" i="56"/>
  <c r="H582" i="56"/>
  <c r="G582" i="56"/>
  <c r="D582" i="56"/>
  <c r="L582" i="56"/>
  <c r="P582" i="56"/>
  <c r="I582" i="56"/>
  <c r="M582" i="56"/>
  <c r="C582" i="56"/>
  <c r="F582" i="56"/>
  <c r="R582" i="56" l="1"/>
  <c r="Q582" i="56"/>
  <c r="B584" i="56"/>
  <c r="G583" i="56"/>
  <c r="P583" i="56"/>
  <c r="H583" i="56"/>
  <c r="F583" i="56"/>
  <c r="N583" i="56"/>
  <c r="L583" i="56"/>
  <c r="M583" i="56"/>
  <c r="O583" i="56"/>
  <c r="K583" i="56"/>
  <c r="I583" i="56"/>
  <c r="D583" i="56"/>
  <c r="J583" i="56"/>
  <c r="C583" i="56"/>
  <c r="E583" i="56"/>
  <c r="R583" i="56" l="1"/>
  <c r="Q583" i="56"/>
  <c r="B585" i="56"/>
  <c r="G584" i="56"/>
  <c r="N584" i="56"/>
  <c r="K584" i="56"/>
  <c r="E584" i="56"/>
  <c r="H584" i="56"/>
  <c r="M584" i="56"/>
  <c r="P584" i="56"/>
  <c r="J584" i="56"/>
  <c r="F584" i="56"/>
  <c r="I584" i="56"/>
  <c r="L584" i="56"/>
  <c r="O584" i="56"/>
  <c r="C584" i="56"/>
  <c r="D584" i="56"/>
  <c r="R584" i="56" l="1"/>
  <c r="Q584" i="56"/>
  <c r="B586" i="56"/>
  <c r="D585" i="56"/>
  <c r="H585" i="56"/>
  <c r="I585" i="56"/>
  <c r="J585" i="56"/>
  <c r="F585" i="56"/>
  <c r="P585" i="56"/>
  <c r="L585" i="56"/>
  <c r="M585" i="56"/>
  <c r="G585" i="56"/>
  <c r="E585" i="56"/>
  <c r="C585" i="56"/>
  <c r="O585" i="56"/>
  <c r="N585" i="56"/>
  <c r="K585" i="56"/>
  <c r="R585" i="56" l="1"/>
  <c r="B587" i="56"/>
  <c r="Q585" i="56"/>
  <c r="M586" i="56"/>
  <c r="H586" i="56"/>
  <c r="K586" i="56"/>
  <c r="D586" i="56"/>
  <c r="L586" i="56"/>
  <c r="E586" i="56"/>
  <c r="G586" i="56"/>
  <c r="C586" i="56"/>
  <c r="I586" i="56"/>
  <c r="O586" i="56"/>
  <c r="J586" i="56"/>
  <c r="F586" i="56"/>
  <c r="N586" i="56"/>
  <c r="P586" i="56"/>
  <c r="R586" i="56" l="1"/>
  <c r="Q586" i="56"/>
  <c r="B588" i="56"/>
  <c r="J587" i="56"/>
  <c r="L587" i="56"/>
  <c r="K587" i="56"/>
  <c r="O587" i="56"/>
  <c r="G587" i="56"/>
  <c r="P587" i="56"/>
  <c r="I587" i="56"/>
  <c r="C587" i="56"/>
  <c r="F587" i="56"/>
  <c r="D587" i="56"/>
  <c r="E587" i="56"/>
  <c r="M587" i="56"/>
  <c r="H587" i="56"/>
  <c r="N587" i="56"/>
  <c r="R587" i="56" l="1"/>
  <c r="Q587" i="56"/>
  <c r="B589" i="56"/>
  <c r="C588" i="56"/>
  <c r="D588" i="56"/>
  <c r="N588" i="56"/>
  <c r="G588" i="56"/>
  <c r="I588" i="56"/>
  <c r="K588" i="56"/>
  <c r="L588" i="56"/>
  <c r="J588" i="56"/>
  <c r="H588" i="56"/>
  <c r="O588" i="56"/>
  <c r="F588" i="56"/>
  <c r="M588" i="56"/>
  <c r="E588" i="56"/>
  <c r="P588" i="56"/>
  <c r="R588" i="56" l="1"/>
  <c r="Q588" i="56"/>
  <c r="B590" i="56"/>
  <c r="F589" i="56"/>
  <c r="C589" i="56"/>
  <c r="I589" i="56"/>
  <c r="J589" i="56"/>
  <c r="P589" i="56"/>
  <c r="G589" i="56"/>
  <c r="K589" i="56"/>
  <c r="O589" i="56"/>
  <c r="D589" i="56"/>
  <c r="E589" i="56"/>
  <c r="H589" i="56"/>
  <c r="N589" i="56"/>
  <c r="L589" i="56"/>
  <c r="M589" i="56"/>
  <c r="R589" i="56" l="1"/>
  <c r="Q589" i="56"/>
  <c r="B591" i="56"/>
  <c r="G590" i="56"/>
  <c r="P590" i="56"/>
  <c r="F590" i="56"/>
  <c r="D590" i="56"/>
  <c r="M590" i="56"/>
  <c r="E590" i="56"/>
  <c r="H590" i="56"/>
  <c r="C590" i="56"/>
  <c r="L590" i="56"/>
  <c r="I590" i="56"/>
  <c r="O590" i="56"/>
  <c r="K590" i="56"/>
  <c r="J590" i="56"/>
  <c r="N590" i="56"/>
  <c r="R590" i="56" l="1"/>
  <c r="Q590" i="56"/>
  <c r="B592" i="56"/>
  <c r="K591" i="56"/>
  <c r="J591" i="56"/>
  <c r="L591" i="56"/>
  <c r="G591" i="56"/>
  <c r="P591" i="56"/>
  <c r="D591" i="56"/>
  <c r="O591" i="56"/>
  <c r="C591" i="56"/>
  <c r="I591" i="56"/>
  <c r="E591" i="56"/>
  <c r="M591" i="56"/>
  <c r="N591" i="56"/>
  <c r="F591" i="56"/>
  <c r="H591" i="56"/>
  <c r="R591" i="56" l="1"/>
  <c r="B593" i="56"/>
  <c r="Q591" i="56"/>
  <c r="I592" i="56"/>
  <c r="C592" i="56"/>
  <c r="G592" i="56"/>
  <c r="M592" i="56"/>
  <c r="L592" i="56"/>
  <c r="P592" i="56"/>
  <c r="J592" i="56"/>
  <c r="K592" i="56"/>
  <c r="O592" i="56"/>
  <c r="E592" i="56"/>
  <c r="H592" i="56"/>
  <c r="N592" i="56"/>
  <c r="D592" i="56"/>
  <c r="F592" i="56"/>
  <c r="R592" i="56" l="1"/>
  <c r="Q592" i="56"/>
  <c r="B594" i="56"/>
  <c r="O593" i="56"/>
  <c r="E593" i="56"/>
  <c r="H593" i="56"/>
  <c r="G593" i="56"/>
  <c r="K593" i="56"/>
  <c r="M593" i="56"/>
  <c r="I593" i="56"/>
  <c r="D593" i="56"/>
  <c r="F593" i="56"/>
  <c r="P593" i="56"/>
  <c r="N593" i="56"/>
  <c r="C593" i="56"/>
  <c r="J593" i="56"/>
  <c r="L593" i="56"/>
  <c r="R593" i="56" l="1"/>
  <c r="B595" i="56"/>
  <c r="Q593" i="56"/>
  <c r="M594" i="56"/>
  <c r="J594" i="56"/>
  <c r="I594" i="56"/>
  <c r="P594" i="56"/>
  <c r="O594" i="56"/>
  <c r="K594" i="56"/>
  <c r="D594" i="56"/>
  <c r="F594" i="56"/>
  <c r="E594" i="56"/>
  <c r="C594" i="56"/>
  <c r="L594" i="56"/>
  <c r="G594" i="56"/>
  <c r="N594" i="56"/>
  <c r="H594" i="56"/>
  <c r="R594" i="56" l="1"/>
  <c r="Q594" i="56"/>
  <c r="B596" i="56"/>
  <c r="E595" i="56"/>
  <c r="J595" i="56"/>
  <c r="G595" i="56"/>
  <c r="H595" i="56"/>
  <c r="P595" i="56"/>
  <c r="F595" i="56"/>
  <c r="N595" i="56"/>
  <c r="O595" i="56"/>
  <c r="M595" i="56"/>
  <c r="I595" i="56"/>
  <c r="K595" i="56"/>
  <c r="C595" i="56"/>
  <c r="D595" i="56"/>
  <c r="L595" i="56"/>
  <c r="R595" i="56" l="1"/>
  <c r="Q595" i="56"/>
  <c r="B597" i="56"/>
  <c r="J596" i="56"/>
  <c r="C596" i="56"/>
  <c r="K596" i="56"/>
  <c r="N596" i="56"/>
  <c r="F596" i="56"/>
  <c r="I596" i="56"/>
  <c r="E596" i="56"/>
  <c r="D596" i="56"/>
  <c r="P596" i="56"/>
  <c r="G596" i="56"/>
  <c r="L596" i="56"/>
  <c r="O596" i="56"/>
  <c r="M596" i="56"/>
  <c r="H596" i="56"/>
  <c r="R596" i="56" l="1"/>
  <c r="Q596" i="56"/>
  <c r="B598" i="56"/>
  <c r="N597" i="56"/>
  <c r="P597" i="56"/>
  <c r="I597" i="56"/>
  <c r="K597" i="56"/>
  <c r="H597" i="56"/>
  <c r="M597" i="56"/>
  <c r="L597" i="56"/>
  <c r="J597" i="56"/>
  <c r="G597" i="56"/>
  <c r="O597" i="56"/>
  <c r="C597" i="56"/>
  <c r="D597" i="56"/>
  <c r="E597" i="56"/>
  <c r="F597" i="56"/>
  <c r="R597" i="56" l="1"/>
  <c r="Q597" i="56"/>
  <c r="B599" i="56"/>
  <c r="N598" i="56"/>
  <c r="L598" i="56"/>
  <c r="G598" i="56"/>
  <c r="K598" i="56"/>
  <c r="O598" i="56"/>
  <c r="P598" i="56"/>
  <c r="F598" i="56"/>
  <c r="M598" i="56"/>
  <c r="H598" i="56"/>
  <c r="D598" i="56"/>
  <c r="I598" i="56"/>
  <c r="E598" i="56"/>
  <c r="J598" i="56"/>
  <c r="C598" i="56"/>
  <c r="R598" i="56" l="1"/>
  <c r="Q598" i="56"/>
  <c r="B600" i="56"/>
  <c r="G599" i="56"/>
  <c r="H599" i="56"/>
  <c r="D599" i="56"/>
  <c r="J599" i="56"/>
  <c r="C599" i="56"/>
  <c r="K599" i="56"/>
  <c r="P599" i="56"/>
  <c r="F599" i="56"/>
  <c r="M599" i="56"/>
  <c r="I599" i="56"/>
  <c r="L599" i="56"/>
  <c r="E599" i="56"/>
  <c r="O599" i="56"/>
  <c r="N599" i="56"/>
  <c r="R599" i="56" l="1"/>
  <c r="B601" i="56"/>
  <c r="Q599" i="56"/>
  <c r="O600" i="56"/>
  <c r="N600" i="56"/>
  <c r="H600" i="56"/>
  <c r="G600" i="56"/>
  <c r="I600" i="56"/>
  <c r="L600" i="56"/>
  <c r="K600" i="56"/>
  <c r="E600" i="56"/>
  <c r="C600" i="56"/>
  <c r="M600" i="56"/>
  <c r="F600" i="56"/>
  <c r="P600" i="56"/>
  <c r="J600" i="56"/>
  <c r="D600" i="56"/>
  <c r="R600" i="56" l="1"/>
  <c r="Q600" i="56"/>
  <c r="B602" i="56"/>
  <c r="K601" i="56"/>
  <c r="L601" i="56"/>
  <c r="C601" i="56"/>
  <c r="G601" i="56"/>
  <c r="M601" i="56"/>
  <c r="F601" i="56"/>
  <c r="E601" i="56"/>
  <c r="N601" i="56"/>
  <c r="J601" i="56"/>
  <c r="D601" i="56"/>
  <c r="P601" i="56"/>
  <c r="I601" i="56"/>
  <c r="H601" i="56"/>
  <c r="O601" i="56"/>
  <c r="R601" i="56" l="1"/>
  <c r="Q601" i="56"/>
  <c r="B603" i="56"/>
  <c r="H602" i="56"/>
  <c r="D602" i="56"/>
  <c r="C602" i="56"/>
  <c r="G602" i="56"/>
  <c r="O602" i="56"/>
  <c r="K602" i="56"/>
  <c r="E602" i="56"/>
  <c r="P602" i="56"/>
  <c r="I602" i="56"/>
  <c r="M602" i="56"/>
  <c r="J602" i="56"/>
  <c r="N602" i="56"/>
  <c r="F602" i="56"/>
  <c r="L602" i="56"/>
  <c r="R602" i="56" l="1"/>
  <c r="Q602" i="56"/>
  <c r="B604" i="56"/>
  <c r="D603" i="56"/>
  <c r="E603" i="56"/>
  <c r="O603" i="56"/>
  <c r="I603" i="56"/>
  <c r="G603" i="56"/>
  <c r="F603" i="56"/>
  <c r="C603" i="56"/>
  <c r="H603" i="56"/>
  <c r="M603" i="56"/>
  <c r="P603" i="56"/>
  <c r="K603" i="56"/>
  <c r="L603" i="56"/>
  <c r="N603" i="56"/>
  <c r="J603" i="56"/>
  <c r="R603" i="56" l="1"/>
  <c r="Q603" i="56"/>
  <c r="B605" i="56"/>
  <c r="C604" i="56"/>
  <c r="G604" i="56"/>
  <c r="L604" i="56"/>
  <c r="N604" i="56"/>
  <c r="M604" i="56"/>
  <c r="F604" i="56"/>
  <c r="I604" i="56"/>
  <c r="K604" i="56"/>
  <c r="E604" i="56"/>
  <c r="D604" i="56"/>
  <c r="O604" i="56"/>
  <c r="J604" i="56"/>
  <c r="P604" i="56"/>
  <c r="H604" i="56"/>
  <c r="R604" i="56" l="1"/>
  <c r="Q604" i="56"/>
  <c r="B606" i="56"/>
  <c r="H605" i="56"/>
  <c r="N605" i="56"/>
  <c r="F605" i="56"/>
  <c r="O605" i="56"/>
  <c r="D605" i="56"/>
  <c r="I605" i="56"/>
  <c r="J605" i="56"/>
  <c r="G605" i="56"/>
  <c r="L605" i="56"/>
  <c r="M605" i="56"/>
  <c r="C605" i="56"/>
  <c r="K605" i="56"/>
  <c r="E605" i="56"/>
  <c r="P605" i="56"/>
  <c r="R605" i="56" l="1"/>
  <c r="Q605" i="56"/>
  <c r="B607" i="56"/>
  <c r="H606" i="56"/>
  <c r="F606" i="56"/>
  <c r="K606" i="56"/>
  <c r="J606" i="56"/>
  <c r="D606" i="56"/>
  <c r="P606" i="56"/>
  <c r="G606" i="56"/>
  <c r="E606" i="56"/>
  <c r="C606" i="56"/>
  <c r="I606" i="56"/>
  <c r="L606" i="56"/>
  <c r="N606" i="56"/>
  <c r="O606" i="56"/>
  <c r="M606" i="56"/>
  <c r="R606" i="56" l="1"/>
  <c r="Q606" i="56"/>
  <c r="B608" i="56"/>
  <c r="P607" i="56"/>
  <c r="L607" i="56"/>
  <c r="D607" i="56"/>
  <c r="F607" i="56"/>
  <c r="K607" i="56"/>
  <c r="I607" i="56"/>
  <c r="N607" i="56"/>
  <c r="C607" i="56"/>
  <c r="M607" i="56"/>
  <c r="H607" i="56"/>
  <c r="G607" i="56"/>
  <c r="E607" i="56"/>
  <c r="O607" i="56"/>
  <c r="J607" i="56"/>
  <c r="R607" i="56" l="1"/>
  <c r="Q607" i="56"/>
  <c r="B609" i="56"/>
  <c r="I608" i="56"/>
  <c r="F608" i="56"/>
  <c r="M608" i="56"/>
  <c r="O608" i="56"/>
  <c r="C608" i="56"/>
  <c r="P608" i="56"/>
  <c r="E608" i="56"/>
  <c r="J608" i="56"/>
  <c r="K608" i="56"/>
  <c r="G608" i="56"/>
  <c r="H608" i="56"/>
  <c r="N608" i="56"/>
  <c r="L608" i="56"/>
  <c r="D608" i="56"/>
  <c r="R608" i="56" l="1"/>
  <c r="Q608" i="56"/>
  <c r="B610" i="56"/>
  <c r="N609" i="56"/>
  <c r="J609" i="56"/>
  <c r="I609" i="56"/>
  <c r="F609" i="56"/>
  <c r="C609" i="56"/>
  <c r="K609" i="56"/>
  <c r="P609" i="56"/>
  <c r="E609" i="56"/>
  <c r="D609" i="56"/>
  <c r="M609" i="56"/>
  <c r="G609" i="56"/>
  <c r="H609" i="56"/>
  <c r="L609" i="56"/>
  <c r="O609" i="56"/>
  <c r="R609" i="56" l="1"/>
  <c r="B611" i="56"/>
  <c r="Q609" i="56"/>
  <c r="O610" i="56"/>
  <c r="G610" i="56"/>
  <c r="P610" i="56"/>
  <c r="J610" i="56"/>
  <c r="K610" i="56"/>
  <c r="H610" i="56"/>
  <c r="L610" i="56"/>
  <c r="E610" i="56"/>
  <c r="M610" i="56"/>
  <c r="F610" i="56"/>
  <c r="N610" i="56"/>
  <c r="D610" i="56"/>
  <c r="C610" i="56"/>
  <c r="I610" i="56"/>
  <c r="R610" i="56" l="1"/>
  <c r="Q610" i="56"/>
  <c r="B612" i="56"/>
  <c r="L611" i="56"/>
  <c r="I611" i="56"/>
  <c r="N611" i="56"/>
  <c r="J611" i="56"/>
  <c r="G611" i="56"/>
  <c r="O611" i="56"/>
  <c r="H611" i="56"/>
  <c r="C611" i="56"/>
  <c r="P611" i="56"/>
  <c r="E611" i="56"/>
  <c r="F611" i="56"/>
  <c r="M611" i="56"/>
  <c r="K611" i="56"/>
  <c r="D611" i="56"/>
  <c r="R611" i="56" l="1"/>
  <c r="B613" i="56"/>
  <c r="Q611" i="56"/>
  <c r="C612" i="56"/>
  <c r="O612" i="56"/>
  <c r="G612" i="56"/>
  <c r="I612" i="56"/>
  <c r="H612" i="56"/>
  <c r="P612" i="56"/>
  <c r="N612" i="56"/>
  <c r="E612" i="56"/>
  <c r="M612" i="56"/>
  <c r="F612" i="56"/>
  <c r="L612" i="56"/>
  <c r="K612" i="56"/>
  <c r="D612" i="56"/>
  <c r="J612" i="56"/>
  <c r="R612" i="56" l="1"/>
  <c r="Q612" i="56"/>
  <c r="B614" i="56"/>
  <c r="E613" i="56"/>
  <c r="I613" i="56"/>
  <c r="N613" i="56"/>
  <c r="L613" i="56"/>
  <c r="D613" i="56"/>
  <c r="O613" i="56"/>
  <c r="G613" i="56"/>
  <c r="H613" i="56"/>
  <c r="K613" i="56"/>
  <c r="M613" i="56"/>
  <c r="J613" i="56"/>
  <c r="P613" i="56"/>
  <c r="C613" i="56"/>
  <c r="F613" i="56"/>
  <c r="R613" i="56" l="1"/>
  <c r="Q613" i="56"/>
  <c r="B615" i="56"/>
  <c r="I614" i="56"/>
  <c r="N614" i="56"/>
  <c r="F614" i="56"/>
  <c r="E614" i="56"/>
  <c r="M614" i="56"/>
  <c r="G614" i="56"/>
  <c r="D614" i="56"/>
  <c r="O614" i="56"/>
  <c r="L614" i="56"/>
  <c r="K614" i="56"/>
  <c r="C614" i="56"/>
  <c r="H614" i="56"/>
  <c r="P614" i="56"/>
  <c r="J614" i="56"/>
  <c r="R614" i="56" l="1"/>
  <c r="Q614" i="56"/>
  <c r="B616" i="56"/>
  <c r="J615" i="56"/>
  <c r="O615" i="56"/>
  <c r="K615" i="56"/>
  <c r="D615" i="56"/>
  <c r="N615" i="56"/>
  <c r="I615" i="56"/>
  <c r="L615" i="56"/>
  <c r="E615" i="56"/>
  <c r="P615" i="56"/>
  <c r="M615" i="56"/>
  <c r="H615" i="56"/>
  <c r="C615" i="56"/>
  <c r="F615" i="56"/>
  <c r="G615" i="56"/>
  <c r="R615" i="56" l="1"/>
  <c r="Q615" i="56"/>
  <c r="B617" i="56"/>
  <c r="J616" i="56"/>
  <c r="N616" i="56"/>
  <c r="P616" i="56"/>
  <c r="D616" i="56"/>
  <c r="M616" i="56"/>
  <c r="F616" i="56"/>
  <c r="E616" i="56"/>
  <c r="H616" i="56"/>
  <c r="L616" i="56"/>
  <c r="C616" i="56"/>
  <c r="K616" i="56"/>
  <c r="I616" i="56"/>
  <c r="G616" i="56"/>
  <c r="O616" i="56"/>
  <c r="R616" i="56" l="1"/>
  <c r="Q616" i="56"/>
  <c r="B618" i="56"/>
  <c r="N617" i="56"/>
  <c r="I617" i="56"/>
  <c r="D617" i="56"/>
  <c r="M617" i="56"/>
  <c r="E617" i="56"/>
  <c r="C617" i="56"/>
  <c r="O617" i="56"/>
  <c r="L617" i="56"/>
  <c r="G617" i="56"/>
  <c r="P617" i="56"/>
  <c r="K617" i="56"/>
  <c r="F617" i="56"/>
  <c r="J617" i="56"/>
  <c r="H617" i="56"/>
  <c r="R617" i="56" l="1"/>
  <c r="B619" i="56"/>
  <c r="Q617" i="56"/>
  <c r="F618" i="56"/>
  <c r="O618" i="56"/>
  <c r="I618" i="56"/>
  <c r="L618" i="56"/>
  <c r="H618" i="56"/>
  <c r="C618" i="56"/>
  <c r="D618" i="56"/>
  <c r="E618" i="56"/>
  <c r="P618" i="56"/>
  <c r="M618" i="56"/>
  <c r="J618" i="56"/>
  <c r="G618" i="56"/>
  <c r="N618" i="56"/>
  <c r="K618" i="56"/>
  <c r="R618" i="56" l="1"/>
  <c r="Q618" i="56"/>
  <c r="B620" i="56"/>
  <c r="G619" i="56"/>
  <c r="J619" i="56"/>
  <c r="L619" i="56"/>
  <c r="D619" i="56"/>
  <c r="C619" i="56"/>
  <c r="N619" i="56"/>
  <c r="H619" i="56"/>
  <c r="F619" i="56"/>
  <c r="O619" i="56"/>
  <c r="K619" i="56"/>
  <c r="P619" i="56"/>
  <c r="I619" i="56"/>
  <c r="E619" i="56"/>
  <c r="M619" i="56"/>
  <c r="R619" i="56" l="1"/>
  <c r="Q619" i="56"/>
  <c r="B621" i="56"/>
  <c r="K620" i="56"/>
  <c r="P620" i="56"/>
  <c r="M620" i="56"/>
  <c r="C620" i="56"/>
  <c r="N620" i="56"/>
  <c r="F620" i="56"/>
  <c r="I620" i="56"/>
  <c r="L620" i="56"/>
  <c r="D620" i="56"/>
  <c r="H620" i="56"/>
  <c r="G620" i="56"/>
  <c r="O620" i="56"/>
  <c r="E620" i="56"/>
  <c r="J620" i="56"/>
  <c r="R620" i="56" l="1"/>
  <c r="Q620" i="56"/>
  <c r="B622" i="56"/>
  <c r="F621" i="56"/>
  <c r="N621" i="56"/>
  <c r="I621" i="56"/>
  <c r="E621" i="56"/>
  <c r="D621" i="56"/>
  <c r="G621" i="56"/>
  <c r="L621" i="56"/>
  <c r="K621" i="56"/>
  <c r="M621" i="56"/>
  <c r="J621" i="56"/>
  <c r="P621" i="56"/>
  <c r="O621" i="56"/>
  <c r="H621" i="56"/>
  <c r="C621" i="56"/>
  <c r="R621" i="56" l="1"/>
  <c r="B623" i="56"/>
  <c r="Q621" i="56"/>
  <c r="F622" i="56"/>
  <c r="H622" i="56"/>
  <c r="O622" i="56"/>
  <c r="K622" i="56"/>
  <c r="J622" i="56"/>
  <c r="I622" i="56"/>
  <c r="G622" i="56"/>
  <c r="P622" i="56"/>
  <c r="L622" i="56"/>
  <c r="N622" i="56"/>
  <c r="C622" i="56"/>
  <c r="D622" i="56"/>
  <c r="E622" i="56"/>
  <c r="M622" i="56"/>
  <c r="R622" i="56" l="1"/>
  <c r="Q622" i="56"/>
  <c r="B624" i="56"/>
  <c r="C623" i="56"/>
  <c r="M623" i="56"/>
  <c r="E623" i="56"/>
  <c r="J623" i="56"/>
  <c r="F623" i="56"/>
  <c r="D623" i="56"/>
  <c r="N623" i="56"/>
  <c r="K623" i="56"/>
  <c r="P623" i="56"/>
  <c r="O623" i="56"/>
  <c r="G623" i="56"/>
  <c r="I623" i="56"/>
  <c r="H623" i="56"/>
  <c r="L623" i="56"/>
  <c r="R623" i="56" l="1"/>
  <c r="Q623" i="56"/>
  <c r="B625" i="56"/>
  <c r="G624" i="56"/>
  <c r="C624" i="56"/>
  <c r="M624" i="56"/>
  <c r="F624" i="56"/>
  <c r="L624" i="56"/>
  <c r="E624" i="56"/>
  <c r="O624" i="56"/>
  <c r="H624" i="56"/>
  <c r="N624" i="56"/>
  <c r="D624" i="56"/>
  <c r="J624" i="56"/>
  <c r="P624" i="56"/>
  <c r="K624" i="56"/>
  <c r="I624" i="56"/>
  <c r="R624" i="56" l="1"/>
  <c r="B626" i="56"/>
  <c r="Q624" i="56"/>
  <c r="C625" i="56"/>
  <c r="H625" i="56"/>
  <c r="I625" i="56"/>
  <c r="K625" i="56"/>
  <c r="J625" i="56"/>
  <c r="N625" i="56"/>
  <c r="E625" i="56"/>
  <c r="O625" i="56"/>
  <c r="P625" i="56"/>
  <c r="G625" i="56"/>
  <c r="D625" i="56"/>
  <c r="M625" i="56"/>
  <c r="F625" i="56"/>
  <c r="L625" i="56"/>
  <c r="R625" i="56" l="1"/>
  <c r="Q625" i="56"/>
  <c r="B627" i="56"/>
  <c r="M626" i="56"/>
  <c r="J626" i="56"/>
  <c r="D626" i="56"/>
  <c r="O626" i="56"/>
  <c r="H626" i="56"/>
  <c r="G626" i="56"/>
  <c r="P626" i="56"/>
  <c r="K626" i="56"/>
  <c r="E626" i="56"/>
  <c r="I626" i="56"/>
  <c r="C626" i="56"/>
  <c r="F626" i="56"/>
  <c r="L626" i="56"/>
  <c r="N626" i="56"/>
  <c r="R626" i="56" l="1"/>
  <c r="Q626" i="56"/>
  <c r="B628" i="56"/>
  <c r="N627" i="56"/>
  <c r="M627" i="56"/>
  <c r="C627" i="56"/>
  <c r="K627" i="56"/>
  <c r="O627" i="56"/>
  <c r="L627" i="56"/>
  <c r="E627" i="56"/>
  <c r="I627" i="56"/>
  <c r="P627" i="56"/>
  <c r="J627" i="56"/>
  <c r="D627" i="56"/>
  <c r="F627" i="56"/>
  <c r="H627" i="56"/>
  <c r="G627" i="56"/>
  <c r="R627" i="56" l="1"/>
  <c r="Q627" i="56"/>
  <c r="B629" i="56"/>
  <c r="L628" i="56"/>
  <c r="F628" i="56"/>
  <c r="K628" i="56"/>
  <c r="G628" i="56"/>
  <c r="I628" i="56"/>
  <c r="P628" i="56"/>
  <c r="O628" i="56"/>
  <c r="D628" i="56"/>
  <c r="H628" i="56"/>
  <c r="J628" i="56"/>
  <c r="C628" i="56"/>
  <c r="E628" i="56"/>
  <c r="M628" i="56"/>
  <c r="N628" i="56"/>
  <c r="R628" i="56" l="1"/>
  <c r="Q628" i="56"/>
  <c r="B630" i="56"/>
  <c r="G629" i="56"/>
  <c r="O629" i="56"/>
  <c r="F629" i="56"/>
  <c r="E629" i="56"/>
  <c r="K629" i="56"/>
  <c r="C629" i="56"/>
  <c r="P629" i="56"/>
  <c r="H629" i="56"/>
  <c r="J629" i="56"/>
  <c r="N629" i="56"/>
  <c r="D629" i="56"/>
  <c r="I629" i="56"/>
  <c r="L629" i="56"/>
  <c r="M629" i="56"/>
  <c r="R629" i="56" l="1"/>
  <c r="B631" i="56"/>
  <c r="Q629" i="56"/>
  <c r="H630" i="56"/>
  <c r="N630" i="56"/>
  <c r="M630" i="56"/>
  <c r="P630" i="56"/>
  <c r="O630" i="56"/>
  <c r="K630" i="56"/>
  <c r="D630" i="56"/>
  <c r="C630" i="56"/>
  <c r="I630" i="56"/>
  <c r="E630" i="56"/>
  <c r="G630" i="56"/>
  <c r="J630" i="56"/>
  <c r="F630" i="56"/>
  <c r="L630" i="56"/>
  <c r="R630" i="56" l="1"/>
  <c r="Q630" i="56"/>
  <c r="B632" i="56"/>
  <c r="L631" i="56"/>
  <c r="H631" i="56"/>
  <c r="F631" i="56"/>
  <c r="K631" i="56"/>
  <c r="N631" i="56"/>
  <c r="O631" i="56"/>
  <c r="P631" i="56"/>
  <c r="D631" i="56"/>
  <c r="G631" i="56"/>
  <c r="E631" i="56"/>
  <c r="J631" i="56"/>
  <c r="I631" i="56"/>
  <c r="C631" i="56"/>
  <c r="M631" i="56"/>
  <c r="R631" i="56" l="1"/>
  <c r="B633" i="56"/>
  <c r="Q631" i="56"/>
  <c r="C632" i="56"/>
  <c r="J632" i="56"/>
  <c r="F632" i="56"/>
  <c r="O632" i="56"/>
  <c r="L632" i="56"/>
  <c r="G632" i="56"/>
  <c r="K632" i="56"/>
  <c r="M632" i="56"/>
  <c r="E632" i="56"/>
  <c r="P632" i="56"/>
  <c r="D632" i="56"/>
  <c r="N632" i="56"/>
  <c r="I632" i="56"/>
  <c r="H632" i="56"/>
  <c r="R632" i="56" l="1"/>
  <c r="Q632" i="56"/>
  <c r="B634" i="56"/>
  <c r="N633" i="56"/>
  <c r="E633" i="56"/>
  <c r="J633" i="56"/>
  <c r="H633" i="56"/>
  <c r="K633" i="56"/>
  <c r="P633" i="56"/>
  <c r="M633" i="56"/>
  <c r="F633" i="56"/>
  <c r="C633" i="56"/>
  <c r="O633" i="56"/>
  <c r="G633" i="56"/>
  <c r="I633" i="56"/>
  <c r="D633" i="56"/>
  <c r="L633" i="56"/>
  <c r="R633" i="56" l="1"/>
  <c r="Q633" i="56"/>
  <c r="B635" i="56"/>
  <c r="K634" i="56"/>
  <c r="L634" i="56"/>
  <c r="N634" i="56"/>
  <c r="F634" i="56"/>
  <c r="C634" i="56"/>
  <c r="D634" i="56"/>
  <c r="G634" i="56"/>
  <c r="M634" i="56"/>
  <c r="P634" i="56"/>
  <c r="J634" i="56"/>
  <c r="O634" i="56"/>
  <c r="E634" i="56"/>
  <c r="I634" i="56"/>
  <c r="H634" i="56"/>
  <c r="R634" i="56" l="1"/>
  <c r="B636" i="56"/>
  <c r="Q634" i="56"/>
  <c r="K635" i="56"/>
  <c r="C635" i="56"/>
  <c r="J635" i="56"/>
  <c r="E635" i="56"/>
  <c r="L635" i="56"/>
  <c r="N635" i="56"/>
  <c r="F635" i="56"/>
  <c r="I635" i="56"/>
  <c r="G635" i="56"/>
  <c r="M635" i="56"/>
  <c r="O635" i="56"/>
  <c r="D635" i="56"/>
  <c r="P635" i="56"/>
  <c r="H635" i="56"/>
  <c r="R635" i="56" l="1"/>
  <c r="Q635" i="56"/>
  <c r="B637" i="56"/>
  <c r="F636" i="56"/>
  <c r="P636" i="56"/>
  <c r="L636" i="56"/>
  <c r="C636" i="56"/>
  <c r="O636" i="56"/>
  <c r="K636" i="56"/>
  <c r="D636" i="56"/>
  <c r="H636" i="56"/>
  <c r="M636" i="56"/>
  <c r="N636" i="56"/>
  <c r="G636" i="56"/>
  <c r="I636" i="56"/>
  <c r="J636" i="56"/>
  <c r="E636" i="56"/>
  <c r="R636" i="56" l="1"/>
  <c r="B638" i="56"/>
  <c r="Q636" i="56"/>
  <c r="O637" i="56"/>
  <c r="G637" i="56"/>
  <c r="D637" i="56"/>
  <c r="J637" i="56"/>
  <c r="N637" i="56"/>
  <c r="E637" i="56"/>
  <c r="F637" i="56"/>
  <c r="C637" i="56"/>
  <c r="L637" i="56"/>
  <c r="M637" i="56"/>
  <c r="H637" i="56"/>
  <c r="P637" i="56"/>
  <c r="K637" i="56"/>
  <c r="I637" i="56"/>
  <c r="R637" i="56" l="1"/>
  <c r="Q637" i="56"/>
  <c r="B639" i="56"/>
  <c r="C638" i="56"/>
  <c r="M638" i="56"/>
  <c r="K638" i="56"/>
  <c r="G638" i="56"/>
  <c r="J638" i="56"/>
  <c r="N638" i="56"/>
  <c r="H638" i="56"/>
  <c r="L638" i="56"/>
  <c r="P638" i="56"/>
  <c r="O638" i="56"/>
  <c r="E638" i="56"/>
  <c r="I638" i="56"/>
  <c r="F638" i="56"/>
  <c r="D638" i="56"/>
  <c r="R638" i="56" l="1"/>
  <c r="Q638" i="56"/>
  <c r="B640" i="56"/>
  <c r="F639" i="56"/>
  <c r="I639" i="56"/>
  <c r="C639" i="56"/>
  <c r="G639" i="56"/>
  <c r="D639" i="56"/>
  <c r="E639" i="56"/>
  <c r="M639" i="56"/>
  <c r="O639" i="56"/>
  <c r="N639" i="56"/>
  <c r="P639" i="56"/>
  <c r="L639" i="56"/>
  <c r="J639" i="56"/>
  <c r="K639" i="56"/>
  <c r="H639" i="56"/>
  <c r="R639" i="56" l="1"/>
  <c r="Q639" i="56"/>
  <c r="B641" i="56"/>
  <c r="K640" i="56"/>
  <c r="L640" i="56"/>
  <c r="G640" i="56"/>
  <c r="I640" i="56"/>
  <c r="F640" i="56"/>
  <c r="M640" i="56"/>
  <c r="O640" i="56"/>
  <c r="D640" i="56"/>
  <c r="P640" i="56"/>
  <c r="J640" i="56"/>
  <c r="H640" i="56"/>
  <c r="N640" i="56"/>
  <c r="E640" i="56"/>
  <c r="C640" i="56"/>
  <c r="R640" i="56" l="1"/>
  <c r="Q640" i="56"/>
  <c r="B642" i="56"/>
  <c r="K641" i="56"/>
  <c r="C641" i="56"/>
  <c r="P641" i="56"/>
  <c r="I641" i="56"/>
  <c r="G641" i="56"/>
  <c r="H641" i="56"/>
  <c r="J641" i="56"/>
  <c r="D641" i="56"/>
  <c r="F641" i="56"/>
  <c r="L641" i="56"/>
  <c r="M641" i="56"/>
  <c r="N641" i="56"/>
  <c r="E641" i="56"/>
  <c r="O641" i="56"/>
  <c r="R641" i="56" l="1"/>
  <c r="Q641" i="56"/>
  <c r="B643" i="56"/>
  <c r="C642" i="56"/>
  <c r="F642" i="56"/>
  <c r="N642" i="56"/>
  <c r="K642" i="56"/>
  <c r="M642" i="56"/>
  <c r="I642" i="56"/>
  <c r="O642" i="56"/>
  <c r="D642" i="56"/>
  <c r="E642" i="56"/>
  <c r="J642" i="56"/>
  <c r="G642" i="56"/>
  <c r="P642" i="56"/>
  <c r="H642" i="56"/>
  <c r="L642" i="56"/>
  <c r="R642" i="56" l="1"/>
  <c r="Q642" i="56"/>
  <c r="B644" i="56"/>
  <c r="G643" i="56"/>
  <c r="D643" i="56"/>
  <c r="N643" i="56"/>
  <c r="E643" i="56"/>
  <c r="I643" i="56"/>
  <c r="P643" i="56"/>
  <c r="K643" i="56"/>
  <c r="O643" i="56"/>
  <c r="F643" i="56"/>
  <c r="L643" i="56"/>
  <c r="H643" i="56"/>
  <c r="M643" i="56"/>
  <c r="C643" i="56"/>
  <c r="J643" i="56"/>
  <c r="R643" i="56" l="1"/>
  <c r="Q643" i="56"/>
  <c r="B645" i="56"/>
  <c r="E644" i="56"/>
  <c r="K644" i="56"/>
  <c r="P644" i="56"/>
  <c r="H644" i="56"/>
  <c r="N644" i="56"/>
  <c r="L644" i="56"/>
  <c r="G644" i="56"/>
  <c r="O644" i="56"/>
  <c r="F644" i="56"/>
  <c r="J644" i="56"/>
  <c r="C644" i="56"/>
  <c r="M644" i="56"/>
  <c r="I644" i="56"/>
  <c r="D644" i="56"/>
  <c r="R644" i="56" l="1"/>
  <c r="Q644" i="56"/>
  <c r="B646" i="56"/>
  <c r="H645" i="56"/>
  <c r="F645" i="56"/>
  <c r="G645" i="56"/>
  <c r="M645" i="56"/>
  <c r="E645" i="56"/>
  <c r="D645" i="56"/>
  <c r="P645" i="56"/>
  <c r="J645" i="56"/>
  <c r="I645" i="56"/>
  <c r="C645" i="56"/>
  <c r="K645" i="56"/>
  <c r="N645" i="56"/>
  <c r="O645" i="56"/>
  <c r="L645" i="56"/>
  <c r="R645" i="56" l="1"/>
  <c r="B647" i="56"/>
  <c r="Q645" i="56"/>
  <c r="E646" i="56"/>
  <c r="N646" i="56"/>
  <c r="F646" i="56"/>
  <c r="D646" i="56"/>
  <c r="I646" i="56"/>
  <c r="J646" i="56"/>
  <c r="L646" i="56"/>
  <c r="P646" i="56"/>
  <c r="C646" i="56"/>
  <c r="O646" i="56"/>
  <c r="G646" i="56"/>
  <c r="H646" i="56"/>
  <c r="M646" i="56"/>
  <c r="K646" i="56"/>
  <c r="R646" i="56" l="1"/>
  <c r="Q646" i="56"/>
  <c r="B648" i="56"/>
  <c r="C647" i="56"/>
  <c r="K647" i="56"/>
  <c r="O647" i="56"/>
  <c r="L647" i="56"/>
  <c r="P647" i="56"/>
  <c r="E647" i="56"/>
  <c r="M647" i="56"/>
  <c r="N647" i="56"/>
  <c r="I647" i="56"/>
  <c r="G647" i="56"/>
  <c r="F647" i="56"/>
  <c r="D647" i="56"/>
  <c r="H647" i="56"/>
  <c r="J647" i="56"/>
  <c r="R647" i="56" l="1"/>
  <c r="Q647" i="56"/>
  <c r="B649" i="56"/>
  <c r="I648" i="56"/>
  <c r="N648" i="56"/>
  <c r="G648" i="56"/>
  <c r="C648" i="56"/>
  <c r="H648" i="56"/>
  <c r="L648" i="56"/>
  <c r="K648" i="56"/>
  <c r="F648" i="56"/>
  <c r="J648" i="56"/>
  <c r="O648" i="56"/>
  <c r="D648" i="56"/>
  <c r="M648" i="56"/>
  <c r="E648" i="56"/>
  <c r="P648" i="56"/>
  <c r="R648" i="56" l="1"/>
  <c r="B650" i="56"/>
  <c r="Q648" i="56"/>
  <c r="K649" i="56"/>
  <c r="C649" i="56"/>
  <c r="F649" i="56"/>
  <c r="M649" i="56"/>
  <c r="H649" i="56"/>
  <c r="G649" i="56"/>
  <c r="D649" i="56"/>
  <c r="I649" i="56"/>
  <c r="L649" i="56"/>
  <c r="O649" i="56"/>
  <c r="E649" i="56"/>
  <c r="N649" i="56"/>
  <c r="J649" i="56"/>
  <c r="P649" i="56"/>
  <c r="R649" i="56" l="1"/>
  <c r="Q649" i="56"/>
  <c r="B651" i="56"/>
  <c r="E650" i="56"/>
  <c r="K650" i="56"/>
  <c r="G650" i="56"/>
  <c r="F650" i="56"/>
  <c r="H650" i="56"/>
  <c r="P650" i="56"/>
  <c r="I650" i="56"/>
  <c r="M650" i="56"/>
  <c r="D650" i="56"/>
  <c r="C650" i="56"/>
  <c r="J650" i="56"/>
  <c r="L650" i="56"/>
  <c r="N650" i="56"/>
  <c r="O650" i="56"/>
  <c r="R650" i="56" l="1"/>
  <c r="Q650" i="56"/>
  <c r="B652" i="56"/>
  <c r="P651" i="56"/>
  <c r="H651" i="56"/>
  <c r="G651" i="56"/>
  <c r="J651" i="56"/>
  <c r="C651" i="56"/>
  <c r="D651" i="56"/>
  <c r="N651" i="56"/>
  <c r="O651" i="56"/>
  <c r="E651" i="56"/>
  <c r="I651" i="56"/>
  <c r="F651" i="56"/>
  <c r="K651" i="56"/>
  <c r="L651" i="56"/>
  <c r="M651" i="56"/>
  <c r="R651" i="56" l="1"/>
  <c r="Q651" i="56"/>
  <c r="B653" i="56"/>
  <c r="L652" i="56"/>
  <c r="N652" i="56"/>
  <c r="J652" i="56"/>
  <c r="P652" i="56"/>
  <c r="I652" i="56"/>
  <c r="O652" i="56"/>
  <c r="E652" i="56"/>
  <c r="H652" i="56"/>
  <c r="K652" i="56"/>
  <c r="C652" i="56"/>
  <c r="M652" i="56"/>
  <c r="G652" i="56"/>
  <c r="D652" i="56"/>
  <c r="F652" i="56"/>
  <c r="R652" i="56" l="1"/>
  <c r="B654" i="56"/>
  <c r="Q652" i="56"/>
  <c r="K653" i="56"/>
  <c r="P653" i="56"/>
  <c r="O653" i="56"/>
  <c r="E653" i="56"/>
  <c r="L653" i="56"/>
  <c r="J653" i="56"/>
  <c r="I653" i="56"/>
  <c r="N653" i="56"/>
  <c r="H653" i="56"/>
  <c r="F653" i="56"/>
  <c r="C653" i="56"/>
  <c r="D653" i="56"/>
  <c r="G653" i="56"/>
  <c r="M653" i="56"/>
  <c r="R653" i="56" l="1"/>
  <c r="Q653" i="56"/>
  <c r="B655" i="56"/>
  <c r="C654" i="56"/>
  <c r="L654" i="56"/>
  <c r="M654" i="56"/>
  <c r="G654" i="56"/>
  <c r="E654" i="56"/>
  <c r="J654" i="56"/>
  <c r="H654" i="56"/>
  <c r="F654" i="56"/>
  <c r="P654" i="56"/>
  <c r="O654" i="56"/>
  <c r="K654" i="56"/>
  <c r="I654" i="56"/>
  <c r="N654" i="56"/>
  <c r="D654" i="56"/>
  <c r="R654" i="56" l="1"/>
  <c r="Q654" i="56"/>
  <c r="B656" i="56"/>
  <c r="G655" i="56"/>
  <c r="E655" i="56"/>
  <c r="J655" i="56"/>
  <c r="I655" i="56"/>
  <c r="L655" i="56"/>
  <c r="K655" i="56"/>
  <c r="P655" i="56"/>
  <c r="C655" i="56"/>
  <c r="D655" i="56"/>
  <c r="N655" i="56"/>
  <c r="M655" i="56"/>
  <c r="F655" i="56"/>
  <c r="O655" i="56"/>
  <c r="H655" i="56"/>
  <c r="R655" i="56" l="1"/>
  <c r="Q655" i="56"/>
  <c r="B657" i="56"/>
  <c r="I656" i="56"/>
  <c r="F656" i="56"/>
  <c r="E656" i="56"/>
  <c r="C656" i="56"/>
  <c r="O656" i="56"/>
  <c r="D656" i="56"/>
  <c r="L656" i="56"/>
  <c r="J656" i="56"/>
  <c r="H656" i="56"/>
  <c r="K656" i="56"/>
  <c r="P656" i="56"/>
  <c r="G656" i="56"/>
  <c r="N656" i="56"/>
  <c r="M656" i="56"/>
  <c r="R656" i="56" l="1"/>
  <c r="B658" i="56"/>
  <c r="Q656" i="56"/>
  <c r="M657" i="56"/>
  <c r="O657" i="56"/>
  <c r="F657" i="56"/>
  <c r="G657" i="56"/>
  <c r="J657" i="56"/>
  <c r="K657" i="56"/>
  <c r="N657" i="56"/>
  <c r="I657" i="56"/>
  <c r="E657" i="56"/>
  <c r="L657" i="56"/>
  <c r="D657" i="56"/>
  <c r="H657" i="56"/>
  <c r="P657" i="56"/>
  <c r="C657" i="56"/>
  <c r="R657" i="56" l="1"/>
  <c r="Q657" i="56"/>
  <c r="B659" i="56"/>
  <c r="P658" i="56"/>
  <c r="K658" i="56"/>
  <c r="M658" i="56"/>
  <c r="E658" i="56"/>
  <c r="D658" i="56"/>
  <c r="I658" i="56"/>
  <c r="G658" i="56"/>
  <c r="H658" i="56"/>
  <c r="N658" i="56"/>
  <c r="C658" i="56"/>
  <c r="L658" i="56"/>
  <c r="J658" i="56"/>
  <c r="O658" i="56"/>
  <c r="F658" i="56"/>
  <c r="R658" i="56" l="1"/>
  <c r="B660" i="56"/>
  <c r="Q658" i="56"/>
  <c r="E659" i="56"/>
  <c r="G659" i="56"/>
  <c r="I659" i="56"/>
  <c r="M659" i="56"/>
  <c r="N659" i="56"/>
  <c r="K659" i="56"/>
  <c r="P659" i="56"/>
  <c r="D659" i="56"/>
  <c r="F659" i="56"/>
  <c r="C659" i="56"/>
  <c r="J659" i="56"/>
  <c r="H659" i="56"/>
  <c r="O659" i="56"/>
  <c r="L659" i="56"/>
  <c r="R659" i="56" l="1"/>
  <c r="Q659" i="56"/>
  <c r="B661" i="56"/>
  <c r="J660" i="56"/>
  <c r="E660" i="56"/>
  <c r="C660" i="56"/>
  <c r="F660" i="56"/>
  <c r="O660" i="56"/>
  <c r="P660" i="56"/>
  <c r="M660" i="56"/>
  <c r="N660" i="56"/>
  <c r="I660" i="56"/>
  <c r="D660" i="56"/>
  <c r="L660" i="56"/>
  <c r="K660" i="56"/>
  <c r="G660" i="56"/>
  <c r="H660" i="56"/>
  <c r="R660" i="56" l="1"/>
  <c r="Q660" i="56"/>
  <c r="B662" i="56"/>
  <c r="F661" i="56"/>
  <c r="N661" i="56"/>
  <c r="D661" i="56"/>
  <c r="H661" i="56"/>
  <c r="O661" i="56"/>
  <c r="E661" i="56"/>
  <c r="K661" i="56"/>
  <c r="C661" i="56"/>
  <c r="M661" i="56"/>
  <c r="J661" i="56"/>
  <c r="L661" i="56"/>
  <c r="G661" i="56"/>
  <c r="I661" i="56"/>
  <c r="P661" i="56"/>
  <c r="R661" i="56" l="1"/>
  <c r="Q661" i="56"/>
  <c r="B663" i="56"/>
  <c r="M662" i="56"/>
  <c r="H662" i="56"/>
  <c r="I662" i="56"/>
  <c r="J662" i="56"/>
  <c r="G662" i="56"/>
  <c r="K662" i="56"/>
  <c r="N662" i="56"/>
  <c r="D662" i="56"/>
  <c r="C662" i="56"/>
  <c r="P662" i="56"/>
  <c r="E662" i="56"/>
  <c r="L662" i="56"/>
  <c r="F662" i="56"/>
  <c r="O662" i="56"/>
  <c r="R662" i="56" l="1"/>
  <c r="Q662" i="56"/>
  <c r="B664" i="56"/>
  <c r="E663" i="56"/>
  <c r="N663" i="56"/>
  <c r="O663" i="56"/>
  <c r="I663" i="56"/>
  <c r="P663" i="56"/>
  <c r="D663" i="56"/>
  <c r="J663" i="56"/>
  <c r="G663" i="56"/>
  <c r="H663" i="56"/>
  <c r="F663" i="56"/>
  <c r="C663" i="56"/>
  <c r="L663" i="56"/>
  <c r="K663" i="56"/>
  <c r="M663" i="56"/>
  <c r="R663" i="56" l="1"/>
  <c r="Q663" i="56"/>
  <c r="B665" i="56"/>
  <c r="G664" i="56"/>
  <c r="N664" i="56"/>
  <c r="L664" i="56"/>
  <c r="K664" i="56"/>
  <c r="F664" i="56"/>
  <c r="H664" i="56"/>
  <c r="E664" i="56"/>
  <c r="C664" i="56"/>
  <c r="O664" i="56"/>
  <c r="I664" i="56"/>
  <c r="M664" i="56"/>
  <c r="J664" i="56"/>
  <c r="D664" i="56"/>
  <c r="P664" i="56"/>
  <c r="R664" i="56" l="1"/>
  <c r="Q664" i="56"/>
  <c r="B666" i="56"/>
  <c r="J665" i="56"/>
  <c r="N665" i="56"/>
  <c r="E665" i="56"/>
  <c r="M665" i="56"/>
  <c r="P665" i="56"/>
  <c r="G665" i="56"/>
  <c r="H665" i="56"/>
  <c r="D665" i="56"/>
  <c r="L665" i="56"/>
  <c r="F665" i="56"/>
  <c r="O665" i="56"/>
  <c r="C665" i="56"/>
  <c r="K665" i="56"/>
  <c r="I665" i="56"/>
  <c r="R665" i="56" l="1"/>
  <c r="Q665" i="56"/>
  <c r="B667" i="56"/>
  <c r="C666" i="56"/>
  <c r="P666" i="56"/>
  <c r="D666" i="56"/>
  <c r="N666" i="56"/>
  <c r="L666" i="56"/>
  <c r="H666" i="56"/>
  <c r="O666" i="56"/>
  <c r="M666" i="56"/>
  <c r="J666" i="56"/>
  <c r="F666" i="56"/>
  <c r="I666" i="56"/>
  <c r="G666" i="56"/>
  <c r="K666" i="56"/>
  <c r="E666" i="56"/>
  <c r="R666" i="56" l="1"/>
  <c r="Q666" i="56"/>
  <c r="B668" i="56"/>
  <c r="F667" i="56"/>
  <c r="K667" i="56"/>
  <c r="O667" i="56"/>
  <c r="E667" i="56"/>
  <c r="J667" i="56"/>
  <c r="N667" i="56"/>
  <c r="L667" i="56"/>
  <c r="H667" i="56"/>
  <c r="C667" i="56"/>
  <c r="G667" i="56"/>
  <c r="I667" i="56"/>
  <c r="M667" i="56"/>
  <c r="P667" i="56"/>
  <c r="D667" i="56"/>
  <c r="R667" i="56" l="1"/>
  <c r="Q667" i="56"/>
  <c r="B669" i="56"/>
  <c r="M668" i="56"/>
  <c r="I668" i="56"/>
  <c r="E668" i="56"/>
  <c r="N668" i="56"/>
  <c r="H668" i="56"/>
  <c r="K668" i="56"/>
  <c r="C668" i="56"/>
  <c r="L668" i="56"/>
  <c r="O668" i="56"/>
  <c r="D668" i="56"/>
  <c r="P668" i="56"/>
  <c r="F668" i="56"/>
  <c r="G668" i="56"/>
  <c r="J668" i="56"/>
  <c r="R668" i="56" l="1"/>
  <c r="Q668" i="56"/>
  <c r="B670" i="56"/>
  <c r="K669" i="56"/>
  <c r="L669" i="56"/>
  <c r="P669" i="56"/>
  <c r="M669" i="56"/>
  <c r="C669" i="56"/>
  <c r="I669" i="56"/>
  <c r="J669" i="56"/>
  <c r="H669" i="56"/>
  <c r="O669" i="56"/>
  <c r="D669" i="56"/>
  <c r="F669" i="56"/>
  <c r="N669" i="56"/>
  <c r="G669" i="56"/>
  <c r="E669" i="56"/>
  <c r="R669" i="56" l="1"/>
  <c r="Q669" i="56"/>
  <c r="B671" i="56"/>
  <c r="L670" i="56"/>
  <c r="M670" i="56"/>
  <c r="F670" i="56"/>
  <c r="I670" i="56"/>
  <c r="K670" i="56"/>
  <c r="N670" i="56"/>
  <c r="D670" i="56"/>
  <c r="E670" i="56"/>
  <c r="G670" i="56"/>
  <c r="H670" i="56"/>
  <c r="P670" i="56"/>
  <c r="O670" i="56"/>
  <c r="C670" i="56"/>
  <c r="J670" i="56"/>
  <c r="R670" i="56" l="1"/>
  <c r="B672" i="56"/>
  <c r="Q670" i="56"/>
  <c r="M671" i="56"/>
  <c r="N671" i="56"/>
  <c r="I671" i="56"/>
  <c r="G671" i="56"/>
  <c r="H671" i="56"/>
  <c r="D671" i="56"/>
  <c r="P671" i="56"/>
  <c r="O671" i="56"/>
  <c r="F671" i="56"/>
  <c r="E671" i="56"/>
  <c r="L671" i="56"/>
  <c r="C671" i="56"/>
  <c r="K671" i="56"/>
  <c r="J671" i="56"/>
  <c r="R671" i="56" l="1"/>
  <c r="Q671" i="56"/>
  <c r="B673" i="56"/>
  <c r="G672" i="56"/>
  <c r="E672" i="56"/>
  <c r="P672" i="56"/>
  <c r="L672" i="56"/>
  <c r="N672" i="56"/>
  <c r="K672" i="56"/>
  <c r="J672" i="56"/>
  <c r="H672" i="56"/>
  <c r="F672" i="56"/>
  <c r="I672" i="56"/>
  <c r="M672" i="56"/>
  <c r="O672" i="56"/>
  <c r="D672" i="56"/>
  <c r="C672" i="56"/>
  <c r="R672" i="56" l="1"/>
  <c r="Q672" i="56"/>
  <c r="B674" i="56"/>
  <c r="E673" i="56"/>
  <c r="C673" i="56"/>
  <c r="N673" i="56"/>
  <c r="J673" i="56"/>
  <c r="F673" i="56"/>
  <c r="L673" i="56"/>
  <c r="I673" i="56"/>
  <c r="K673" i="56"/>
  <c r="G673" i="56"/>
  <c r="H673" i="56"/>
  <c r="O673" i="56"/>
  <c r="D673" i="56"/>
  <c r="M673" i="56"/>
  <c r="P673" i="56"/>
  <c r="R673" i="56" l="1"/>
  <c r="Q673" i="56"/>
  <c r="B675" i="56"/>
  <c r="E674" i="56"/>
  <c r="G674" i="56"/>
  <c r="P674" i="56"/>
  <c r="D674" i="56"/>
  <c r="F674" i="56"/>
  <c r="C674" i="56"/>
  <c r="J674" i="56"/>
  <c r="H674" i="56"/>
  <c r="K674" i="56"/>
  <c r="O674" i="56"/>
  <c r="N674" i="56"/>
  <c r="I674" i="56"/>
  <c r="M674" i="56"/>
  <c r="L674" i="56"/>
  <c r="R674" i="56" l="1"/>
  <c r="Q674" i="56"/>
  <c r="B676" i="56"/>
  <c r="C675" i="56"/>
  <c r="M675" i="56"/>
  <c r="K675" i="56"/>
  <c r="H675" i="56"/>
  <c r="O675" i="56"/>
  <c r="G675" i="56"/>
  <c r="P675" i="56"/>
  <c r="F675" i="56"/>
  <c r="N675" i="56"/>
  <c r="L675" i="56"/>
  <c r="I675" i="56"/>
  <c r="E675" i="56"/>
  <c r="J675" i="56"/>
  <c r="D675" i="56"/>
  <c r="R675" i="56" l="1"/>
  <c r="Q675" i="56"/>
  <c r="B677" i="56"/>
  <c r="G676" i="56"/>
  <c r="L676" i="56"/>
  <c r="F676" i="56"/>
  <c r="N676" i="56"/>
  <c r="J676" i="56"/>
  <c r="M676" i="56"/>
  <c r="P676" i="56"/>
  <c r="C676" i="56"/>
  <c r="I676" i="56"/>
  <c r="E676" i="56"/>
  <c r="K676" i="56"/>
  <c r="D676" i="56"/>
  <c r="H676" i="56"/>
  <c r="O676" i="56"/>
  <c r="R676" i="56" l="1"/>
  <c r="Q676" i="56"/>
  <c r="B678" i="56"/>
  <c r="C677" i="56"/>
  <c r="D677" i="56"/>
  <c r="N677" i="56"/>
  <c r="H677" i="56"/>
  <c r="K677" i="56"/>
  <c r="F677" i="56"/>
  <c r="I677" i="56"/>
  <c r="G677" i="56"/>
  <c r="O677" i="56"/>
  <c r="E677" i="56"/>
  <c r="J677" i="56"/>
  <c r="P677" i="56"/>
  <c r="M677" i="56"/>
  <c r="L677" i="56"/>
  <c r="R677" i="56" l="1"/>
  <c r="Q677" i="56"/>
  <c r="B679" i="56"/>
  <c r="H678" i="56"/>
  <c r="G678" i="56"/>
  <c r="C678" i="56"/>
  <c r="M678" i="56"/>
  <c r="L678" i="56"/>
  <c r="N678" i="56"/>
  <c r="O678" i="56"/>
  <c r="I678" i="56"/>
  <c r="F678" i="56"/>
  <c r="E678" i="56"/>
  <c r="J678" i="56"/>
  <c r="K678" i="56"/>
  <c r="D678" i="56"/>
  <c r="P678" i="56"/>
  <c r="R678" i="56" l="1"/>
  <c r="Q678" i="56"/>
  <c r="B680" i="56"/>
  <c r="F679" i="56"/>
  <c r="K679" i="56"/>
  <c r="I679" i="56"/>
  <c r="J679" i="56"/>
  <c r="N679" i="56"/>
  <c r="M679" i="56"/>
  <c r="H679" i="56"/>
  <c r="E679" i="56"/>
  <c r="G679" i="56"/>
  <c r="L679" i="56"/>
  <c r="D679" i="56"/>
  <c r="P679" i="56"/>
  <c r="C679" i="56"/>
  <c r="O679" i="56"/>
  <c r="R679" i="56" l="1"/>
  <c r="B681" i="56"/>
  <c r="Q679" i="56"/>
  <c r="G680" i="56"/>
  <c r="L680" i="56"/>
  <c r="D680" i="56"/>
  <c r="O680" i="56"/>
  <c r="I680" i="56"/>
  <c r="E680" i="56"/>
  <c r="K680" i="56"/>
  <c r="M680" i="56"/>
  <c r="H680" i="56"/>
  <c r="P680" i="56"/>
  <c r="C680" i="56"/>
  <c r="F680" i="56"/>
  <c r="N680" i="56"/>
  <c r="J680" i="56"/>
  <c r="R680" i="56" l="1"/>
  <c r="Q680" i="56"/>
  <c r="B682" i="56"/>
  <c r="I681" i="56"/>
  <c r="J681" i="56"/>
  <c r="M681" i="56"/>
  <c r="N681" i="56"/>
  <c r="L681" i="56"/>
  <c r="O681" i="56"/>
  <c r="K681" i="56"/>
  <c r="H681" i="56"/>
  <c r="D681" i="56"/>
  <c r="E681" i="56"/>
  <c r="G681" i="56"/>
  <c r="F681" i="56"/>
  <c r="P681" i="56"/>
  <c r="C681" i="56"/>
  <c r="R681" i="56" l="1"/>
  <c r="B683" i="56"/>
  <c r="Q681" i="56"/>
  <c r="F682" i="56"/>
  <c r="E682" i="56"/>
  <c r="H682" i="56"/>
  <c r="K682" i="56"/>
  <c r="I682" i="56"/>
  <c r="N682" i="56"/>
  <c r="J682" i="56"/>
  <c r="M682" i="56"/>
  <c r="L682" i="56"/>
  <c r="C682" i="56"/>
  <c r="P682" i="56"/>
  <c r="O682" i="56"/>
  <c r="G682" i="56"/>
  <c r="D682" i="56"/>
  <c r="R682" i="56" l="1"/>
  <c r="Q682" i="56"/>
  <c r="B684" i="56"/>
  <c r="I683" i="56"/>
  <c r="G683" i="56"/>
  <c r="J683" i="56"/>
  <c r="K683" i="56"/>
  <c r="F683" i="56"/>
  <c r="O683" i="56"/>
  <c r="D683" i="56"/>
  <c r="H683" i="56"/>
  <c r="M683" i="56"/>
  <c r="E683" i="56"/>
  <c r="L683" i="56"/>
  <c r="N683" i="56"/>
  <c r="C683" i="56"/>
  <c r="P683" i="56"/>
  <c r="R683" i="56" l="1"/>
  <c r="Q683" i="56"/>
  <c r="B685" i="56"/>
  <c r="H684" i="56"/>
  <c r="G684" i="56"/>
  <c r="J684" i="56"/>
  <c r="K684" i="56"/>
  <c r="C684" i="56"/>
  <c r="L684" i="56"/>
  <c r="F684" i="56"/>
  <c r="E684" i="56"/>
  <c r="I684" i="56"/>
  <c r="N684" i="56"/>
  <c r="D684" i="56"/>
  <c r="M684" i="56"/>
  <c r="O684" i="56"/>
  <c r="P684" i="56"/>
  <c r="R684" i="56" l="1"/>
  <c r="Q684" i="56"/>
  <c r="B686" i="56"/>
  <c r="N685" i="56"/>
  <c r="F685" i="56"/>
  <c r="H685" i="56"/>
  <c r="J685" i="56"/>
  <c r="C685" i="56"/>
  <c r="K685" i="56"/>
  <c r="L685" i="56"/>
  <c r="I685" i="56"/>
  <c r="M685" i="56"/>
  <c r="G685" i="56"/>
  <c r="D685" i="56"/>
  <c r="P685" i="56"/>
  <c r="O685" i="56"/>
  <c r="E685" i="56"/>
  <c r="R685" i="56" l="1"/>
  <c r="Q685" i="56"/>
  <c r="B687" i="56"/>
  <c r="H686" i="56"/>
  <c r="J686" i="56"/>
  <c r="D686" i="56"/>
  <c r="O686" i="56"/>
  <c r="P686" i="56"/>
  <c r="L686" i="56"/>
  <c r="N686" i="56"/>
  <c r="C686" i="56"/>
  <c r="I686" i="56"/>
  <c r="F686" i="56"/>
  <c r="M686" i="56"/>
  <c r="K686" i="56"/>
  <c r="G686" i="56"/>
  <c r="E686" i="56"/>
  <c r="R686" i="56" l="1"/>
  <c r="Q686" i="56"/>
  <c r="B688" i="56"/>
  <c r="D687" i="56"/>
  <c r="C687" i="56"/>
  <c r="F687" i="56"/>
  <c r="I687" i="56"/>
  <c r="K687" i="56"/>
  <c r="G687" i="56"/>
  <c r="M687" i="56"/>
  <c r="H687" i="56"/>
  <c r="O687" i="56"/>
  <c r="N687" i="56"/>
  <c r="E687" i="56"/>
  <c r="P687" i="56"/>
  <c r="L687" i="56"/>
  <c r="J687" i="56"/>
  <c r="R687" i="56" l="1"/>
  <c r="Q687" i="56"/>
  <c r="B689" i="56"/>
  <c r="L688" i="56"/>
  <c r="P688" i="56"/>
  <c r="I688" i="56"/>
  <c r="H688" i="56"/>
  <c r="C688" i="56"/>
  <c r="O688" i="56"/>
  <c r="M688" i="56"/>
  <c r="G688" i="56"/>
  <c r="N688" i="56"/>
  <c r="K688" i="56"/>
  <c r="F688" i="56"/>
  <c r="D688" i="56"/>
  <c r="J688" i="56"/>
  <c r="E688" i="56"/>
  <c r="R688" i="56" l="1"/>
  <c r="Q688" i="56"/>
  <c r="B690" i="56"/>
  <c r="O689" i="56"/>
  <c r="L689" i="56"/>
  <c r="E689" i="56"/>
  <c r="C689" i="56"/>
  <c r="N689" i="56"/>
  <c r="F689" i="56"/>
  <c r="K689" i="56"/>
  <c r="I689" i="56"/>
  <c r="J689" i="56"/>
  <c r="G689" i="56"/>
  <c r="D689" i="56"/>
  <c r="H689" i="56"/>
  <c r="P689" i="56"/>
  <c r="M689" i="56"/>
  <c r="R689" i="56" l="1"/>
  <c r="B691" i="56"/>
  <c r="Q689" i="56"/>
  <c r="E690" i="56"/>
  <c r="D690" i="56"/>
  <c r="I690" i="56"/>
  <c r="N690" i="56"/>
  <c r="G690" i="56"/>
  <c r="J690" i="56"/>
  <c r="H690" i="56"/>
  <c r="P690" i="56"/>
  <c r="F690" i="56"/>
  <c r="O690" i="56"/>
  <c r="L690" i="56"/>
  <c r="M690" i="56"/>
  <c r="C690" i="56"/>
  <c r="K690" i="56"/>
  <c r="R690" i="56" l="1"/>
  <c r="Q690" i="56"/>
  <c r="B692" i="56"/>
  <c r="H691" i="56"/>
  <c r="P691" i="56"/>
  <c r="M691" i="56"/>
  <c r="J691" i="56"/>
  <c r="C691" i="56"/>
  <c r="L691" i="56"/>
  <c r="K691" i="56"/>
  <c r="G691" i="56"/>
  <c r="O691" i="56"/>
  <c r="D691" i="56"/>
  <c r="E691" i="56"/>
  <c r="N691" i="56"/>
  <c r="F691" i="56"/>
  <c r="I691" i="56"/>
  <c r="R691" i="56" l="1"/>
  <c r="Q691" i="56"/>
  <c r="B693" i="56"/>
  <c r="N692" i="56"/>
  <c r="P692" i="56"/>
  <c r="I692" i="56"/>
  <c r="M692" i="56"/>
  <c r="J692" i="56"/>
  <c r="K692" i="56"/>
  <c r="C692" i="56"/>
  <c r="H692" i="56"/>
  <c r="D692" i="56"/>
  <c r="E692" i="56"/>
  <c r="L692" i="56"/>
  <c r="F692" i="56"/>
  <c r="O692" i="56"/>
  <c r="G692" i="56"/>
  <c r="R692" i="56" l="1"/>
  <c r="Q692" i="56"/>
  <c r="B694" i="56"/>
  <c r="E693" i="56"/>
  <c r="N693" i="56"/>
  <c r="J693" i="56"/>
  <c r="C693" i="56"/>
  <c r="I693" i="56"/>
  <c r="H693" i="56"/>
  <c r="M693" i="56"/>
  <c r="O693" i="56"/>
  <c r="G693" i="56"/>
  <c r="L693" i="56"/>
  <c r="D693" i="56"/>
  <c r="K693" i="56"/>
  <c r="P693" i="56"/>
  <c r="F693" i="56"/>
  <c r="R693" i="56" l="1"/>
  <c r="B695" i="56"/>
  <c r="Q693" i="56"/>
  <c r="P694" i="56"/>
  <c r="O694" i="56"/>
  <c r="E694" i="56"/>
  <c r="H694" i="56"/>
  <c r="L694" i="56"/>
  <c r="I694" i="56"/>
  <c r="N694" i="56"/>
  <c r="K694" i="56"/>
  <c r="J694" i="56"/>
  <c r="F694" i="56"/>
  <c r="M694" i="56"/>
  <c r="C694" i="56"/>
  <c r="D694" i="56"/>
  <c r="G694" i="56"/>
  <c r="R694" i="56" l="1"/>
  <c r="Q694" i="56"/>
  <c r="B696" i="56"/>
  <c r="D695" i="56"/>
  <c r="L695" i="56"/>
  <c r="M695" i="56"/>
  <c r="O695" i="56"/>
  <c r="J695" i="56"/>
  <c r="F695" i="56"/>
  <c r="N695" i="56"/>
  <c r="K695" i="56"/>
  <c r="E695" i="56"/>
  <c r="H695" i="56"/>
  <c r="G695" i="56"/>
  <c r="I695" i="56"/>
  <c r="P695" i="56"/>
  <c r="C695" i="56"/>
  <c r="R695" i="56" l="1"/>
  <c r="Q695" i="56"/>
  <c r="B697" i="56"/>
  <c r="H696" i="56"/>
  <c r="C696" i="56"/>
  <c r="N696" i="56"/>
  <c r="L696" i="56"/>
  <c r="E696" i="56"/>
  <c r="M696" i="56"/>
  <c r="D696" i="56"/>
  <c r="K696" i="56"/>
  <c r="G696" i="56"/>
  <c r="P696" i="56"/>
  <c r="O696" i="56"/>
  <c r="I696" i="56"/>
  <c r="F696" i="56"/>
  <c r="J696" i="56"/>
  <c r="R696" i="56" l="1"/>
  <c r="Q696" i="56"/>
  <c r="B698" i="56"/>
  <c r="K697" i="56"/>
  <c r="M697" i="56"/>
  <c r="C697" i="56"/>
  <c r="H697" i="56"/>
  <c r="J697" i="56"/>
  <c r="E697" i="56"/>
  <c r="N697" i="56"/>
  <c r="O697" i="56"/>
  <c r="G697" i="56"/>
  <c r="L697" i="56"/>
  <c r="P697" i="56"/>
  <c r="I697" i="56"/>
  <c r="F697" i="56"/>
  <c r="D697" i="56"/>
  <c r="R697" i="56" l="1"/>
  <c r="Q697" i="56"/>
  <c r="B699" i="56"/>
  <c r="O698" i="56"/>
  <c r="H698" i="56"/>
  <c r="L698" i="56"/>
  <c r="D698" i="56"/>
  <c r="G698" i="56"/>
  <c r="E698" i="56"/>
  <c r="P698" i="56"/>
  <c r="M698" i="56"/>
  <c r="I698" i="56"/>
  <c r="C698" i="56"/>
  <c r="N698" i="56"/>
  <c r="K698" i="56"/>
  <c r="J698" i="56"/>
  <c r="F698" i="56"/>
  <c r="R698" i="56" l="1"/>
  <c r="Q698" i="56"/>
  <c r="B700" i="56"/>
  <c r="N699" i="56"/>
  <c r="C699" i="56"/>
  <c r="E699" i="56"/>
  <c r="D699" i="56"/>
  <c r="J699" i="56"/>
  <c r="O699" i="56"/>
  <c r="F699" i="56"/>
  <c r="K699" i="56"/>
  <c r="L699" i="56"/>
  <c r="M699" i="56"/>
  <c r="I699" i="56"/>
  <c r="G699" i="56"/>
  <c r="H699" i="56"/>
  <c r="P699" i="56"/>
  <c r="R699" i="56" l="1"/>
  <c r="Q699" i="56"/>
  <c r="B701" i="56"/>
  <c r="H700" i="56"/>
  <c r="D700" i="56"/>
  <c r="I700" i="56"/>
  <c r="C700" i="56"/>
  <c r="J700" i="56"/>
  <c r="P700" i="56"/>
  <c r="N700" i="56"/>
  <c r="F700" i="56"/>
  <c r="K700" i="56"/>
  <c r="G700" i="56"/>
  <c r="M700" i="56"/>
  <c r="E700" i="56"/>
  <c r="L700" i="56"/>
  <c r="O700" i="56"/>
  <c r="R700" i="56" l="1"/>
  <c r="Q700" i="56"/>
  <c r="B702" i="56"/>
  <c r="I701" i="56"/>
  <c r="J701" i="56"/>
  <c r="F701" i="56"/>
  <c r="C701" i="56"/>
  <c r="O701" i="56"/>
  <c r="K701" i="56"/>
  <c r="D701" i="56"/>
  <c r="M701" i="56"/>
  <c r="E701" i="56"/>
  <c r="H701" i="56"/>
  <c r="N701" i="56"/>
  <c r="G701" i="56"/>
  <c r="L701" i="56"/>
  <c r="P701" i="56"/>
  <c r="R701" i="56" l="1"/>
  <c r="Q701" i="56"/>
  <c r="B703" i="56"/>
  <c r="G702" i="56"/>
  <c r="M702" i="56"/>
  <c r="P702" i="56"/>
  <c r="C702" i="56"/>
  <c r="J702" i="56"/>
  <c r="L702" i="56"/>
  <c r="E702" i="56"/>
  <c r="H702" i="56"/>
  <c r="D702" i="56"/>
  <c r="I702" i="56"/>
  <c r="N702" i="56"/>
  <c r="K702" i="56"/>
  <c r="O702" i="56"/>
  <c r="F702" i="56"/>
  <c r="R702" i="56" l="1"/>
  <c r="Q702" i="56"/>
  <c r="B704" i="56"/>
  <c r="F703" i="56"/>
  <c r="E703" i="56"/>
  <c r="L703" i="56"/>
  <c r="D703" i="56"/>
  <c r="G703" i="56"/>
  <c r="H703" i="56"/>
  <c r="O703" i="56"/>
  <c r="M703" i="56"/>
  <c r="I703" i="56"/>
  <c r="P703" i="56"/>
  <c r="C703" i="56"/>
  <c r="K703" i="56"/>
  <c r="J703" i="56"/>
  <c r="N703" i="56"/>
  <c r="R703" i="56" l="1"/>
  <c r="Q703" i="56"/>
  <c r="B705" i="56"/>
  <c r="H704" i="56"/>
  <c r="O704" i="56"/>
  <c r="F704" i="56"/>
  <c r="C704" i="56"/>
  <c r="K704" i="56"/>
  <c r="N704" i="56"/>
  <c r="G704" i="56"/>
  <c r="E704" i="56"/>
  <c r="D704" i="56"/>
  <c r="M704" i="56"/>
  <c r="P704" i="56"/>
  <c r="I704" i="56"/>
  <c r="J704" i="56"/>
  <c r="L704" i="56"/>
  <c r="R704" i="56" l="1"/>
  <c r="Q704" i="56"/>
  <c r="B706" i="56"/>
  <c r="K705" i="56"/>
  <c r="N705" i="56"/>
  <c r="E705" i="56"/>
  <c r="H705" i="56"/>
  <c r="O705" i="56"/>
  <c r="P705" i="56"/>
  <c r="G705" i="56"/>
  <c r="D705" i="56"/>
  <c r="M705" i="56"/>
  <c r="I705" i="56"/>
  <c r="F705" i="56"/>
  <c r="J705" i="56"/>
  <c r="L705" i="56"/>
  <c r="C705" i="56"/>
  <c r="R705" i="56" l="1"/>
  <c r="Q705" i="56"/>
  <c r="B707" i="56"/>
  <c r="P706" i="56"/>
  <c r="H706" i="56"/>
  <c r="K706" i="56"/>
  <c r="O706" i="56"/>
  <c r="D706" i="56"/>
  <c r="I706" i="56"/>
  <c r="L706" i="56"/>
  <c r="F706" i="56"/>
  <c r="J706" i="56"/>
  <c r="N706" i="56"/>
  <c r="C706" i="56"/>
  <c r="E706" i="56"/>
  <c r="M706" i="56"/>
  <c r="G706" i="56"/>
  <c r="R706" i="56" l="1"/>
  <c r="Q706" i="56"/>
  <c r="B708" i="56"/>
  <c r="F707" i="56"/>
  <c r="G707" i="56"/>
  <c r="C707" i="56"/>
  <c r="K707" i="56"/>
  <c r="E707" i="56"/>
  <c r="I707" i="56"/>
  <c r="H707" i="56"/>
  <c r="N707" i="56"/>
  <c r="O707" i="56"/>
  <c r="L707" i="56"/>
  <c r="J707" i="56"/>
  <c r="P707" i="56"/>
  <c r="M707" i="56"/>
  <c r="D707" i="56"/>
  <c r="R707" i="56" l="1"/>
  <c r="Q707" i="56"/>
  <c r="B709" i="56"/>
  <c r="D708" i="56"/>
  <c r="J708" i="56"/>
  <c r="H708" i="56"/>
  <c r="I708" i="56"/>
  <c r="E708" i="56"/>
  <c r="K708" i="56"/>
  <c r="C708" i="56"/>
  <c r="P708" i="56"/>
  <c r="G708" i="56"/>
  <c r="N708" i="56"/>
  <c r="F708" i="56"/>
  <c r="M708" i="56"/>
  <c r="L708" i="56"/>
  <c r="O708" i="56"/>
  <c r="R708" i="56" l="1"/>
  <c r="Q708" i="56"/>
  <c r="B710" i="56"/>
  <c r="O709" i="56"/>
  <c r="F709" i="56"/>
  <c r="H709" i="56"/>
  <c r="C709" i="56"/>
  <c r="M709" i="56"/>
  <c r="I709" i="56"/>
  <c r="N709" i="56"/>
  <c r="L709" i="56"/>
  <c r="J709" i="56"/>
  <c r="E709" i="56"/>
  <c r="D709" i="56"/>
  <c r="K709" i="56"/>
  <c r="P709" i="56"/>
  <c r="G709" i="56"/>
  <c r="R709" i="56" l="1"/>
  <c r="Q709" i="56"/>
  <c r="B711" i="56"/>
  <c r="J710" i="56"/>
  <c r="K710" i="56"/>
  <c r="I710" i="56"/>
  <c r="N710" i="56"/>
  <c r="P710" i="56"/>
  <c r="D710" i="56"/>
  <c r="F710" i="56"/>
  <c r="H710" i="56"/>
  <c r="G710" i="56"/>
  <c r="L710" i="56"/>
  <c r="M710" i="56"/>
  <c r="E710" i="56"/>
  <c r="C710" i="56"/>
  <c r="O710" i="56"/>
  <c r="R710" i="56" l="1"/>
  <c r="Q710" i="56"/>
  <c r="B712" i="56"/>
  <c r="O711" i="56"/>
  <c r="N711" i="56"/>
  <c r="D711" i="56"/>
  <c r="H711" i="56"/>
  <c r="J711" i="56"/>
  <c r="M711" i="56"/>
  <c r="K711" i="56"/>
  <c r="P711" i="56"/>
  <c r="I711" i="56"/>
  <c r="C711" i="56"/>
  <c r="E711" i="56"/>
  <c r="L711" i="56"/>
  <c r="F711" i="56"/>
  <c r="G711" i="56"/>
  <c r="R711" i="56" l="1"/>
  <c r="Q711" i="56"/>
  <c r="B713" i="56"/>
  <c r="P712" i="56"/>
  <c r="L712" i="56"/>
  <c r="O712" i="56"/>
  <c r="C712" i="56"/>
  <c r="E712" i="56"/>
  <c r="G712" i="56"/>
  <c r="D712" i="56"/>
  <c r="F712" i="56"/>
  <c r="N712" i="56"/>
  <c r="H712" i="56"/>
  <c r="M712" i="56"/>
  <c r="J712" i="56"/>
  <c r="K712" i="56"/>
  <c r="I712" i="56"/>
  <c r="R712" i="56" l="1"/>
  <c r="Q712" i="56"/>
  <c r="B714" i="56"/>
  <c r="J713" i="56"/>
  <c r="D713" i="56"/>
  <c r="E713" i="56"/>
  <c r="C713" i="56"/>
  <c r="H713" i="56"/>
  <c r="F713" i="56"/>
  <c r="G713" i="56"/>
  <c r="L713" i="56"/>
  <c r="N713" i="56"/>
  <c r="I713" i="56"/>
  <c r="M713" i="56"/>
  <c r="O713" i="56"/>
  <c r="K713" i="56"/>
  <c r="P713" i="56"/>
  <c r="R713" i="56" l="1"/>
  <c r="Q713" i="56"/>
  <c r="B715" i="56"/>
  <c r="M714" i="56"/>
  <c r="E714" i="56"/>
  <c r="D714" i="56"/>
  <c r="H714" i="56"/>
  <c r="P714" i="56"/>
  <c r="J714" i="56"/>
  <c r="C714" i="56"/>
  <c r="I714" i="56"/>
  <c r="K714" i="56"/>
  <c r="F714" i="56"/>
  <c r="N714" i="56"/>
  <c r="L714" i="56"/>
  <c r="O714" i="56"/>
  <c r="G714" i="56"/>
  <c r="R714" i="56" l="1"/>
  <c r="B716" i="56"/>
  <c r="Q714" i="56"/>
  <c r="H715" i="56"/>
  <c r="F715" i="56"/>
  <c r="L715" i="56"/>
  <c r="K715" i="56"/>
  <c r="N715" i="56"/>
  <c r="M715" i="56"/>
  <c r="J715" i="56"/>
  <c r="I715" i="56"/>
  <c r="G715" i="56"/>
  <c r="O715" i="56"/>
  <c r="P715" i="56"/>
  <c r="C715" i="56"/>
  <c r="E715" i="56"/>
  <c r="D715" i="56"/>
  <c r="R715" i="56" l="1"/>
  <c r="Q715" i="56"/>
  <c r="B717" i="56"/>
  <c r="D716" i="56"/>
  <c r="I716" i="56"/>
  <c r="O716" i="56"/>
  <c r="C716" i="56"/>
  <c r="H716" i="56"/>
  <c r="F716" i="56"/>
  <c r="G716" i="56"/>
  <c r="P716" i="56"/>
  <c r="K716" i="56"/>
  <c r="L716" i="56"/>
  <c r="E716" i="56"/>
  <c r="N716" i="56"/>
  <c r="M716" i="56"/>
  <c r="J716" i="56"/>
  <c r="R716" i="56" l="1"/>
  <c r="B718" i="56"/>
  <c r="Q716" i="56"/>
  <c r="E717" i="56"/>
  <c r="K717" i="56"/>
  <c r="J717" i="56"/>
  <c r="I717" i="56"/>
  <c r="N717" i="56"/>
  <c r="P717" i="56"/>
  <c r="F717" i="56"/>
  <c r="G717" i="56"/>
  <c r="L717" i="56"/>
  <c r="H717" i="56"/>
  <c r="C717" i="56"/>
  <c r="D717" i="56"/>
  <c r="O717" i="56"/>
  <c r="M717" i="56"/>
  <c r="R717" i="56" l="1"/>
  <c r="Q717" i="56"/>
  <c r="B719" i="56"/>
  <c r="G718" i="56"/>
  <c r="I718" i="56"/>
  <c r="K718" i="56"/>
  <c r="L718" i="56"/>
  <c r="D718" i="56"/>
  <c r="M718" i="56"/>
  <c r="F718" i="56"/>
  <c r="O718" i="56"/>
  <c r="J718" i="56"/>
  <c r="C718" i="56"/>
  <c r="H718" i="56"/>
  <c r="P718" i="56"/>
  <c r="N718" i="56"/>
  <c r="E718" i="56"/>
  <c r="R718" i="56" l="1"/>
  <c r="Q718" i="56"/>
  <c r="B720" i="56"/>
  <c r="C719" i="56"/>
  <c r="L719" i="56"/>
  <c r="I719" i="56"/>
  <c r="E719" i="56"/>
  <c r="D719" i="56"/>
  <c r="J719" i="56"/>
  <c r="P719" i="56"/>
  <c r="F719" i="56"/>
  <c r="K719" i="56"/>
  <c r="G719" i="56"/>
  <c r="N719" i="56"/>
  <c r="O719" i="56"/>
  <c r="H719" i="56"/>
  <c r="M719" i="56"/>
  <c r="R719" i="56" l="1"/>
  <c r="B721" i="56"/>
  <c r="Q719" i="56"/>
  <c r="M720" i="56"/>
  <c r="P720" i="56"/>
  <c r="L720" i="56"/>
  <c r="J720" i="56"/>
  <c r="H720" i="56"/>
  <c r="E720" i="56"/>
  <c r="D720" i="56"/>
  <c r="O720" i="56"/>
  <c r="K720" i="56"/>
  <c r="F720" i="56"/>
  <c r="I720" i="56"/>
  <c r="N720" i="56"/>
  <c r="G720" i="56"/>
  <c r="C720" i="56"/>
  <c r="R720" i="56" l="1"/>
  <c r="Q720" i="56"/>
  <c r="B722" i="56"/>
  <c r="P721" i="56"/>
  <c r="M721" i="56"/>
  <c r="L721" i="56"/>
  <c r="F721" i="56"/>
  <c r="O721" i="56"/>
  <c r="E721" i="56"/>
  <c r="I721" i="56"/>
  <c r="G721" i="56"/>
  <c r="C721" i="56"/>
  <c r="H721" i="56"/>
  <c r="D721" i="56"/>
  <c r="K721" i="56"/>
  <c r="N721" i="56"/>
  <c r="J721" i="56"/>
  <c r="R721" i="56" l="1"/>
  <c r="Q721" i="56"/>
  <c r="B723" i="56"/>
  <c r="D722" i="56"/>
  <c r="F722" i="56"/>
  <c r="O722" i="56"/>
  <c r="P722" i="56"/>
  <c r="I722" i="56"/>
  <c r="N722" i="56"/>
  <c r="H722" i="56"/>
  <c r="C722" i="56"/>
  <c r="J722" i="56"/>
  <c r="M722" i="56"/>
  <c r="L722" i="56"/>
  <c r="K722" i="56"/>
  <c r="G722" i="56"/>
  <c r="E722" i="56"/>
  <c r="R722" i="56" l="1"/>
  <c r="Q722" i="56"/>
  <c r="B724" i="56"/>
  <c r="G723" i="56"/>
  <c r="D723" i="56"/>
  <c r="J723" i="56"/>
  <c r="N723" i="56"/>
  <c r="L723" i="56"/>
  <c r="O723" i="56"/>
  <c r="F723" i="56"/>
  <c r="P723" i="56"/>
  <c r="M723" i="56"/>
  <c r="C723" i="56"/>
  <c r="I723" i="56"/>
  <c r="H723" i="56"/>
  <c r="K723" i="56"/>
  <c r="E723" i="56"/>
  <c r="R723" i="56" l="1"/>
  <c r="B725" i="56"/>
  <c r="Q723" i="56"/>
  <c r="L724" i="56"/>
  <c r="P724" i="56"/>
  <c r="D724" i="56"/>
  <c r="F724" i="56"/>
  <c r="E724" i="56"/>
  <c r="K724" i="56"/>
  <c r="G724" i="56"/>
  <c r="I724" i="56"/>
  <c r="N724" i="56"/>
  <c r="O724" i="56"/>
  <c r="J724" i="56"/>
  <c r="M724" i="56"/>
  <c r="H724" i="56"/>
  <c r="C724" i="56"/>
  <c r="R724" i="56" l="1"/>
  <c r="Q724" i="56"/>
  <c r="B726" i="56"/>
  <c r="L725" i="56"/>
  <c r="P725" i="56"/>
  <c r="D725" i="56"/>
  <c r="O725" i="56"/>
  <c r="H725" i="56"/>
  <c r="C725" i="56"/>
  <c r="J725" i="56"/>
  <c r="F725" i="56"/>
  <c r="E725" i="56"/>
  <c r="M725" i="56"/>
  <c r="G725" i="56"/>
  <c r="I725" i="56"/>
  <c r="N725" i="56"/>
  <c r="K725" i="56"/>
  <c r="R725" i="56" l="1"/>
  <c r="Q725" i="56"/>
  <c r="B727" i="56"/>
  <c r="J726" i="56"/>
  <c r="P726" i="56"/>
  <c r="O726" i="56"/>
  <c r="C726" i="56"/>
  <c r="K726" i="56"/>
  <c r="G726" i="56"/>
  <c r="D726" i="56"/>
  <c r="N726" i="56"/>
  <c r="L726" i="56"/>
  <c r="E726" i="56"/>
  <c r="F726" i="56"/>
  <c r="H726" i="56"/>
  <c r="M726" i="56"/>
  <c r="I726" i="56"/>
  <c r="R726" i="56" l="1"/>
  <c r="Q726" i="56"/>
  <c r="B728" i="56"/>
  <c r="K727" i="56"/>
  <c r="J727" i="56"/>
  <c r="C727" i="56"/>
  <c r="N727" i="56"/>
  <c r="H727" i="56"/>
  <c r="G727" i="56"/>
  <c r="E727" i="56"/>
  <c r="D727" i="56"/>
  <c r="M727" i="56"/>
  <c r="I727" i="56"/>
  <c r="P727" i="56"/>
  <c r="O727" i="56"/>
  <c r="L727" i="56"/>
  <c r="F727" i="56"/>
  <c r="R727" i="56" l="1"/>
  <c r="Q727" i="56"/>
  <c r="B729" i="56"/>
  <c r="N728" i="56"/>
  <c r="P728" i="56"/>
  <c r="O728" i="56"/>
  <c r="L728" i="56"/>
  <c r="F728" i="56"/>
  <c r="C728" i="56"/>
  <c r="D728" i="56"/>
  <c r="H728" i="56"/>
  <c r="J728" i="56"/>
  <c r="G728" i="56"/>
  <c r="E728" i="56"/>
  <c r="I728" i="56"/>
  <c r="M728" i="56"/>
  <c r="K728" i="56"/>
  <c r="R728" i="56" l="1"/>
  <c r="B730" i="56"/>
  <c r="Q728" i="56"/>
  <c r="P729" i="56"/>
  <c r="J729" i="56"/>
  <c r="F729" i="56"/>
  <c r="O729" i="56"/>
  <c r="C729" i="56"/>
  <c r="K729" i="56"/>
  <c r="E729" i="56"/>
  <c r="H729" i="56"/>
  <c r="D729" i="56"/>
  <c r="L729" i="56"/>
  <c r="G729" i="56"/>
  <c r="N729" i="56"/>
  <c r="M729" i="56"/>
  <c r="I729" i="56"/>
  <c r="R729" i="56" l="1"/>
  <c r="Q729" i="56"/>
  <c r="B731" i="56"/>
  <c r="C730" i="56"/>
  <c r="K730" i="56"/>
  <c r="F730" i="56"/>
  <c r="I730" i="56"/>
  <c r="O730" i="56"/>
  <c r="D730" i="56"/>
  <c r="E730" i="56"/>
  <c r="J730" i="56"/>
  <c r="P730" i="56"/>
  <c r="L730" i="56"/>
  <c r="H730" i="56"/>
  <c r="N730" i="56"/>
  <c r="M730" i="56"/>
  <c r="G730" i="56"/>
  <c r="R730" i="56" l="1"/>
  <c r="Q730" i="56"/>
  <c r="B732" i="56"/>
  <c r="L731" i="56"/>
  <c r="J731" i="56"/>
  <c r="F731" i="56"/>
  <c r="N731" i="56"/>
  <c r="D731" i="56"/>
  <c r="M731" i="56"/>
  <c r="I731" i="56"/>
  <c r="C731" i="56"/>
  <c r="O731" i="56"/>
  <c r="K731" i="56"/>
  <c r="H731" i="56"/>
  <c r="G731" i="56"/>
  <c r="E731" i="56"/>
  <c r="P731" i="56"/>
  <c r="R731" i="56" l="1"/>
  <c r="Q731" i="56"/>
  <c r="B733" i="56"/>
  <c r="L732" i="56"/>
  <c r="P732" i="56"/>
  <c r="O732" i="56"/>
  <c r="F732" i="56"/>
  <c r="H732" i="56"/>
  <c r="C732" i="56"/>
  <c r="N732" i="56"/>
  <c r="D732" i="56"/>
  <c r="J732" i="56"/>
  <c r="M732" i="56"/>
  <c r="G732" i="56"/>
  <c r="I732" i="56"/>
  <c r="K732" i="56"/>
  <c r="E732" i="56"/>
  <c r="R732" i="56" l="1"/>
  <c r="Q732" i="56"/>
  <c r="B734" i="56"/>
  <c r="K733" i="56"/>
  <c r="D733" i="56"/>
  <c r="I733" i="56"/>
  <c r="L733" i="56"/>
  <c r="H733" i="56"/>
  <c r="M733" i="56"/>
  <c r="E733" i="56"/>
  <c r="C733" i="56"/>
  <c r="F733" i="56"/>
  <c r="N733" i="56"/>
  <c r="P733" i="56"/>
  <c r="G733" i="56"/>
  <c r="O733" i="56"/>
  <c r="J733" i="56"/>
  <c r="R733" i="56" l="1"/>
  <c r="Q733" i="56"/>
  <c r="B735" i="56"/>
  <c r="K734" i="56"/>
  <c r="M734" i="56"/>
  <c r="O734" i="56"/>
  <c r="J734" i="56"/>
  <c r="C734" i="56"/>
  <c r="G734" i="56"/>
  <c r="F734" i="56"/>
  <c r="H734" i="56"/>
  <c r="D734" i="56"/>
  <c r="N734" i="56"/>
  <c r="L734" i="56"/>
  <c r="P734" i="56"/>
  <c r="E734" i="56"/>
  <c r="I734" i="56"/>
  <c r="R734" i="56" l="1"/>
  <c r="Q734" i="56"/>
  <c r="B736" i="56"/>
  <c r="C735" i="56"/>
  <c r="F735" i="56"/>
  <c r="M735" i="56"/>
  <c r="H735" i="56"/>
  <c r="P735" i="56"/>
  <c r="I735" i="56"/>
  <c r="D735" i="56"/>
  <c r="K735" i="56"/>
  <c r="N735" i="56"/>
  <c r="E735" i="56"/>
  <c r="J735" i="56"/>
  <c r="O735" i="56"/>
  <c r="L735" i="56"/>
  <c r="G735" i="56"/>
  <c r="R735" i="56" l="1"/>
  <c r="Q735" i="56"/>
  <c r="B737" i="56"/>
  <c r="D736" i="56"/>
  <c r="I736" i="56"/>
  <c r="N736" i="56"/>
  <c r="F736" i="56"/>
  <c r="O736" i="56"/>
  <c r="L736" i="56"/>
  <c r="C736" i="56"/>
  <c r="G736" i="56"/>
  <c r="J736" i="56"/>
  <c r="E736" i="56"/>
  <c r="P736" i="56"/>
  <c r="M736" i="56"/>
  <c r="K736" i="56"/>
  <c r="H736" i="56"/>
  <c r="R736" i="56" l="1"/>
  <c r="B738" i="56"/>
  <c r="Q736" i="56"/>
  <c r="H737" i="56"/>
  <c r="F737" i="56"/>
  <c r="I737" i="56"/>
  <c r="O737" i="56"/>
  <c r="G737" i="56"/>
  <c r="P737" i="56"/>
  <c r="N737" i="56"/>
  <c r="J737" i="56"/>
  <c r="C737" i="56"/>
  <c r="D737" i="56"/>
  <c r="M737" i="56"/>
  <c r="L737" i="56"/>
  <c r="K737" i="56"/>
  <c r="E737" i="56"/>
  <c r="R737" i="56" l="1"/>
  <c r="Q737" i="56"/>
  <c r="B739" i="56"/>
  <c r="J738" i="56"/>
  <c r="E738" i="56"/>
  <c r="M738" i="56"/>
  <c r="O738" i="56"/>
  <c r="P738" i="56"/>
  <c r="L738" i="56"/>
  <c r="I738" i="56"/>
  <c r="H738" i="56"/>
  <c r="C738" i="56"/>
  <c r="K738" i="56"/>
  <c r="F738" i="56"/>
  <c r="N738" i="56"/>
  <c r="D738" i="56"/>
  <c r="G738" i="56"/>
  <c r="R738" i="56" l="1"/>
  <c r="Q738" i="56"/>
  <c r="B740" i="56"/>
  <c r="J739" i="56"/>
  <c r="D739" i="56"/>
  <c r="H739" i="56"/>
  <c r="E739" i="56"/>
  <c r="M739" i="56"/>
  <c r="L739" i="56"/>
  <c r="K739" i="56"/>
  <c r="O739" i="56"/>
  <c r="F739" i="56"/>
  <c r="P739" i="56"/>
  <c r="I739" i="56"/>
  <c r="C739" i="56"/>
  <c r="G739" i="56"/>
  <c r="N739" i="56"/>
  <c r="R739" i="56" l="1"/>
  <c r="B741" i="56"/>
  <c r="Q739" i="56"/>
  <c r="O740" i="56"/>
  <c r="K740" i="56"/>
  <c r="E740" i="56"/>
  <c r="P740" i="56"/>
  <c r="M740" i="56"/>
  <c r="D740" i="56"/>
  <c r="J740" i="56"/>
  <c r="C740" i="56"/>
  <c r="L740" i="56"/>
  <c r="G740" i="56"/>
  <c r="I740" i="56"/>
  <c r="H740" i="56"/>
  <c r="F740" i="56"/>
  <c r="N740" i="56"/>
  <c r="R740" i="56" l="1"/>
  <c r="Q740" i="56"/>
  <c r="B742" i="56"/>
  <c r="P741" i="56"/>
  <c r="J741" i="56"/>
  <c r="D741" i="56"/>
  <c r="K741" i="56"/>
  <c r="N741" i="56"/>
  <c r="M741" i="56"/>
  <c r="I741" i="56"/>
  <c r="F741" i="56"/>
  <c r="E741" i="56"/>
  <c r="H741" i="56"/>
  <c r="O741" i="56"/>
  <c r="C741" i="56"/>
  <c r="L741" i="56"/>
  <c r="G741" i="56"/>
  <c r="R741" i="56" l="1"/>
  <c r="Q741" i="56"/>
  <c r="B743" i="56"/>
  <c r="O742" i="56"/>
  <c r="P742" i="56"/>
  <c r="K742" i="56"/>
  <c r="D742" i="56"/>
  <c r="F742" i="56"/>
  <c r="J742" i="56"/>
  <c r="H742" i="56"/>
  <c r="I742" i="56"/>
  <c r="M742" i="56"/>
  <c r="C742" i="56"/>
  <c r="N742" i="56"/>
  <c r="E742" i="56"/>
  <c r="L742" i="56"/>
  <c r="G742" i="56"/>
  <c r="R742" i="56" l="1"/>
  <c r="Q742" i="56"/>
  <c r="B744" i="56"/>
  <c r="D743" i="56"/>
  <c r="C743" i="56"/>
  <c r="K743" i="56"/>
  <c r="J743" i="56"/>
  <c r="L743" i="56"/>
  <c r="F743" i="56"/>
  <c r="G743" i="56"/>
  <c r="N743" i="56"/>
  <c r="O743" i="56"/>
  <c r="E743" i="56"/>
  <c r="M743" i="56"/>
  <c r="H743" i="56"/>
  <c r="P743" i="56"/>
  <c r="I743" i="56"/>
  <c r="R743" i="56" l="1"/>
  <c r="Q743" i="56"/>
  <c r="B745" i="56"/>
  <c r="D744" i="56"/>
  <c r="M744" i="56"/>
  <c r="E744" i="56"/>
  <c r="G744" i="56"/>
  <c r="N744" i="56"/>
  <c r="H744" i="56"/>
  <c r="F744" i="56"/>
  <c r="P744" i="56"/>
  <c r="J744" i="56"/>
  <c r="I744" i="56"/>
  <c r="L744" i="56"/>
  <c r="K744" i="56"/>
  <c r="O744" i="56"/>
  <c r="C744" i="56"/>
  <c r="R744" i="56" l="1"/>
  <c r="Q744" i="56"/>
  <c r="B746" i="56"/>
  <c r="C745" i="56"/>
  <c r="I745" i="56"/>
  <c r="K745" i="56"/>
  <c r="J745" i="56"/>
  <c r="L745" i="56"/>
  <c r="G745" i="56"/>
  <c r="M745" i="56"/>
  <c r="P745" i="56"/>
  <c r="O745" i="56"/>
  <c r="D745" i="56"/>
  <c r="F745" i="56"/>
  <c r="H745" i="56"/>
  <c r="E745" i="56"/>
  <c r="N745" i="56"/>
  <c r="R745" i="56" l="1"/>
  <c r="Q745" i="56"/>
  <c r="B747" i="56"/>
  <c r="C746" i="56"/>
  <c r="M746" i="56"/>
  <c r="N746" i="56"/>
  <c r="D746" i="56"/>
  <c r="G746" i="56"/>
  <c r="L746" i="56"/>
  <c r="O746" i="56"/>
  <c r="F746" i="56"/>
  <c r="P746" i="56"/>
  <c r="E746" i="56"/>
  <c r="H746" i="56"/>
  <c r="K746" i="56"/>
  <c r="J746" i="56"/>
  <c r="I746" i="56"/>
  <c r="R746" i="56" l="1"/>
  <c r="Q746" i="56"/>
  <c r="B748" i="56"/>
  <c r="C747" i="56"/>
  <c r="O747" i="56"/>
  <c r="P747" i="56"/>
  <c r="K747" i="56"/>
  <c r="N747" i="56"/>
  <c r="I747" i="56"/>
  <c r="G747" i="56"/>
  <c r="D747" i="56"/>
  <c r="F747" i="56"/>
  <c r="H747" i="56"/>
  <c r="L747" i="56"/>
  <c r="M747" i="56"/>
  <c r="E747" i="56"/>
  <c r="J747" i="56"/>
  <c r="R747" i="56" l="1"/>
  <c r="B749" i="56"/>
  <c r="Q747" i="56"/>
  <c r="K748" i="56"/>
  <c r="F748" i="56"/>
  <c r="O748" i="56"/>
  <c r="L748" i="56"/>
  <c r="C748" i="56"/>
  <c r="I748" i="56"/>
  <c r="E748" i="56"/>
  <c r="D748" i="56"/>
  <c r="P748" i="56"/>
  <c r="G748" i="56"/>
  <c r="M748" i="56"/>
  <c r="H748" i="56"/>
  <c r="N748" i="56"/>
  <c r="J748" i="56"/>
  <c r="R748" i="56" l="1"/>
  <c r="Q748" i="56"/>
  <c r="B750" i="56"/>
  <c r="G749" i="56"/>
  <c r="J749" i="56"/>
  <c r="D749" i="56"/>
  <c r="O749" i="56"/>
  <c r="H749" i="56"/>
  <c r="C749" i="56"/>
  <c r="N749" i="56"/>
  <c r="L749" i="56"/>
  <c r="M749" i="56"/>
  <c r="E749" i="56"/>
  <c r="I749" i="56"/>
  <c r="K749" i="56"/>
  <c r="F749" i="56"/>
  <c r="P749" i="56"/>
  <c r="R749" i="56" l="1"/>
  <c r="Q749" i="56"/>
  <c r="B751" i="56"/>
  <c r="E750" i="56"/>
  <c r="C750" i="56"/>
  <c r="G750" i="56"/>
  <c r="K750" i="56"/>
  <c r="P750" i="56"/>
  <c r="J750" i="56"/>
  <c r="D750" i="56"/>
  <c r="M750" i="56"/>
  <c r="H750" i="56"/>
  <c r="N750" i="56"/>
  <c r="I750" i="56"/>
  <c r="L750" i="56"/>
  <c r="F750" i="56"/>
  <c r="O750" i="56"/>
  <c r="R750" i="56" l="1"/>
  <c r="Q750" i="56"/>
  <c r="B752" i="56"/>
  <c r="O751" i="56"/>
  <c r="H751" i="56"/>
  <c r="D751" i="56"/>
  <c r="G751" i="56"/>
  <c r="C751" i="56"/>
  <c r="P751" i="56"/>
  <c r="I751" i="56"/>
  <c r="M751" i="56"/>
  <c r="E751" i="56"/>
  <c r="J751" i="56"/>
  <c r="L751" i="56"/>
  <c r="N751" i="56"/>
  <c r="K751" i="56"/>
  <c r="F751" i="56"/>
  <c r="R751" i="56" l="1"/>
  <c r="Q751" i="56"/>
  <c r="B753" i="56"/>
  <c r="P752" i="56"/>
  <c r="N752" i="56"/>
  <c r="G752" i="56"/>
  <c r="J752" i="56"/>
  <c r="H752" i="56"/>
  <c r="D752" i="56"/>
  <c r="F752" i="56"/>
  <c r="M752" i="56"/>
  <c r="E752" i="56"/>
  <c r="K752" i="56"/>
  <c r="O752" i="56"/>
  <c r="I752" i="56"/>
  <c r="L752" i="56"/>
  <c r="C752" i="56"/>
  <c r="R752" i="56" l="1"/>
  <c r="Q752" i="56"/>
  <c r="B754" i="56"/>
  <c r="G753" i="56"/>
  <c r="H753" i="56"/>
  <c r="N753" i="56"/>
  <c r="J753" i="56"/>
  <c r="O753" i="56"/>
  <c r="L753" i="56"/>
  <c r="P753" i="56"/>
  <c r="K753" i="56"/>
  <c r="M753" i="56"/>
  <c r="C753" i="56"/>
  <c r="I753" i="56"/>
  <c r="D753" i="56"/>
  <c r="E753" i="56"/>
  <c r="F753" i="56"/>
  <c r="R753" i="56" l="1"/>
  <c r="Q753" i="56"/>
  <c r="B755" i="56"/>
  <c r="L754" i="56"/>
  <c r="C754" i="56"/>
  <c r="G754" i="56"/>
  <c r="D754" i="56"/>
  <c r="J754" i="56"/>
  <c r="I754" i="56"/>
  <c r="O754" i="56"/>
  <c r="F754" i="56"/>
  <c r="M754" i="56"/>
  <c r="H754" i="56"/>
  <c r="E754" i="56"/>
  <c r="P754" i="56"/>
  <c r="N754" i="56"/>
  <c r="K754" i="56"/>
  <c r="R754" i="56" l="1"/>
  <c r="Q754" i="56"/>
  <c r="B756" i="56"/>
  <c r="E755" i="56"/>
  <c r="J755" i="56"/>
  <c r="G755" i="56"/>
  <c r="K755" i="56"/>
  <c r="L755" i="56"/>
  <c r="N755" i="56"/>
  <c r="M755" i="56"/>
  <c r="P755" i="56"/>
  <c r="O755" i="56"/>
  <c r="D755" i="56"/>
  <c r="H755" i="56"/>
  <c r="I755" i="56"/>
  <c r="C755" i="56"/>
  <c r="F755" i="56"/>
  <c r="R755" i="56" l="1"/>
  <c r="B757" i="56"/>
  <c r="Q755" i="56"/>
  <c r="N756" i="56"/>
  <c r="F756" i="56"/>
  <c r="D756" i="56"/>
  <c r="I756" i="56"/>
  <c r="L756" i="56"/>
  <c r="C756" i="56"/>
  <c r="J756" i="56"/>
  <c r="H756" i="56"/>
  <c r="M756" i="56"/>
  <c r="K756" i="56"/>
  <c r="O756" i="56"/>
  <c r="E756" i="56"/>
  <c r="P756" i="56"/>
  <c r="G756" i="56"/>
  <c r="R756" i="56" l="1"/>
  <c r="Q756" i="56"/>
  <c r="B758" i="56"/>
  <c r="D757" i="56"/>
  <c r="I757" i="56"/>
  <c r="P757" i="56"/>
  <c r="C757" i="56"/>
  <c r="F757" i="56"/>
  <c r="O757" i="56"/>
  <c r="J757" i="56"/>
  <c r="L757" i="56"/>
  <c r="K757" i="56"/>
  <c r="M757" i="56"/>
  <c r="E757" i="56"/>
  <c r="H757" i="56"/>
  <c r="N757" i="56"/>
  <c r="G757" i="56"/>
  <c r="R757" i="56" l="1"/>
  <c r="Q757" i="56"/>
  <c r="B759" i="56"/>
  <c r="G758" i="56"/>
  <c r="F758" i="56"/>
  <c r="P758" i="56"/>
  <c r="D758" i="56"/>
  <c r="M758" i="56"/>
  <c r="L758" i="56"/>
  <c r="I758" i="56"/>
  <c r="H758" i="56"/>
  <c r="J758" i="56"/>
  <c r="O758" i="56"/>
  <c r="K758" i="56"/>
  <c r="C758" i="56"/>
  <c r="E758" i="56"/>
  <c r="N758" i="56"/>
  <c r="R758" i="56" l="1"/>
  <c r="B760" i="56"/>
  <c r="Q758" i="56"/>
  <c r="F759" i="56"/>
  <c r="J759" i="56"/>
  <c r="O759" i="56"/>
  <c r="L759" i="56"/>
  <c r="G759" i="56"/>
  <c r="C759" i="56"/>
  <c r="M759" i="56"/>
  <c r="N759" i="56"/>
  <c r="I759" i="56"/>
  <c r="K759" i="56"/>
  <c r="H759" i="56"/>
  <c r="E759" i="56"/>
  <c r="P759" i="56"/>
  <c r="D759" i="56"/>
  <c r="R759" i="56" l="1"/>
  <c r="Q759" i="56"/>
  <c r="B761" i="56"/>
  <c r="P760" i="56"/>
  <c r="J760" i="56"/>
  <c r="F760" i="56"/>
  <c r="C760" i="56"/>
  <c r="N760" i="56"/>
  <c r="K760" i="56"/>
  <c r="M760" i="56"/>
  <c r="E760" i="56"/>
  <c r="D760" i="56"/>
  <c r="H760" i="56"/>
  <c r="L760" i="56"/>
  <c r="O760" i="56"/>
  <c r="G760" i="56"/>
  <c r="I760" i="56"/>
  <c r="R760" i="56" l="1"/>
  <c r="Q760" i="56"/>
  <c r="B762" i="56"/>
  <c r="E761" i="56"/>
  <c r="C761" i="56"/>
  <c r="O761" i="56"/>
  <c r="H761" i="56"/>
  <c r="F761" i="56"/>
  <c r="P761" i="56"/>
  <c r="G761" i="56"/>
  <c r="I761" i="56"/>
  <c r="J761" i="56"/>
  <c r="M761" i="56"/>
  <c r="D761" i="56"/>
  <c r="L761" i="56"/>
  <c r="N761" i="56"/>
  <c r="K761" i="56"/>
  <c r="R761" i="56" l="1"/>
  <c r="Q761" i="56"/>
  <c r="B763" i="56"/>
  <c r="F762" i="56"/>
  <c r="L762" i="56"/>
  <c r="D762" i="56"/>
  <c r="C762" i="56"/>
  <c r="I762" i="56"/>
  <c r="H762" i="56"/>
  <c r="J762" i="56"/>
  <c r="E762" i="56"/>
  <c r="G762" i="56"/>
  <c r="O762" i="56"/>
  <c r="K762" i="56"/>
  <c r="P762" i="56"/>
  <c r="M762" i="56"/>
  <c r="N762" i="56"/>
  <c r="R762" i="56" l="1"/>
  <c r="Q762" i="56"/>
  <c r="B764" i="56"/>
  <c r="P763" i="56"/>
  <c r="I763" i="56"/>
  <c r="K763" i="56"/>
  <c r="J763" i="56"/>
  <c r="E763" i="56"/>
  <c r="L763" i="56"/>
  <c r="O763" i="56"/>
  <c r="N763" i="56"/>
  <c r="F763" i="56"/>
  <c r="M763" i="56"/>
  <c r="D763" i="56"/>
  <c r="G763" i="56"/>
  <c r="H763" i="56"/>
  <c r="C763" i="56"/>
  <c r="R763" i="56" l="1"/>
  <c r="B765" i="56"/>
  <c r="Q763" i="56"/>
  <c r="N764" i="56"/>
  <c r="K764" i="56"/>
  <c r="J764" i="56"/>
  <c r="O764" i="56"/>
  <c r="H764" i="56"/>
  <c r="D764" i="56"/>
  <c r="I764" i="56"/>
  <c r="G764" i="56"/>
  <c r="L764" i="56"/>
  <c r="M764" i="56"/>
  <c r="C764" i="56"/>
  <c r="E764" i="56"/>
  <c r="P764" i="56"/>
  <c r="F764" i="56"/>
  <c r="R764" i="56" l="1"/>
  <c r="Q764" i="56"/>
  <c r="B766" i="56"/>
  <c r="K765" i="56"/>
  <c r="J765" i="56"/>
  <c r="L765" i="56"/>
  <c r="E765" i="56"/>
  <c r="I765" i="56"/>
  <c r="C765" i="56"/>
  <c r="D765" i="56"/>
  <c r="N765" i="56"/>
  <c r="P765" i="56"/>
  <c r="G765" i="56"/>
  <c r="H765" i="56"/>
  <c r="O765" i="56"/>
  <c r="M765" i="56"/>
  <c r="F765" i="56"/>
  <c r="R765" i="56" l="1"/>
  <c r="Q765" i="56"/>
  <c r="B767" i="56"/>
  <c r="F766" i="56"/>
  <c r="E766" i="56"/>
  <c r="K766" i="56"/>
  <c r="O766" i="56"/>
  <c r="H766" i="56"/>
  <c r="I766" i="56"/>
  <c r="D766" i="56"/>
  <c r="J766" i="56"/>
  <c r="G766" i="56"/>
  <c r="L766" i="56"/>
  <c r="P766" i="56"/>
  <c r="N766" i="56"/>
  <c r="M766" i="56"/>
  <c r="C766" i="56"/>
  <c r="R766" i="56" l="1"/>
  <c r="B768" i="56"/>
  <c r="Q766" i="56"/>
  <c r="H767" i="56"/>
  <c r="L767" i="56"/>
  <c r="P767" i="56"/>
  <c r="G767" i="56"/>
  <c r="J767" i="56"/>
  <c r="E767" i="56"/>
  <c r="N767" i="56"/>
  <c r="O767" i="56"/>
  <c r="C767" i="56"/>
  <c r="K767" i="56"/>
  <c r="M767" i="56"/>
  <c r="F767" i="56"/>
  <c r="I767" i="56"/>
  <c r="D767" i="56"/>
  <c r="R767" i="56" l="1"/>
  <c r="Q767" i="56"/>
  <c r="B769" i="56"/>
  <c r="K768" i="56"/>
  <c r="C768" i="56"/>
  <c r="J768" i="56"/>
  <c r="F768" i="56"/>
  <c r="L768" i="56"/>
  <c r="O768" i="56"/>
  <c r="M768" i="56"/>
  <c r="H768" i="56"/>
  <c r="G768" i="56"/>
  <c r="P768" i="56"/>
  <c r="D768" i="56"/>
  <c r="N768" i="56"/>
  <c r="I768" i="56"/>
  <c r="E768" i="56"/>
  <c r="R768" i="56" l="1"/>
  <c r="Q768" i="56"/>
  <c r="B770" i="56"/>
  <c r="O769" i="56"/>
  <c r="G769" i="56"/>
  <c r="P769" i="56"/>
  <c r="E769" i="56"/>
  <c r="H769" i="56"/>
  <c r="M769" i="56"/>
  <c r="C769" i="56"/>
  <c r="J769" i="56"/>
  <c r="N769" i="56"/>
  <c r="I769" i="56"/>
  <c r="K769" i="56"/>
  <c r="F769" i="56"/>
  <c r="D769" i="56"/>
  <c r="L769" i="56"/>
  <c r="R769" i="56" l="1"/>
  <c r="B771" i="56"/>
  <c r="Q769" i="56"/>
  <c r="H770" i="56"/>
  <c r="P770" i="56"/>
  <c r="G770" i="56"/>
  <c r="E770" i="56"/>
  <c r="O770" i="56"/>
  <c r="C770" i="56"/>
  <c r="D770" i="56"/>
  <c r="K770" i="56"/>
  <c r="F770" i="56"/>
  <c r="J770" i="56"/>
  <c r="N770" i="56"/>
  <c r="L770" i="56"/>
  <c r="M770" i="56"/>
  <c r="I770" i="56"/>
  <c r="R770" i="56" l="1"/>
  <c r="Q770" i="56"/>
  <c r="B772" i="56"/>
  <c r="P771" i="56"/>
  <c r="I771" i="56"/>
  <c r="L771" i="56"/>
  <c r="C771" i="56"/>
  <c r="J771" i="56"/>
  <c r="O771" i="56"/>
  <c r="K771" i="56"/>
  <c r="E771" i="56"/>
  <c r="M771" i="56"/>
  <c r="F771" i="56"/>
  <c r="H771" i="56"/>
  <c r="G771" i="56"/>
  <c r="N771" i="56"/>
  <c r="D771" i="56"/>
  <c r="R771" i="56" l="1"/>
  <c r="B773" i="56"/>
  <c r="Q771" i="56"/>
  <c r="K772" i="56"/>
  <c r="H772" i="56"/>
  <c r="D772" i="56"/>
  <c r="P772" i="56"/>
  <c r="L772" i="56"/>
  <c r="C772" i="56"/>
  <c r="O772" i="56"/>
  <c r="G772" i="56"/>
  <c r="J772" i="56"/>
  <c r="E772" i="56"/>
  <c r="F772" i="56"/>
  <c r="N772" i="56"/>
  <c r="M772" i="56"/>
  <c r="I772" i="56"/>
  <c r="R772" i="56" l="1"/>
  <c r="Q772" i="56"/>
  <c r="B774" i="56"/>
  <c r="D773" i="56"/>
  <c r="J773" i="56"/>
  <c r="I773" i="56"/>
  <c r="O773" i="56"/>
  <c r="P773" i="56"/>
  <c r="E773" i="56"/>
  <c r="K773" i="56"/>
  <c r="G773" i="56"/>
  <c r="M773" i="56"/>
  <c r="C773" i="56"/>
  <c r="L773" i="56"/>
  <c r="F773" i="56"/>
  <c r="H773" i="56"/>
  <c r="N773" i="56"/>
  <c r="R773" i="56" l="1"/>
  <c r="Q773" i="56"/>
  <c r="B775" i="56"/>
  <c r="O774" i="56"/>
  <c r="G774" i="56"/>
  <c r="E774" i="56"/>
  <c r="K774" i="56"/>
  <c r="P774" i="56"/>
  <c r="F774" i="56"/>
  <c r="J774" i="56"/>
  <c r="L774" i="56"/>
  <c r="C774" i="56"/>
  <c r="M774" i="56"/>
  <c r="I774" i="56"/>
  <c r="H774" i="56"/>
  <c r="D774" i="56"/>
  <c r="N774" i="56"/>
  <c r="R774" i="56" l="1"/>
  <c r="Q774" i="56"/>
  <c r="B776" i="56"/>
  <c r="L775" i="56"/>
  <c r="C775" i="56"/>
  <c r="K775" i="56"/>
  <c r="D775" i="56"/>
  <c r="I775" i="56"/>
  <c r="O775" i="56"/>
  <c r="N775" i="56"/>
  <c r="E775" i="56"/>
  <c r="G775" i="56"/>
  <c r="H775" i="56"/>
  <c r="P775" i="56"/>
  <c r="M775" i="56"/>
  <c r="F775" i="56"/>
  <c r="J775" i="56"/>
  <c r="R775" i="56" l="1"/>
  <c r="Q775" i="56"/>
  <c r="B777" i="56"/>
  <c r="D776" i="56"/>
  <c r="O776" i="56"/>
  <c r="N776" i="56"/>
  <c r="I776" i="56"/>
  <c r="M776" i="56"/>
  <c r="H776" i="56"/>
  <c r="J776" i="56"/>
  <c r="G776" i="56"/>
  <c r="C776" i="56"/>
  <c r="F776" i="56"/>
  <c r="K776" i="56"/>
  <c r="P776" i="56"/>
  <c r="E776" i="56"/>
  <c r="L776" i="56"/>
  <c r="R776" i="56" l="1"/>
  <c r="Q776" i="56"/>
  <c r="B778" i="56"/>
  <c r="O777" i="56"/>
  <c r="H777" i="56"/>
  <c r="G777" i="56"/>
  <c r="P777" i="56"/>
  <c r="F777" i="56"/>
  <c r="E777" i="56"/>
  <c r="N777" i="56"/>
  <c r="J777" i="56"/>
  <c r="C777" i="56"/>
  <c r="D777" i="56"/>
  <c r="K777" i="56"/>
  <c r="L777" i="56"/>
  <c r="M777" i="56"/>
  <c r="I777" i="56"/>
  <c r="R777" i="56" l="1"/>
  <c r="Q777" i="56"/>
  <c r="B779" i="56"/>
  <c r="N778" i="56"/>
  <c r="F778" i="56"/>
  <c r="E778" i="56"/>
  <c r="I778" i="56"/>
  <c r="P778" i="56"/>
  <c r="C778" i="56"/>
  <c r="O778" i="56"/>
  <c r="L778" i="56"/>
  <c r="M778" i="56"/>
  <c r="D778" i="56"/>
  <c r="G778" i="56"/>
  <c r="J778" i="56"/>
  <c r="H778" i="56"/>
  <c r="K778" i="56"/>
  <c r="R778" i="56" l="1"/>
  <c r="Q778" i="56"/>
  <c r="B780" i="56"/>
  <c r="L779" i="56"/>
  <c r="P779" i="56"/>
  <c r="N779" i="56"/>
  <c r="M779" i="56"/>
  <c r="J779" i="56"/>
  <c r="O779" i="56"/>
  <c r="C779" i="56"/>
  <c r="K779" i="56"/>
  <c r="G779" i="56"/>
  <c r="F779" i="56"/>
  <c r="H779" i="56"/>
  <c r="I779" i="56"/>
  <c r="E779" i="56"/>
  <c r="D779" i="56"/>
  <c r="R779" i="56" l="1"/>
  <c r="Q779" i="56"/>
  <c r="B781" i="56"/>
  <c r="J780" i="56"/>
  <c r="O780" i="56"/>
  <c r="M780" i="56"/>
  <c r="P780" i="56"/>
  <c r="D780" i="56"/>
  <c r="F780" i="56"/>
  <c r="K780" i="56"/>
  <c r="H780" i="56"/>
  <c r="C780" i="56"/>
  <c r="E780" i="56"/>
  <c r="N780" i="56"/>
  <c r="L780" i="56"/>
  <c r="I780" i="56"/>
  <c r="G780" i="56"/>
  <c r="R780" i="56" l="1"/>
  <c r="B782" i="56"/>
  <c r="Q780" i="56"/>
  <c r="J781" i="56"/>
  <c r="I781" i="56"/>
  <c r="N781" i="56"/>
  <c r="P781" i="56"/>
  <c r="E781" i="56"/>
  <c r="O781" i="56"/>
  <c r="L781" i="56"/>
  <c r="F781" i="56"/>
  <c r="M781" i="56"/>
  <c r="D781" i="56"/>
  <c r="G781" i="56"/>
  <c r="H781" i="56"/>
  <c r="C781" i="56"/>
  <c r="K781" i="56"/>
  <c r="R781" i="56" l="1"/>
  <c r="Q781" i="56"/>
  <c r="B783" i="56"/>
  <c r="J782" i="56"/>
  <c r="M782" i="56"/>
  <c r="P782" i="56"/>
  <c r="E782" i="56"/>
  <c r="K782" i="56"/>
  <c r="G782" i="56"/>
  <c r="C782" i="56"/>
  <c r="N782" i="56"/>
  <c r="F782" i="56"/>
  <c r="O782" i="56"/>
  <c r="L782" i="56"/>
  <c r="H782" i="56"/>
  <c r="D782" i="56"/>
  <c r="I782" i="56"/>
  <c r="R782" i="56" l="1"/>
  <c r="Q782" i="56"/>
  <c r="B784" i="56"/>
  <c r="D783" i="56"/>
  <c r="K783" i="56"/>
  <c r="J783" i="56"/>
  <c r="C783" i="56"/>
  <c r="E783" i="56"/>
  <c r="H783" i="56"/>
  <c r="O783" i="56"/>
  <c r="G783" i="56"/>
  <c r="I783" i="56"/>
  <c r="F783" i="56"/>
  <c r="L783" i="56"/>
  <c r="P783" i="56"/>
  <c r="N783" i="56"/>
  <c r="M783" i="56"/>
  <c r="R783" i="56" l="1"/>
  <c r="Q783" i="56"/>
  <c r="B785" i="56"/>
  <c r="H784" i="56"/>
  <c r="P784" i="56"/>
  <c r="C784" i="56"/>
  <c r="G784" i="56"/>
  <c r="I784" i="56"/>
  <c r="E784" i="56"/>
  <c r="D784" i="56"/>
  <c r="M784" i="56"/>
  <c r="O784" i="56"/>
  <c r="K784" i="56"/>
  <c r="F784" i="56"/>
  <c r="L784" i="56"/>
  <c r="J784" i="56"/>
  <c r="N784" i="56"/>
  <c r="R784" i="56" l="1"/>
  <c r="Q784" i="56"/>
  <c r="B786" i="56"/>
  <c r="C785" i="56"/>
  <c r="F785" i="56"/>
  <c r="P785" i="56"/>
  <c r="I785" i="56"/>
  <c r="E785" i="56"/>
  <c r="O785" i="56"/>
  <c r="K785" i="56"/>
  <c r="M785" i="56"/>
  <c r="J785" i="56"/>
  <c r="G785" i="56"/>
  <c r="H785" i="56"/>
  <c r="D785" i="56"/>
  <c r="L785" i="56"/>
  <c r="N785" i="56"/>
  <c r="R785" i="56" l="1"/>
  <c r="Q785" i="56"/>
  <c r="B787" i="56"/>
  <c r="N786" i="56"/>
  <c r="G786" i="56"/>
  <c r="E786" i="56"/>
  <c r="C786" i="56"/>
  <c r="I786" i="56"/>
  <c r="K786" i="56"/>
  <c r="M786" i="56"/>
  <c r="J786" i="56"/>
  <c r="L786" i="56"/>
  <c r="H786" i="56"/>
  <c r="O786" i="56"/>
  <c r="D786" i="56"/>
  <c r="F786" i="56"/>
  <c r="P786" i="56"/>
  <c r="R786" i="56" l="1"/>
  <c r="B788" i="56"/>
  <c r="Q786" i="56"/>
  <c r="L787" i="56"/>
  <c r="E787" i="56"/>
  <c r="M787" i="56"/>
  <c r="D787" i="56"/>
  <c r="J787" i="56"/>
  <c r="G787" i="56"/>
  <c r="H787" i="56"/>
  <c r="P787" i="56"/>
  <c r="K787" i="56"/>
  <c r="O787" i="56"/>
  <c r="F787" i="56"/>
  <c r="I787" i="56"/>
  <c r="N787" i="56"/>
  <c r="C787" i="56"/>
  <c r="R787" i="56" l="1"/>
  <c r="Q787" i="56"/>
  <c r="B789" i="56"/>
  <c r="P788" i="56"/>
  <c r="N788" i="56"/>
  <c r="J788" i="56"/>
  <c r="G788" i="56"/>
  <c r="K788" i="56"/>
  <c r="C788" i="56"/>
  <c r="F788" i="56"/>
  <c r="O788" i="56"/>
  <c r="L788" i="56"/>
  <c r="M788" i="56"/>
  <c r="I788" i="56"/>
  <c r="D788" i="56"/>
  <c r="H788" i="56"/>
  <c r="E788" i="56"/>
  <c r="R788" i="56" l="1"/>
  <c r="B790" i="56"/>
  <c r="Q788" i="56"/>
  <c r="L789" i="56"/>
  <c r="J789" i="56"/>
  <c r="O789" i="56"/>
  <c r="M789" i="56"/>
  <c r="C789" i="56"/>
  <c r="K789" i="56"/>
  <c r="I789" i="56"/>
  <c r="D789" i="56"/>
  <c r="P789" i="56"/>
  <c r="H789" i="56"/>
  <c r="F789" i="56"/>
  <c r="E789" i="56"/>
  <c r="N789" i="56"/>
  <c r="G789" i="56"/>
  <c r="R789" i="56" l="1"/>
  <c r="Q789" i="56"/>
  <c r="B791" i="56"/>
  <c r="D790" i="56"/>
  <c r="L790" i="56"/>
  <c r="I790" i="56"/>
  <c r="P790" i="56"/>
  <c r="M790" i="56"/>
  <c r="G790" i="56"/>
  <c r="N790" i="56"/>
  <c r="F790" i="56"/>
  <c r="J790" i="56"/>
  <c r="H790" i="56"/>
  <c r="E790" i="56"/>
  <c r="C790" i="56"/>
  <c r="O790" i="56"/>
  <c r="K790" i="56"/>
  <c r="R790" i="56" l="1"/>
  <c r="Q790" i="56"/>
  <c r="B792" i="56"/>
  <c r="G791" i="56"/>
  <c r="J791" i="56"/>
  <c r="D791" i="56"/>
  <c r="L791" i="56"/>
  <c r="C791" i="56"/>
  <c r="F791" i="56"/>
  <c r="E791" i="56"/>
  <c r="O791" i="56"/>
  <c r="M791" i="56"/>
  <c r="N791" i="56"/>
  <c r="I791" i="56"/>
  <c r="P791" i="56"/>
  <c r="K791" i="56"/>
  <c r="H791" i="56"/>
  <c r="R791" i="56" l="1"/>
  <c r="Q791" i="56"/>
  <c r="B793" i="56"/>
  <c r="D792" i="56"/>
  <c r="O792" i="56"/>
  <c r="E792" i="56"/>
  <c r="J792" i="56"/>
  <c r="F792" i="56"/>
  <c r="C792" i="56"/>
  <c r="P792" i="56"/>
  <c r="H792" i="56"/>
  <c r="I792" i="56"/>
  <c r="N792" i="56"/>
  <c r="G792" i="56"/>
  <c r="K792" i="56"/>
  <c r="L792" i="56"/>
  <c r="M792" i="56"/>
  <c r="R792" i="56" l="1"/>
  <c r="Q792" i="56"/>
  <c r="B794" i="56"/>
  <c r="N793" i="56"/>
  <c r="G793" i="56"/>
  <c r="K793" i="56"/>
  <c r="I793" i="56"/>
  <c r="E793" i="56"/>
  <c r="H793" i="56"/>
  <c r="O793" i="56"/>
  <c r="M793" i="56"/>
  <c r="F793" i="56"/>
  <c r="D793" i="56"/>
  <c r="C793" i="56"/>
  <c r="J793" i="56"/>
  <c r="L793" i="56"/>
  <c r="P793" i="56"/>
  <c r="R793" i="56" l="1"/>
  <c r="B795" i="56"/>
  <c r="Q793" i="56"/>
  <c r="O794" i="56"/>
  <c r="K794" i="56"/>
  <c r="H794" i="56"/>
  <c r="E794" i="56"/>
  <c r="L794" i="56"/>
  <c r="C794" i="56"/>
  <c r="G794" i="56"/>
  <c r="F794" i="56"/>
  <c r="D794" i="56"/>
  <c r="N794" i="56"/>
  <c r="M794" i="56"/>
  <c r="I794" i="56"/>
  <c r="J794" i="56"/>
  <c r="P794" i="56"/>
  <c r="R794" i="56" l="1"/>
  <c r="Q794" i="56"/>
  <c r="B796" i="56"/>
  <c r="C795" i="56"/>
  <c r="I795" i="56"/>
  <c r="K795" i="56"/>
  <c r="O795" i="56"/>
  <c r="D795" i="56"/>
  <c r="J795" i="56"/>
  <c r="L795" i="56"/>
  <c r="G795" i="56"/>
  <c r="M795" i="56"/>
  <c r="H795" i="56"/>
  <c r="P795" i="56"/>
  <c r="N795" i="56"/>
  <c r="F795" i="56"/>
  <c r="E795" i="56"/>
  <c r="R795" i="56" l="1"/>
  <c r="Q795" i="56"/>
  <c r="B797" i="56"/>
  <c r="C796" i="56"/>
  <c r="D796" i="56"/>
  <c r="M796" i="56"/>
  <c r="P796" i="56"/>
  <c r="F796" i="56"/>
  <c r="H796" i="56"/>
  <c r="N796" i="56"/>
  <c r="E796" i="56"/>
  <c r="O796" i="56"/>
  <c r="I796" i="56"/>
  <c r="K796" i="56"/>
  <c r="G796" i="56"/>
  <c r="J796" i="56"/>
  <c r="L796" i="56"/>
  <c r="R796" i="56" l="1"/>
  <c r="Q796" i="56"/>
  <c r="B798" i="56"/>
  <c r="G797" i="56"/>
  <c r="H797" i="56"/>
  <c r="N797" i="56"/>
  <c r="F797" i="56"/>
  <c r="I797" i="56"/>
  <c r="J797" i="56"/>
  <c r="D797" i="56"/>
  <c r="M797" i="56"/>
  <c r="K797" i="56"/>
  <c r="L797" i="56"/>
  <c r="E797" i="56"/>
  <c r="C797" i="56"/>
  <c r="P797" i="56"/>
  <c r="O797" i="56"/>
  <c r="R797" i="56" l="1"/>
  <c r="Q797" i="56"/>
  <c r="B799" i="56"/>
  <c r="P798" i="56"/>
  <c r="L798" i="56"/>
  <c r="M798" i="56"/>
  <c r="N798" i="56"/>
  <c r="J798" i="56"/>
  <c r="G798" i="56"/>
  <c r="O798" i="56"/>
  <c r="K798" i="56"/>
  <c r="E798" i="56"/>
  <c r="F798" i="56"/>
  <c r="D798" i="56"/>
  <c r="C798" i="56"/>
  <c r="H798" i="56"/>
  <c r="I798" i="56"/>
  <c r="R798" i="56" l="1"/>
  <c r="Q798" i="56"/>
  <c r="B800" i="56"/>
  <c r="L799" i="56"/>
  <c r="E799" i="56"/>
  <c r="O799" i="56"/>
  <c r="F799" i="56"/>
  <c r="D799" i="56"/>
  <c r="P799" i="56"/>
  <c r="M799" i="56"/>
  <c r="I799" i="56"/>
  <c r="H799" i="56"/>
  <c r="K799" i="56"/>
  <c r="C799" i="56"/>
  <c r="N799" i="56"/>
  <c r="G799" i="56"/>
  <c r="J799" i="56"/>
  <c r="R799" i="56" l="1"/>
  <c r="Q799" i="56"/>
  <c r="B801" i="56"/>
  <c r="P800" i="56"/>
  <c r="M800" i="56"/>
  <c r="J800" i="56"/>
  <c r="L800" i="56"/>
  <c r="C800" i="56"/>
  <c r="D800" i="56"/>
  <c r="O800" i="56"/>
  <c r="N800" i="56"/>
  <c r="G800" i="56"/>
  <c r="H800" i="56"/>
  <c r="I800" i="56"/>
  <c r="F800" i="56"/>
  <c r="K800" i="56"/>
  <c r="E800" i="56"/>
  <c r="R800" i="56" l="1"/>
  <c r="B802" i="56"/>
  <c r="Q800" i="56"/>
  <c r="M801" i="56"/>
  <c r="D801" i="56"/>
  <c r="F801" i="56"/>
  <c r="H801" i="56"/>
  <c r="C801" i="56"/>
  <c r="E801" i="56"/>
  <c r="K801" i="56"/>
  <c r="O801" i="56"/>
  <c r="I801" i="56"/>
  <c r="J801" i="56"/>
  <c r="G801" i="56"/>
  <c r="P801" i="56"/>
  <c r="L801" i="56"/>
  <c r="N801" i="56"/>
  <c r="R801" i="56" l="1"/>
  <c r="Q801" i="56"/>
  <c r="B803" i="56"/>
  <c r="G802" i="56"/>
  <c r="J802" i="56"/>
  <c r="K802" i="56"/>
  <c r="M802" i="56"/>
  <c r="D802" i="56"/>
  <c r="P802" i="56"/>
  <c r="E802" i="56"/>
  <c r="C802" i="56"/>
  <c r="H802" i="56"/>
  <c r="L802" i="56"/>
  <c r="I802" i="56"/>
  <c r="N802" i="56"/>
  <c r="O802" i="56"/>
  <c r="F802" i="56"/>
  <c r="R802" i="56" l="1"/>
  <c r="Q802" i="56"/>
  <c r="B804" i="56"/>
  <c r="C803" i="56"/>
  <c r="I803" i="56"/>
  <c r="M803" i="56"/>
  <c r="L803" i="56"/>
  <c r="G803" i="56"/>
  <c r="O803" i="56"/>
  <c r="P803" i="56"/>
  <c r="K803" i="56"/>
  <c r="D803" i="56"/>
  <c r="N803" i="56"/>
  <c r="J803" i="56"/>
  <c r="H803" i="56"/>
  <c r="E803" i="56"/>
  <c r="F803" i="56"/>
  <c r="R803" i="56" l="1"/>
  <c r="Q803" i="56"/>
  <c r="B805" i="56"/>
  <c r="P804" i="56"/>
  <c r="D804" i="56"/>
  <c r="C804" i="56"/>
  <c r="G804" i="56"/>
  <c r="L804" i="56"/>
  <c r="I804" i="56"/>
  <c r="F804" i="56"/>
  <c r="K804" i="56"/>
  <c r="M804" i="56"/>
  <c r="H804" i="56"/>
  <c r="E804" i="56"/>
  <c r="J804" i="56"/>
  <c r="O804" i="56"/>
  <c r="N804" i="56"/>
  <c r="R804" i="56" l="1"/>
  <c r="Q804" i="56"/>
  <c r="B806" i="56"/>
  <c r="L805" i="56"/>
  <c r="G805" i="56"/>
  <c r="H805" i="56"/>
  <c r="J805" i="56"/>
  <c r="E805" i="56"/>
  <c r="N805" i="56"/>
  <c r="D805" i="56"/>
  <c r="K805" i="56"/>
  <c r="M805" i="56"/>
  <c r="F805" i="56"/>
  <c r="I805" i="56"/>
  <c r="P805" i="56"/>
  <c r="O805" i="56"/>
  <c r="C805" i="56"/>
  <c r="R805" i="56" l="1"/>
  <c r="Q805" i="56"/>
  <c r="B807" i="56"/>
  <c r="C806" i="56"/>
  <c r="L806" i="56"/>
  <c r="G806" i="56"/>
  <c r="E806" i="56"/>
  <c r="O806" i="56"/>
  <c r="F806" i="56"/>
  <c r="I806" i="56"/>
  <c r="J806" i="56"/>
  <c r="P806" i="56"/>
  <c r="N806" i="56"/>
  <c r="H806" i="56"/>
  <c r="K806" i="56"/>
  <c r="D806" i="56"/>
  <c r="M806" i="56"/>
  <c r="R806" i="56" l="1"/>
  <c r="Q806" i="56"/>
  <c r="B808" i="56"/>
  <c r="E807" i="56"/>
  <c r="C807" i="56"/>
  <c r="G807" i="56"/>
  <c r="O807" i="56"/>
  <c r="J807" i="56"/>
  <c r="K807" i="56"/>
  <c r="I807" i="56"/>
  <c r="M807" i="56"/>
  <c r="F807" i="56"/>
  <c r="L807" i="56"/>
  <c r="P807" i="56"/>
  <c r="N807" i="56"/>
  <c r="D807" i="56"/>
  <c r="H807" i="56"/>
  <c r="R807" i="56" l="1"/>
  <c r="Q807" i="56"/>
  <c r="B809" i="56"/>
  <c r="D808" i="56"/>
  <c r="P808" i="56"/>
  <c r="J808" i="56"/>
  <c r="K808" i="56"/>
  <c r="N808" i="56"/>
  <c r="H808" i="56"/>
  <c r="I808" i="56"/>
  <c r="F808" i="56"/>
  <c r="C808" i="56"/>
  <c r="G808" i="56"/>
  <c r="M808" i="56"/>
  <c r="O808" i="56"/>
  <c r="L808" i="56"/>
  <c r="E808" i="56"/>
  <c r="R808" i="56" l="1"/>
  <c r="Q808" i="56"/>
  <c r="B810" i="56"/>
  <c r="E809" i="56"/>
  <c r="O809" i="56"/>
  <c r="J809" i="56"/>
  <c r="F809" i="56"/>
  <c r="L809" i="56"/>
  <c r="D809" i="56"/>
  <c r="G809" i="56"/>
  <c r="I809" i="56"/>
  <c r="P809" i="56"/>
  <c r="M809" i="56"/>
  <c r="N809" i="56"/>
  <c r="H809" i="56"/>
  <c r="C809" i="56"/>
  <c r="K809" i="56"/>
  <c r="R809" i="56" l="1"/>
  <c r="Q809" i="56"/>
  <c r="B811" i="56"/>
  <c r="O810" i="56"/>
  <c r="N810" i="56"/>
  <c r="M810" i="56"/>
  <c r="D810" i="56"/>
  <c r="H810" i="56"/>
  <c r="E810" i="56"/>
  <c r="L810" i="56"/>
  <c r="K810" i="56"/>
  <c r="G810" i="56"/>
  <c r="P810" i="56"/>
  <c r="I810" i="56"/>
  <c r="C810" i="56"/>
  <c r="F810" i="56"/>
  <c r="J810" i="56"/>
  <c r="R810" i="56" l="1"/>
  <c r="B812" i="56"/>
  <c r="Q810" i="56"/>
  <c r="F811" i="56"/>
  <c r="H811" i="56"/>
  <c r="L811" i="56"/>
  <c r="N811" i="56"/>
  <c r="I811" i="56"/>
  <c r="O811" i="56"/>
  <c r="J811" i="56"/>
  <c r="M811" i="56"/>
  <c r="P811" i="56"/>
  <c r="K811" i="56"/>
  <c r="C811" i="56"/>
  <c r="D811" i="56"/>
  <c r="E811" i="56"/>
  <c r="G811" i="56"/>
  <c r="R811" i="56" l="1"/>
  <c r="Q811" i="56"/>
  <c r="B813" i="56"/>
  <c r="N812" i="56"/>
  <c r="P812" i="56"/>
  <c r="O812" i="56"/>
  <c r="L812" i="56"/>
  <c r="C812" i="56"/>
  <c r="H812" i="56"/>
  <c r="M812" i="56"/>
  <c r="K812" i="56"/>
  <c r="D812" i="56"/>
  <c r="J812" i="56"/>
  <c r="E812" i="56"/>
  <c r="G812" i="56"/>
  <c r="F812" i="56"/>
  <c r="I812" i="56"/>
  <c r="R812" i="56" l="1"/>
  <c r="Q812" i="56"/>
  <c r="B814" i="56"/>
  <c r="M813" i="56"/>
  <c r="J813" i="56"/>
  <c r="H813" i="56"/>
  <c r="F813" i="56"/>
  <c r="L813" i="56"/>
  <c r="K813" i="56"/>
  <c r="P813" i="56"/>
  <c r="E813" i="56"/>
  <c r="G813" i="56"/>
  <c r="I813" i="56"/>
  <c r="O813" i="56"/>
  <c r="N813" i="56"/>
  <c r="D813" i="56"/>
  <c r="C813" i="56"/>
  <c r="R813" i="56" l="1"/>
  <c r="Q813" i="56"/>
  <c r="B815" i="56"/>
  <c r="H814" i="56"/>
  <c r="K814" i="56"/>
  <c r="F814" i="56"/>
  <c r="G814" i="56"/>
  <c r="J814" i="56"/>
  <c r="C814" i="56"/>
  <c r="D814" i="56"/>
  <c r="O814" i="56"/>
  <c r="I814" i="56"/>
  <c r="N814" i="56"/>
  <c r="L814" i="56"/>
  <c r="E814" i="56"/>
  <c r="M814" i="56"/>
  <c r="P814" i="56"/>
  <c r="R814" i="56" l="1"/>
  <c r="Q814" i="56"/>
  <c r="B816" i="56"/>
  <c r="C815" i="56"/>
  <c r="P815" i="56"/>
  <c r="L815" i="56"/>
  <c r="I815" i="56"/>
  <c r="O815" i="56"/>
  <c r="E815" i="56"/>
  <c r="D815" i="56"/>
  <c r="M815" i="56"/>
  <c r="J815" i="56"/>
  <c r="F815" i="56"/>
  <c r="G815" i="56"/>
  <c r="K815" i="56"/>
  <c r="N815" i="56"/>
  <c r="H815" i="56"/>
  <c r="R815" i="56" l="1"/>
  <c r="B817" i="56"/>
  <c r="Q815" i="56"/>
  <c r="H816" i="56"/>
  <c r="C816" i="56"/>
  <c r="E816" i="56"/>
  <c r="I816" i="56"/>
  <c r="M816" i="56"/>
  <c r="J816" i="56"/>
  <c r="O816" i="56"/>
  <c r="P816" i="56"/>
  <c r="K816" i="56"/>
  <c r="D816" i="56"/>
  <c r="L816" i="56"/>
  <c r="N816" i="56"/>
  <c r="F816" i="56"/>
  <c r="G816" i="56"/>
  <c r="R816" i="56" l="1"/>
  <c r="Q816" i="56"/>
  <c r="B818" i="56"/>
  <c r="F817" i="56"/>
  <c r="G817" i="56"/>
  <c r="O817" i="56"/>
  <c r="E817" i="56"/>
  <c r="I817" i="56"/>
  <c r="N817" i="56"/>
  <c r="C817" i="56"/>
  <c r="L817" i="56"/>
  <c r="J817" i="56"/>
  <c r="P817" i="56"/>
  <c r="D817" i="56"/>
  <c r="H817" i="56"/>
  <c r="M817" i="56"/>
  <c r="K817" i="56"/>
  <c r="R817" i="56" l="1"/>
  <c r="Q817" i="56"/>
  <c r="B819" i="56"/>
  <c r="H818" i="56"/>
  <c r="N818" i="56"/>
  <c r="G818" i="56"/>
  <c r="J818" i="56"/>
  <c r="C818" i="56"/>
  <c r="E818" i="56"/>
  <c r="M818" i="56"/>
  <c r="F818" i="56"/>
  <c r="L818" i="56"/>
  <c r="P818" i="56"/>
  <c r="K818" i="56"/>
  <c r="O818" i="56"/>
  <c r="I818" i="56"/>
  <c r="D818" i="56"/>
  <c r="R818" i="56" l="1"/>
  <c r="Q818" i="56"/>
  <c r="B820" i="56"/>
  <c r="O819" i="56"/>
  <c r="L819" i="56"/>
  <c r="H819" i="56"/>
  <c r="N819" i="56"/>
  <c r="J819" i="56"/>
  <c r="G819" i="56"/>
  <c r="C819" i="56"/>
  <c r="K819" i="56"/>
  <c r="F819" i="56"/>
  <c r="I819" i="56"/>
  <c r="P819" i="56"/>
  <c r="D819" i="56"/>
  <c r="M819" i="56"/>
  <c r="E819" i="56"/>
  <c r="R819" i="56" l="1"/>
  <c r="Q819" i="56"/>
  <c r="B821" i="56"/>
  <c r="J820" i="56"/>
  <c r="F820" i="56"/>
  <c r="K820" i="56"/>
  <c r="G820" i="56"/>
  <c r="H820" i="56"/>
  <c r="N820" i="56"/>
  <c r="P820" i="56"/>
  <c r="O820" i="56"/>
  <c r="L820" i="56"/>
  <c r="E820" i="56"/>
  <c r="I820" i="56"/>
  <c r="C820" i="56"/>
  <c r="D820" i="56"/>
  <c r="M820" i="56"/>
  <c r="R820" i="56" l="1"/>
  <c r="Q820" i="56"/>
  <c r="B822" i="56"/>
  <c r="G821" i="56"/>
  <c r="D821" i="56"/>
  <c r="F821" i="56"/>
  <c r="O821" i="56"/>
  <c r="J821" i="56"/>
  <c r="H821" i="56"/>
  <c r="N821" i="56"/>
  <c r="M821" i="56"/>
  <c r="C821" i="56"/>
  <c r="P821" i="56"/>
  <c r="L821" i="56"/>
  <c r="E821" i="56"/>
  <c r="I821" i="56"/>
  <c r="K821" i="56"/>
  <c r="R821" i="56" l="1"/>
  <c r="B823" i="56"/>
  <c r="Q821" i="56"/>
  <c r="K822" i="56"/>
  <c r="E822" i="56"/>
  <c r="O822" i="56"/>
  <c r="C822" i="56"/>
  <c r="N822" i="56"/>
  <c r="D822" i="56"/>
  <c r="J822" i="56"/>
  <c r="F822" i="56"/>
  <c r="G822" i="56"/>
  <c r="M822" i="56"/>
  <c r="L822" i="56"/>
  <c r="P822" i="56"/>
  <c r="H822" i="56"/>
  <c r="I822" i="56"/>
  <c r="R822" i="56" l="1"/>
  <c r="Q822" i="56"/>
  <c r="B824" i="56"/>
  <c r="K823" i="56"/>
  <c r="D823" i="56"/>
  <c r="J823" i="56"/>
  <c r="F823" i="56"/>
  <c r="H823" i="56"/>
  <c r="I823" i="56"/>
  <c r="O823" i="56"/>
  <c r="M823" i="56"/>
  <c r="N823" i="56"/>
  <c r="C823" i="56"/>
  <c r="E823" i="56"/>
  <c r="P823" i="56"/>
  <c r="G823" i="56"/>
  <c r="L823" i="56"/>
  <c r="R823" i="56" l="1"/>
  <c r="B825" i="56"/>
  <c r="Q823" i="56"/>
  <c r="L824" i="56"/>
  <c r="O824" i="56"/>
  <c r="P824" i="56"/>
  <c r="H824" i="56"/>
  <c r="M824" i="56"/>
  <c r="D824" i="56"/>
  <c r="E824" i="56"/>
  <c r="N824" i="56"/>
  <c r="K824" i="56"/>
  <c r="I824" i="56"/>
  <c r="J824" i="56"/>
  <c r="G824" i="56"/>
  <c r="C824" i="56"/>
  <c r="F824" i="56"/>
  <c r="R824" i="56" l="1"/>
  <c r="Q824" i="56"/>
  <c r="B826" i="56"/>
  <c r="P825" i="56"/>
  <c r="C825" i="56"/>
  <c r="J825" i="56"/>
  <c r="O825" i="56"/>
  <c r="F825" i="56"/>
  <c r="N825" i="56"/>
  <c r="I825" i="56"/>
  <c r="G825" i="56"/>
  <c r="L825" i="56"/>
  <c r="K825" i="56"/>
  <c r="H825" i="56"/>
  <c r="M825" i="56"/>
  <c r="D825" i="56"/>
  <c r="E825" i="56"/>
  <c r="R825" i="56" l="1"/>
  <c r="B827" i="56"/>
  <c r="Q825" i="56"/>
  <c r="D826" i="56"/>
  <c r="I826" i="56"/>
  <c r="P826" i="56"/>
  <c r="N826" i="56"/>
  <c r="G826" i="56"/>
  <c r="C826" i="56"/>
  <c r="E826" i="56"/>
  <c r="K826" i="56"/>
  <c r="M826" i="56"/>
  <c r="O826" i="56"/>
  <c r="L826" i="56"/>
  <c r="J826" i="56"/>
  <c r="H826" i="56"/>
  <c r="F826" i="56"/>
  <c r="R826" i="56" l="1"/>
  <c r="Q826" i="56"/>
  <c r="B828" i="56"/>
  <c r="C827" i="56"/>
  <c r="N827" i="56"/>
  <c r="F827" i="56"/>
  <c r="M827" i="56"/>
  <c r="O827" i="56"/>
  <c r="L827" i="56"/>
  <c r="H827" i="56"/>
  <c r="D827" i="56"/>
  <c r="G827" i="56"/>
  <c r="K827" i="56"/>
  <c r="E827" i="56"/>
  <c r="J827" i="56"/>
  <c r="I827" i="56"/>
  <c r="P827" i="56"/>
  <c r="R827" i="56" l="1"/>
  <c r="B829" i="56"/>
  <c r="Q827" i="56"/>
  <c r="E828" i="56"/>
  <c r="C828" i="56"/>
  <c r="O828" i="56"/>
  <c r="P828" i="56"/>
  <c r="J828" i="56"/>
  <c r="L828" i="56"/>
  <c r="M828" i="56"/>
  <c r="D828" i="56"/>
  <c r="G828" i="56"/>
  <c r="N828" i="56"/>
  <c r="H828" i="56"/>
  <c r="F828" i="56"/>
  <c r="I828" i="56"/>
  <c r="K828" i="56"/>
  <c r="R828" i="56" l="1"/>
  <c r="Q828" i="56"/>
  <c r="B830" i="56"/>
  <c r="D829" i="56"/>
  <c r="K829" i="56"/>
  <c r="C829" i="56"/>
  <c r="P829" i="56"/>
  <c r="I829" i="56"/>
  <c r="E829" i="56"/>
  <c r="G829" i="56"/>
  <c r="M829" i="56"/>
  <c r="N829" i="56"/>
  <c r="F829" i="56"/>
  <c r="H829" i="56"/>
  <c r="J829" i="56"/>
  <c r="L829" i="56"/>
  <c r="O829" i="56"/>
  <c r="R829" i="56" l="1"/>
  <c r="B831" i="56"/>
  <c r="Q829" i="56"/>
  <c r="C830" i="56"/>
  <c r="P830" i="56"/>
  <c r="O830" i="56"/>
  <c r="I830" i="56"/>
  <c r="J830" i="56"/>
  <c r="L830" i="56"/>
  <c r="M830" i="56"/>
  <c r="K830" i="56"/>
  <c r="H830" i="56"/>
  <c r="D830" i="56"/>
  <c r="F830" i="56"/>
  <c r="E830" i="56"/>
  <c r="N830" i="56"/>
  <c r="G830" i="56"/>
  <c r="R830" i="56" l="1"/>
  <c r="Q830" i="56"/>
  <c r="B832" i="56"/>
  <c r="L831" i="56"/>
  <c r="H831" i="56"/>
  <c r="M831" i="56"/>
  <c r="E831" i="56"/>
  <c r="J831" i="56"/>
  <c r="K831" i="56"/>
  <c r="D831" i="56"/>
  <c r="I831" i="56"/>
  <c r="N831" i="56"/>
  <c r="F831" i="56"/>
  <c r="O831" i="56"/>
  <c r="G831" i="56"/>
  <c r="C831" i="56"/>
  <c r="P831" i="56"/>
  <c r="R831" i="56" l="1"/>
  <c r="B833" i="56"/>
  <c r="Q831" i="56"/>
  <c r="E832" i="56"/>
  <c r="L832" i="56"/>
  <c r="M832" i="56"/>
  <c r="H832" i="56"/>
  <c r="C832" i="56"/>
  <c r="O832" i="56"/>
  <c r="G832" i="56"/>
  <c r="I832" i="56"/>
  <c r="J832" i="56"/>
  <c r="N832" i="56"/>
  <c r="D832" i="56"/>
  <c r="K832" i="56"/>
  <c r="P832" i="56"/>
  <c r="F832" i="56"/>
  <c r="R832" i="56" l="1"/>
  <c r="Q832" i="56"/>
  <c r="B834" i="56"/>
  <c r="F833" i="56"/>
  <c r="H833" i="56"/>
  <c r="J833" i="56"/>
  <c r="I833" i="56"/>
  <c r="M833" i="56"/>
  <c r="C833" i="56"/>
  <c r="O833" i="56"/>
  <c r="K833" i="56"/>
  <c r="E833" i="56"/>
  <c r="P833" i="56"/>
  <c r="D833" i="56"/>
  <c r="N833" i="56"/>
  <c r="G833" i="56"/>
  <c r="L833" i="56"/>
  <c r="R833" i="56" l="1"/>
  <c r="B835" i="56"/>
  <c r="Q833" i="56"/>
  <c r="K834" i="56"/>
  <c r="I834" i="56"/>
  <c r="H834" i="56"/>
  <c r="L834" i="56"/>
  <c r="M834" i="56"/>
  <c r="C834" i="56"/>
  <c r="F834" i="56"/>
  <c r="O834" i="56"/>
  <c r="N834" i="56"/>
  <c r="G834" i="56"/>
  <c r="J834" i="56"/>
  <c r="P834" i="56"/>
  <c r="E834" i="56"/>
  <c r="D834" i="56"/>
  <c r="R834" i="56" l="1"/>
  <c r="Q834" i="56"/>
  <c r="B836" i="56"/>
  <c r="G835" i="56"/>
  <c r="L835" i="56"/>
  <c r="F835" i="56"/>
  <c r="J835" i="56"/>
  <c r="O835" i="56"/>
  <c r="M835" i="56"/>
  <c r="E835" i="56"/>
  <c r="N835" i="56"/>
  <c r="P835" i="56"/>
  <c r="H835" i="56"/>
  <c r="I835" i="56"/>
  <c r="K835" i="56"/>
  <c r="D835" i="56"/>
  <c r="C835" i="56"/>
  <c r="R835" i="56" l="1"/>
  <c r="B837" i="56"/>
  <c r="Q835" i="56"/>
  <c r="D836" i="56"/>
  <c r="I836" i="56"/>
  <c r="E836" i="56"/>
  <c r="M836" i="56"/>
  <c r="N836" i="56"/>
  <c r="O836" i="56"/>
  <c r="P836" i="56"/>
  <c r="J836" i="56"/>
  <c r="L836" i="56"/>
  <c r="H836" i="56"/>
  <c r="C836" i="56"/>
  <c r="K836" i="56"/>
  <c r="G836" i="56"/>
  <c r="F836" i="56"/>
  <c r="R836" i="56" l="1"/>
  <c r="Q836" i="56"/>
  <c r="B838" i="56"/>
  <c r="L837" i="56"/>
  <c r="I837" i="56"/>
  <c r="D837" i="56"/>
  <c r="C837" i="56"/>
  <c r="N837" i="56"/>
  <c r="F837" i="56"/>
  <c r="O837" i="56"/>
  <c r="E837" i="56"/>
  <c r="K837" i="56"/>
  <c r="P837" i="56"/>
  <c r="J837" i="56"/>
  <c r="H837" i="56"/>
  <c r="M837" i="56"/>
  <c r="G837" i="56"/>
  <c r="R837" i="56" l="1"/>
  <c r="B839" i="56"/>
  <c r="Q837" i="56"/>
  <c r="L838" i="56"/>
  <c r="M838" i="56"/>
  <c r="F838" i="56"/>
  <c r="I838" i="56"/>
  <c r="J838" i="56"/>
  <c r="K838" i="56"/>
  <c r="E838" i="56"/>
  <c r="C838" i="56"/>
  <c r="G838" i="56"/>
  <c r="H838" i="56"/>
  <c r="O838" i="56"/>
  <c r="N838" i="56"/>
  <c r="P838" i="56"/>
  <c r="D838" i="56"/>
  <c r="R838" i="56" l="1"/>
  <c r="Q838" i="56"/>
  <c r="B840" i="56"/>
  <c r="C839" i="56"/>
  <c r="F839" i="56"/>
  <c r="G839" i="56"/>
  <c r="E839" i="56"/>
  <c r="J839" i="56"/>
  <c r="P839" i="56"/>
  <c r="L839" i="56"/>
  <c r="I839" i="56"/>
  <c r="K839" i="56"/>
  <c r="M839" i="56"/>
  <c r="H839" i="56"/>
  <c r="D839" i="56"/>
  <c r="O839" i="56"/>
  <c r="N839" i="56"/>
  <c r="R839" i="56" l="1"/>
  <c r="B841" i="56"/>
  <c r="Q839" i="56"/>
  <c r="F840" i="56"/>
  <c r="N840" i="56"/>
  <c r="D840" i="56"/>
  <c r="J840" i="56"/>
  <c r="I840" i="56"/>
  <c r="M840" i="56"/>
  <c r="C840" i="56"/>
  <c r="O840" i="56"/>
  <c r="P840" i="56"/>
  <c r="E840" i="56"/>
  <c r="H840" i="56"/>
  <c r="G840" i="56"/>
  <c r="L840" i="56"/>
  <c r="K840" i="56"/>
  <c r="R840" i="56" l="1"/>
  <c r="Q840" i="56"/>
  <c r="B842" i="56"/>
  <c r="K841" i="56"/>
  <c r="P841" i="56"/>
  <c r="D841" i="56"/>
  <c r="E841" i="56"/>
  <c r="G841" i="56"/>
  <c r="H841" i="56"/>
  <c r="J841" i="56"/>
  <c r="C841" i="56"/>
  <c r="N841" i="56"/>
  <c r="I841" i="56"/>
  <c r="F841" i="56"/>
  <c r="L841" i="56"/>
  <c r="M841" i="56"/>
  <c r="O841" i="56"/>
  <c r="R841" i="56" l="1"/>
  <c r="Q841" i="56"/>
  <c r="B843" i="56"/>
  <c r="G842" i="56"/>
  <c r="C842" i="56"/>
  <c r="F842" i="56"/>
  <c r="N842" i="56"/>
  <c r="K842" i="56"/>
  <c r="O842" i="56"/>
  <c r="H842" i="56"/>
  <c r="L842" i="56"/>
  <c r="M842" i="56"/>
  <c r="J842" i="56"/>
  <c r="P842" i="56"/>
  <c r="E842" i="56"/>
  <c r="I842" i="56"/>
  <c r="D842" i="56"/>
  <c r="R842" i="56" l="1"/>
  <c r="B844" i="56"/>
  <c r="Q842" i="56"/>
  <c r="H843" i="56"/>
  <c r="J843" i="56"/>
  <c r="L843" i="56"/>
  <c r="G843" i="56"/>
  <c r="P843" i="56"/>
  <c r="E843" i="56"/>
  <c r="D843" i="56"/>
  <c r="K843" i="56"/>
  <c r="O843" i="56"/>
  <c r="F843" i="56"/>
  <c r="C843" i="56"/>
  <c r="N843" i="56"/>
  <c r="M843" i="56"/>
  <c r="I843" i="56"/>
  <c r="R843" i="56" l="1"/>
  <c r="Q843" i="56"/>
  <c r="B845" i="56"/>
  <c r="K844" i="56"/>
  <c r="H844" i="56"/>
  <c r="E844" i="56"/>
  <c r="J844" i="56"/>
  <c r="D844" i="56"/>
  <c r="O844" i="56"/>
  <c r="P844" i="56"/>
  <c r="G844" i="56"/>
  <c r="N844" i="56"/>
  <c r="I844" i="56"/>
  <c r="C844" i="56"/>
  <c r="L844" i="56"/>
  <c r="M844" i="56"/>
  <c r="F844" i="56"/>
  <c r="R844" i="56" l="1"/>
  <c r="B846" i="56"/>
  <c r="Q844" i="56"/>
  <c r="M845" i="56"/>
  <c r="N845" i="56"/>
  <c r="L845" i="56"/>
  <c r="J845" i="56"/>
  <c r="K845" i="56"/>
  <c r="I845" i="56"/>
  <c r="G845" i="56"/>
  <c r="O845" i="56"/>
  <c r="P845" i="56"/>
  <c r="F845" i="56"/>
  <c r="H845" i="56"/>
  <c r="D845" i="56"/>
  <c r="C845" i="56"/>
  <c r="E845" i="56"/>
  <c r="R845" i="56" l="1"/>
  <c r="Q845" i="56"/>
  <c r="B847" i="56"/>
  <c r="G846" i="56"/>
  <c r="O846" i="56"/>
  <c r="D846" i="56"/>
  <c r="C846" i="56"/>
  <c r="I846" i="56"/>
  <c r="P846" i="56"/>
  <c r="J846" i="56"/>
  <c r="H846" i="56"/>
  <c r="E846" i="56"/>
  <c r="N846" i="56"/>
  <c r="F846" i="56"/>
  <c r="L846" i="56"/>
  <c r="K846" i="56"/>
  <c r="M846" i="56"/>
  <c r="R846" i="56" l="1"/>
  <c r="B848" i="56"/>
  <c r="Q846" i="56"/>
  <c r="C847" i="56"/>
  <c r="I847" i="56"/>
  <c r="E847" i="56"/>
  <c r="F847" i="56"/>
  <c r="H847" i="56"/>
  <c r="L847" i="56"/>
  <c r="J847" i="56"/>
  <c r="P847" i="56"/>
  <c r="N847" i="56"/>
  <c r="G847" i="56"/>
  <c r="M847" i="56"/>
  <c r="O847" i="56"/>
  <c r="K847" i="56"/>
  <c r="D847" i="56"/>
  <c r="R847" i="56" l="1"/>
  <c r="Q847" i="56"/>
  <c r="B849" i="56"/>
  <c r="H848" i="56"/>
  <c r="D848" i="56"/>
  <c r="E848" i="56"/>
  <c r="L848" i="56"/>
  <c r="I848" i="56"/>
  <c r="K848" i="56"/>
  <c r="P848" i="56"/>
  <c r="J848" i="56"/>
  <c r="M848" i="56"/>
  <c r="N848" i="56"/>
  <c r="F848" i="56"/>
  <c r="G848" i="56"/>
  <c r="O848" i="56"/>
  <c r="C848" i="56"/>
  <c r="R848" i="56" l="1"/>
  <c r="B850" i="56"/>
  <c r="Q848" i="56"/>
  <c r="J849" i="56"/>
  <c r="P849" i="56"/>
  <c r="G849" i="56"/>
  <c r="H849" i="56"/>
  <c r="L849" i="56"/>
  <c r="O849" i="56"/>
  <c r="C849" i="56"/>
  <c r="K849" i="56"/>
  <c r="M849" i="56"/>
  <c r="E849" i="56"/>
  <c r="F849" i="56"/>
  <c r="N849" i="56"/>
  <c r="D849" i="56"/>
  <c r="I849" i="56"/>
  <c r="R849" i="56" l="1"/>
  <c r="Q849" i="56"/>
  <c r="B851" i="56"/>
  <c r="K850" i="56"/>
  <c r="F850" i="56"/>
  <c r="D850" i="56"/>
  <c r="E850" i="56"/>
  <c r="O850" i="56"/>
  <c r="H850" i="56"/>
  <c r="J850" i="56"/>
  <c r="I850" i="56"/>
  <c r="G850" i="56"/>
  <c r="L850" i="56"/>
  <c r="P850" i="56"/>
  <c r="N850" i="56"/>
  <c r="M850" i="56"/>
  <c r="C850" i="56"/>
  <c r="R850" i="56" l="1"/>
  <c r="B852" i="56"/>
  <c r="Q850" i="56"/>
  <c r="H851" i="56"/>
  <c r="I851" i="56"/>
  <c r="O851" i="56"/>
  <c r="E851" i="56"/>
  <c r="M851" i="56"/>
  <c r="G851" i="56"/>
  <c r="L851" i="56"/>
  <c r="N851" i="56"/>
  <c r="D851" i="56"/>
  <c r="J851" i="56"/>
  <c r="P851" i="56"/>
  <c r="C851" i="56"/>
  <c r="F851" i="56"/>
  <c r="K851" i="56"/>
  <c r="R851" i="56" l="1"/>
  <c r="Q851" i="56"/>
  <c r="B853" i="56"/>
  <c r="G852" i="56"/>
  <c r="E852" i="56"/>
  <c r="K852" i="56"/>
  <c r="F852" i="56"/>
  <c r="J852" i="56"/>
  <c r="C852" i="56"/>
  <c r="M852" i="56"/>
  <c r="L852" i="56"/>
  <c r="N852" i="56"/>
  <c r="P852" i="56"/>
  <c r="H852" i="56"/>
  <c r="D852" i="56"/>
  <c r="O852" i="56"/>
  <c r="I852" i="56"/>
  <c r="R852" i="56" l="1"/>
  <c r="B854" i="56"/>
  <c r="Q852" i="56"/>
  <c r="D853" i="56"/>
  <c r="H853" i="56"/>
  <c r="F853" i="56"/>
  <c r="O853" i="56"/>
  <c r="I853" i="56"/>
  <c r="E853" i="56"/>
  <c r="N853" i="56"/>
  <c r="G853" i="56"/>
  <c r="P853" i="56"/>
  <c r="M853" i="56"/>
  <c r="L853" i="56"/>
  <c r="K853" i="56"/>
  <c r="C853" i="56"/>
  <c r="J853" i="56"/>
  <c r="R853" i="56" l="1"/>
  <c r="Q853" i="56"/>
  <c r="B855" i="56"/>
  <c r="M854" i="56"/>
  <c r="C854" i="56"/>
  <c r="K854" i="56"/>
  <c r="H854" i="56"/>
  <c r="D854" i="56"/>
  <c r="E854" i="56"/>
  <c r="I854" i="56"/>
  <c r="P854" i="56"/>
  <c r="L854" i="56"/>
  <c r="G854" i="56"/>
  <c r="N854" i="56"/>
  <c r="J854" i="56"/>
  <c r="O854" i="56"/>
  <c r="F854" i="56"/>
  <c r="R854" i="56" l="1"/>
  <c r="B856" i="56"/>
  <c r="Q854" i="56"/>
  <c r="L855" i="56"/>
  <c r="N855" i="56"/>
  <c r="C855" i="56"/>
  <c r="K855" i="56"/>
  <c r="O855" i="56"/>
  <c r="I855" i="56"/>
  <c r="H855" i="56"/>
  <c r="P855" i="56"/>
  <c r="J855" i="56"/>
  <c r="G855" i="56"/>
  <c r="F855" i="56"/>
  <c r="E855" i="56"/>
  <c r="D855" i="56"/>
  <c r="M855" i="56"/>
  <c r="R855" i="56" l="1"/>
  <c r="Q855" i="56"/>
  <c r="B857" i="56"/>
  <c r="C856" i="56"/>
  <c r="G856" i="56"/>
  <c r="N856" i="56"/>
  <c r="H856" i="56"/>
  <c r="E856" i="56"/>
  <c r="M856" i="56"/>
  <c r="D856" i="56"/>
  <c r="K856" i="56"/>
  <c r="J856" i="56"/>
  <c r="I856" i="56"/>
  <c r="P856" i="56"/>
  <c r="F856" i="56"/>
  <c r="L856" i="56"/>
  <c r="O856" i="56"/>
  <c r="R856" i="56" l="1"/>
  <c r="B858" i="56"/>
  <c r="Q856" i="56"/>
  <c r="E857" i="56"/>
  <c r="G857" i="56"/>
  <c r="I857" i="56"/>
  <c r="M857" i="56"/>
  <c r="D857" i="56"/>
  <c r="J857" i="56"/>
  <c r="O857" i="56"/>
  <c r="P857" i="56"/>
  <c r="F857" i="56"/>
  <c r="K857" i="56"/>
  <c r="N857" i="56"/>
  <c r="H857" i="56"/>
  <c r="L857" i="56"/>
  <c r="C857" i="56"/>
  <c r="R857" i="56" l="1"/>
  <c r="Q857" i="56"/>
  <c r="B859" i="56"/>
  <c r="J858" i="56"/>
  <c r="N858" i="56"/>
  <c r="O858" i="56"/>
  <c r="K858" i="56"/>
  <c r="P858" i="56"/>
  <c r="D858" i="56"/>
  <c r="I858" i="56"/>
  <c r="F858" i="56"/>
  <c r="C858" i="56"/>
  <c r="L858" i="56"/>
  <c r="M858" i="56"/>
  <c r="G858" i="56"/>
  <c r="E858" i="56"/>
  <c r="H858" i="56"/>
  <c r="R858" i="56" l="1"/>
  <c r="B860" i="56"/>
  <c r="Q858" i="56"/>
  <c r="D859" i="56"/>
  <c r="P859" i="56"/>
  <c r="C859" i="56"/>
  <c r="O859" i="56"/>
  <c r="F859" i="56"/>
  <c r="L859" i="56"/>
  <c r="J859" i="56"/>
  <c r="K859" i="56"/>
  <c r="H859" i="56"/>
  <c r="I859" i="56"/>
  <c r="G859" i="56"/>
  <c r="E859" i="56"/>
  <c r="N859" i="56"/>
  <c r="M859" i="56"/>
  <c r="R859" i="56" l="1"/>
  <c r="Q859" i="56"/>
  <c r="B861" i="56"/>
  <c r="H860" i="56"/>
  <c r="G860" i="56"/>
  <c r="K860" i="56"/>
  <c r="E860" i="56"/>
  <c r="D860" i="56"/>
  <c r="P860" i="56"/>
  <c r="I860" i="56"/>
  <c r="F860" i="56"/>
  <c r="M860" i="56"/>
  <c r="C860" i="56"/>
  <c r="J860" i="56"/>
  <c r="N860" i="56"/>
  <c r="O860" i="56"/>
  <c r="L860" i="56"/>
  <c r="R860" i="56" l="1"/>
  <c r="B862" i="56"/>
  <c r="Q860" i="56"/>
  <c r="F861" i="56"/>
  <c r="L861" i="56"/>
  <c r="G861" i="56"/>
  <c r="I861" i="56"/>
  <c r="J861" i="56"/>
  <c r="C861" i="56"/>
  <c r="P861" i="56"/>
  <c r="D861" i="56"/>
  <c r="O861" i="56"/>
  <c r="K861" i="56"/>
  <c r="N861" i="56"/>
  <c r="M861" i="56"/>
  <c r="E861" i="56"/>
  <c r="H861" i="56"/>
  <c r="R861" i="56" l="1"/>
  <c r="Q861" i="56"/>
  <c r="B863" i="56"/>
  <c r="O862" i="56"/>
  <c r="L862" i="56"/>
  <c r="P862" i="56"/>
  <c r="H862" i="56"/>
  <c r="D862" i="56"/>
  <c r="K862" i="56"/>
  <c r="G862" i="56"/>
  <c r="I862" i="56"/>
  <c r="M862" i="56"/>
  <c r="F862" i="56"/>
  <c r="J862" i="56"/>
  <c r="E862" i="56"/>
  <c r="N862" i="56"/>
  <c r="C862" i="56"/>
  <c r="R862" i="56" l="1"/>
  <c r="B864" i="56"/>
  <c r="Q862" i="56"/>
  <c r="J863" i="56"/>
  <c r="M863" i="56"/>
  <c r="F863" i="56"/>
  <c r="L863" i="56"/>
  <c r="G863" i="56"/>
  <c r="D863" i="56"/>
  <c r="N863" i="56"/>
  <c r="H863" i="56"/>
  <c r="K863" i="56"/>
  <c r="E863" i="56"/>
  <c r="C863" i="56"/>
  <c r="O863" i="56"/>
  <c r="I863" i="56"/>
  <c r="P863" i="56"/>
  <c r="R863" i="56" l="1"/>
  <c r="Q863" i="56"/>
  <c r="B865" i="56"/>
  <c r="L864" i="56"/>
  <c r="M864" i="56"/>
  <c r="P864" i="56"/>
  <c r="H864" i="56"/>
  <c r="G864" i="56"/>
  <c r="F864" i="56"/>
  <c r="I864" i="56"/>
  <c r="O864" i="56"/>
  <c r="D864" i="56"/>
  <c r="E864" i="56"/>
  <c r="C864" i="56"/>
  <c r="K864" i="56"/>
  <c r="J864" i="56"/>
  <c r="N864" i="56"/>
  <c r="R864" i="56" l="1"/>
  <c r="B866" i="56"/>
  <c r="Q864" i="56"/>
  <c r="F865" i="56"/>
  <c r="K865" i="56"/>
  <c r="I865" i="56"/>
  <c r="C865" i="56"/>
  <c r="D865" i="56"/>
  <c r="O865" i="56"/>
  <c r="G865" i="56"/>
  <c r="E865" i="56"/>
  <c r="M865" i="56"/>
  <c r="N865" i="56"/>
  <c r="L865" i="56"/>
  <c r="J865" i="56"/>
  <c r="P865" i="56"/>
  <c r="H865" i="56"/>
  <c r="R865" i="56" l="1"/>
  <c r="Q865" i="56"/>
  <c r="B867" i="56"/>
  <c r="D866" i="56"/>
  <c r="O866" i="56"/>
  <c r="P866" i="56"/>
  <c r="J866" i="56"/>
  <c r="N866" i="56"/>
  <c r="H866" i="56"/>
  <c r="E866" i="56"/>
  <c r="I866" i="56"/>
  <c r="G866" i="56"/>
  <c r="K866" i="56"/>
  <c r="L866" i="56"/>
  <c r="F866" i="56"/>
  <c r="C866" i="56"/>
  <c r="M866" i="56"/>
  <c r="R866" i="56" l="1"/>
  <c r="B868" i="56"/>
  <c r="Q866" i="56"/>
  <c r="C867" i="56"/>
  <c r="I867" i="56"/>
  <c r="M867" i="56"/>
  <c r="L867" i="56"/>
  <c r="K867" i="56"/>
  <c r="H867" i="56"/>
  <c r="O867" i="56"/>
  <c r="D867" i="56"/>
  <c r="E867" i="56"/>
  <c r="P867" i="56"/>
  <c r="J867" i="56"/>
  <c r="N867" i="56"/>
  <c r="G867" i="56"/>
  <c r="F867" i="56"/>
  <c r="R867" i="56" l="1"/>
  <c r="Q867" i="56"/>
  <c r="B869" i="56"/>
  <c r="L868" i="56"/>
  <c r="C868" i="56"/>
  <c r="P868" i="56"/>
  <c r="N868" i="56"/>
  <c r="M868" i="56"/>
  <c r="G868" i="56"/>
  <c r="F868" i="56"/>
  <c r="H868" i="56"/>
  <c r="O868" i="56"/>
  <c r="J868" i="56"/>
  <c r="D868" i="56"/>
  <c r="K868" i="56"/>
  <c r="I868" i="56"/>
  <c r="E868" i="56"/>
  <c r="R868" i="56" l="1"/>
  <c r="B870" i="56"/>
  <c r="Q868" i="56"/>
  <c r="O869" i="56"/>
  <c r="L869" i="56"/>
  <c r="P869" i="56"/>
  <c r="F869" i="56"/>
  <c r="E869" i="56"/>
  <c r="H869" i="56"/>
  <c r="G869" i="56"/>
  <c r="I869" i="56"/>
  <c r="D869" i="56"/>
  <c r="K869" i="56"/>
  <c r="M869" i="56"/>
  <c r="C869" i="56"/>
  <c r="J869" i="56"/>
  <c r="N869" i="56"/>
  <c r="R869" i="56" l="1"/>
  <c r="Q869" i="56"/>
  <c r="B871" i="56"/>
  <c r="D870" i="56"/>
  <c r="C870" i="56"/>
  <c r="H870" i="56"/>
  <c r="K870" i="56"/>
  <c r="F870" i="56"/>
  <c r="I870" i="56"/>
  <c r="G870" i="56"/>
  <c r="M870" i="56"/>
  <c r="N870" i="56"/>
  <c r="O870" i="56"/>
  <c r="E870" i="56"/>
  <c r="P870" i="56"/>
  <c r="L870" i="56"/>
  <c r="J870" i="56"/>
  <c r="R870" i="56" l="1"/>
  <c r="B872" i="56"/>
  <c r="Q870" i="56"/>
  <c r="G871" i="56"/>
  <c r="K871" i="56"/>
  <c r="O871" i="56"/>
  <c r="H871" i="56"/>
  <c r="P871" i="56"/>
  <c r="N871" i="56"/>
  <c r="J871" i="56"/>
  <c r="L871" i="56"/>
  <c r="D871" i="56"/>
  <c r="F871" i="56"/>
  <c r="C871" i="56"/>
  <c r="M871" i="56"/>
  <c r="E871" i="56"/>
  <c r="I871" i="56"/>
  <c r="R871" i="56" l="1"/>
  <c r="Q871" i="56"/>
  <c r="B873" i="56"/>
  <c r="J872" i="56"/>
  <c r="C872" i="56"/>
  <c r="K872" i="56"/>
  <c r="F872" i="56"/>
  <c r="P872" i="56"/>
  <c r="H872" i="56"/>
  <c r="G872" i="56"/>
  <c r="M872" i="56"/>
  <c r="L872" i="56"/>
  <c r="O872" i="56"/>
  <c r="I872" i="56"/>
  <c r="N872" i="56"/>
  <c r="D872" i="56"/>
  <c r="E872" i="56"/>
  <c r="R872" i="56" l="1"/>
  <c r="B874" i="56"/>
  <c r="Q872" i="56"/>
  <c r="C873" i="56"/>
  <c r="G873" i="56"/>
  <c r="M873" i="56"/>
  <c r="J873" i="56"/>
  <c r="E873" i="56"/>
  <c r="O873" i="56"/>
  <c r="H873" i="56"/>
  <c r="I873" i="56"/>
  <c r="D873" i="56"/>
  <c r="K873" i="56"/>
  <c r="P873" i="56"/>
  <c r="F873" i="56"/>
  <c r="N873" i="56"/>
  <c r="L873" i="56"/>
  <c r="R873" i="56" l="1"/>
  <c r="Q873" i="56"/>
  <c r="B875" i="56"/>
  <c r="L874" i="56"/>
  <c r="E874" i="56"/>
  <c r="N874" i="56"/>
  <c r="G874" i="56"/>
  <c r="K874" i="56"/>
  <c r="I874" i="56"/>
  <c r="J874" i="56"/>
  <c r="C874" i="56"/>
  <c r="P874" i="56"/>
  <c r="H874" i="56"/>
  <c r="D874" i="56"/>
  <c r="F874" i="56"/>
  <c r="O874" i="56"/>
  <c r="M874" i="56"/>
  <c r="R874" i="56" l="1"/>
  <c r="B876" i="56"/>
  <c r="Q874" i="56"/>
  <c r="J875" i="56"/>
  <c r="K875" i="56"/>
  <c r="I875" i="56"/>
  <c r="H875" i="56"/>
  <c r="E875" i="56"/>
  <c r="D875" i="56"/>
  <c r="P875" i="56"/>
  <c r="L875" i="56"/>
  <c r="F875" i="56"/>
  <c r="N875" i="56"/>
  <c r="M875" i="56"/>
  <c r="C875" i="56"/>
  <c r="O875" i="56"/>
  <c r="G875" i="56"/>
  <c r="R875" i="56" l="1"/>
  <c r="Q875" i="56"/>
  <c r="B877" i="56"/>
  <c r="H876" i="56"/>
  <c r="K876" i="56"/>
  <c r="E876" i="56"/>
  <c r="L876" i="56"/>
  <c r="C876" i="56"/>
  <c r="G876" i="56"/>
  <c r="I876" i="56"/>
  <c r="F876" i="56"/>
  <c r="P876" i="56"/>
  <c r="O876" i="56"/>
  <c r="N876" i="56"/>
  <c r="M876" i="56"/>
  <c r="J876" i="56"/>
  <c r="D876" i="56"/>
  <c r="R876" i="56" l="1"/>
  <c r="B878" i="56"/>
  <c r="Q876" i="56"/>
  <c r="C877" i="56"/>
  <c r="L877" i="56"/>
  <c r="I877" i="56"/>
  <c r="M877" i="56"/>
  <c r="F877" i="56"/>
  <c r="H877" i="56"/>
  <c r="O877" i="56"/>
  <c r="J877" i="56"/>
  <c r="E877" i="56"/>
  <c r="G877" i="56"/>
  <c r="K877" i="56"/>
  <c r="P877" i="56"/>
  <c r="N877" i="56"/>
  <c r="D877" i="56"/>
  <c r="R877" i="56" l="1"/>
  <c r="Q877" i="56"/>
  <c r="B879" i="56"/>
  <c r="J878" i="56"/>
  <c r="G878" i="56"/>
  <c r="P878" i="56"/>
  <c r="K878" i="56"/>
  <c r="L878" i="56"/>
  <c r="I878" i="56"/>
  <c r="O878" i="56"/>
  <c r="C878" i="56"/>
  <c r="F878" i="56"/>
  <c r="E878" i="56"/>
  <c r="M878" i="56"/>
  <c r="N878" i="56"/>
  <c r="D878" i="56"/>
  <c r="H878" i="56"/>
  <c r="R878" i="56" l="1"/>
  <c r="B880" i="56"/>
  <c r="Q878" i="56"/>
  <c r="F879" i="56"/>
  <c r="H879" i="56"/>
  <c r="N879" i="56"/>
  <c r="M879" i="56"/>
  <c r="J879" i="56"/>
  <c r="E879" i="56"/>
  <c r="K879" i="56"/>
  <c r="I879" i="56"/>
  <c r="G879" i="56"/>
  <c r="P879" i="56"/>
  <c r="D879" i="56"/>
  <c r="O879" i="56"/>
  <c r="L879" i="56"/>
  <c r="C879" i="56"/>
  <c r="R879" i="56" l="1"/>
  <c r="Q879" i="56"/>
  <c r="B881" i="56"/>
  <c r="K880" i="56"/>
  <c r="C880" i="56"/>
  <c r="O880" i="56"/>
  <c r="F880" i="56"/>
  <c r="P880" i="56"/>
  <c r="D880" i="56"/>
  <c r="I880" i="56"/>
  <c r="E880" i="56"/>
  <c r="N880" i="56"/>
  <c r="J880" i="56"/>
  <c r="M880" i="56"/>
  <c r="G880" i="56"/>
  <c r="L880" i="56"/>
  <c r="H880" i="56"/>
  <c r="R880" i="56" l="1"/>
  <c r="B882" i="56"/>
  <c r="Q880" i="56"/>
  <c r="L881" i="56"/>
  <c r="I881" i="56"/>
  <c r="N881" i="56"/>
  <c r="G881" i="56"/>
  <c r="O881" i="56"/>
  <c r="C881" i="56"/>
  <c r="E881" i="56"/>
  <c r="K881" i="56"/>
  <c r="P881" i="56"/>
  <c r="M881" i="56"/>
  <c r="D881" i="56"/>
  <c r="H881" i="56"/>
  <c r="F881" i="56"/>
  <c r="J881" i="56"/>
  <c r="R881" i="56" l="1"/>
  <c r="Q881" i="56"/>
  <c r="B883" i="56"/>
  <c r="N882" i="56"/>
  <c r="C882" i="56"/>
  <c r="F882" i="56"/>
  <c r="L882" i="56"/>
  <c r="K882" i="56"/>
  <c r="H882" i="56"/>
  <c r="E882" i="56"/>
  <c r="P882" i="56"/>
  <c r="M882" i="56"/>
  <c r="J882" i="56"/>
  <c r="G882" i="56"/>
  <c r="D882" i="56"/>
  <c r="O882" i="56"/>
  <c r="I882" i="56"/>
  <c r="R882" i="56" l="1"/>
  <c r="B884" i="56"/>
  <c r="Q882" i="56"/>
  <c r="M883" i="56"/>
  <c r="H883" i="56"/>
  <c r="G883" i="56"/>
  <c r="F883" i="56"/>
  <c r="I883" i="56"/>
  <c r="J883" i="56"/>
  <c r="L883" i="56"/>
  <c r="K883" i="56"/>
  <c r="D883" i="56"/>
  <c r="P883" i="56"/>
  <c r="C883" i="56"/>
  <c r="O883" i="56"/>
  <c r="N883" i="56"/>
  <c r="E883" i="56"/>
  <c r="R883" i="56" l="1"/>
  <c r="Q883" i="56"/>
  <c r="B885" i="56"/>
  <c r="I884" i="56"/>
  <c r="J884" i="56"/>
  <c r="N884" i="56"/>
  <c r="D884" i="56"/>
  <c r="G884" i="56"/>
  <c r="E884" i="56"/>
  <c r="F884" i="56"/>
  <c r="H884" i="56"/>
  <c r="L884" i="56"/>
  <c r="M884" i="56"/>
  <c r="P884" i="56"/>
  <c r="C884" i="56"/>
  <c r="O884" i="56"/>
  <c r="K884" i="56"/>
  <c r="R884" i="56" l="1"/>
  <c r="B886" i="56"/>
  <c r="Q884" i="56"/>
  <c r="E885" i="56"/>
  <c r="I885" i="56"/>
  <c r="F885" i="56"/>
  <c r="M885" i="56"/>
  <c r="P885" i="56"/>
  <c r="K885" i="56"/>
  <c r="H885" i="56"/>
  <c r="N885" i="56"/>
  <c r="O885" i="56"/>
  <c r="L885" i="56"/>
  <c r="G885" i="56"/>
  <c r="J885" i="56"/>
  <c r="C885" i="56"/>
  <c r="D885" i="56"/>
  <c r="R885" i="56" l="1"/>
  <c r="Q885" i="56"/>
  <c r="B887" i="56"/>
  <c r="N886" i="56"/>
  <c r="M886" i="56"/>
  <c r="E886" i="56"/>
  <c r="G886" i="56"/>
  <c r="P886" i="56"/>
  <c r="O886" i="56"/>
  <c r="L886" i="56"/>
  <c r="J886" i="56"/>
  <c r="H886" i="56"/>
  <c r="D886" i="56"/>
  <c r="K886" i="56"/>
  <c r="I886" i="56"/>
  <c r="F886" i="56"/>
  <c r="C886" i="56"/>
  <c r="R886" i="56" l="1"/>
  <c r="B888" i="56"/>
  <c r="Q886" i="56"/>
  <c r="E887" i="56"/>
  <c r="F887" i="56"/>
  <c r="K887" i="56"/>
  <c r="G887" i="56"/>
  <c r="M887" i="56"/>
  <c r="L887" i="56"/>
  <c r="N887" i="56"/>
  <c r="O887" i="56"/>
  <c r="D887" i="56"/>
  <c r="I887" i="56"/>
  <c r="H887" i="56"/>
  <c r="C887" i="56"/>
  <c r="J887" i="56"/>
  <c r="P887" i="56"/>
  <c r="R887" i="56" l="1"/>
  <c r="Q887" i="56"/>
  <c r="B889" i="56"/>
  <c r="H888" i="56"/>
  <c r="F888" i="56"/>
  <c r="G888" i="56"/>
  <c r="P888" i="56"/>
  <c r="D888" i="56"/>
  <c r="E888" i="56"/>
  <c r="L888" i="56"/>
  <c r="K888" i="56"/>
  <c r="C888" i="56"/>
  <c r="M888" i="56"/>
  <c r="N888" i="56"/>
  <c r="I888" i="56"/>
  <c r="O888" i="56"/>
  <c r="J888" i="56"/>
  <c r="R888" i="56" l="1"/>
  <c r="B890" i="56"/>
  <c r="Q888" i="56"/>
  <c r="H889" i="56"/>
  <c r="K889" i="56"/>
  <c r="I889" i="56"/>
  <c r="N889" i="56"/>
  <c r="C889" i="56"/>
  <c r="G889" i="56"/>
  <c r="M889" i="56"/>
  <c r="L889" i="56"/>
  <c r="D889" i="56"/>
  <c r="O889" i="56"/>
  <c r="P889" i="56"/>
  <c r="J889" i="56"/>
  <c r="F889" i="56"/>
  <c r="E889" i="56"/>
  <c r="R889" i="56" l="1"/>
  <c r="Q889" i="56"/>
  <c r="B891" i="56"/>
  <c r="N890" i="56"/>
  <c r="J890" i="56"/>
  <c r="K890" i="56"/>
  <c r="F890" i="56"/>
  <c r="D890" i="56"/>
  <c r="C890" i="56"/>
  <c r="L890" i="56"/>
  <c r="M890" i="56"/>
  <c r="O890" i="56"/>
  <c r="G890" i="56"/>
  <c r="P890" i="56"/>
  <c r="H890" i="56"/>
  <c r="E890" i="56"/>
  <c r="I890" i="56"/>
  <c r="R890" i="56" l="1"/>
  <c r="B892" i="56"/>
  <c r="Q890" i="56"/>
  <c r="L891" i="56"/>
  <c r="E891" i="56"/>
  <c r="I891" i="56"/>
  <c r="K891" i="56"/>
  <c r="F891" i="56"/>
  <c r="J891" i="56"/>
  <c r="M891" i="56"/>
  <c r="O891" i="56"/>
  <c r="G891" i="56"/>
  <c r="D891" i="56"/>
  <c r="P891" i="56"/>
  <c r="C891" i="56"/>
  <c r="N891" i="56"/>
  <c r="H891" i="56"/>
  <c r="R891" i="56" l="1"/>
  <c r="Q891" i="56"/>
  <c r="B893" i="56"/>
  <c r="I892" i="56"/>
  <c r="F892" i="56"/>
  <c r="H892" i="56"/>
  <c r="C892" i="56"/>
  <c r="E892" i="56"/>
  <c r="D892" i="56"/>
  <c r="G892" i="56"/>
  <c r="J892" i="56"/>
  <c r="P892" i="56"/>
  <c r="N892" i="56"/>
  <c r="M892" i="56"/>
  <c r="K892" i="56"/>
  <c r="L892" i="56"/>
  <c r="O892" i="56"/>
  <c r="R892" i="56" l="1"/>
  <c r="B894" i="56"/>
  <c r="Q892" i="56"/>
  <c r="E893" i="56"/>
  <c r="J893" i="56"/>
  <c r="G893" i="56"/>
  <c r="F893" i="56"/>
  <c r="L893" i="56"/>
  <c r="H893" i="56"/>
  <c r="K893" i="56"/>
  <c r="D893" i="56"/>
  <c r="C893" i="56"/>
  <c r="I893" i="56"/>
  <c r="O893" i="56"/>
  <c r="N893" i="56"/>
  <c r="P893" i="56"/>
  <c r="M893" i="56"/>
  <c r="R893" i="56" l="1"/>
  <c r="Q893" i="56"/>
  <c r="B895" i="56"/>
  <c r="G894" i="56"/>
  <c r="N894" i="56"/>
  <c r="D894" i="56"/>
  <c r="I894" i="56"/>
  <c r="H894" i="56"/>
  <c r="K894" i="56"/>
  <c r="P894" i="56"/>
  <c r="C894" i="56"/>
  <c r="L894" i="56"/>
  <c r="F894" i="56"/>
  <c r="O894" i="56"/>
  <c r="E894" i="56"/>
  <c r="J894" i="56"/>
  <c r="M894" i="56"/>
  <c r="R894" i="56" l="1"/>
  <c r="B896" i="56"/>
  <c r="Q894" i="56"/>
  <c r="G895" i="56"/>
  <c r="C895" i="56"/>
  <c r="H895" i="56"/>
  <c r="J895" i="56"/>
  <c r="O895" i="56"/>
  <c r="I895" i="56"/>
  <c r="D895" i="56"/>
  <c r="K895" i="56"/>
  <c r="F895" i="56"/>
  <c r="N895" i="56"/>
  <c r="E895" i="56"/>
  <c r="P895" i="56"/>
  <c r="L895" i="56"/>
  <c r="M895" i="56"/>
  <c r="R895" i="56" l="1"/>
  <c r="Q895" i="56"/>
  <c r="B897" i="56"/>
  <c r="N896" i="56"/>
  <c r="I896" i="56"/>
  <c r="L896" i="56"/>
  <c r="E896" i="56"/>
  <c r="M896" i="56"/>
  <c r="C896" i="56"/>
  <c r="O896" i="56"/>
  <c r="G896" i="56"/>
  <c r="F896" i="56"/>
  <c r="K896" i="56"/>
  <c r="P896" i="56"/>
  <c r="D896" i="56"/>
  <c r="J896" i="56"/>
  <c r="H896" i="56"/>
  <c r="R896" i="56" l="1"/>
  <c r="B898" i="56"/>
  <c r="Q896" i="56"/>
  <c r="I897" i="56"/>
  <c r="P897" i="56"/>
  <c r="G897" i="56"/>
  <c r="H897" i="56"/>
  <c r="N897" i="56"/>
  <c r="L897" i="56"/>
  <c r="O897" i="56"/>
  <c r="D897" i="56"/>
  <c r="K897" i="56"/>
  <c r="C897" i="56"/>
  <c r="E897" i="56"/>
  <c r="M897" i="56"/>
  <c r="F897" i="56"/>
  <c r="J897" i="56"/>
  <c r="R897" i="56" l="1"/>
  <c r="Q897" i="56"/>
  <c r="B899" i="56"/>
  <c r="J898" i="56"/>
  <c r="I898" i="56"/>
  <c r="N898" i="56"/>
  <c r="K898" i="56"/>
  <c r="O898" i="56"/>
  <c r="H898" i="56"/>
  <c r="M898" i="56"/>
  <c r="C898" i="56"/>
  <c r="G898" i="56"/>
  <c r="D898" i="56"/>
  <c r="L898" i="56"/>
  <c r="P898" i="56"/>
  <c r="E898" i="56"/>
  <c r="F898" i="56"/>
  <c r="R898" i="56" l="1"/>
  <c r="B900" i="56"/>
  <c r="Q898" i="56"/>
  <c r="I899" i="56"/>
  <c r="G899" i="56"/>
  <c r="F899" i="56"/>
  <c r="D899" i="56"/>
  <c r="J899" i="56"/>
  <c r="E899" i="56"/>
  <c r="H899" i="56"/>
  <c r="P899" i="56"/>
  <c r="K899" i="56"/>
  <c r="L899" i="56"/>
  <c r="O899" i="56"/>
  <c r="N899" i="56"/>
  <c r="M899" i="56"/>
  <c r="C899" i="56"/>
  <c r="R899" i="56" l="1"/>
  <c r="Q899" i="56"/>
  <c r="B901" i="56"/>
  <c r="E900" i="56"/>
  <c r="D900" i="56"/>
  <c r="F900" i="56"/>
  <c r="M900" i="56"/>
  <c r="O900" i="56"/>
  <c r="L900" i="56"/>
  <c r="K900" i="56"/>
  <c r="C900" i="56"/>
  <c r="I900" i="56"/>
  <c r="H900" i="56"/>
  <c r="G900" i="56"/>
  <c r="J900" i="56"/>
  <c r="P900" i="56"/>
  <c r="N900" i="56"/>
  <c r="R900" i="56" l="1"/>
  <c r="B902" i="56"/>
  <c r="Q900" i="56"/>
  <c r="C901" i="56"/>
  <c r="H901" i="56"/>
  <c r="L901" i="56"/>
  <c r="K901" i="56"/>
  <c r="D901" i="56"/>
  <c r="N901" i="56"/>
  <c r="O901" i="56"/>
  <c r="G901" i="56"/>
  <c r="M901" i="56"/>
  <c r="F901" i="56"/>
  <c r="P901" i="56"/>
  <c r="J901" i="56"/>
  <c r="I901" i="56"/>
  <c r="E901" i="56"/>
  <c r="R901" i="56" l="1"/>
  <c r="Q901" i="56"/>
  <c r="B903" i="56"/>
  <c r="J902" i="56"/>
  <c r="H902" i="56"/>
  <c r="G902" i="56"/>
  <c r="M902" i="56"/>
  <c r="C902" i="56"/>
  <c r="E902" i="56"/>
  <c r="I902" i="56"/>
  <c r="D902" i="56"/>
  <c r="P902" i="56"/>
  <c r="L902" i="56"/>
  <c r="K902" i="56"/>
  <c r="N902" i="56"/>
  <c r="F902" i="56"/>
  <c r="O902" i="56"/>
  <c r="R902" i="56" l="1"/>
  <c r="B904" i="56"/>
  <c r="Q902" i="56"/>
  <c r="M903" i="56"/>
  <c r="G903" i="56"/>
  <c r="H903" i="56"/>
  <c r="P903" i="56"/>
  <c r="I903" i="56"/>
  <c r="K903" i="56"/>
  <c r="F903" i="56"/>
  <c r="C903" i="56"/>
  <c r="L903" i="56"/>
  <c r="N903" i="56"/>
  <c r="J903" i="56"/>
  <c r="E903" i="56"/>
  <c r="D903" i="56"/>
  <c r="O903" i="56"/>
  <c r="R903" i="56" l="1"/>
  <c r="Q903" i="56"/>
  <c r="B905" i="56"/>
  <c r="H904" i="56"/>
  <c r="N904" i="56"/>
  <c r="P904" i="56"/>
  <c r="J904" i="56"/>
  <c r="L904" i="56"/>
  <c r="E904" i="56"/>
  <c r="D904" i="56"/>
  <c r="M904" i="56"/>
  <c r="G904" i="56"/>
  <c r="K904" i="56"/>
  <c r="C904" i="56"/>
  <c r="I904" i="56"/>
  <c r="F904" i="56"/>
  <c r="O904" i="56"/>
  <c r="R904" i="56" l="1"/>
  <c r="B906" i="56"/>
  <c r="Q904" i="56"/>
  <c r="L905" i="56"/>
  <c r="D905" i="56"/>
  <c r="P905" i="56"/>
  <c r="I905" i="56"/>
  <c r="K905" i="56"/>
  <c r="G905" i="56"/>
  <c r="M905" i="56"/>
  <c r="J905" i="56"/>
  <c r="O905" i="56"/>
  <c r="N905" i="56"/>
  <c r="C905" i="56"/>
  <c r="F905" i="56"/>
  <c r="E905" i="56"/>
  <c r="H905" i="56"/>
  <c r="R905" i="56" l="1"/>
  <c r="Q905" i="56"/>
  <c r="B907" i="56"/>
  <c r="K906" i="56"/>
  <c r="C906" i="56"/>
  <c r="N906" i="56"/>
  <c r="G906" i="56"/>
  <c r="P906" i="56"/>
  <c r="J906" i="56"/>
  <c r="O906" i="56"/>
  <c r="D906" i="56"/>
  <c r="H906" i="56"/>
  <c r="L906" i="56"/>
  <c r="M906" i="56"/>
  <c r="I906" i="56"/>
  <c r="F906" i="56"/>
  <c r="E906" i="56"/>
  <c r="R906" i="56" l="1"/>
  <c r="B908" i="56"/>
  <c r="Q906" i="56"/>
  <c r="D907" i="56"/>
  <c r="I907" i="56"/>
  <c r="P907" i="56"/>
  <c r="G907" i="56"/>
  <c r="E907" i="56"/>
  <c r="L907" i="56"/>
  <c r="C907" i="56"/>
  <c r="M907" i="56"/>
  <c r="N907" i="56"/>
  <c r="J907" i="56"/>
  <c r="K907" i="56"/>
  <c r="F907" i="56"/>
  <c r="H907" i="56"/>
  <c r="O907" i="56"/>
  <c r="R907" i="56" l="1"/>
  <c r="Q907" i="56"/>
  <c r="B909" i="56"/>
  <c r="O908" i="56"/>
  <c r="F908" i="56"/>
  <c r="H908" i="56"/>
  <c r="I908" i="56"/>
  <c r="E908" i="56"/>
  <c r="G908" i="56"/>
  <c r="J908" i="56"/>
  <c r="D908" i="56"/>
  <c r="K908" i="56"/>
  <c r="N908" i="56"/>
  <c r="L908" i="56"/>
  <c r="P908" i="56"/>
  <c r="C908" i="56"/>
  <c r="M908" i="56"/>
  <c r="R908" i="56" l="1"/>
  <c r="B910" i="56"/>
  <c r="Q908" i="56"/>
  <c r="H909" i="56"/>
  <c r="L909" i="56"/>
  <c r="N909" i="56"/>
  <c r="F909" i="56"/>
  <c r="D909" i="56"/>
  <c r="E909" i="56"/>
  <c r="G909" i="56"/>
  <c r="O909" i="56"/>
  <c r="K909" i="56"/>
  <c r="C909" i="56"/>
  <c r="M909" i="56"/>
  <c r="P909" i="56"/>
  <c r="I909" i="56"/>
  <c r="J909" i="56"/>
  <c r="R909" i="56" l="1"/>
  <c r="Q909" i="56"/>
  <c r="B911" i="56"/>
  <c r="C910" i="56"/>
  <c r="D910" i="56"/>
  <c r="P910" i="56"/>
  <c r="H910" i="56"/>
  <c r="O910" i="56"/>
  <c r="G910" i="56"/>
  <c r="E910" i="56"/>
  <c r="L910" i="56"/>
  <c r="K910" i="56"/>
  <c r="N910" i="56"/>
  <c r="I910" i="56"/>
  <c r="M910" i="56"/>
  <c r="J910" i="56"/>
  <c r="F910" i="56"/>
  <c r="R910" i="56" l="1"/>
  <c r="B912" i="56"/>
  <c r="Q910" i="56"/>
  <c r="L911" i="56"/>
  <c r="F911" i="56"/>
  <c r="D911" i="56"/>
  <c r="H911" i="56"/>
  <c r="P911" i="56"/>
  <c r="M911" i="56"/>
  <c r="K911" i="56"/>
  <c r="G911" i="56"/>
  <c r="I911" i="56"/>
  <c r="J911" i="56"/>
  <c r="N911" i="56"/>
  <c r="E911" i="56"/>
  <c r="O911" i="56"/>
  <c r="C911" i="56"/>
  <c r="R911" i="56" l="1"/>
  <c r="Q911" i="56"/>
  <c r="B913" i="56"/>
  <c r="D912" i="56"/>
  <c r="H912" i="56"/>
  <c r="J912" i="56"/>
  <c r="P912" i="56"/>
  <c r="L912" i="56"/>
  <c r="O912" i="56"/>
  <c r="M912" i="56"/>
  <c r="N912" i="56"/>
  <c r="G912" i="56"/>
  <c r="C912" i="56"/>
  <c r="I912" i="56"/>
  <c r="K912" i="56"/>
  <c r="F912" i="56"/>
  <c r="E912" i="56"/>
  <c r="R912" i="56" l="1"/>
  <c r="B914" i="56"/>
  <c r="Q912" i="56"/>
  <c r="K913" i="56"/>
  <c r="N913" i="56"/>
  <c r="H913" i="56"/>
  <c r="J913" i="56"/>
  <c r="E913" i="56"/>
  <c r="F913" i="56"/>
  <c r="D913" i="56"/>
  <c r="L913" i="56"/>
  <c r="M913" i="56"/>
  <c r="I913" i="56"/>
  <c r="P913" i="56"/>
  <c r="C913" i="56"/>
  <c r="O913" i="56"/>
  <c r="G913" i="56"/>
  <c r="R913" i="56" l="1"/>
  <c r="Q913" i="56"/>
  <c r="B915" i="56"/>
  <c r="E914" i="56"/>
  <c r="M914" i="56"/>
  <c r="N914" i="56"/>
  <c r="K914" i="56"/>
  <c r="J914" i="56"/>
  <c r="I914" i="56"/>
  <c r="H914" i="56"/>
  <c r="F914" i="56"/>
  <c r="P914" i="56"/>
  <c r="C914" i="56"/>
  <c r="D914" i="56"/>
  <c r="G914" i="56"/>
  <c r="L914" i="56"/>
  <c r="O914" i="56"/>
  <c r="R914" i="56" l="1"/>
  <c r="B916" i="56"/>
  <c r="Q914" i="56"/>
  <c r="J915" i="56"/>
  <c r="P915" i="56"/>
  <c r="N915" i="56"/>
  <c r="D915" i="56"/>
  <c r="H915" i="56"/>
  <c r="E915" i="56"/>
  <c r="G915" i="56"/>
  <c r="L915" i="56"/>
  <c r="F915" i="56"/>
  <c r="C915" i="56"/>
  <c r="K915" i="56"/>
  <c r="M915" i="56"/>
  <c r="O915" i="56"/>
  <c r="I915" i="56"/>
  <c r="R915" i="56" l="1"/>
  <c r="Q915" i="56"/>
  <c r="B917" i="56"/>
  <c r="G916" i="56"/>
  <c r="H916" i="56"/>
  <c r="L916" i="56"/>
  <c r="M916" i="56"/>
  <c r="E916" i="56"/>
  <c r="O916" i="56"/>
  <c r="F916" i="56"/>
  <c r="C916" i="56"/>
  <c r="N916" i="56"/>
  <c r="D916" i="56"/>
  <c r="I916" i="56"/>
  <c r="P916" i="56"/>
  <c r="K916" i="56"/>
  <c r="J916" i="56"/>
  <c r="R916" i="56" l="1"/>
  <c r="B918" i="56"/>
  <c r="Q916" i="56"/>
  <c r="H917" i="56"/>
  <c r="G917" i="56"/>
  <c r="J917" i="56"/>
  <c r="M917" i="56"/>
  <c r="L917" i="56"/>
  <c r="I917" i="56"/>
  <c r="D917" i="56"/>
  <c r="C917" i="56"/>
  <c r="F917" i="56"/>
  <c r="E917" i="56"/>
  <c r="O917" i="56"/>
  <c r="N917" i="56"/>
  <c r="K917" i="56"/>
  <c r="P917" i="56"/>
  <c r="R917" i="56" l="1"/>
  <c r="Q917" i="56"/>
  <c r="B919" i="56"/>
  <c r="H918" i="56"/>
  <c r="G918" i="56"/>
  <c r="N918" i="56"/>
  <c r="I918" i="56"/>
  <c r="J918" i="56"/>
  <c r="C918" i="56"/>
  <c r="L918" i="56"/>
  <c r="F918" i="56"/>
  <c r="D918" i="56"/>
  <c r="O918" i="56"/>
  <c r="M918" i="56"/>
  <c r="P918" i="56"/>
  <c r="K918" i="56"/>
  <c r="E918" i="56"/>
  <c r="R918" i="56" l="1"/>
  <c r="B920" i="56"/>
  <c r="Q918" i="56"/>
  <c r="F919" i="56"/>
  <c r="P919" i="56"/>
  <c r="O919" i="56"/>
  <c r="M919" i="56"/>
  <c r="H919" i="56"/>
  <c r="L919" i="56"/>
  <c r="E919" i="56"/>
  <c r="G919" i="56"/>
  <c r="I919" i="56"/>
  <c r="C919" i="56"/>
  <c r="N919" i="56"/>
  <c r="J919" i="56"/>
  <c r="D919" i="56"/>
  <c r="K919" i="56"/>
  <c r="R919" i="56" l="1"/>
  <c r="Q919" i="56"/>
  <c r="B921" i="56"/>
  <c r="G920" i="56"/>
  <c r="E920" i="56"/>
  <c r="I920" i="56"/>
  <c r="J920" i="56"/>
  <c r="M920" i="56"/>
  <c r="F920" i="56"/>
  <c r="L920" i="56"/>
  <c r="O920" i="56"/>
  <c r="P920" i="56"/>
  <c r="K920" i="56"/>
  <c r="D920" i="56"/>
  <c r="H920" i="56"/>
  <c r="C920" i="56"/>
  <c r="N920" i="56"/>
  <c r="R920" i="56" l="1"/>
  <c r="B922" i="56"/>
  <c r="Q920" i="56"/>
  <c r="N921" i="56"/>
  <c r="J921" i="56"/>
  <c r="H921" i="56"/>
  <c r="K921" i="56"/>
  <c r="P921" i="56"/>
  <c r="G921" i="56"/>
  <c r="C921" i="56"/>
  <c r="F921" i="56"/>
  <c r="M921" i="56"/>
  <c r="E921" i="56"/>
  <c r="O921" i="56"/>
  <c r="L921" i="56"/>
  <c r="D921" i="56"/>
  <c r="I921" i="56"/>
  <c r="R921" i="56" l="1"/>
  <c r="Q921" i="56"/>
  <c r="B923" i="56"/>
  <c r="N922" i="56"/>
  <c r="C922" i="56"/>
  <c r="G922" i="56"/>
  <c r="J922" i="56"/>
  <c r="O922" i="56"/>
  <c r="M922" i="56"/>
  <c r="D922" i="56"/>
  <c r="E922" i="56"/>
  <c r="I922" i="56"/>
  <c r="K922" i="56"/>
  <c r="F922" i="56"/>
  <c r="P922" i="56"/>
  <c r="H922" i="56"/>
  <c r="L922" i="56"/>
  <c r="R922" i="56" l="1"/>
  <c r="B924" i="56"/>
  <c r="Q922" i="56"/>
  <c r="P923" i="56"/>
  <c r="O923" i="56"/>
  <c r="F923" i="56"/>
  <c r="I923" i="56"/>
  <c r="H923" i="56"/>
  <c r="N923" i="56"/>
  <c r="E923" i="56"/>
  <c r="M923" i="56"/>
  <c r="L923" i="56"/>
  <c r="J923" i="56"/>
  <c r="K923" i="56"/>
  <c r="D923" i="56"/>
  <c r="C923" i="56"/>
  <c r="G923" i="56"/>
  <c r="R923" i="56" l="1"/>
  <c r="Q923" i="56"/>
  <c r="B925" i="56"/>
  <c r="G924" i="56"/>
  <c r="H924" i="56"/>
  <c r="C924" i="56"/>
  <c r="K924" i="56"/>
  <c r="L924" i="56"/>
  <c r="M924" i="56"/>
  <c r="N924" i="56"/>
  <c r="J924" i="56"/>
  <c r="P924" i="56"/>
  <c r="F924" i="56"/>
  <c r="O924" i="56"/>
  <c r="I924" i="56"/>
  <c r="D924" i="56"/>
  <c r="E924" i="56"/>
  <c r="R924" i="56" l="1"/>
  <c r="B926" i="56"/>
  <c r="Q924" i="56"/>
  <c r="I925" i="56"/>
  <c r="D925" i="56"/>
  <c r="J925" i="56"/>
  <c r="M925" i="56"/>
  <c r="P925" i="56"/>
  <c r="K925" i="56"/>
  <c r="N925" i="56"/>
  <c r="C925" i="56"/>
  <c r="H925" i="56"/>
  <c r="G925" i="56"/>
  <c r="O925" i="56"/>
  <c r="F925" i="56"/>
  <c r="L925" i="56"/>
  <c r="E925" i="56"/>
  <c r="R925" i="56" l="1"/>
  <c r="Q925" i="56"/>
  <c r="B927" i="56"/>
  <c r="J926" i="56"/>
  <c r="L926" i="56"/>
  <c r="M926" i="56"/>
  <c r="C926" i="56"/>
  <c r="N926" i="56"/>
  <c r="F926" i="56"/>
  <c r="I926" i="56"/>
  <c r="H926" i="56"/>
  <c r="P926" i="56"/>
  <c r="E926" i="56"/>
  <c r="G926" i="56"/>
  <c r="K926" i="56"/>
  <c r="D926" i="56"/>
  <c r="O926" i="56"/>
  <c r="R926" i="56" l="1"/>
  <c r="B928" i="56"/>
  <c r="Q926" i="56"/>
  <c r="H927" i="56"/>
  <c r="J927" i="56"/>
  <c r="C927" i="56"/>
  <c r="K927" i="56"/>
  <c r="M927" i="56"/>
  <c r="N927" i="56"/>
  <c r="P927" i="56"/>
  <c r="D927" i="56"/>
  <c r="I927" i="56"/>
  <c r="G927" i="56"/>
  <c r="F927" i="56"/>
  <c r="E927" i="56"/>
  <c r="O927" i="56"/>
  <c r="L927" i="56"/>
  <c r="R927" i="56" l="1"/>
  <c r="Q927" i="56"/>
  <c r="B929" i="56"/>
  <c r="E928" i="56"/>
  <c r="G928" i="56"/>
  <c r="F928" i="56"/>
  <c r="P928" i="56"/>
  <c r="D928" i="56"/>
  <c r="I928" i="56"/>
  <c r="J928" i="56"/>
  <c r="N928" i="56"/>
  <c r="C928" i="56"/>
  <c r="L928" i="56"/>
  <c r="K928" i="56"/>
  <c r="H928" i="56"/>
  <c r="O928" i="56"/>
  <c r="M928" i="56"/>
  <c r="R928" i="56" l="1"/>
  <c r="B930" i="56"/>
  <c r="Q928" i="56"/>
  <c r="I929" i="56"/>
  <c r="N929" i="56"/>
  <c r="O929" i="56"/>
  <c r="M929" i="56"/>
  <c r="G929" i="56"/>
  <c r="C929" i="56"/>
  <c r="F929" i="56"/>
  <c r="E929" i="56"/>
  <c r="P929" i="56"/>
  <c r="H929" i="56"/>
  <c r="D929" i="56"/>
  <c r="J929" i="56"/>
  <c r="L929" i="56"/>
  <c r="K929" i="56"/>
  <c r="R929" i="56" l="1"/>
  <c r="Q929" i="56"/>
  <c r="B931" i="56"/>
  <c r="D930" i="56"/>
  <c r="F930" i="56"/>
  <c r="O930" i="56"/>
  <c r="L930" i="56"/>
  <c r="H930" i="56"/>
  <c r="I930" i="56"/>
  <c r="C930" i="56"/>
  <c r="J930" i="56"/>
  <c r="M930" i="56"/>
  <c r="G930" i="56"/>
  <c r="P930" i="56"/>
  <c r="E930" i="56"/>
  <c r="K930" i="56"/>
  <c r="N930" i="56"/>
  <c r="R930" i="56" l="1"/>
  <c r="B932" i="56"/>
  <c r="Q930" i="56"/>
  <c r="J931" i="56"/>
  <c r="N931" i="56"/>
  <c r="L931" i="56"/>
  <c r="M931" i="56"/>
  <c r="H931" i="56"/>
  <c r="K931" i="56"/>
  <c r="P931" i="56"/>
  <c r="E931" i="56"/>
  <c r="D931" i="56"/>
  <c r="G931" i="56"/>
  <c r="I931" i="56"/>
  <c r="F931" i="56"/>
  <c r="O931" i="56"/>
  <c r="C931" i="56"/>
  <c r="R931" i="56" l="1"/>
  <c r="Q931" i="56"/>
  <c r="B933" i="56"/>
  <c r="C932" i="56"/>
  <c r="G932" i="56"/>
  <c r="J932" i="56"/>
  <c r="H932" i="56"/>
  <c r="L932" i="56"/>
  <c r="F932" i="56"/>
  <c r="K932" i="56"/>
  <c r="I932" i="56"/>
  <c r="D932" i="56"/>
  <c r="M932" i="56"/>
  <c r="N932" i="56"/>
  <c r="P932" i="56"/>
  <c r="E932" i="56"/>
  <c r="O932" i="56"/>
  <c r="R932" i="56" l="1"/>
  <c r="B934" i="56"/>
  <c r="Q932" i="56"/>
  <c r="O933" i="56"/>
  <c r="N933" i="56"/>
  <c r="J933" i="56"/>
  <c r="I933" i="56"/>
  <c r="C933" i="56"/>
  <c r="D933" i="56"/>
  <c r="E933" i="56"/>
  <c r="H933" i="56"/>
  <c r="P933" i="56"/>
  <c r="L933" i="56"/>
  <c r="K933" i="56"/>
  <c r="G933" i="56"/>
  <c r="M933" i="56"/>
  <c r="F933" i="56"/>
  <c r="R933" i="56" l="1"/>
  <c r="Q933" i="56"/>
  <c r="B935" i="56"/>
  <c r="G934" i="56"/>
  <c r="C934" i="56"/>
  <c r="M934" i="56"/>
  <c r="J934" i="56"/>
  <c r="H934" i="56"/>
  <c r="D934" i="56"/>
  <c r="F934" i="56"/>
  <c r="I934" i="56"/>
  <c r="L934" i="56"/>
  <c r="P934" i="56"/>
  <c r="K934" i="56"/>
  <c r="E934" i="56"/>
  <c r="O934" i="56"/>
  <c r="N934" i="56"/>
  <c r="R934" i="56" l="1"/>
  <c r="B936" i="56"/>
  <c r="Q934" i="56"/>
  <c r="F935" i="56"/>
  <c r="C935" i="56"/>
  <c r="P935" i="56"/>
  <c r="J935" i="56"/>
  <c r="G935" i="56"/>
  <c r="N935" i="56"/>
  <c r="L935" i="56"/>
  <c r="K935" i="56"/>
  <c r="O935" i="56"/>
  <c r="E935" i="56"/>
  <c r="I935" i="56"/>
  <c r="M935" i="56"/>
  <c r="H935" i="56"/>
  <c r="D935" i="56"/>
  <c r="R935" i="56" l="1"/>
  <c r="Q935" i="56"/>
  <c r="B937" i="56"/>
  <c r="J936" i="56"/>
  <c r="K936" i="56"/>
  <c r="F936" i="56"/>
  <c r="M936" i="56"/>
  <c r="C936" i="56"/>
  <c r="H936" i="56"/>
  <c r="G936" i="56"/>
  <c r="P936" i="56"/>
  <c r="D936" i="56"/>
  <c r="I936" i="56"/>
  <c r="E936" i="56"/>
  <c r="O936" i="56"/>
  <c r="L936" i="56"/>
  <c r="N936" i="56"/>
  <c r="R936" i="56" l="1"/>
  <c r="B938" i="56"/>
  <c r="Q936" i="56"/>
  <c r="C937" i="56"/>
  <c r="M937" i="56"/>
  <c r="N937" i="56"/>
  <c r="H937" i="56"/>
  <c r="D937" i="56"/>
  <c r="I937" i="56"/>
  <c r="E937" i="56"/>
  <c r="O937" i="56"/>
  <c r="J937" i="56"/>
  <c r="F937" i="56"/>
  <c r="K937" i="56"/>
  <c r="G937" i="56"/>
  <c r="L937" i="56"/>
  <c r="P937" i="56"/>
  <c r="R937" i="56" l="1"/>
  <c r="Q937" i="56"/>
  <c r="B939" i="56"/>
  <c r="N938" i="56"/>
  <c r="L938" i="56"/>
  <c r="C938" i="56"/>
  <c r="G938" i="56"/>
  <c r="M938" i="56"/>
  <c r="F938" i="56"/>
  <c r="K938" i="56"/>
  <c r="P938" i="56"/>
  <c r="I938" i="56"/>
  <c r="D938" i="56"/>
  <c r="J938" i="56"/>
  <c r="O938" i="56"/>
  <c r="E938" i="56"/>
  <c r="H938" i="56"/>
  <c r="R938" i="56" l="1"/>
  <c r="B940" i="56"/>
  <c r="Q938" i="56"/>
  <c r="K939" i="56"/>
  <c r="M939" i="56"/>
  <c r="J939" i="56"/>
  <c r="H939" i="56"/>
  <c r="E939" i="56"/>
  <c r="N939" i="56"/>
  <c r="O939" i="56"/>
  <c r="D939" i="56"/>
  <c r="L939" i="56"/>
  <c r="G939" i="56"/>
  <c r="P939" i="56"/>
  <c r="F939" i="56"/>
  <c r="I939" i="56"/>
  <c r="C939" i="56"/>
  <c r="R939" i="56" l="1"/>
  <c r="Q939" i="56"/>
  <c r="B941" i="56"/>
  <c r="G940" i="56"/>
  <c r="I940" i="56"/>
  <c r="C940" i="56"/>
  <c r="K940" i="56"/>
  <c r="F940" i="56"/>
  <c r="P940" i="56"/>
  <c r="H940" i="56"/>
  <c r="N940" i="56"/>
  <c r="D940" i="56"/>
  <c r="M940" i="56"/>
  <c r="O940" i="56"/>
  <c r="E940" i="56"/>
  <c r="J940" i="56"/>
  <c r="L940" i="56"/>
  <c r="R940" i="56" l="1"/>
  <c r="B942" i="56"/>
  <c r="Q940" i="56"/>
  <c r="F941" i="56"/>
  <c r="J941" i="56"/>
  <c r="D941" i="56"/>
  <c r="G941" i="56"/>
  <c r="C941" i="56"/>
  <c r="M941" i="56"/>
  <c r="P941" i="56"/>
  <c r="N941" i="56"/>
  <c r="K941" i="56"/>
  <c r="I941" i="56"/>
  <c r="L941" i="56"/>
  <c r="H941" i="56"/>
  <c r="E941" i="56"/>
  <c r="O941" i="56"/>
  <c r="R941" i="56" l="1"/>
  <c r="Q941" i="56"/>
  <c r="B943" i="56"/>
  <c r="G942" i="56"/>
  <c r="O942" i="56"/>
  <c r="H942" i="56"/>
  <c r="L942" i="56"/>
  <c r="D942" i="56"/>
  <c r="F942" i="56"/>
  <c r="I942" i="56"/>
  <c r="E942" i="56"/>
  <c r="J942" i="56"/>
  <c r="M942" i="56"/>
  <c r="P942" i="56"/>
  <c r="N942" i="56"/>
  <c r="C942" i="56"/>
  <c r="K942" i="56"/>
  <c r="R942" i="56" l="1"/>
  <c r="B944" i="56"/>
  <c r="Q942" i="56"/>
  <c r="J943" i="56"/>
  <c r="H943" i="56"/>
  <c r="N943" i="56"/>
  <c r="I943" i="56"/>
  <c r="L943" i="56"/>
  <c r="C943" i="56"/>
  <c r="E943" i="56"/>
  <c r="D943" i="56"/>
  <c r="G943" i="56"/>
  <c r="M943" i="56"/>
  <c r="O943" i="56"/>
  <c r="K943" i="56"/>
  <c r="P943" i="56"/>
  <c r="F943" i="56"/>
  <c r="R943" i="56" l="1"/>
  <c r="Q943" i="56"/>
  <c r="B945" i="56"/>
  <c r="I944" i="56"/>
  <c r="P944" i="56"/>
  <c r="O944" i="56"/>
  <c r="H944" i="56"/>
  <c r="C944" i="56"/>
  <c r="G944" i="56"/>
  <c r="M944" i="56"/>
  <c r="E944" i="56"/>
  <c r="N944" i="56"/>
  <c r="D944" i="56"/>
  <c r="K944" i="56"/>
  <c r="F944" i="56"/>
  <c r="J944" i="56"/>
  <c r="L944" i="56"/>
  <c r="R944" i="56" l="1"/>
  <c r="B946" i="56"/>
  <c r="Q944" i="56"/>
  <c r="L945" i="56"/>
  <c r="J945" i="56"/>
  <c r="I945" i="56"/>
  <c r="H945" i="56"/>
  <c r="K945" i="56"/>
  <c r="M945" i="56"/>
  <c r="D945" i="56"/>
  <c r="G945" i="56"/>
  <c r="F945" i="56"/>
  <c r="O945" i="56"/>
  <c r="C945" i="56"/>
  <c r="E945" i="56"/>
  <c r="N945" i="56"/>
  <c r="P945" i="56"/>
  <c r="R945" i="56" l="1"/>
  <c r="Q945" i="56"/>
  <c r="B947" i="56"/>
  <c r="F946" i="56"/>
  <c r="C946" i="56"/>
  <c r="L946" i="56"/>
  <c r="I946" i="56"/>
  <c r="H946" i="56"/>
  <c r="G946" i="56"/>
  <c r="N946" i="56"/>
  <c r="O946" i="56"/>
  <c r="M946" i="56"/>
  <c r="J946" i="56"/>
  <c r="D946" i="56"/>
  <c r="K946" i="56"/>
  <c r="E946" i="56"/>
  <c r="P946" i="56"/>
  <c r="R946" i="56" l="1"/>
  <c r="B948" i="56"/>
  <c r="Q946" i="56"/>
  <c r="D947" i="56"/>
  <c r="M947" i="56"/>
  <c r="O947" i="56"/>
  <c r="E947" i="56"/>
  <c r="L947" i="56"/>
  <c r="F947" i="56"/>
  <c r="I947" i="56"/>
  <c r="C947" i="56"/>
  <c r="N947" i="56"/>
  <c r="P947" i="56"/>
  <c r="G947" i="56"/>
  <c r="J947" i="56"/>
  <c r="H947" i="56"/>
  <c r="K947" i="56"/>
  <c r="R947" i="56" l="1"/>
  <c r="Q947" i="56"/>
  <c r="B949" i="56"/>
  <c r="G948" i="56"/>
  <c r="I948" i="56"/>
  <c r="E948" i="56"/>
  <c r="N948" i="56"/>
  <c r="L948" i="56"/>
  <c r="F948" i="56"/>
  <c r="O948" i="56"/>
  <c r="M948" i="56"/>
  <c r="C948" i="56"/>
  <c r="D948" i="56"/>
  <c r="J948" i="56"/>
  <c r="P948" i="56"/>
  <c r="H948" i="56"/>
  <c r="K948" i="56"/>
  <c r="R948" i="56" l="1"/>
  <c r="B950" i="56"/>
  <c r="Q948" i="56"/>
  <c r="N949" i="56"/>
  <c r="E949" i="56"/>
  <c r="D949" i="56"/>
  <c r="I949" i="56"/>
  <c r="J949" i="56"/>
  <c r="K949" i="56"/>
  <c r="P949" i="56"/>
  <c r="L949" i="56"/>
  <c r="C949" i="56"/>
  <c r="F949" i="56"/>
  <c r="G949" i="56"/>
  <c r="M949" i="56"/>
  <c r="H949" i="56"/>
  <c r="O949" i="56"/>
  <c r="R949" i="56" l="1"/>
  <c r="Q949" i="56"/>
  <c r="B951" i="56"/>
  <c r="K950" i="56"/>
  <c r="F950" i="56"/>
  <c r="M950" i="56"/>
  <c r="E950" i="56"/>
  <c r="H950" i="56"/>
  <c r="P950" i="56"/>
  <c r="N950" i="56"/>
  <c r="D950" i="56"/>
  <c r="L950" i="56"/>
  <c r="O950" i="56"/>
  <c r="J950" i="56"/>
  <c r="C950" i="56"/>
  <c r="I950" i="56"/>
  <c r="G950" i="56"/>
  <c r="R950" i="56" l="1"/>
  <c r="B952" i="56"/>
  <c r="Q950" i="56"/>
  <c r="N951" i="56"/>
  <c r="P951" i="56"/>
  <c r="L951" i="56"/>
  <c r="M951" i="56"/>
  <c r="J951" i="56"/>
  <c r="K951" i="56"/>
  <c r="O951" i="56"/>
  <c r="D951" i="56"/>
  <c r="E951" i="56"/>
  <c r="C951" i="56"/>
  <c r="I951" i="56"/>
  <c r="H951" i="56"/>
  <c r="G951" i="56"/>
  <c r="F951" i="56"/>
  <c r="R951" i="56" l="1"/>
  <c r="Q951" i="56"/>
  <c r="B953" i="56"/>
  <c r="F952" i="56"/>
  <c r="P952" i="56"/>
  <c r="D952" i="56"/>
  <c r="K952" i="56"/>
  <c r="G952" i="56"/>
  <c r="C952" i="56"/>
  <c r="L952" i="56"/>
  <c r="I952" i="56"/>
  <c r="N952" i="56"/>
  <c r="M952" i="56"/>
  <c r="J952" i="56"/>
  <c r="H952" i="56"/>
  <c r="E952" i="56"/>
  <c r="O952" i="56"/>
  <c r="R952" i="56" l="1"/>
  <c r="B954" i="56"/>
  <c r="Q952" i="56"/>
  <c r="I953" i="56"/>
  <c r="L953" i="56"/>
  <c r="E953" i="56"/>
  <c r="O953" i="56"/>
  <c r="D953" i="56"/>
  <c r="N953" i="56"/>
  <c r="F953" i="56"/>
  <c r="K953" i="56"/>
  <c r="C953" i="56"/>
  <c r="P953" i="56"/>
  <c r="H953" i="56"/>
  <c r="G953" i="56"/>
  <c r="J953" i="56"/>
  <c r="M953" i="56"/>
  <c r="R953" i="56" l="1"/>
  <c r="Q953" i="56"/>
  <c r="B955" i="56"/>
  <c r="J954" i="56"/>
  <c r="F954" i="56"/>
  <c r="N954" i="56"/>
  <c r="P954" i="56"/>
  <c r="D954" i="56"/>
  <c r="M954" i="56"/>
  <c r="K954" i="56"/>
  <c r="G954" i="56"/>
  <c r="H954" i="56"/>
  <c r="E954" i="56"/>
  <c r="L954" i="56"/>
  <c r="I954" i="56"/>
  <c r="C954" i="56"/>
  <c r="O954" i="56"/>
  <c r="R954" i="56" l="1"/>
  <c r="B956" i="56"/>
  <c r="Q954" i="56"/>
  <c r="F955" i="56"/>
  <c r="N955" i="56"/>
  <c r="E955" i="56"/>
  <c r="G955" i="56"/>
  <c r="C955" i="56"/>
  <c r="D955" i="56"/>
  <c r="J955" i="56"/>
  <c r="O955" i="56"/>
  <c r="P955" i="56"/>
  <c r="I955" i="56"/>
  <c r="K955" i="56"/>
  <c r="L955" i="56"/>
  <c r="M955" i="56"/>
  <c r="H955" i="56"/>
  <c r="R955" i="56" l="1"/>
  <c r="Q955" i="56"/>
  <c r="B957" i="56"/>
  <c r="L956" i="56"/>
  <c r="D956" i="56"/>
  <c r="H956" i="56"/>
  <c r="I956" i="56"/>
  <c r="C956" i="56"/>
  <c r="E956" i="56"/>
  <c r="M956" i="56"/>
  <c r="J956" i="56"/>
  <c r="N956" i="56"/>
  <c r="O956" i="56"/>
  <c r="P956" i="56"/>
  <c r="G956" i="56"/>
  <c r="K956" i="56"/>
  <c r="F956" i="56"/>
  <c r="R956" i="56" l="1"/>
  <c r="B958" i="56"/>
  <c r="Q956" i="56"/>
  <c r="D957" i="56"/>
  <c r="M957" i="56"/>
  <c r="I957" i="56"/>
  <c r="N957" i="56"/>
  <c r="P957" i="56"/>
  <c r="E957" i="56"/>
  <c r="L957" i="56"/>
  <c r="G957" i="56"/>
  <c r="F957" i="56"/>
  <c r="H957" i="56"/>
  <c r="K957" i="56"/>
  <c r="O957" i="56"/>
  <c r="J957" i="56"/>
  <c r="C957" i="56"/>
  <c r="R957" i="56" l="1"/>
  <c r="Q957" i="56"/>
  <c r="B959" i="56"/>
  <c r="L958" i="56"/>
  <c r="P958" i="56"/>
  <c r="J958" i="56"/>
  <c r="I958" i="56"/>
  <c r="O958" i="56"/>
  <c r="N958" i="56"/>
  <c r="K958" i="56"/>
  <c r="F958" i="56"/>
  <c r="H958" i="56"/>
  <c r="E958" i="56"/>
  <c r="M958" i="56"/>
  <c r="D958" i="56"/>
  <c r="C958" i="56"/>
  <c r="G958" i="56"/>
  <c r="R958" i="56" l="1"/>
  <c r="B960" i="56"/>
  <c r="Q958" i="56"/>
  <c r="C959" i="56"/>
  <c r="O959" i="56"/>
  <c r="E959" i="56"/>
  <c r="F959" i="56"/>
  <c r="K959" i="56"/>
  <c r="M959" i="56"/>
  <c r="L959" i="56"/>
  <c r="H959" i="56"/>
  <c r="I959" i="56"/>
  <c r="D959" i="56"/>
  <c r="J959" i="56"/>
  <c r="G959" i="56"/>
  <c r="P959" i="56"/>
  <c r="N959" i="56"/>
  <c r="R959" i="56" l="1"/>
  <c r="Q959" i="56"/>
  <c r="B961" i="56"/>
  <c r="F960" i="56"/>
  <c r="C960" i="56"/>
  <c r="M960" i="56"/>
  <c r="K960" i="56"/>
  <c r="O960" i="56"/>
  <c r="I960" i="56"/>
  <c r="N960" i="56"/>
  <c r="G960" i="56"/>
  <c r="H960" i="56"/>
  <c r="D960" i="56"/>
  <c r="L960" i="56"/>
  <c r="E960" i="56"/>
  <c r="P960" i="56"/>
  <c r="J960" i="56"/>
  <c r="R960" i="56" l="1"/>
  <c r="B962" i="56"/>
  <c r="Q960" i="56"/>
  <c r="L961" i="56"/>
  <c r="J961" i="56"/>
  <c r="N961" i="56"/>
  <c r="K961" i="56"/>
  <c r="G961" i="56"/>
  <c r="I961" i="56"/>
  <c r="O961" i="56"/>
  <c r="H961" i="56"/>
  <c r="P961" i="56"/>
  <c r="F961" i="56"/>
  <c r="D961" i="56"/>
  <c r="C961" i="56"/>
  <c r="M961" i="56"/>
  <c r="E961" i="56"/>
  <c r="R961" i="56" l="1"/>
  <c r="Q961" i="56"/>
  <c r="B963" i="56"/>
  <c r="F962" i="56"/>
  <c r="G962" i="56"/>
  <c r="J962" i="56"/>
  <c r="I962" i="56"/>
  <c r="N962" i="56"/>
  <c r="P962" i="56"/>
  <c r="C962" i="56"/>
  <c r="H962" i="56"/>
  <c r="K962" i="56"/>
  <c r="D962" i="56"/>
  <c r="M962" i="56"/>
  <c r="L962" i="56"/>
  <c r="E962" i="56"/>
  <c r="O962" i="56"/>
  <c r="R962" i="56" l="1"/>
  <c r="B964" i="56"/>
  <c r="Q962" i="56"/>
  <c r="N963" i="56"/>
  <c r="D963" i="56"/>
  <c r="F963" i="56"/>
  <c r="K963" i="56"/>
  <c r="G963" i="56"/>
  <c r="C963" i="56"/>
  <c r="J963" i="56"/>
  <c r="E963" i="56"/>
  <c r="L963" i="56"/>
  <c r="I963" i="56"/>
  <c r="H963" i="56"/>
  <c r="M963" i="56"/>
  <c r="O963" i="56"/>
  <c r="P963" i="56"/>
  <c r="R963" i="56" l="1"/>
  <c r="Q963" i="56"/>
  <c r="B965" i="56"/>
  <c r="M964" i="56"/>
  <c r="N964" i="56"/>
  <c r="C964" i="56"/>
  <c r="F964" i="56"/>
  <c r="J964" i="56"/>
  <c r="D964" i="56"/>
  <c r="K964" i="56"/>
  <c r="L964" i="56"/>
  <c r="P964" i="56"/>
  <c r="E964" i="56"/>
  <c r="O964" i="56"/>
  <c r="G964" i="56"/>
  <c r="H964" i="56"/>
  <c r="I964" i="56"/>
  <c r="R964" i="56" l="1"/>
  <c r="B966" i="56"/>
  <c r="Q964" i="56"/>
  <c r="J965" i="56"/>
  <c r="M965" i="56"/>
  <c r="N965" i="56"/>
  <c r="I965" i="56"/>
  <c r="K965" i="56"/>
  <c r="F965" i="56"/>
  <c r="O965" i="56"/>
  <c r="C965" i="56"/>
  <c r="E965" i="56"/>
  <c r="P965" i="56"/>
  <c r="H965" i="56"/>
  <c r="G965" i="56"/>
  <c r="L965" i="56"/>
  <c r="D965" i="56"/>
  <c r="R965" i="56" l="1"/>
  <c r="Q965" i="56"/>
  <c r="B967" i="56"/>
  <c r="C966" i="56"/>
  <c r="L966" i="56"/>
  <c r="N966" i="56"/>
  <c r="P966" i="56"/>
  <c r="O966" i="56"/>
  <c r="G966" i="56"/>
  <c r="D966" i="56"/>
  <c r="E966" i="56"/>
  <c r="M966" i="56"/>
  <c r="K966" i="56"/>
  <c r="F966" i="56"/>
  <c r="H966" i="56"/>
  <c r="J966" i="56"/>
  <c r="I966" i="56"/>
  <c r="R966" i="56" l="1"/>
  <c r="B968" i="56"/>
  <c r="Q966" i="56"/>
  <c r="E967" i="56"/>
  <c r="M967" i="56"/>
  <c r="C967" i="56"/>
  <c r="I967" i="56"/>
  <c r="J967" i="56"/>
  <c r="P967" i="56"/>
  <c r="L967" i="56"/>
  <c r="O967" i="56"/>
  <c r="G967" i="56"/>
  <c r="H967" i="56"/>
  <c r="D967" i="56"/>
  <c r="K967" i="56"/>
  <c r="N967" i="56"/>
  <c r="F967" i="56"/>
  <c r="R967" i="56" l="1"/>
  <c r="Q967" i="56"/>
  <c r="B969" i="56"/>
  <c r="P968" i="56"/>
  <c r="D968" i="56"/>
  <c r="G968" i="56"/>
  <c r="K968" i="56"/>
  <c r="M968" i="56"/>
  <c r="I968" i="56"/>
  <c r="N968" i="56"/>
  <c r="E968" i="56"/>
  <c r="O968" i="56"/>
  <c r="J968" i="56"/>
  <c r="C968" i="56"/>
  <c r="F968" i="56"/>
  <c r="L968" i="56"/>
  <c r="H968" i="56"/>
  <c r="R968" i="56" l="1"/>
  <c r="Q968" i="56"/>
  <c r="B970" i="56"/>
  <c r="P969" i="56"/>
  <c r="G969" i="56"/>
  <c r="O969" i="56"/>
  <c r="K969" i="56"/>
  <c r="F969" i="56"/>
  <c r="M969" i="56"/>
  <c r="E969" i="56"/>
  <c r="L969" i="56"/>
  <c r="C969" i="56"/>
  <c r="D969" i="56"/>
  <c r="J969" i="56"/>
  <c r="N969" i="56"/>
  <c r="I969" i="56"/>
  <c r="H969" i="56"/>
  <c r="R969" i="56" l="1"/>
  <c r="B971" i="56"/>
  <c r="Q969" i="56"/>
  <c r="N970" i="56"/>
  <c r="M970" i="56"/>
  <c r="E970" i="56"/>
  <c r="K970" i="56"/>
  <c r="D970" i="56"/>
  <c r="L970" i="56"/>
  <c r="F970" i="56"/>
  <c r="J970" i="56"/>
  <c r="H970" i="56"/>
  <c r="G970" i="56"/>
  <c r="P970" i="56"/>
  <c r="O970" i="56"/>
  <c r="C970" i="56"/>
  <c r="I970" i="56"/>
  <c r="R970" i="56" l="1"/>
  <c r="Q970" i="56"/>
  <c r="B972" i="56"/>
  <c r="F971" i="56"/>
  <c r="G971" i="56"/>
  <c r="L971" i="56"/>
  <c r="J971" i="56"/>
  <c r="K971" i="56"/>
  <c r="I971" i="56"/>
  <c r="O971" i="56"/>
  <c r="M971" i="56"/>
  <c r="E971" i="56"/>
  <c r="C971" i="56"/>
  <c r="N971" i="56"/>
  <c r="H971" i="56"/>
  <c r="P971" i="56"/>
  <c r="D971" i="56"/>
  <c r="R971" i="56" l="1"/>
  <c r="B973" i="56"/>
  <c r="Q971" i="56"/>
  <c r="E972" i="56"/>
  <c r="I972" i="56"/>
  <c r="K972" i="56"/>
  <c r="D972" i="56"/>
  <c r="G972" i="56"/>
  <c r="M972" i="56"/>
  <c r="L972" i="56"/>
  <c r="P972" i="56"/>
  <c r="F972" i="56"/>
  <c r="C972" i="56"/>
  <c r="O972" i="56"/>
  <c r="H972" i="56"/>
  <c r="N972" i="56"/>
  <c r="J972" i="56"/>
  <c r="R972" i="56" l="1"/>
  <c r="Q972" i="56"/>
  <c r="B974" i="56"/>
  <c r="D973" i="56"/>
  <c r="P973" i="56"/>
  <c r="G973" i="56"/>
  <c r="H973" i="56"/>
  <c r="O973" i="56"/>
  <c r="I973" i="56"/>
  <c r="F973" i="56"/>
  <c r="K973" i="56"/>
  <c r="J973" i="56"/>
  <c r="M973" i="56"/>
  <c r="E973" i="56"/>
  <c r="C973" i="56"/>
  <c r="N973" i="56"/>
  <c r="L973" i="56"/>
  <c r="R973" i="56" l="1"/>
  <c r="B975" i="56"/>
  <c r="Q973" i="56"/>
  <c r="K974" i="56"/>
  <c r="H974" i="56"/>
  <c r="J974" i="56"/>
  <c r="M974" i="56"/>
  <c r="I974" i="56"/>
  <c r="F974" i="56"/>
  <c r="O974" i="56"/>
  <c r="G974" i="56"/>
  <c r="P974" i="56"/>
  <c r="N974" i="56"/>
  <c r="L974" i="56"/>
  <c r="E974" i="56"/>
  <c r="D974" i="56"/>
  <c r="C974" i="56"/>
  <c r="R974" i="56" l="1"/>
  <c r="Q974" i="56"/>
  <c r="B976" i="56"/>
  <c r="O975" i="56"/>
  <c r="F975" i="56"/>
  <c r="E975" i="56"/>
  <c r="C975" i="56"/>
  <c r="P975" i="56"/>
  <c r="I975" i="56"/>
  <c r="K975" i="56"/>
  <c r="L975" i="56"/>
  <c r="J975" i="56"/>
  <c r="M975" i="56"/>
  <c r="N975" i="56"/>
  <c r="D975" i="56"/>
  <c r="H975" i="56"/>
  <c r="G975" i="56"/>
  <c r="R975" i="56" l="1"/>
  <c r="B977" i="56"/>
  <c r="Q975" i="56"/>
  <c r="G976" i="56"/>
  <c r="M976" i="56"/>
  <c r="J976" i="56"/>
  <c r="P976" i="56"/>
  <c r="K976" i="56"/>
  <c r="L976" i="56"/>
  <c r="D976" i="56"/>
  <c r="E976" i="56"/>
  <c r="H976" i="56"/>
  <c r="C976" i="56"/>
  <c r="F976" i="56"/>
  <c r="O976" i="56"/>
  <c r="N976" i="56"/>
  <c r="I976" i="56"/>
  <c r="R976" i="56" l="1"/>
  <c r="Q976" i="56"/>
  <c r="B978" i="56"/>
  <c r="H977" i="56"/>
  <c r="C977" i="56"/>
  <c r="I977" i="56"/>
  <c r="L977" i="56"/>
  <c r="M977" i="56"/>
  <c r="J977" i="56"/>
  <c r="E977" i="56"/>
  <c r="K977" i="56"/>
  <c r="O977" i="56"/>
  <c r="F977" i="56"/>
  <c r="D977" i="56"/>
  <c r="G977" i="56"/>
  <c r="N977" i="56"/>
  <c r="P977" i="56"/>
  <c r="R977" i="56" l="1"/>
  <c r="B979" i="56"/>
  <c r="Q977" i="56"/>
  <c r="F978" i="56"/>
  <c r="P978" i="56"/>
  <c r="J978" i="56"/>
  <c r="C978" i="56"/>
  <c r="O978" i="56"/>
  <c r="I978" i="56"/>
  <c r="M978" i="56"/>
  <c r="D978" i="56"/>
  <c r="N978" i="56"/>
  <c r="G978" i="56"/>
  <c r="H978" i="56"/>
  <c r="K978" i="56"/>
  <c r="L978" i="56"/>
  <c r="E978" i="56"/>
  <c r="R978" i="56" l="1"/>
  <c r="Q978" i="56"/>
  <c r="B980" i="56"/>
  <c r="K979" i="56"/>
  <c r="N979" i="56"/>
  <c r="G979" i="56"/>
  <c r="J979" i="56"/>
  <c r="I979" i="56"/>
  <c r="E979" i="56"/>
  <c r="O979" i="56"/>
  <c r="H979" i="56"/>
  <c r="D979" i="56"/>
  <c r="F979" i="56"/>
  <c r="M979" i="56"/>
  <c r="C979" i="56"/>
  <c r="L979" i="56"/>
  <c r="P979" i="56"/>
  <c r="R979" i="56" l="1"/>
  <c r="B981" i="56"/>
  <c r="Q979" i="56"/>
  <c r="F980" i="56"/>
  <c r="K980" i="56"/>
  <c r="N980" i="56"/>
  <c r="I980" i="56"/>
  <c r="L980" i="56"/>
  <c r="O980" i="56"/>
  <c r="P980" i="56"/>
  <c r="J980" i="56"/>
  <c r="C980" i="56"/>
  <c r="G980" i="56"/>
  <c r="M980" i="56"/>
  <c r="H980" i="56"/>
  <c r="E980" i="56"/>
  <c r="D980" i="56"/>
  <c r="R980" i="56" l="1"/>
  <c r="Q980" i="56"/>
  <c r="B982" i="56"/>
  <c r="D981" i="56"/>
  <c r="O981" i="56"/>
  <c r="N981" i="56"/>
  <c r="J981" i="56"/>
  <c r="K981" i="56"/>
  <c r="I981" i="56"/>
  <c r="L981" i="56"/>
  <c r="M981" i="56"/>
  <c r="C981" i="56"/>
  <c r="G981" i="56"/>
  <c r="E981" i="56"/>
  <c r="H981" i="56"/>
  <c r="P981" i="56"/>
  <c r="F981" i="56"/>
  <c r="R981" i="56" l="1"/>
  <c r="B983" i="56"/>
  <c r="Q981" i="56"/>
  <c r="G982" i="56"/>
  <c r="I982" i="56"/>
  <c r="H982" i="56"/>
  <c r="K982" i="56"/>
  <c r="O982" i="56"/>
  <c r="E982" i="56"/>
  <c r="N982" i="56"/>
  <c r="F982" i="56"/>
  <c r="J982" i="56"/>
  <c r="D982" i="56"/>
  <c r="C982" i="56"/>
  <c r="L982" i="56"/>
  <c r="M982" i="56"/>
  <c r="P982" i="56"/>
  <c r="R982" i="56" l="1"/>
  <c r="Q982" i="56"/>
  <c r="B984" i="56"/>
  <c r="P983" i="56"/>
  <c r="L983" i="56"/>
  <c r="O983" i="56"/>
  <c r="C983" i="56"/>
  <c r="K983" i="56"/>
  <c r="E983" i="56"/>
  <c r="H983" i="56"/>
  <c r="G983" i="56"/>
  <c r="I983" i="56"/>
  <c r="D983" i="56"/>
  <c r="M983" i="56"/>
  <c r="J983" i="56"/>
  <c r="N983" i="56"/>
  <c r="F983" i="56"/>
  <c r="R983" i="56" l="1"/>
  <c r="B985" i="56"/>
  <c r="Q983" i="56"/>
  <c r="N984" i="56"/>
  <c r="E984" i="56"/>
  <c r="M984" i="56"/>
  <c r="F984" i="56"/>
  <c r="D984" i="56"/>
  <c r="O984" i="56"/>
  <c r="K984" i="56"/>
  <c r="G984" i="56"/>
  <c r="P984" i="56"/>
  <c r="J984" i="56"/>
  <c r="L984" i="56"/>
  <c r="I984" i="56"/>
  <c r="C984" i="56"/>
  <c r="H984" i="56"/>
  <c r="R984" i="56" l="1"/>
  <c r="Q984" i="56"/>
  <c r="B986" i="56"/>
  <c r="C985" i="56"/>
  <c r="K985" i="56"/>
  <c r="P985" i="56"/>
  <c r="N985" i="56"/>
  <c r="L985" i="56"/>
  <c r="O985" i="56"/>
  <c r="H985" i="56"/>
  <c r="M985" i="56"/>
  <c r="E985" i="56"/>
  <c r="F985" i="56"/>
  <c r="G985" i="56"/>
  <c r="J985" i="56"/>
  <c r="D985" i="56"/>
  <c r="I985" i="56"/>
  <c r="R985" i="56" l="1"/>
  <c r="B987" i="56"/>
  <c r="Q985" i="56"/>
  <c r="I986" i="56"/>
  <c r="O986" i="56"/>
  <c r="G986" i="56"/>
  <c r="J986" i="56"/>
  <c r="E986" i="56"/>
  <c r="M986" i="56"/>
  <c r="L986" i="56"/>
  <c r="D986" i="56"/>
  <c r="H986" i="56"/>
  <c r="K986" i="56"/>
  <c r="F986" i="56"/>
  <c r="P986" i="56"/>
  <c r="N986" i="56"/>
  <c r="C986" i="56"/>
  <c r="R986" i="56" l="1"/>
  <c r="Q986" i="56"/>
  <c r="B988" i="56"/>
  <c r="C987" i="56"/>
  <c r="K987" i="56"/>
  <c r="M987" i="56"/>
  <c r="G987" i="56"/>
  <c r="F987" i="56"/>
  <c r="H987" i="56"/>
  <c r="D987" i="56"/>
  <c r="N987" i="56"/>
  <c r="L987" i="56"/>
  <c r="P987" i="56"/>
  <c r="I987" i="56"/>
  <c r="J987" i="56"/>
  <c r="O987" i="56"/>
  <c r="E987" i="56"/>
  <c r="R987" i="56" l="1"/>
  <c r="B989" i="56"/>
  <c r="Q987" i="56"/>
  <c r="O988" i="56"/>
  <c r="P988" i="56"/>
  <c r="D988" i="56"/>
  <c r="E988" i="56"/>
  <c r="M988" i="56"/>
  <c r="C988" i="56"/>
  <c r="L988" i="56"/>
  <c r="H988" i="56"/>
  <c r="G988" i="56"/>
  <c r="K988" i="56"/>
  <c r="I988" i="56"/>
  <c r="F988" i="56"/>
  <c r="N988" i="56"/>
  <c r="J988" i="56"/>
  <c r="R988" i="56" l="1"/>
  <c r="Q988" i="56"/>
  <c r="B990" i="56"/>
  <c r="C989" i="56"/>
  <c r="F989" i="56"/>
  <c r="H989" i="56"/>
  <c r="N989" i="56"/>
  <c r="D989" i="56"/>
  <c r="K989" i="56"/>
  <c r="M989" i="56"/>
  <c r="I989" i="56"/>
  <c r="J989" i="56"/>
  <c r="O989" i="56"/>
  <c r="G989" i="56"/>
  <c r="E989" i="56"/>
  <c r="P989" i="56"/>
  <c r="L989" i="56"/>
  <c r="R989" i="56" l="1"/>
  <c r="B991" i="56"/>
  <c r="Q989" i="56"/>
  <c r="N990" i="56"/>
  <c r="L990" i="56"/>
  <c r="M990" i="56"/>
  <c r="F990" i="56"/>
  <c r="D990" i="56"/>
  <c r="G990" i="56"/>
  <c r="H990" i="56"/>
  <c r="O990" i="56"/>
  <c r="K990" i="56"/>
  <c r="I990" i="56"/>
  <c r="P990" i="56"/>
  <c r="J990" i="56"/>
  <c r="C990" i="56"/>
  <c r="E990" i="56"/>
  <c r="R990" i="56" l="1"/>
  <c r="Q990" i="56"/>
  <c r="B992" i="56"/>
  <c r="D991" i="56"/>
  <c r="O991" i="56"/>
  <c r="E991" i="56"/>
  <c r="P991" i="56"/>
  <c r="F991" i="56"/>
  <c r="N991" i="56"/>
  <c r="M991" i="56"/>
  <c r="L991" i="56"/>
  <c r="I991" i="56"/>
  <c r="H991" i="56"/>
  <c r="C991" i="56"/>
  <c r="G991" i="56"/>
  <c r="J991" i="56"/>
  <c r="K991" i="56"/>
  <c r="R991" i="56" l="1"/>
  <c r="B993" i="56"/>
  <c r="Q991" i="56"/>
  <c r="L992" i="56"/>
  <c r="O992" i="56"/>
  <c r="F992" i="56"/>
  <c r="C992" i="56"/>
  <c r="I992" i="56"/>
  <c r="M992" i="56"/>
  <c r="G992" i="56"/>
  <c r="K992" i="56"/>
  <c r="E992" i="56"/>
  <c r="N992" i="56"/>
  <c r="D992" i="56"/>
  <c r="H992" i="56"/>
  <c r="P992" i="56"/>
  <c r="J992" i="56"/>
  <c r="R992" i="56" l="1"/>
  <c r="Q992" i="56"/>
  <c r="B994" i="56"/>
  <c r="C993" i="56"/>
  <c r="E993" i="56"/>
  <c r="F993" i="56"/>
  <c r="L993" i="56"/>
  <c r="I993" i="56"/>
  <c r="O993" i="56"/>
  <c r="J993" i="56"/>
  <c r="H993" i="56"/>
  <c r="G993" i="56"/>
  <c r="P993" i="56"/>
  <c r="N993" i="56"/>
  <c r="D993" i="56"/>
  <c r="K993" i="56"/>
  <c r="M993" i="56"/>
  <c r="R993" i="56" l="1"/>
  <c r="B995" i="56"/>
  <c r="Q993" i="56"/>
  <c r="I994" i="56"/>
  <c r="K994" i="56"/>
  <c r="H994" i="56"/>
  <c r="N994" i="56"/>
  <c r="J994" i="56"/>
  <c r="P994" i="56"/>
  <c r="C994" i="56"/>
  <c r="E994" i="56"/>
  <c r="D994" i="56"/>
  <c r="L994" i="56"/>
  <c r="G994" i="56"/>
  <c r="O994" i="56"/>
  <c r="F994" i="56"/>
  <c r="M994" i="56"/>
  <c r="R994" i="56" l="1"/>
  <c r="Q994" i="56"/>
  <c r="B996" i="56"/>
  <c r="J995" i="56"/>
  <c r="K995" i="56"/>
  <c r="D995" i="56"/>
  <c r="N995" i="56"/>
  <c r="E995" i="56"/>
  <c r="F995" i="56"/>
  <c r="O995" i="56"/>
  <c r="M995" i="56"/>
  <c r="I995" i="56"/>
  <c r="P995" i="56"/>
  <c r="G995" i="56"/>
  <c r="L995" i="56"/>
  <c r="H995" i="56"/>
  <c r="C995" i="56"/>
  <c r="R995" i="56" l="1"/>
  <c r="B997" i="56"/>
  <c r="Q995" i="56"/>
  <c r="I996" i="56"/>
  <c r="G996" i="56"/>
  <c r="O996" i="56"/>
  <c r="L996" i="56"/>
  <c r="N996" i="56"/>
  <c r="D996" i="56"/>
  <c r="H996" i="56"/>
  <c r="C996" i="56"/>
  <c r="M996" i="56"/>
  <c r="F996" i="56"/>
  <c r="P996" i="56"/>
  <c r="J996" i="56"/>
  <c r="K996" i="56"/>
  <c r="E996" i="56"/>
  <c r="R996" i="56" l="1"/>
  <c r="Q996" i="56"/>
  <c r="B998" i="56"/>
  <c r="G997" i="56"/>
  <c r="M997" i="56"/>
  <c r="I997" i="56"/>
  <c r="N997" i="56"/>
  <c r="L997" i="56"/>
  <c r="F997" i="56"/>
  <c r="K997" i="56"/>
  <c r="H997" i="56"/>
  <c r="C997" i="56"/>
  <c r="O997" i="56"/>
  <c r="P997" i="56"/>
  <c r="E997" i="56"/>
  <c r="J997" i="56"/>
  <c r="D997" i="56"/>
  <c r="R997" i="56" l="1"/>
  <c r="B999" i="56"/>
  <c r="Q997" i="56"/>
  <c r="L998" i="56"/>
  <c r="O998" i="56"/>
  <c r="J998" i="56"/>
  <c r="K998" i="56"/>
  <c r="M998" i="56"/>
  <c r="N998" i="56"/>
  <c r="C998" i="56"/>
  <c r="D998" i="56"/>
  <c r="I998" i="56"/>
  <c r="H998" i="56"/>
  <c r="F998" i="56"/>
  <c r="E998" i="56"/>
  <c r="G998" i="56"/>
  <c r="P998" i="56"/>
  <c r="R998" i="56" l="1"/>
  <c r="Q998" i="56"/>
  <c r="B1000" i="56"/>
  <c r="F999" i="56"/>
  <c r="G999" i="56"/>
  <c r="I999" i="56"/>
  <c r="M999" i="56"/>
  <c r="H999" i="56"/>
  <c r="L999" i="56"/>
  <c r="O999" i="56"/>
  <c r="P999" i="56"/>
  <c r="K999" i="56"/>
  <c r="C999" i="56"/>
  <c r="D999" i="56"/>
  <c r="N999" i="56"/>
  <c r="J999" i="56"/>
  <c r="E999" i="56"/>
  <c r="R999" i="56" l="1"/>
  <c r="B1001" i="56"/>
  <c r="Q999" i="56"/>
  <c r="M1000" i="56"/>
  <c r="H1000" i="56"/>
  <c r="C1000" i="56"/>
  <c r="G1000" i="56"/>
  <c r="E1000" i="56"/>
  <c r="L1000" i="56"/>
  <c r="N1000" i="56"/>
  <c r="J1000" i="56"/>
  <c r="O1000" i="56"/>
  <c r="I1000" i="56"/>
  <c r="F1000" i="56"/>
  <c r="D1000" i="56"/>
  <c r="K1000" i="56"/>
  <c r="P1000" i="56"/>
  <c r="R1000" i="56" l="1"/>
  <c r="Q1000" i="56"/>
  <c r="B1002" i="56"/>
  <c r="G1001" i="56"/>
  <c r="J1001" i="56"/>
  <c r="K1001" i="56"/>
  <c r="H1001" i="56"/>
  <c r="C1001" i="56"/>
  <c r="E1001" i="56"/>
  <c r="D1001" i="56"/>
  <c r="O1001" i="56"/>
  <c r="F1001" i="56"/>
  <c r="M1001" i="56"/>
  <c r="P1001" i="56"/>
  <c r="I1001" i="56"/>
  <c r="L1001" i="56"/>
  <c r="N1001" i="56"/>
  <c r="R1001" i="56" l="1"/>
  <c r="B1003" i="56"/>
  <c r="Q1001" i="56"/>
  <c r="N1002" i="56"/>
  <c r="C1002" i="56"/>
  <c r="O1002" i="56"/>
  <c r="L1002" i="56"/>
  <c r="D1002" i="56"/>
  <c r="M1002" i="56"/>
  <c r="P1002" i="56"/>
  <c r="F1002" i="56"/>
  <c r="K1002" i="56"/>
  <c r="I1002" i="56"/>
  <c r="G1002" i="56"/>
  <c r="J1002" i="56"/>
  <c r="H1002" i="56"/>
  <c r="E1002" i="56"/>
  <c r="R1002" i="56" l="1"/>
  <c r="Q1002" i="56"/>
  <c r="B1004" i="56"/>
  <c r="L1003" i="56"/>
  <c r="H1003" i="56"/>
  <c r="I1003" i="56"/>
  <c r="M1003" i="56"/>
  <c r="G1003" i="56"/>
  <c r="E1003" i="56"/>
  <c r="K1003" i="56"/>
  <c r="C1003" i="56"/>
  <c r="D1003" i="56"/>
  <c r="F1003" i="56"/>
  <c r="O1003" i="56"/>
  <c r="J1003" i="56"/>
  <c r="P1003" i="56"/>
  <c r="N1003" i="56"/>
  <c r="R1003" i="56" l="1"/>
  <c r="B1005" i="56"/>
  <c r="Q1003" i="56"/>
  <c r="H1004" i="56"/>
  <c r="L1004" i="56"/>
  <c r="P1004" i="56"/>
  <c r="J1004" i="56"/>
  <c r="O1004" i="56"/>
  <c r="C1004" i="56"/>
  <c r="K1004" i="56"/>
  <c r="E1004" i="56"/>
  <c r="G1004" i="56"/>
  <c r="N1004" i="56"/>
  <c r="I1004" i="56"/>
  <c r="F1004" i="56"/>
  <c r="D1004" i="56"/>
  <c r="M1004" i="56"/>
  <c r="R1004" i="56" l="1"/>
  <c r="Q1004" i="56"/>
  <c r="B1006" i="56"/>
  <c r="I1005" i="56"/>
  <c r="C1005" i="56"/>
  <c r="D1005" i="56"/>
  <c r="E1005" i="56"/>
  <c r="O1005" i="56"/>
  <c r="P1005" i="56"/>
  <c r="M1005" i="56"/>
  <c r="G1005" i="56"/>
  <c r="J1005" i="56"/>
  <c r="K1005" i="56"/>
  <c r="H1005" i="56"/>
  <c r="N1005" i="56"/>
  <c r="L1005" i="56"/>
  <c r="F1005" i="56"/>
  <c r="R1005" i="56" l="1"/>
  <c r="B1007" i="56"/>
  <c r="Q1005" i="56"/>
  <c r="E1006" i="56"/>
  <c r="G1006" i="56"/>
  <c r="C1006" i="56"/>
  <c r="N1006" i="56"/>
  <c r="K1006" i="56"/>
  <c r="I1006" i="56"/>
  <c r="P1006" i="56"/>
  <c r="H1006" i="56"/>
  <c r="O1006" i="56"/>
  <c r="M1006" i="56"/>
  <c r="F1006" i="56"/>
  <c r="D1006" i="56"/>
  <c r="J1006" i="56"/>
  <c r="L1006" i="56"/>
  <c r="R1006" i="56" l="1"/>
  <c r="Q1006" i="56"/>
  <c r="B1008" i="56"/>
  <c r="N1007" i="56"/>
  <c r="E1007" i="56"/>
  <c r="C1007" i="56"/>
  <c r="H1007" i="56"/>
  <c r="J1007" i="56"/>
  <c r="L1007" i="56"/>
  <c r="G1007" i="56"/>
  <c r="I1007" i="56"/>
  <c r="K1007" i="56"/>
  <c r="M1007" i="56"/>
  <c r="O1007" i="56"/>
  <c r="D1007" i="56"/>
  <c r="F1007" i="56"/>
  <c r="P1007" i="56"/>
  <c r="R1007" i="56" l="1"/>
  <c r="B1009" i="56"/>
  <c r="Q1007" i="56"/>
  <c r="H1008" i="56"/>
  <c r="K1008" i="56"/>
  <c r="J1008" i="56"/>
  <c r="G1008" i="56"/>
  <c r="P1008" i="56"/>
  <c r="L1008" i="56"/>
  <c r="C1008" i="56"/>
  <c r="D1008" i="56"/>
  <c r="M1008" i="56"/>
  <c r="I1008" i="56"/>
  <c r="F1008" i="56"/>
  <c r="N1008" i="56"/>
  <c r="E1008" i="56"/>
  <c r="O1008" i="56"/>
  <c r="R1008" i="56" l="1"/>
  <c r="Q1008" i="56"/>
  <c r="B1010" i="56"/>
  <c r="K1009" i="56"/>
  <c r="G1009" i="56"/>
  <c r="P1009" i="56"/>
  <c r="I1009" i="56"/>
  <c r="H1009" i="56"/>
  <c r="E1009" i="56"/>
  <c r="L1009" i="56"/>
  <c r="J1009" i="56"/>
  <c r="M1009" i="56"/>
  <c r="F1009" i="56"/>
  <c r="C1009" i="56"/>
  <c r="N1009" i="56"/>
  <c r="O1009" i="56"/>
  <c r="D1009" i="56"/>
  <c r="R1009" i="56" l="1"/>
  <c r="B1011" i="56"/>
  <c r="Q1009" i="56"/>
  <c r="I1010" i="56"/>
  <c r="M1010" i="56"/>
  <c r="H1010" i="56"/>
  <c r="J1010" i="56"/>
  <c r="O1010" i="56"/>
  <c r="D1010" i="56"/>
  <c r="K1010" i="56"/>
  <c r="E1010" i="56"/>
  <c r="L1010" i="56"/>
  <c r="N1010" i="56"/>
  <c r="C1010" i="56"/>
  <c r="F1010" i="56"/>
  <c r="G1010" i="56"/>
  <c r="P1010" i="56"/>
  <c r="R1010" i="56" l="1"/>
  <c r="Q1010" i="56"/>
  <c r="B1012" i="56"/>
  <c r="G1011" i="56"/>
  <c r="H1011" i="56"/>
  <c r="C1011" i="56"/>
  <c r="J1011" i="56"/>
  <c r="K1011" i="56"/>
  <c r="E1011" i="56"/>
  <c r="F1011" i="56"/>
  <c r="L1011" i="56"/>
  <c r="P1011" i="56"/>
  <c r="N1011" i="56"/>
  <c r="O1011" i="56"/>
  <c r="I1011" i="56"/>
  <c r="D1011" i="56"/>
  <c r="M1011" i="56"/>
  <c r="R1011" i="56" l="1"/>
  <c r="B1013" i="56"/>
  <c r="Q1011" i="56"/>
  <c r="C1012" i="56"/>
  <c r="M1012" i="56"/>
  <c r="F1012" i="56"/>
  <c r="I1012" i="56"/>
  <c r="D1012" i="56"/>
  <c r="E1012" i="56"/>
  <c r="H1012" i="56"/>
  <c r="G1012" i="56"/>
  <c r="K1012" i="56"/>
  <c r="L1012" i="56"/>
  <c r="P1012" i="56"/>
  <c r="N1012" i="56"/>
  <c r="O1012" i="56"/>
  <c r="J1012" i="56"/>
  <c r="R1012" i="56" l="1"/>
  <c r="Q1012" i="56"/>
  <c r="B1014" i="56"/>
  <c r="L1013" i="56"/>
  <c r="I1013" i="56"/>
  <c r="D1013" i="56"/>
  <c r="H1013" i="56"/>
  <c r="F1013" i="56"/>
  <c r="M1013" i="56"/>
  <c r="J1013" i="56"/>
  <c r="G1013" i="56"/>
  <c r="O1013" i="56"/>
  <c r="C1013" i="56"/>
  <c r="P1013" i="56"/>
  <c r="K1013" i="56"/>
  <c r="E1013" i="56"/>
  <c r="N1013" i="56"/>
  <c r="R1013" i="56" l="1"/>
  <c r="B1015" i="56"/>
  <c r="Q1013" i="56"/>
  <c r="O1014" i="56"/>
  <c r="N1014" i="56"/>
  <c r="J1014" i="56"/>
  <c r="L1014" i="56"/>
  <c r="G1014" i="56"/>
  <c r="C1014" i="56"/>
  <c r="P1014" i="56"/>
  <c r="F1014" i="56"/>
  <c r="D1014" i="56"/>
  <c r="M1014" i="56"/>
  <c r="H1014" i="56"/>
  <c r="I1014" i="56"/>
  <c r="K1014" i="56"/>
  <c r="E1014" i="56"/>
  <c r="R1014" i="56" l="1"/>
  <c r="Q1014" i="56"/>
  <c r="B1016" i="56"/>
  <c r="O1015" i="56"/>
  <c r="K1015" i="56"/>
  <c r="H1015" i="56"/>
  <c r="F1015" i="56"/>
  <c r="N1015" i="56"/>
  <c r="D1015" i="56"/>
  <c r="P1015" i="56"/>
  <c r="M1015" i="56"/>
  <c r="C1015" i="56"/>
  <c r="I1015" i="56"/>
  <c r="G1015" i="56"/>
  <c r="E1015" i="56"/>
  <c r="J1015" i="56"/>
  <c r="L1015" i="56"/>
  <c r="R1015" i="56" l="1"/>
  <c r="B1017" i="56"/>
  <c r="Q1015" i="56"/>
  <c r="L1016" i="56"/>
  <c r="O1016" i="56"/>
  <c r="E1016" i="56"/>
  <c r="M1016" i="56"/>
  <c r="G1016" i="56"/>
  <c r="K1016" i="56"/>
  <c r="H1016" i="56"/>
  <c r="P1016" i="56"/>
  <c r="F1016" i="56"/>
  <c r="D1016" i="56"/>
  <c r="J1016" i="56"/>
  <c r="I1016" i="56"/>
  <c r="N1016" i="56"/>
  <c r="C1016" i="56"/>
  <c r="R1016" i="56" l="1"/>
  <c r="Q1016" i="56"/>
  <c r="B1018" i="56"/>
  <c r="E1017" i="56"/>
  <c r="L1017" i="56"/>
  <c r="P1017" i="56"/>
  <c r="H1017" i="56"/>
  <c r="G1017" i="56"/>
  <c r="F1017" i="56"/>
  <c r="J1017" i="56"/>
  <c r="M1017" i="56"/>
  <c r="D1017" i="56"/>
  <c r="I1017" i="56"/>
  <c r="N1017" i="56"/>
  <c r="K1017" i="56"/>
  <c r="C1017" i="56"/>
  <c r="O1017" i="56"/>
  <c r="R1017" i="56" l="1"/>
  <c r="B1019" i="56"/>
  <c r="Q1017" i="56"/>
  <c r="F1018" i="56"/>
  <c r="G1018" i="56"/>
  <c r="N1018" i="56"/>
  <c r="H1018" i="56"/>
  <c r="K1018" i="56"/>
  <c r="E1018" i="56"/>
  <c r="J1018" i="56"/>
  <c r="O1018" i="56"/>
  <c r="C1018" i="56"/>
  <c r="I1018" i="56"/>
  <c r="D1018" i="56"/>
  <c r="L1018" i="56"/>
  <c r="P1018" i="56"/>
  <c r="M1018" i="56"/>
  <c r="R1018" i="56" l="1"/>
  <c r="Q1018" i="56"/>
  <c r="B1020" i="56"/>
  <c r="G1019" i="56"/>
  <c r="K1019" i="56"/>
  <c r="L1019" i="56"/>
  <c r="C1019" i="56"/>
  <c r="M1019" i="56"/>
  <c r="I1019" i="56"/>
  <c r="P1019" i="56"/>
  <c r="N1019" i="56"/>
  <c r="E1019" i="56"/>
  <c r="J1019" i="56"/>
  <c r="H1019" i="56"/>
  <c r="F1019" i="56"/>
  <c r="D1019" i="56"/>
  <c r="O1019" i="56"/>
  <c r="R1019" i="56" l="1"/>
  <c r="B1021" i="56"/>
  <c r="Q1019" i="56"/>
  <c r="N1020" i="56"/>
  <c r="P1020" i="56"/>
  <c r="E1020" i="56"/>
  <c r="J1020" i="56"/>
  <c r="M1020" i="56"/>
  <c r="I1020" i="56"/>
  <c r="H1020" i="56"/>
  <c r="K1020" i="56"/>
  <c r="G1020" i="56"/>
  <c r="O1020" i="56"/>
  <c r="F1020" i="56"/>
  <c r="C1020" i="56"/>
  <c r="D1020" i="56"/>
  <c r="L1020" i="56"/>
  <c r="R1020" i="56" l="1"/>
  <c r="Q1020" i="56"/>
  <c r="B1022" i="56"/>
  <c r="N1021" i="56"/>
  <c r="E1021" i="56"/>
  <c r="D1021" i="56"/>
  <c r="P1021" i="56"/>
  <c r="I1021" i="56"/>
  <c r="G1021" i="56"/>
  <c r="O1021" i="56"/>
  <c r="H1021" i="56"/>
  <c r="C1021" i="56"/>
  <c r="M1021" i="56"/>
  <c r="L1021" i="56"/>
  <c r="K1021" i="56"/>
  <c r="J1021" i="56"/>
  <c r="F1021" i="56"/>
  <c r="R1021" i="56" l="1"/>
  <c r="B1023" i="56"/>
  <c r="Q1021" i="56"/>
  <c r="I1022" i="56"/>
  <c r="L1022" i="56"/>
  <c r="J1022" i="56"/>
  <c r="C1022" i="56"/>
  <c r="G1022" i="56"/>
  <c r="D1022" i="56"/>
  <c r="N1022" i="56"/>
  <c r="K1022" i="56"/>
  <c r="E1022" i="56"/>
  <c r="F1022" i="56"/>
  <c r="H1022" i="56"/>
  <c r="P1022" i="56"/>
  <c r="M1022" i="56"/>
  <c r="O1022" i="56"/>
  <c r="R1022" i="56" l="1"/>
  <c r="Q1022" i="56"/>
  <c r="B1024" i="56"/>
  <c r="N1023" i="56"/>
  <c r="J1023" i="56"/>
  <c r="E1023" i="56"/>
  <c r="P1023" i="56"/>
  <c r="H1023" i="56"/>
  <c r="F1023" i="56"/>
  <c r="G1023" i="56"/>
  <c r="I1023" i="56"/>
  <c r="M1023" i="56"/>
  <c r="D1023" i="56"/>
  <c r="L1023" i="56"/>
  <c r="C1023" i="56"/>
  <c r="K1023" i="56"/>
  <c r="O1023" i="56"/>
  <c r="R1023" i="56" l="1"/>
  <c r="B1025" i="56"/>
  <c r="Q1023" i="56"/>
  <c r="L1024" i="56"/>
  <c r="P1024" i="56"/>
  <c r="G1024" i="56"/>
  <c r="H1024" i="56"/>
  <c r="C1024" i="56"/>
  <c r="N1024" i="56"/>
  <c r="M1024" i="56"/>
  <c r="O1024" i="56"/>
  <c r="F1024" i="56"/>
  <c r="E1024" i="56"/>
  <c r="D1024" i="56"/>
  <c r="J1024" i="56"/>
  <c r="K1024" i="56"/>
  <c r="I1024" i="56"/>
  <c r="R1024" i="56" l="1"/>
  <c r="Q1024" i="56"/>
  <c r="B1026" i="56"/>
  <c r="N1025" i="56"/>
  <c r="I1025" i="56"/>
  <c r="H1025" i="56"/>
  <c r="G1025" i="56"/>
  <c r="F1025" i="56"/>
  <c r="E1025" i="56"/>
  <c r="P1025" i="56"/>
  <c r="K1025" i="56"/>
  <c r="L1025" i="56"/>
  <c r="O1025" i="56"/>
  <c r="M1025" i="56"/>
  <c r="J1025" i="56"/>
  <c r="C1025" i="56"/>
  <c r="D1025" i="56"/>
  <c r="R1025" i="56" l="1"/>
  <c r="B1027" i="56"/>
  <c r="Q1025" i="56"/>
  <c r="E1026" i="56"/>
  <c r="K1026" i="56"/>
  <c r="L1026" i="56"/>
  <c r="D1026" i="56"/>
  <c r="I1026" i="56"/>
  <c r="J1026" i="56"/>
  <c r="N1026" i="56"/>
  <c r="G1026" i="56"/>
  <c r="C1026" i="56"/>
  <c r="P1026" i="56"/>
  <c r="H1026" i="56"/>
  <c r="O1026" i="56"/>
  <c r="F1026" i="56"/>
  <c r="M1026" i="56"/>
  <c r="R1026" i="56" l="1"/>
  <c r="Q1026" i="56"/>
  <c r="B1028" i="56"/>
  <c r="I1027" i="56"/>
  <c r="N1027" i="56"/>
  <c r="L1027" i="56"/>
  <c r="J1027" i="56"/>
  <c r="M1027" i="56"/>
  <c r="F1027" i="56"/>
  <c r="G1027" i="56"/>
  <c r="H1027" i="56"/>
  <c r="C1027" i="56"/>
  <c r="P1027" i="56"/>
  <c r="O1027" i="56"/>
  <c r="E1027" i="56"/>
  <c r="K1027" i="56"/>
  <c r="D1027" i="56"/>
  <c r="R1027" i="56" l="1"/>
  <c r="B1029" i="56"/>
  <c r="Q1027" i="56"/>
  <c r="J1028" i="56"/>
  <c r="I1028" i="56"/>
  <c r="O1028" i="56"/>
  <c r="C1028" i="56"/>
  <c r="L1028" i="56"/>
  <c r="P1028" i="56"/>
  <c r="N1028" i="56"/>
  <c r="F1028" i="56"/>
  <c r="E1028" i="56"/>
  <c r="K1028" i="56"/>
  <c r="D1028" i="56"/>
  <c r="H1028" i="56"/>
  <c r="M1028" i="56"/>
  <c r="G1028" i="56"/>
  <c r="R1028" i="56" l="1"/>
  <c r="Q1028" i="56"/>
  <c r="B1030" i="56"/>
  <c r="F1029" i="56"/>
  <c r="L1029" i="56"/>
  <c r="O1029" i="56"/>
  <c r="M1029" i="56"/>
  <c r="H1029" i="56"/>
  <c r="E1029" i="56"/>
  <c r="D1029" i="56"/>
  <c r="J1029" i="56"/>
  <c r="I1029" i="56"/>
  <c r="G1029" i="56"/>
  <c r="K1029" i="56"/>
  <c r="C1029" i="56"/>
  <c r="P1029" i="56"/>
  <c r="N1029" i="56"/>
  <c r="R1029" i="56" l="1"/>
  <c r="B1031" i="56"/>
  <c r="Q1029" i="56"/>
  <c r="G1030" i="56"/>
  <c r="N1030" i="56"/>
  <c r="I1030" i="56"/>
  <c r="P1030" i="56"/>
  <c r="L1030" i="56"/>
  <c r="M1030" i="56"/>
  <c r="C1030" i="56"/>
  <c r="O1030" i="56"/>
  <c r="J1030" i="56"/>
  <c r="E1030" i="56"/>
  <c r="K1030" i="56"/>
  <c r="F1030" i="56"/>
  <c r="H1030" i="56"/>
  <c r="D1030" i="56"/>
  <c r="R1030" i="56" l="1"/>
  <c r="Q1030" i="56"/>
  <c r="B1032" i="56"/>
  <c r="K1031" i="56"/>
  <c r="J1031" i="56"/>
  <c r="I1031" i="56"/>
  <c r="M1031" i="56"/>
  <c r="G1031" i="56"/>
  <c r="C1031" i="56"/>
  <c r="O1031" i="56"/>
  <c r="D1031" i="56"/>
  <c r="L1031" i="56"/>
  <c r="E1031" i="56"/>
  <c r="H1031" i="56"/>
  <c r="F1031" i="56"/>
  <c r="N1031" i="56"/>
  <c r="P1031" i="56"/>
  <c r="R1031" i="56" l="1"/>
  <c r="B1033" i="56"/>
  <c r="Q1031" i="56"/>
  <c r="C1032" i="56"/>
  <c r="J1032" i="56"/>
  <c r="L1032" i="56"/>
  <c r="M1032" i="56"/>
  <c r="O1032" i="56"/>
  <c r="H1032" i="56"/>
  <c r="G1032" i="56"/>
  <c r="F1032" i="56"/>
  <c r="P1032" i="56"/>
  <c r="I1032" i="56"/>
  <c r="D1032" i="56"/>
  <c r="E1032" i="56"/>
  <c r="K1032" i="56"/>
  <c r="N1032" i="56"/>
  <c r="R1032" i="56" l="1"/>
  <c r="Q1032" i="56"/>
  <c r="B1034" i="56"/>
  <c r="J1033" i="56"/>
  <c r="F1033" i="56"/>
  <c r="C1033" i="56"/>
  <c r="N1033" i="56"/>
  <c r="I1033" i="56"/>
  <c r="G1033" i="56"/>
  <c r="L1033" i="56"/>
  <c r="E1033" i="56"/>
  <c r="O1033" i="56"/>
  <c r="P1033" i="56"/>
  <c r="M1033" i="56"/>
  <c r="D1033" i="56"/>
  <c r="K1033" i="56"/>
  <c r="H1033" i="56"/>
  <c r="R1033" i="56" l="1"/>
  <c r="Q1033" i="56"/>
  <c r="B1035" i="56"/>
  <c r="P1034" i="56"/>
  <c r="G1034" i="56"/>
  <c r="K1034" i="56"/>
  <c r="E1034" i="56"/>
  <c r="F1034" i="56"/>
  <c r="C1034" i="56"/>
  <c r="J1034" i="56"/>
  <c r="N1034" i="56"/>
  <c r="I1034" i="56"/>
  <c r="D1034" i="56"/>
  <c r="M1034" i="56"/>
  <c r="L1034" i="56"/>
  <c r="O1034" i="56"/>
  <c r="H1034" i="56"/>
  <c r="R1034" i="56" l="1"/>
  <c r="B1036" i="56"/>
  <c r="Q1034" i="56"/>
  <c r="H1035" i="56"/>
  <c r="D1035" i="56"/>
  <c r="L1035" i="56"/>
  <c r="P1035" i="56"/>
  <c r="K1035" i="56"/>
  <c r="C1035" i="56"/>
  <c r="J1035" i="56"/>
  <c r="N1035" i="56"/>
  <c r="G1035" i="56"/>
  <c r="O1035" i="56"/>
  <c r="E1035" i="56"/>
  <c r="M1035" i="56"/>
  <c r="I1035" i="56"/>
  <c r="F1035" i="56"/>
  <c r="R1035" i="56" l="1"/>
  <c r="Q1035" i="56"/>
  <c r="B1037" i="56"/>
  <c r="M1036" i="56"/>
  <c r="L1036" i="56"/>
  <c r="H1036" i="56"/>
  <c r="J1036" i="56"/>
  <c r="K1036" i="56"/>
  <c r="F1036" i="56"/>
  <c r="N1036" i="56"/>
  <c r="C1036" i="56"/>
  <c r="E1036" i="56"/>
  <c r="G1036" i="56"/>
  <c r="D1036" i="56"/>
  <c r="P1036" i="56"/>
  <c r="I1036" i="56"/>
  <c r="O1036" i="56"/>
  <c r="R1036" i="56" l="1"/>
  <c r="B1038" i="56"/>
  <c r="Q1036" i="56"/>
  <c r="I1037" i="56"/>
  <c r="D1037" i="56"/>
  <c r="C1037" i="56"/>
  <c r="O1037" i="56"/>
  <c r="G1037" i="56"/>
  <c r="L1037" i="56"/>
  <c r="P1037" i="56"/>
  <c r="E1037" i="56"/>
  <c r="N1037" i="56"/>
  <c r="J1037" i="56"/>
  <c r="F1037" i="56"/>
  <c r="H1037" i="56"/>
  <c r="M1037" i="56"/>
  <c r="K1037" i="56"/>
  <c r="R1037" i="56" l="1"/>
  <c r="Q1037" i="56"/>
  <c r="B1039" i="56"/>
  <c r="O1038" i="56"/>
  <c r="N1038" i="56"/>
  <c r="D1038" i="56"/>
  <c r="M1038" i="56"/>
  <c r="J1038" i="56"/>
  <c r="G1038" i="56"/>
  <c r="K1038" i="56"/>
  <c r="H1038" i="56"/>
  <c r="L1038" i="56"/>
  <c r="E1038" i="56"/>
  <c r="F1038" i="56"/>
  <c r="P1038" i="56"/>
  <c r="C1038" i="56"/>
  <c r="I1038" i="56"/>
  <c r="R1038" i="56" l="1"/>
  <c r="B1040" i="56"/>
  <c r="Q1038" i="56"/>
  <c r="H1039" i="56"/>
  <c r="N1039" i="56"/>
  <c r="L1039" i="56"/>
  <c r="O1039" i="56"/>
  <c r="M1039" i="56"/>
  <c r="I1039" i="56"/>
  <c r="D1039" i="56"/>
  <c r="K1039" i="56"/>
  <c r="E1039" i="56"/>
  <c r="J1039" i="56"/>
  <c r="F1039" i="56"/>
  <c r="G1039" i="56"/>
  <c r="C1039" i="56"/>
  <c r="P1039" i="56"/>
  <c r="R1039" i="56" l="1"/>
  <c r="Q1039" i="56"/>
  <c r="B1041" i="56"/>
  <c r="J1040" i="56"/>
  <c r="L1040" i="56"/>
  <c r="I1040" i="56"/>
  <c r="E1040" i="56"/>
  <c r="P1040" i="56"/>
  <c r="G1040" i="56"/>
  <c r="H1040" i="56"/>
  <c r="F1040" i="56"/>
  <c r="K1040" i="56"/>
  <c r="O1040" i="56"/>
  <c r="N1040" i="56"/>
  <c r="M1040" i="56"/>
  <c r="D1040" i="56"/>
  <c r="C1040" i="56"/>
  <c r="R1040" i="56" l="1"/>
  <c r="B1042" i="56"/>
  <c r="Q1040" i="56"/>
  <c r="N1041" i="56"/>
  <c r="D1041" i="56"/>
  <c r="O1041" i="56"/>
  <c r="P1041" i="56"/>
  <c r="G1041" i="56"/>
  <c r="C1041" i="56"/>
  <c r="F1041" i="56"/>
  <c r="E1041" i="56"/>
  <c r="L1041" i="56"/>
  <c r="J1041" i="56"/>
  <c r="H1041" i="56"/>
  <c r="M1041" i="56"/>
  <c r="I1041" i="56"/>
  <c r="K1041" i="56"/>
  <c r="R1041" i="56" l="1"/>
  <c r="Q1041" i="56"/>
  <c r="B1043" i="56"/>
  <c r="H1042" i="56"/>
  <c r="E1042" i="56"/>
  <c r="K1042" i="56"/>
  <c r="P1042" i="56"/>
  <c r="G1042" i="56"/>
  <c r="O1042" i="56"/>
  <c r="L1042" i="56"/>
  <c r="J1042" i="56"/>
  <c r="F1042" i="56"/>
  <c r="N1042" i="56"/>
  <c r="M1042" i="56"/>
  <c r="C1042" i="56"/>
  <c r="D1042" i="56"/>
  <c r="I1042" i="56"/>
  <c r="R1042" i="56" l="1"/>
  <c r="B1044" i="56"/>
  <c r="Q1042" i="56"/>
  <c r="H1043" i="56"/>
  <c r="F1043" i="56"/>
  <c r="C1043" i="56"/>
  <c r="M1043" i="56"/>
  <c r="D1043" i="56"/>
  <c r="I1043" i="56"/>
  <c r="G1043" i="56"/>
  <c r="K1043" i="56"/>
  <c r="L1043" i="56"/>
  <c r="E1043" i="56"/>
  <c r="J1043" i="56"/>
  <c r="P1043" i="56"/>
  <c r="O1043" i="56"/>
  <c r="N1043" i="56"/>
  <c r="R1043" i="56" l="1"/>
  <c r="Q1043" i="56"/>
  <c r="B1045" i="56"/>
  <c r="N1044" i="56"/>
  <c r="H1044" i="56"/>
  <c r="G1044" i="56"/>
  <c r="L1044" i="56"/>
  <c r="K1044" i="56"/>
  <c r="C1044" i="56"/>
  <c r="P1044" i="56"/>
  <c r="F1044" i="56"/>
  <c r="O1044" i="56"/>
  <c r="D1044" i="56"/>
  <c r="E1044" i="56"/>
  <c r="M1044" i="56"/>
  <c r="J1044" i="56"/>
  <c r="I1044" i="56"/>
  <c r="R1044" i="56" l="1"/>
  <c r="B1046" i="56"/>
  <c r="Q1044" i="56"/>
  <c r="I1045" i="56"/>
  <c r="F1045" i="56"/>
  <c r="C1045" i="56"/>
  <c r="L1045" i="56"/>
  <c r="G1045" i="56"/>
  <c r="P1045" i="56"/>
  <c r="E1045" i="56"/>
  <c r="N1045" i="56"/>
  <c r="H1045" i="56"/>
  <c r="D1045" i="56"/>
  <c r="M1045" i="56"/>
  <c r="J1045" i="56"/>
  <c r="O1045" i="56"/>
  <c r="K1045" i="56"/>
  <c r="R1045" i="56" l="1"/>
  <c r="Q1045" i="56"/>
  <c r="B1047" i="56"/>
  <c r="H1046" i="56"/>
  <c r="O1046" i="56"/>
  <c r="P1046" i="56"/>
  <c r="L1046" i="56"/>
  <c r="M1046" i="56"/>
  <c r="E1046" i="56"/>
  <c r="C1046" i="56"/>
  <c r="K1046" i="56"/>
  <c r="F1046" i="56"/>
  <c r="J1046" i="56"/>
  <c r="I1046" i="56"/>
  <c r="D1046" i="56"/>
  <c r="G1046" i="56"/>
  <c r="N1046" i="56"/>
  <c r="R1046" i="56" l="1"/>
  <c r="B1048" i="56"/>
  <c r="Q1046" i="56"/>
  <c r="H1047" i="56"/>
  <c r="E1047" i="56"/>
  <c r="I1047" i="56"/>
  <c r="F1047" i="56"/>
  <c r="P1047" i="56"/>
  <c r="M1047" i="56"/>
  <c r="K1047" i="56"/>
  <c r="G1047" i="56"/>
  <c r="D1047" i="56"/>
  <c r="N1047" i="56"/>
  <c r="C1047" i="56"/>
  <c r="O1047" i="56"/>
  <c r="J1047" i="56"/>
  <c r="L1047" i="56"/>
  <c r="R1047" i="56" l="1"/>
  <c r="Q1047" i="56"/>
  <c r="B1049" i="56"/>
  <c r="P1048" i="56"/>
  <c r="L1048" i="56"/>
  <c r="N1048" i="56"/>
  <c r="D1048" i="56"/>
  <c r="O1048" i="56"/>
  <c r="G1048" i="56"/>
  <c r="K1048" i="56"/>
  <c r="M1048" i="56"/>
  <c r="E1048" i="56"/>
  <c r="H1048" i="56"/>
  <c r="I1048" i="56"/>
  <c r="F1048" i="56"/>
  <c r="C1048" i="56"/>
  <c r="J1048" i="56"/>
  <c r="R1048" i="56" l="1"/>
  <c r="B1050" i="56"/>
  <c r="Q1048" i="56"/>
  <c r="M1049" i="56"/>
  <c r="L1049" i="56"/>
  <c r="H1049" i="56"/>
  <c r="O1049" i="56"/>
  <c r="D1049" i="56"/>
  <c r="J1049" i="56"/>
  <c r="C1049" i="56"/>
  <c r="F1049" i="56"/>
  <c r="K1049" i="56"/>
  <c r="G1049" i="56"/>
  <c r="I1049" i="56"/>
  <c r="N1049" i="56"/>
  <c r="E1049" i="56"/>
  <c r="P1049" i="56"/>
  <c r="R1049" i="56" l="1"/>
  <c r="Q1049" i="56"/>
  <c r="B1051" i="56"/>
  <c r="M1050" i="56"/>
  <c r="J1050" i="56"/>
  <c r="N1050" i="56"/>
  <c r="C1050" i="56"/>
  <c r="E1050" i="56"/>
  <c r="I1050" i="56"/>
  <c r="P1050" i="56"/>
  <c r="D1050" i="56"/>
  <c r="O1050" i="56"/>
  <c r="K1050" i="56"/>
  <c r="L1050" i="56"/>
  <c r="H1050" i="56"/>
  <c r="F1050" i="56"/>
  <c r="G1050" i="56"/>
  <c r="R1050" i="56" l="1"/>
  <c r="B1052" i="56"/>
  <c r="Q1050" i="56"/>
  <c r="E1051" i="56"/>
  <c r="P1051" i="56"/>
  <c r="D1051" i="56"/>
  <c r="O1051" i="56"/>
  <c r="C1051" i="56"/>
  <c r="H1051" i="56"/>
  <c r="L1051" i="56"/>
  <c r="F1051" i="56"/>
  <c r="N1051" i="56"/>
  <c r="K1051" i="56"/>
  <c r="I1051" i="56"/>
  <c r="J1051" i="56"/>
  <c r="G1051" i="56"/>
  <c r="M1051" i="56"/>
  <c r="R1051" i="56" l="1"/>
  <c r="Q1051" i="56"/>
  <c r="B1053" i="56"/>
  <c r="D1052" i="56"/>
  <c r="N1052" i="56"/>
  <c r="F1052" i="56"/>
  <c r="O1052" i="56"/>
  <c r="L1052" i="56"/>
  <c r="C1052" i="56"/>
  <c r="M1052" i="56"/>
  <c r="E1052" i="56"/>
  <c r="G1052" i="56"/>
  <c r="K1052" i="56"/>
  <c r="I1052" i="56"/>
  <c r="H1052" i="56"/>
  <c r="P1052" i="56"/>
  <c r="J1052" i="56"/>
  <c r="R1052" i="56" l="1"/>
  <c r="B1054" i="56"/>
  <c r="Q1052" i="56"/>
  <c r="G1053" i="56"/>
  <c r="J1053" i="56"/>
  <c r="P1053" i="56"/>
  <c r="H1053" i="56"/>
  <c r="F1053" i="56"/>
  <c r="C1053" i="56"/>
  <c r="N1053" i="56"/>
  <c r="O1053" i="56"/>
  <c r="D1053" i="56"/>
  <c r="L1053" i="56"/>
  <c r="I1053" i="56"/>
  <c r="E1053" i="56"/>
  <c r="M1053" i="56"/>
  <c r="K1053" i="56"/>
  <c r="R1053" i="56" l="1"/>
  <c r="Q1053" i="56"/>
  <c r="B1055" i="56"/>
  <c r="H1054" i="56"/>
  <c r="D1054" i="56"/>
  <c r="J1054" i="56"/>
  <c r="G1054" i="56"/>
  <c r="C1054" i="56"/>
  <c r="I1054" i="56"/>
  <c r="O1054" i="56"/>
  <c r="M1054" i="56"/>
  <c r="E1054" i="56"/>
  <c r="N1054" i="56"/>
  <c r="L1054" i="56"/>
  <c r="K1054" i="56"/>
  <c r="P1054" i="56"/>
  <c r="F1054" i="56"/>
  <c r="R1054" i="56" l="1"/>
  <c r="B1056" i="56"/>
  <c r="Q1054" i="56"/>
  <c r="E1055" i="56"/>
  <c r="I1055" i="56"/>
  <c r="K1055" i="56"/>
  <c r="G1055" i="56"/>
  <c r="F1055" i="56"/>
  <c r="H1055" i="56"/>
  <c r="P1055" i="56"/>
  <c r="O1055" i="56"/>
  <c r="N1055" i="56"/>
  <c r="D1055" i="56"/>
  <c r="J1055" i="56"/>
  <c r="L1055" i="56"/>
  <c r="M1055" i="56"/>
  <c r="C1055" i="56"/>
  <c r="R1055" i="56" l="1"/>
  <c r="Q1055" i="56"/>
  <c r="B1057" i="56"/>
  <c r="J1056" i="56"/>
  <c r="C1056" i="56"/>
  <c r="K1056" i="56"/>
  <c r="H1056" i="56"/>
  <c r="F1056" i="56"/>
  <c r="E1056" i="56"/>
  <c r="M1056" i="56"/>
  <c r="P1056" i="56"/>
  <c r="O1056" i="56"/>
  <c r="L1056" i="56"/>
  <c r="N1056" i="56"/>
  <c r="I1056" i="56"/>
  <c r="D1056" i="56"/>
  <c r="G1056" i="56"/>
  <c r="R1056" i="56" l="1"/>
  <c r="B1058" i="56"/>
  <c r="Q1056" i="56"/>
  <c r="O1057" i="56"/>
  <c r="L1057" i="56"/>
  <c r="H1057" i="56"/>
  <c r="J1057" i="56"/>
  <c r="D1057" i="56"/>
  <c r="K1057" i="56"/>
  <c r="F1057" i="56"/>
  <c r="E1057" i="56"/>
  <c r="M1057" i="56"/>
  <c r="I1057" i="56"/>
  <c r="G1057" i="56"/>
  <c r="P1057" i="56"/>
  <c r="C1057" i="56"/>
  <c r="N1057" i="56"/>
  <c r="R1057" i="56" l="1"/>
  <c r="Q1057" i="56"/>
  <c r="B1059" i="56"/>
  <c r="M1058" i="56"/>
  <c r="O1058" i="56"/>
  <c r="I1058" i="56"/>
  <c r="P1058" i="56"/>
  <c r="H1058" i="56"/>
  <c r="C1058" i="56"/>
  <c r="N1058" i="56"/>
  <c r="L1058" i="56"/>
  <c r="F1058" i="56"/>
  <c r="J1058" i="56"/>
  <c r="D1058" i="56"/>
  <c r="E1058" i="56"/>
  <c r="G1058" i="56"/>
  <c r="K1058" i="56"/>
  <c r="R1058" i="56" l="1"/>
  <c r="B1060" i="56"/>
  <c r="Q1058" i="56"/>
  <c r="J1059" i="56"/>
  <c r="I1059" i="56"/>
  <c r="L1059" i="56"/>
  <c r="K1059" i="56"/>
  <c r="G1059" i="56"/>
  <c r="D1059" i="56"/>
  <c r="E1059" i="56"/>
  <c r="F1059" i="56"/>
  <c r="N1059" i="56"/>
  <c r="C1059" i="56"/>
  <c r="M1059" i="56"/>
  <c r="O1059" i="56"/>
  <c r="H1059" i="56"/>
  <c r="P1059" i="56"/>
  <c r="R1059" i="56" l="1"/>
  <c r="Q1059" i="56"/>
  <c r="B1061" i="56"/>
  <c r="O1060" i="56"/>
  <c r="I1060" i="56"/>
  <c r="G1060" i="56"/>
  <c r="H1060" i="56"/>
  <c r="D1060" i="56"/>
  <c r="J1060" i="56"/>
  <c r="K1060" i="56"/>
  <c r="P1060" i="56"/>
  <c r="F1060" i="56"/>
  <c r="L1060" i="56"/>
  <c r="M1060" i="56"/>
  <c r="E1060" i="56"/>
  <c r="N1060" i="56"/>
  <c r="C1060" i="56"/>
  <c r="R1060" i="56" l="1"/>
  <c r="B1062" i="56"/>
  <c r="Q1060" i="56"/>
  <c r="K1061" i="56"/>
  <c r="O1061" i="56"/>
  <c r="G1061" i="56"/>
  <c r="J1061" i="56"/>
  <c r="H1061" i="56"/>
  <c r="L1061" i="56"/>
  <c r="N1061" i="56"/>
  <c r="D1061" i="56"/>
  <c r="M1061" i="56"/>
  <c r="I1061" i="56"/>
  <c r="C1061" i="56"/>
  <c r="E1061" i="56"/>
  <c r="F1061" i="56"/>
  <c r="P1061" i="56"/>
  <c r="R1061" i="56" l="1"/>
  <c r="Q1061" i="56"/>
  <c r="B1063" i="56"/>
  <c r="D1062" i="56"/>
  <c r="G1062" i="56"/>
  <c r="K1062" i="56"/>
  <c r="I1062" i="56"/>
  <c r="N1062" i="56"/>
  <c r="O1062" i="56"/>
  <c r="P1062" i="56"/>
  <c r="C1062" i="56"/>
  <c r="L1062" i="56"/>
  <c r="F1062" i="56"/>
  <c r="E1062" i="56"/>
  <c r="J1062" i="56"/>
  <c r="H1062" i="56"/>
  <c r="M1062" i="56"/>
  <c r="R1062" i="56" l="1"/>
  <c r="B1064" i="56"/>
  <c r="Q1062" i="56"/>
  <c r="K1063" i="56"/>
  <c r="G1063" i="56"/>
  <c r="J1063" i="56"/>
  <c r="M1063" i="56"/>
  <c r="E1063" i="56"/>
  <c r="O1063" i="56"/>
  <c r="C1063" i="56"/>
  <c r="N1063" i="56"/>
  <c r="F1063" i="56"/>
  <c r="P1063" i="56"/>
  <c r="H1063" i="56"/>
  <c r="D1063" i="56"/>
  <c r="I1063" i="56"/>
  <c r="L1063" i="56"/>
  <c r="R1063" i="56" l="1"/>
  <c r="Q1063" i="56"/>
  <c r="B1065" i="56"/>
  <c r="N1064" i="56"/>
  <c r="E1064" i="56"/>
  <c r="F1064" i="56"/>
  <c r="H1064" i="56"/>
  <c r="M1064" i="56"/>
  <c r="I1064" i="56"/>
  <c r="D1064" i="56"/>
  <c r="L1064" i="56"/>
  <c r="J1064" i="56"/>
  <c r="O1064" i="56"/>
  <c r="C1064" i="56"/>
  <c r="P1064" i="56"/>
  <c r="G1064" i="56"/>
  <c r="K1064" i="56"/>
  <c r="R1064" i="56" l="1"/>
  <c r="B1066" i="56"/>
  <c r="Q1064" i="56"/>
  <c r="K1065" i="56"/>
  <c r="O1065" i="56"/>
  <c r="I1065" i="56"/>
  <c r="D1065" i="56"/>
  <c r="H1065" i="56"/>
  <c r="G1065" i="56"/>
  <c r="F1065" i="56"/>
  <c r="C1065" i="56"/>
  <c r="P1065" i="56"/>
  <c r="J1065" i="56"/>
  <c r="L1065" i="56"/>
  <c r="M1065" i="56"/>
  <c r="N1065" i="56"/>
  <c r="E1065" i="56"/>
  <c r="R1065" i="56" l="1"/>
  <c r="Q1065" i="56"/>
  <c r="B1067" i="56"/>
  <c r="O1066" i="56"/>
  <c r="P1066" i="56"/>
  <c r="E1066" i="56"/>
  <c r="D1066" i="56"/>
  <c r="J1066" i="56"/>
  <c r="M1066" i="56"/>
  <c r="L1066" i="56"/>
  <c r="K1066" i="56"/>
  <c r="H1066" i="56"/>
  <c r="F1066" i="56"/>
  <c r="N1066" i="56"/>
  <c r="C1066" i="56"/>
  <c r="G1066" i="56"/>
  <c r="I1066" i="56"/>
  <c r="R1066" i="56" l="1"/>
  <c r="B1068" i="56"/>
  <c r="Q1066" i="56"/>
  <c r="D1067" i="56"/>
  <c r="O1067" i="56"/>
  <c r="H1067" i="56"/>
  <c r="I1067" i="56"/>
  <c r="F1067" i="56"/>
  <c r="M1067" i="56"/>
  <c r="P1067" i="56"/>
  <c r="L1067" i="56"/>
  <c r="G1067" i="56"/>
  <c r="E1067" i="56"/>
  <c r="N1067" i="56"/>
  <c r="K1067" i="56"/>
  <c r="C1067" i="56"/>
  <c r="J1067" i="56"/>
  <c r="R1067" i="56" l="1"/>
  <c r="Q1067" i="56"/>
  <c r="B1069" i="56"/>
  <c r="C1068" i="56"/>
  <c r="N1068" i="56"/>
  <c r="E1068" i="56"/>
  <c r="M1068" i="56"/>
  <c r="G1068" i="56"/>
  <c r="F1068" i="56"/>
  <c r="K1068" i="56"/>
  <c r="H1068" i="56"/>
  <c r="I1068" i="56"/>
  <c r="J1068" i="56"/>
  <c r="D1068" i="56"/>
  <c r="P1068" i="56"/>
  <c r="L1068" i="56"/>
  <c r="O1068" i="56"/>
  <c r="R1068" i="56" l="1"/>
  <c r="B1070" i="56"/>
  <c r="Q1068" i="56"/>
  <c r="I1069" i="56"/>
  <c r="O1069" i="56"/>
  <c r="C1069" i="56"/>
  <c r="J1069" i="56"/>
  <c r="N1069" i="56"/>
  <c r="H1069" i="56"/>
  <c r="E1069" i="56"/>
  <c r="F1069" i="56"/>
  <c r="P1069" i="56"/>
  <c r="G1069" i="56"/>
  <c r="K1069" i="56"/>
  <c r="M1069" i="56"/>
  <c r="L1069" i="56"/>
  <c r="D1069" i="56"/>
  <c r="R1069" i="56" l="1"/>
  <c r="Q1069" i="56"/>
  <c r="B1071" i="56"/>
  <c r="C1070" i="56"/>
  <c r="P1070" i="56"/>
  <c r="G1070" i="56"/>
  <c r="J1070" i="56"/>
  <c r="M1070" i="56"/>
  <c r="O1070" i="56"/>
  <c r="K1070" i="56"/>
  <c r="N1070" i="56"/>
  <c r="E1070" i="56"/>
  <c r="L1070" i="56"/>
  <c r="I1070" i="56"/>
  <c r="H1070" i="56"/>
  <c r="F1070" i="56"/>
  <c r="D1070" i="56"/>
  <c r="R1070" i="56" l="1"/>
  <c r="B1072" i="56"/>
  <c r="Q1070" i="56"/>
  <c r="D1071" i="56"/>
  <c r="P1071" i="56"/>
  <c r="C1071" i="56"/>
  <c r="E1071" i="56"/>
  <c r="N1071" i="56"/>
  <c r="O1071" i="56"/>
  <c r="I1071" i="56"/>
  <c r="G1071" i="56"/>
  <c r="J1071" i="56"/>
  <c r="M1071" i="56"/>
  <c r="H1071" i="56"/>
  <c r="K1071" i="56"/>
  <c r="F1071" i="56"/>
  <c r="L1071" i="56"/>
  <c r="R1071" i="56" l="1"/>
  <c r="Q1071" i="56"/>
  <c r="B1073" i="56"/>
  <c r="G1072" i="56"/>
  <c r="M1072" i="56"/>
  <c r="E1072" i="56"/>
  <c r="K1072" i="56"/>
  <c r="J1072" i="56"/>
  <c r="I1072" i="56"/>
  <c r="L1072" i="56"/>
  <c r="D1072" i="56"/>
  <c r="O1072" i="56"/>
  <c r="C1072" i="56"/>
  <c r="P1072" i="56"/>
  <c r="H1072" i="56"/>
  <c r="F1072" i="56"/>
  <c r="N1072" i="56"/>
  <c r="R1072" i="56" l="1"/>
  <c r="B1074" i="56"/>
  <c r="Q1072" i="56"/>
  <c r="M1073" i="56"/>
  <c r="F1073" i="56"/>
  <c r="E1073" i="56"/>
  <c r="H1073" i="56"/>
  <c r="L1073" i="56"/>
  <c r="O1073" i="56"/>
  <c r="K1073" i="56"/>
  <c r="I1073" i="56"/>
  <c r="G1073" i="56"/>
  <c r="P1073" i="56"/>
  <c r="N1073" i="56"/>
  <c r="J1073" i="56"/>
  <c r="D1073" i="56"/>
  <c r="C1073" i="56"/>
  <c r="R1073" i="56" l="1"/>
  <c r="Q1073" i="56"/>
  <c r="B1075" i="56"/>
  <c r="M1074" i="56"/>
  <c r="E1074" i="56"/>
  <c r="H1074" i="56"/>
  <c r="K1074" i="56"/>
  <c r="G1074" i="56"/>
  <c r="P1074" i="56"/>
  <c r="L1074" i="56"/>
  <c r="C1074" i="56"/>
  <c r="N1074" i="56"/>
  <c r="I1074" i="56"/>
  <c r="O1074" i="56"/>
  <c r="F1074" i="56"/>
  <c r="J1074" i="56"/>
  <c r="D1074" i="56"/>
  <c r="R1074" i="56" l="1"/>
  <c r="B1076" i="56"/>
  <c r="Q1074" i="56"/>
  <c r="G1075" i="56"/>
  <c r="D1075" i="56"/>
  <c r="J1075" i="56"/>
  <c r="M1075" i="56"/>
  <c r="C1075" i="56"/>
  <c r="P1075" i="56"/>
  <c r="E1075" i="56"/>
  <c r="H1075" i="56"/>
  <c r="N1075" i="56"/>
  <c r="O1075" i="56"/>
  <c r="F1075" i="56"/>
  <c r="I1075" i="56"/>
  <c r="K1075" i="56"/>
  <c r="L1075" i="56"/>
  <c r="R1075" i="56" l="1"/>
  <c r="Q1075" i="56"/>
  <c r="B1077" i="56"/>
  <c r="L1076" i="56"/>
  <c r="E1076" i="56"/>
  <c r="H1076" i="56"/>
  <c r="J1076" i="56"/>
  <c r="F1076" i="56"/>
  <c r="G1076" i="56"/>
  <c r="D1076" i="56"/>
  <c r="N1076" i="56"/>
  <c r="M1076" i="56"/>
  <c r="C1076" i="56"/>
  <c r="O1076" i="56"/>
  <c r="P1076" i="56"/>
  <c r="I1076" i="56"/>
  <c r="K1076" i="56"/>
  <c r="R1076" i="56" l="1"/>
  <c r="B1078" i="56"/>
  <c r="Q1076" i="56"/>
  <c r="O1077" i="56"/>
  <c r="H1077" i="56"/>
  <c r="P1077" i="56"/>
  <c r="L1077" i="56"/>
  <c r="D1077" i="56"/>
  <c r="F1077" i="56"/>
  <c r="G1077" i="56"/>
  <c r="E1077" i="56"/>
  <c r="C1077" i="56"/>
  <c r="K1077" i="56"/>
  <c r="J1077" i="56"/>
  <c r="N1077" i="56"/>
  <c r="M1077" i="56"/>
  <c r="I1077" i="56"/>
  <c r="R1077" i="56" l="1"/>
  <c r="Q1077" i="56"/>
  <c r="B1079" i="56"/>
  <c r="E1078" i="56"/>
  <c r="C1078" i="56"/>
  <c r="O1078" i="56"/>
  <c r="I1078" i="56"/>
  <c r="M1078" i="56"/>
  <c r="D1078" i="56"/>
  <c r="F1078" i="56"/>
  <c r="J1078" i="56"/>
  <c r="H1078" i="56"/>
  <c r="G1078" i="56"/>
  <c r="N1078" i="56"/>
  <c r="K1078" i="56"/>
  <c r="P1078" i="56"/>
  <c r="L1078" i="56"/>
  <c r="R1078" i="56" l="1"/>
  <c r="B1080" i="56"/>
  <c r="Q1078" i="56"/>
  <c r="D1079" i="56"/>
  <c r="F1079" i="56"/>
  <c r="C1079" i="56"/>
  <c r="O1079" i="56"/>
  <c r="G1079" i="56"/>
  <c r="J1079" i="56"/>
  <c r="E1079" i="56"/>
  <c r="M1079" i="56"/>
  <c r="H1079" i="56"/>
  <c r="K1079" i="56"/>
  <c r="I1079" i="56"/>
  <c r="L1079" i="56"/>
  <c r="P1079" i="56"/>
  <c r="N1079" i="56"/>
  <c r="R1079" i="56" l="1"/>
  <c r="Q1079" i="56"/>
  <c r="B1081" i="56"/>
  <c r="G1080" i="56"/>
  <c r="E1080" i="56"/>
  <c r="K1080" i="56"/>
  <c r="L1080" i="56"/>
  <c r="O1080" i="56"/>
  <c r="M1080" i="56"/>
  <c r="P1080" i="56"/>
  <c r="N1080" i="56"/>
  <c r="C1080" i="56"/>
  <c r="I1080" i="56"/>
  <c r="J1080" i="56"/>
  <c r="H1080" i="56"/>
  <c r="D1080" i="56"/>
  <c r="F1080" i="56"/>
  <c r="R1080" i="56" l="1"/>
  <c r="B1082" i="56"/>
  <c r="Q1080" i="56"/>
  <c r="O1081" i="56"/>
  <c r="F1081" i="56"/>
  <c r="C1081" i="56"/>
  <c r="I1081" i="56"/>
  <c r="D1081" i="56"/>
  <c r="P1081" i="56"/>
  <c r="H1081" i="56"/>
  <c r="N1081" i="56"/>
  <c r="L1081" i="56"/>
  <c r="E1081" i="56"/>
  <c r="G1081" i="56"/>
  <c r="M1081" i="56"/>
  <c r="K1081" i="56"/>
  <c r="J1081" i="56"/>
  <c r="R1081" i="56" l="1"/>
  <c r="Q1081" i="56"/>
  <c r="B1083" i="56"/>
  <c r="L1082" i="56"/>
  <c r="J1082" i="56"/>
  <c r="E1082" i="56"/>
  <c r="D1082" i="56"/>
  <c r="F1082" i="56"/>
  <c r="I1082" i="56"/>
  <c r="N1082" i="56"/>
  <c r="K1082" i="56"/>
  <c r="O1082" i="56"/>
  <c r="P1082" i="56"/>
  <c r="H1082" i="56"/>
  <c r="M1082" i="56"/>
  <c r="G1082" i="56"/>
  <c r="C1082" i="56"/>
  <c r="R1082" i="56" l="1"/>
  <c r="B1084" i="56"/>
  <c r="Q1082" i="56"/>
  <c r="N1083" i="56"/>
  <c r="E1083" i="56"/>
  <c r="G1083" i="56"/>
  <c r="P1083" i="56"/>
  <c r="L1083" i="56"/>
  <c r="J1083" i="56"/>
  <c r="F1083" i="56"/>
  <c r="D1083" i="56"/>
  <c r="H1083" i="56"/>
  <c r="C1083" i="56"/>
  <c r="O1083" i="56"/>
  <c r="K1083" i="56"/>
  <c r="I1083" i="56"/>
  <c r="M1083" i="56"/>
  <c r="R1083" i="56" l="1"/>
  <c r="Q1083" i="56"/>
  <c r="B1085" i="56"/>
  <c r="D1084" i="56"/>
  <c r="M1084" i="56"/>
  <c r="L1084" i="56"/>
  <c r="P1084" i="56"/>
  <c r="E1084" i="56"/>
  <c r="K1084" i="56"/>
  <c r="F1084" i="56"/>
  <c r="C1084" i="56"/>
  <c r="J1084" i="56"/>
  <c r="N1084" i="56"/>
  <c r="I1084" i="56"/>
  <c r="G1084" i="56"/>
  <c r="O1084" i="56"/>
  <c r="H1084" i="56"/>
  <c r="R1084" i="56" l="1"/>
  <c r="B1086" i="56"/>
  <c r="Q1084" i="56"/>
  <c r="P1085" i="56"/>
  <c r="K1085" i="56"/>
  <c r="M1085" i="56"/>
  <c r="D1085" i="56"/>
  <c r="F1085" i="56"/>
  <c r="L1085" i="56"/>
  <c r="C1085" i="56"/>
  <c r="I1085" i="56"/>
  <c r="O1085" i="56"/>
  <c r="N1085" i="56"/>
  <c r="H1085" i="56"/>
  <c r="J1085" i="56"/>
  <c r="G1085" i="56"/>
  <c r="E1085" i="56"/>
  <c r="R1085" i="56" l="1"/>
  <c r="Q1085" i="56"/>
  <c r="B1087" i="56"/>
  <c r="F1086" i="56"/>
  <c r="H1086" i="56"/>
  <c r="L1086" i="56"/>
  <c r="N1086" i="56"/>
  <c r="D1086" i="56"/>
  <c r="P1086" i="56"/>
  <c r="E1086" i="56"/>
  <c r="C1086" i="56"/>
  <c r="K1086" i="56"/>
  <c r="J1086" i="56"/>
  <c r="M1086" i="56"/>
  <c r="O1086" i="56"/>
  <c r="G1086" i="56"/>
  <c r="I1086" i="56"/>
  <c r="R1086" i="56" l="1"/>
  <c r="B1088" i="56"/>
  <c r="Q1086" i="56"/>
  <c r="L1087" i="56"/>
  <c r="K1087" i="56"/>
  <c r="J1087" i="56"/>
  <c r="G1087" i="56"/>
  <c r="O1087" i="56"/>
  <c r="F1087" i="56"/>
  <c r="N1087" i="56"/>
  <c r="P1087" i="56"/>
  <c r="E1087" i="56"/>
  <c r="H1087" i="56"/>
  <c r="D1087" i="56"/>
  <c r="C1087" i="56"/>
  <c r="M1087" i="56"/>
  <c r="I1087" i="56"/>
  <c r="R1087" i="56" l="1"/>
  <c r="Q1087" i="56"/>
  <c r="B1089" i="56"/>
  <c r="O1088" i="56"/>
  <c r="H1088" i="56"/>
  <c r="I1088" i="56"/>
  <c r="J1088" i="56"/>
  <c r="K1088" i="56"/>
  <c r="M1088" i="56"/>
  <c r="G1088" i="56"/>
  <c r="N1088" i="56"/>
  <c r="C1088" i="56"/>
  <c r="E1088" i="56"/>
  <c r="L1088" i="56"/>
  <c r="D1088" i="56"/>
  <c r="P1088" i="56"/>
  <c r="F1088" i="56"/>
  <c r="R1088" i="56" l="1"/>
  <c r="B1090" i="56"/>
  <c r="Q1088" i="56"/>
  <c r="O1089" i="56"/>
  <c r="I1089" i="56"/>
  <c r="P1089" i="56"/>
  <c r="G1089" i="56"/>
  <c r="J1089" i="56"/>
  <c r="K1089" i="56"/>
  <c r="M1089" i="56"/>
  <c r="C1089" i="56"/>
  <c r="H1089" i="56"/>
  <c r="D1089" i="56"/>
  <c r="E1089" i="56"/>
  <c r="N1089" i="56"/>
  <c r="F1089" i="56"/>
  <c r="L1089" i="56"/>
  <c r="R1089" i="56" l="1"/>
  <c r="Q1089" i="56"/>
  <c r="B1091" i="56"/>
  <c r="O1090" i="56"/>
  <c r="J1090" i="56"/>
  <c r="K1090" i="56"/>
  <c r="G1090" i="56"/>
  <c r="E1090" i="56"/>
  <c r="P1090" i="56"/>
  <c r="D1090" i="56"/>
  <c r="L1090" i="56"/>
  <c r="M1090" i="56"/>
  <c r="C1090" i="56"/>
  <c r="N1090" i="56"/>
  <c r="I1090" i="56"/>
  <c r="F1090" i="56"/>
  <c r="H1090" i="56"/>
  <c r="R1090" i="56" l="1"/>
  <c r="B1092" i="56"/>
  <c r="Q1090" i="56"/>
  <c r="H1091" i="56"/>
  <c r="M1091" i="56"/>
  <c r="G1091" i="56"/>
  <c r="I1091" i="56"/>
  <c r="D1091" i="56"/>
  <c r="P1091" i="56"/>
  <c r="F1091" i="56"/>
  <c r="K1091" i="56"/>
  <c r="C1091" i="56"/>
  <c r="E1091" i="56"/>
  <c r="L1091" i="56"/>
  <c r="J1091" i="56"/>
  <c r="O1091" i="56"/>
  <c r="N1091" i="56"/>
  <c r="R1091" i="56" l="1"/>
  <c r="Q1091" i="56"/>
  <c r="B1093" i="56"/>
  <c r="N1092" i="56"/>
  <c r="P1092" i="56"/>
  <c r="K1092" i="56"/>
  <c r="D1092" i="56"/>
  <c r="O1092" i="56"/>
  <c r="G1092" i="56"/>
  <c r="C1092" i="56"/>
  <c r="E1092" i="56"/>
  <c r="M1092" i="56"/>
  <c r="J1092" i="56"/>
  <c r="F1092" i="56"/>
  <c r="I1092" i="56"/>
  <c r="L1092" i="56"/>
  <c r="H1092" i="56"/>
  <c r="R1092" i="56" l="1"/>
  <c r="B1094" i="56"/>
  <c r="Q1092" i="56"/>
  <c r="L1093" i="56"/>
  <c r="P1093" i="56"/>
  <c r="K1093" i="56"/>
  <c r="I1093" i="56"/>
  <c r="G1093" i="56"/>
  <c r="O1093" i="56"/>
  <c r="F1093" i="56"/>
  <c r="H1093" i="56"/>
  <c r="D1093" i="56"/>
  <c r="E1093" i="56"/>
  <c r="N1093" i="56"/>
  <c r="C1093" i="56"/>
  <c r="M1093" i="56"/>
  <c r="J1093" i="56"/>
  <c r="R1093" i="56" l="1"/>
  <c r="Q1093" i="56"/>
  <c r="B1095" i="56"/>
  <c r="N1094" i="56"/>
  <c r="I1094" i="56"/>
  <c r="H1094" i="56"/>
  <c r="F1094" i="56"/>
  <c r="K1094" i="56"/>
  <c r="G1094" i="56"/>
  <c r="J1094" i="56"/>
  <c r="E1094" i="56"/>
  <c r="M1094" i="56"/>
  <c r="C1094" i="56"/>
  <c r="D1094" i="56"/>
  <c r="L1094" i="56"/>
  <c r="O1094" i="56"/>
  <c r="P1094" i="56"/>
  <c r="R1094" i="56" l="1"/>
  <c r="B1096" i="56"/>
  <c r="Q1094" i="56"/>
  <c r="G1095" i="56"/>
  <c r="H1095" i="56"/>
  <c r="K1095" i="56"/>
  <c r="I1095" i="56"/>
  <c r="O1095" i="56"/>
  <c r="J1095" i="56"/>
  <c r="E1095" i="56"/>
  <c r="F1095" i="56"/>
  <c r="M1095" i="56"/>
  <c r="P1095" i="56"/>
  <c r="D1095" i="56"/>
  <c r="N1095" i="56"/>
  <c r="C1095" i="56"/>
  <c r="L1095" i="56"/>
  <c r="R1095" i="56" l="1"/>
  <c r="Q1095" i="56"/>
  <c r="B1097" i="56"/>
  <c r="L1096" i="56"/>
  <c r="F1096" i="56"/>
  <c r="P1096" i="56"/>
  <c r="K1096" i="56"/>
  <c r="C1096" i="56"/>
  <c r="G1096" i="56"/>
  <c r="J1096" i="56"/>
  <c r="H1096" i="56"/>
  <c r="O1096" i="56"/>
  <c r="I1096" i="56"/>
  <c r="E1096" i="56"/>
  <c r="M1096" i="56"/>
  <c r="N1096" i="56"/>
  <c r="D1096" i="56"/>
  <c r="R1096" i="56" l="1"/>
  <c r="B1098" i="56"/>
  <c r="Q1096" i="56"/>
  <c r="G1097" i="56"/>
  <c r="K1097" i="56"/>
  <c r="I1097" i="56"/>
  <c r="E1097" i="56"/>
  <c r="P1097" i="56"/>
  <c r="O1097" i="56"/>
  <c r="C1097" i="56"/>
  <c r="N1097" i="56"/>
  <c r="F1097" i="56"/>
  <c r="L1097" i="56"/>
  <c r="M1097" i="56"/>
  <c r="H1097" i="56"/>
  <c r="J1097" i="56"/>
  <c r="D1097" i="56"/>
  <c r="R1097" i="56" l="1"/>
  <c r="Q1097" i="56"/>
  <c r="B1099" i="56"/>
  <c r="M1098" i="56"/>
  <c r="G1098" i="56"/>
  <c r="F1098" i="56"/>
  <c r="K1098" i="56"/>
  <c r="E1098" i="56"/>
  <c r="C1098" i="56"/>
  <c r="J1098" i="56"/>
  <c r="O1098" i="56"/>
  <c r="H1098" i="56"/>
  <c r="L1098" i="56"/>
  <c r="P1098" i="56"/>
  <c r="D1098" i="56"/>
  <c r="N1098" i="56"/>
  <c r="I1098" i="56"/>
  <c r="R1098" i="56" l="1"/>
  <c r="B1100" i="56"/>
  <c r="Q1098" i="56"/>
  <c r="L1099" i="56"/>
  <c r="C1099" i="56"/>
  <c r="M1099" i="56"/>
  <c r="N1099" i="56"/>
  <c r="K1099" i="56"/>
  <c r="D1099" i="56"/>
  <c r="J1099" i="56"/>
  <c r="H1099" i="56"/>
  <c r="G1099" i="56"/>
  <c r="F1099" i="56"/>
  <c r="O1099" i="56"/>
  <c r="E1099" i="56"/>
  <c r="P1099" i="56"/>
  <c r="I1099" i="56"/>
  <c r="R1099" i="56" l="1"/>
  <c r="Q1099" i="56"/>
  <c r="B1101" i="56"/>
  <c r="E1100" i="56"/>
  <c r="K1100" i="56"/>
  <c r="L1100" i="56"/>
  <c r="O1100" i="56"/>
  <c r="F1100" i="56"/>
  <c r="G1100" i="56"/>
  <c r="D1100" i="56"/>
  <c r="N1100" i="56"/>
  <c r="H1100" i="56"/>
  <c r="P1100" i="56"/>
  <c r="J1100" i="56"/>
  <c r="I1100" i="56"/>
  <c r="M1100" i="56"/>
  <c r="C1100" i="56"/>
  <c r="R1100" i="56" l="1"/>
  <c r="B1102" i="56"/>
  <c r="Q1100" i="56"/>
  <c r="D1101" i="56"/>
  <c r="C1101" i="56"/>
  <c r="M1101" i="56"/>
  <c r="F1101" i="56"/>
  <c r="P1101" i="56"/>
  <c r="E1101" i="56"/>
  <c r="J1101" i="56"/>
  <c r="G1101" i="56"/>
  <c r="L1101" i="56"/>
  <c r="N1101" i="56"/>
  <c r="H1101" i="56"/>
  <c r="K1101" i="56"/>
  <c r="O1101" i="56"/>
  <c r="I1101" i="56"/>
  <c r="R1101" i="56" l="1"/>
  <c r="Q1101" i="56"/>
  <c r="B1103" i="56"/>
  <c r="N1102" i="56"/>
  <c r="H1102" i="56"/>
  <c r="E1102" i="56"/>
  <c r="L1102" i="56"/>
  <c r="M1102" i="56"/>
  <c r="I1102" i="56"/>
  <c r="O1102" i="56"/>
  <c r="P1102" i="56"/>
  <c r="J1102" i="56"/>
  <c r="K1102" i="56"/>
  <c r="G1102" i="56"/>
  <c r="D1102" i="56"/>
  <c r="C1102" i="56"/>
  <c r="F1102" i="56"/>
  <c r="R1102" i="56" l="1"/>
  <c r="B1104" i="56"/>
  <c r="Q1102" i="56"/>
  <c r="E1103" i="56"/>
  <c r="J1103" i="56"/>
  <c r="I1103" i="56"/>
  <c r="P1103" i="56"/>
  <c r="M1103" i="56"/>
  <c r="H1103" i="56"/>
  <c r="O1103" i="56"/>
  <c r="C1103" i="56"/>
  <c r="N1103" i="56"/>
  <c r="F1103" i="56"/>
  <c r="D1103" i="56"/>
  <c r="K1103" i="56"/>
  <c r="L1103" i="56"/>
  <c r="G1103" i="56"/>
  <c r="R1103" i="56" l="1"/>
  <c r="Q1103" i="56"/>
  <c r="B1105" i="56"/>
  <c r="N1104" i="56"/>
  <c r="D1104" i="56"/>
  <c r="C1104" i="56"/>
  <c r="J1104" i="56"/>
  <c r="E1104" i="56"/>
  <c r="P1104" i="56"/>
  <c r="M1104" i="56"/>
  <c r="O1104" i="56"/>
  <c r="L1104" i="56"/>
  <c r="I1104" i="56"/>
  <c r="F1104" i="56"/>
  <c r="H1104" i="56"/>
  <c r="K1104" i="56"/>
  <c r="G1104" i="56"/>
  <c r="R1104" i="56" l="1"/>
  <c r="B1106" i="56"/>
  <c r="Q1104" i="56"/>
  <c r="N1105" i="56"/>
  <c r="C1105" i="56"/>
  <c r="E1105" i="56"/>
  <c r="D1105" i="56"/>
  <c r="H1105" i="56"/>
  <c r="P1105" i="56"/>
  <c r="K1105" i="56"/>
  <c r="F1105" i="56"/>
  <c r="M1105" i="56"/>
  <c r="I1105" i="56"/>
  <c r="J1105" i="56"/>
  <c r="O1105" i="56"/>
  <c r="G1105" i="56"/>
  <c r="L1105" i="56"/>
  <c r="R1105" i="56" l="1"/>
  <c r="Q1105" i="56"/>
  <c r="B1107" i="56"/>
  <c r="P1106" i="56"/>
  <c r="K1106" i="56"/>
  <c r="I1106" i="56"/>
  <c r="G1106" i="56"/>
  <c r="L1106" i="56"/>
  <c r="O1106" i="56"/>
  <c r="C1106" i="56"/>
  <c r="M1106" i="56"/>
  <c r="N1106" i="56"/>
  <c r="H1106" i="56"/>
  <c r="F1106" i="56"/>
  <c r="E1106" i="56"/>
  <c r="D1106" i="56"/>
  <c r="J1106" i="56"/>
  <c r="R1106" i="56" l="1"/>
  <c r="B1108" i="56"/>
  <c r="Q1106" i="56"/>
  <c r="H1107" i="56"/>
  <c r="O1107" i="56"/>
  <c r="J1107" i="56"/>
  <c r="K1107" i="56"/>
  <c r="E1107" i="56"/>
  <c r="F1107" i="56"/>
  <c r="P1107" i="56"/>
  <c r="C1107" i="56"/>
  <c r="N1107" i="56"/>
  <c r="L1107" i="56"/>
  <c r="I1107" i="56"/>
  <c r="D1107" i="56"/>
  <c r="G1107" i="56"/>
  <c r="M1107" i="56"/>
  <c r="R1107" i="56" l="1"/>
  <c r="Q1107" i="56"/>
  <c r="B1109" i="56"/>
  <c r="P1108" i="56"/>
  <c r="G1108" i="56"/>
  <c r="D1108" i="56"/>
  <c r="H1108" i="56"/>
  <c r="L1108" i="56"/>
  <c r="I1108" i="56"/>
  <c r="J1108" i="56"/>
  <c r="O1108" i="56"/>
  <c r="E1108" i="56"/>
  <c r="K1108" i="56"/>
  <c r="M1108" i="56"/>
  <c r="C1108" i="56"/>
  <c r="N1108" i="56"/>
  <c r="F1108" i="56"/>
  <c r="R1108" i="56" l="1"/>
  <c r="B1110" i="56"/>
  <c r="Q1108" i="56"/>
  <c r="E1109" i="56"/>
  <c r="F1109" i="56"/>
  <c r="K1109" i="56"/>
  <c r="L1109" i="56"/>
  <c r="H1109" i="56"/>
  <c r="D1109" i="56"/>
  <c r="G1109" i="56"/>
  <c r="N1109" i="56"/>
  <c r="P1109" i="56"/>
  <c r="M1109" i="56"/>
  <c r="I1109" i="56"/>
  <c r="J1109" i="56"/>
  <c r="O1109" i="56"/>
  <c r="C1109" i="56"/>
  <c r="R1109" i="56" l="1"/>
  <c r="Q1109" i="56"/>
  <c r="B1111" i="56"/>
  <c r="M1110" i="56"/>
  <c r="C1110" i="56"/>
  <c r="O1110" i="56"/>
  <c r="G1110" i="56"/>
  <c r="E1110" i="56"/>
  <c r="D1110" i="56"/>
  <c r="L1110" i="56"/>
  <c r="P1110" i="56"/>
  <c r="I1110" i="56"/>
  <c r="H1110" i="56"/>
  <c r="N1110" i="56"/>
  <c r="J1110" i="56"/>
  <c r="K1110" i="56"/>
  <c r="F1110" i="56"/>
  <c r="R1110" i="56" l="1"/>
  <c r="B1112" i="56"/>
  <c r="Q1110" i="56"/>
  <c r="E1111" i="56"/>
  <c r="L1111" i="56"/>
  <c r="G1111" i="56"/>
  <c r="M1111" i="56"/>
  <c r="I1111" i="56"/>
  <c r="K1111" i="56"/>
  <c r="H1111" i="56"/>
  <c r="P1111" i="56"/>
  <c r="J1111" i="56"/>
  <c r="D1111" i="56"/>
  <c r="F1111" i="56"/>
  <c r="N1111" i="56"/>
  <c r="O1111" i="56"/>
  <c r="C1111" i="56"/>
  <c r="R1111" i="56" l="1"/>
  <c r="Q1111" i="56"/>
  <c r="B1113" i="56"/>
  <c r="L1112" i="56"/>
  <c r="I1112" i="56"/>
  <c r="E1112" i="56"/>
  <c r="D1112" i="56"/>
  <c r="J1112" i="56"/>
  <c r="H1112" i="56"/>
  <c r="M1112" i="56"/>
  <c r="K1112" i="56"/>
  <c r="O1112" i="56"/>
  <c r="P1112" i="56"/>
  <c r="G1112" i="56"/>
  <c r="C1112" i="56"/>
  <c r="N1112" i="56"/>
  <c r="F1112" i="56"/>
  <c r="R1112" i="56" l="1"/>
  <c r="B1114" i="56"/>
  <c r="Q1112" i="56"/>
  <c r="L1113" i="56"/>
  <c r="P1113" i="56"/>
  <c r="H1113" i="56"/>
  <c r="I1113" i="56"/>
  <c r="F1113" i="56"/>
  <c r="N1113" i="56"/>
  <c r="J1113" i="56"/>
  <c r="K1113" i="56"/>
  <c r="E1113" i="56"/>
  <c r="O1113" i="56"/>
  <c r="M1113" i="56"/>
  <c r="C1113" i="56"/>
  <c r="D1113" i="56"/>
  <c r="G1113" i="56"/>
  <c r="R1113" i="56" l="1"/>
  <c r="Q1113" i="56"/>
  <c r="B1115" i="56"/>
  <c r="D1114" i="56"/>
  <c r="G1114" i="56"/>
  <c r="J1114" i="56"/>
  <c r="P1114" i="56"/>
  <c r="N1114" i="56"/>
  <c r="E1114" i="56"/>
  <c r="I1114" i="56"/>
  <c r="K1114" i="56"/>
  <c r="O1114" i="56"/>
  <c r="M1114" i="56"/>
  <c r="F1114" i="56"/>
  <c r="H1114" i="56"/>
  <c r="L1114" i="56"/>
  <c r="C1114" i="56"/>
  <c r="R1114" i="56" l="1"/>
  <c r="Q1114" i="56"/>
  <c r="B1116" i="56"/>
  <c r="O1115" i="56"/>
  <c r="J1115" i="56"/>
  <c r="L1115" i="56"/>
  <c r="K1115" i="56"/>
  <c r="G1115" i="56"/>
  <c r="F1115" i="56"/>
  <c r="M1115" i="56"/>
  <c r="E1115" i="56"/>
  <c r="D1115" i="56"/>
  <c r="C1115" i="56"/>
  <c r="P1115" i="56"/>
  <c r="N1115" i="56"/>
  <c r="I1115" i="56"/>
  <c r="H1115" i="56"/>
  <c r="R1115" i="56" l="1"/>
  <c r="B1117" i="56"/>
  <c r="Q1115" i="56"/>
  <c r="J1116" i="56"/>
  <c r="H1116" i="56"/>
  <c r="F1116" i="56"/>
  <c r="I1116" i="56"/>
  <c r="P1116" i="56"/>
  <c r="E1116" i="56"/>
  <c r="D1116" i="56"/>
  <c r="G1116" i="56"/>
  <c r="L1116" i="56"/>
  <c r="O1116" i="56"/>
  <c r="C1116" i="56"/>
  <c r="N1116" i="56"/>
  <c r="K1116" i="56"/>
  <c r="M1116" i="56"/>
  <c r="R1116" i="56" l="1"/>
  <c r="Q1116" i="56"/>
  <c r="B1118" i="56"/>
  <c r="P1117" i="56"/>
  <c r="M1117" i="56"/>
  <c r="O1117" i="56"/>
  <c r="D1117" i="56"/>
  <c r="I1117" i="56"/>
  <c r="G1117" i="56"/>
  <c r="J1117" i="56"/>
  <c r="H1117" i="56"/>
  <c r="L1117" i="56"/>
  <c r="K1117" i="56"/>
  <c r="N1117" i="56"/>
  <c r="F1117" i="56"/>
  <c r="E1117" i="56"/>
  <c r="C1117" i="56"/>
  <c r="R1117" i="56" l="1"/>
  <c r="B1119" i="56"/>
  <c r="Q1117" i="56"/>
  <c r="I1118" i="56"/>
  <c r="F1118" i="56"/>
  <c r="N1118" i="56"/>
  <c r="E1118" i="56"/>
  <c r="L1118" i="56"/>
  <c r="K1118" i="56"/>
  <c r="H1118" i="56"/>
  <c r="C1118" i="56"/>
  <c r="J1118" i="56"/>
  <c r="O1118" i="56"/>
  <c r="G1118" i="56"/>
  <c r="D1118" i="56"/>
  <c r="M1118" i="56"/>
  <c r="P1118" i="56"/>
  <c r="R1118" i="56" l="1"/>
  <c r="Q1118" i="56"/>
  <c r="B1120" i="56"/>
  <c r="J1119" i="56"/>
  <c r="F1119" i="56"/>
  <c r="L1119" i="56"/>
  <c r="H1119" i="56"/>
  <c r="E1119" i="56"/>
  <c r="K1119" i="56"/>
  <c r="C1119" i="56"/>
  <c r="O1119" i="56"/>
  <c r="P1119" i="56"/>
  <c r="I1119" i="56"/>
  <c r="M1119" i="56"/>
  <c r="G1119" i="56"/>
  <c r="N1119" i="56"/>
  <c r="D1119" i="56"/>
  <c r="R1119" i="56" l="1"/>
  <c r="B1121" i="56"/>
  <c r="Q1119" i="56"/>
  <c r="J1120" i="56"/>
  <c r="G1120" i="56"/>
  <c r="P1120" i="56"/>
  <c r="N1120" i="56"/>
  <c r="D1120" i="56"/>
  <c r="E1120" i="56"/>
  <c r="F1120" i="56"/>
  <c r="L1120" i="56"/>
  <c r="O1120" i="56"/>
  <c r="K1120" i="56"/>
  <c r="C1120" i="56"/>
  <c r="I1120" i="56"/>
  <c r="H1120" i="56"/>
  <c r="M1120" i="56"/>
  <c r="R1120" i="56" l="1"/>
  <c r="Q1120" i="56"/>
  <c r="B1122" i="56"/>
  <c r="D1121" i="56"/>
  <c r="I1121" i="56"/>
  <c r="J1121" i="56"/>
  <c r="H1121" i="56"/>
  <c r="M1121" i="56"/>
  <c r="N1121" i="56"/>
  <c r="P1121" i="56"/>
  <c r="E1121" i="56"/>
  <c r="G1121" i="56"/>
  <c r="F1121" i="56"/>
  <c r="L1121" i="56"/>
  <c r="C1121" i="56"/>
  <c r="O1121" i="56"/>
  <c r="K1121" i="56"/>
  <c r="R1121" i="56" l="1"/>
  <c r="B1123" i="56"/>
  <c r="Q1121" i="56"/>
  <c r="F1122" i="56"/>
  <c r="J1122" i="56"/>
  <c r="O1122" i="56"/>
  <c r="L1122" i="56"/>
  <c r="I1122" i="56"/>
  <c r="M1122" i="56"/>
  <c r="G1122" i="56"/>
  <c r="E1122" i="56"/>
  <c r="N1122" i="56"/>
  <c r="K1122" i="56"/>
  <c r="H1122" i="56"/>
  <c r="C1122" i="56"/>
  <c r="P1122" i="56"/>
  <c r="D1122" i="56"/>
  <c r="R1122" i="56" l="1"/>
  <c r="Q1122" i="56"/>
  <c r="B1124" i="56"/>
  <c r="G1123" i="56"/>
  <c r="O1123" i="56"/>
  <c r="P1123" i="56"/>
  <c r="K1123" i="56"/>
  <c r="H1123" i="56"/>
  <c r="I1123" i="56"/>
  <c r="D1123" i="56"/>
  <c r="E1123" i="56"/>
  <c r="C1123" i="56"/>
  <c r="L1123" i="56"/>
  <c r="N1123" i="56"/>
  <c r="F1123" i="56"/>
  <c r="M1123" i="56"/>
  <c r="J1123" i="56"/>
  <c r="R1123" i="56" l="1"/>
  <c r="B1125" i="56"/>
  <c r="Q1123" i="56"/>
  <c r="E1124" i="56"/>
  <c r="N1124" i="56"/>
  <c r="H1124" i="56"/>
  <c r="K1124" i="56"/>
  <c r="D1124" i="56"/>
  <c r="I1124" i="56"/>
  <c r="O1124" i="56"/>
  <c r="G1124" i="56"/>
  <c r="L1124" i="56"/>
  <c r="C1124" i="56"/>
  <c r="P1124" i="56"/>
  <c r="F1124" i="56"/>
  <c r="J1124" i="56"/>
  <c r="M1124" i="56"/>
  <c r="R1124" i="56" l="1"/>
  <c r="Q1124" i="56"/>
  <c r="B1126" i="56"/>
  <c r="J1125" i="56"/>
  <c r="F1125" i="56"/>
  <c r="M1125" i="56"/>
  <c r="D1125" i="56"/>
  <c r="H1125" i="56"/>
  <c r="P1125" i="56"/>
  <c r="K1125" i="56"/>
  <c r="E1125" i="56"/>
  <c r="G1125" i="56"/>
  <c r="O1125" i="56"/>
  <c r="I1125" i="56"/>
  <c r="N1125" i="56"/>
  <c r="L1125" i="56"/>
  <c r="C1125" i="56"/>
  <c r="R1125" i="56" l="1"/>
  <c r="B1127" i="56"/>
  <c r="Q1125" i="56"/>
  <c r="E1126" i="56"/>
  <c r="P1126" i="56"/>
  <c r="F1126" i="56"/>
  <c r="G1126" i="56"/>
  <c r="N1126" i="56"/>
  <c r="M1126" i="56"/>
  <c r="H1126" i="56"/>
  <c r="K1126" i="56"/>
  <c r="O1126" i="56"/>
  <c r="J1126" i="56"/>
  <c r="L1126" i="56"/>
  <c r="C1126" i="56"/>
  <c r="I1126" i="56"/>
  <c r="D1126" i="56"/>
  <c r="R1126" i="56" l="1"/>
  <c r="Q1126" i="56"/>
  <c r="B1128" i="56"/>
  <c r="G1127" i="56"/>
  <c r="I1127" i="56"/>
  <c r="E1127" i="56"/>
  <c r="M1127" i="56"/>
  <c r="K1127" i="56"/>
  <c r="N1127" i="56"/>
  <c r="P1127" i="56"/>
  <c r="J1127" i="56"/>
  <c r="D1127" i="56"/>
  <c r="C1127" i="56"/>
  <c r="H1127" i="56"/>
  <c r="O1127" i="56"/>
  <c r="L1127" i="56"/>
  <c r="F1127" i="56"/>
  <c r="R1127" i="56" l="1"/>
  <c r="B1129" i="56"/>
  <c r="Q1127" i="56"/>
  <c r="O1128" i="56"/>
  <c r="K1128" i="56"/>
  <c r="L1128" i="56"/>
  <c r="N1128" i="56"/>
  <c r="J1128" i="56"/>
  <c r="F1128" i="56"/>
  <c r="M1128" i="56"/>
  <c r="C1128" i="56"/>
  <c r="I1128" i="56"/>
  <c r="D1128" i="56"/>
  <c r="G1128" i="56"/>
  <c r="E1128" i="56"/>
  <c r="H1128" i="56"/>
  <c r="P1128" i="56"/>
  <c r="R1128" i="56" l="1"/>
  <c r="Q1128" i="56"/>
  <c r="B1130" i="56"/>
  <c r="J1129" i="56"/>
  <c r="E1129" i="56"/>
  <c r="C1129" i="56"/>
  <c r="I1129" i="56"/>
  <c r="F1129" i="56"/>
  <c r="L1129" i="56"/>
  <c r="O1129" i="56"/>
  <c r="M1129" i="56"/>
  <c r="P1129" i="56"/>
  <c r="G1129" i="56"/>
  <c r="N1129" i="56"/>
  <c r="H1129" i="56"/>
  <c r="D1129" i="56"/>
  <c r="K1129" i="56"/>
  <c r="R1129" i="56" l="1"/>
  <c r="B1131" i="56"/>
  <c r="Q1129" i="56"/>
  <c r="H1130" i="56"/>
  <c r="O1130" i="56"/>
  <c r="N1130" i="56"/>
  <c r="C1130" i="56"/>
  <c r="F1130" i="56"/>
  <c r="P1130" i="56"/>
  <c r="G1130" i="56"/>
  <c r="E1130" i="56"/>
  <c r="L1130" i="56"/>
  <c r="I1130" i="56"/>
  <c r="J1130" i="56"/>
  <c r="M1130" i="56"/>
  <c r="D1130" i="56"/>
  <c r="K1130" i="56"/>
  <c r="R1130" i="56" l="1"/>
  <c r="Q1130" i="56"/>
  <c r="B1132" i="56"/>
  <c r="H1131" i="56"/>
  <c r="C1131" i="56"/>
  <c r="N1131" i="56"/>
  <c r="K1131" i="56"/>
  <c r="L1131" i="56"/>
  <c r="D1131" i="56"/>
  <c r="I1131" i="56"/>
  <c r="J1131" i="56"/>
  <c r="M1131" i="56"/>
  <c r="F1131" i="56"/>
  <c r="G1131" i="56"/>
  <c r="O1131" i="56"/>
  <c r="P1131" i="56"/>
  <c r="E1131" i="56"/>
  <c r="R1131" i="56" l="1"/>
  <c r="B1133" i="56"/>
  <c r="Q1131" i="56"/>
  <c r="K1132" i="56"/>
  <c r="L1132" i="56"/>
  <c r="E1132" i="56"/>
  <c r="D1132" i="56"/>
  <c r="J1132" i="56"/>
  <c r="N1132" i="56"/>
  <c r="G1132" i="56"/>
  <c r="M1132" i="56"/>
  <c r="P1132" i="56"/>
  <c r="O1132" i="56"/>
  <c r="C1132" i="56"/>
  <c r="F1132" i="56"/>
  <c r="I1132" i="56"/>
  <c r="H1132" i="56"/>
  <c r="R1132" i="56" l="1"/>
  <c r="Q1132" i="56"/>
  <c r="B1134" i="56"/>
  <c r="D1133" i="56"/>
  <c r="L1133" i="56"/>
  <c r="G1133" i="56"/>
  <c r="M1133" i="56"/>
  <c r="K1133" i="56"/>
  <c r="P1133" i="56"/>
  <c r="F1133" i="56"/>
  <c r="C1133" i="56"/>
  <c r="N1133" i="56"/>
  <c r="J1133" i="56"/>
  <c r="I1133" i="56"/>
  <c r="E1133" i="56"/>
  <c r="H1133" i="56"/>
  <c r="O1133" i="56"/>
  <c r="R1133" i="56" l="1"/>
  <c r="B1135" i="56"/>
  <c r="Q1133" i="56"/>
  <c r="M1134" i="56"/>
  <c r="I1134" i="56"/>
  <c r="O1134" i="56"/>
  <c r="N1134" i="56"/>
  <c r="F1134" i="56"/>
  <c r="P1134" i="56"/>
  <c r="E1134" i="56"/>
  <c r="K1134" i="56"/>
  <c r="D1134" i="56"/>
  <c r="G1134" i="56"/>
  <c r="L1134" i="56"/>
  <c r="H1134" i="56"/>
  <c r="C1134" i="56"/>
  <c r="J1134" i="56"/>
  <c r="R1134" i="56" l="1"/>
  <c r="Q1134" i="56"/>
  <c r="B1136" i="56"/>
  <c r="E1135" i="56"/>
  <c r="F1135" i="56"/>
  <c r="J1135" i="56"/>
  <c r="N1135" i="56"/>
  <c r="C1135" i="56"/>
  <c r="I1135" i="56"/>
  <c r="D1135" i="56"/>
  <c r="O1135" i="56"/>
  <c r="M1135" i="56"/>
  <c r="K1135" i="56"/>
  <c r="L1135" i="56"/>
  <c r="G1135" i="56"/>
  <c r="H1135" i="56"/>
  <c r="P1135" i="56"/>
  <c r="R1135" i="56" l="1"/>
  <c r="B1137" i="56"/>
  <c r="Q1135" i="56"/>
  <c r="C1136" i="56"/>
  <c r="F1136" i="56"/>
  <c r="E1136" i="56"/>
  <c r="N1136" i="56"/>
  <c r="O1136" i="56"/>
  <c r="L1136" i="56"/>
  <c r="M1136" i="56"/>
  <c r="H1136" i="56"/>
  <c r="K1136" i="56"/>
  <c r="D1136" i="56"/>
  <c r="J1136" i="56"/>
  <c r="G1136" i="56"/>
  <c r="I1136" i="56"/>
  <c r="P1136" i="56"/>
  <c r="R1136" i="56" l="1"/>
  <c r="Q1136" i="56"/>
  <c r="B1138" i="56"/>
  <c r="P1137" i="56"/>
  <c r="E1137" i="56"/>
  <c r="L1137" i="56"/>
  <c r="K1137" i="56"/>
  <c r="F1137" i="56"/>
  <c r="H1137" i="56"/>
  <c r="D1137" i="56"/>
  <c r="C1137" i="56"/>
  <c r="M1137" i="56"/>
  <c r="G1137" i="56"/>
  <c r="O1137" i="56"/>
  <c r="J1137" i="56"/>
  <c r="I1137" i="56"/>
  <c r="N1137" i="56"/>
  <c r="R1137" i="56" l="1"/>
  <c r="B1139" i="56"/>
  <c r="Q1137" i="56"/>
  <c r="C1138" i="56"/>
  <c r="I1138" i="56"/>
  <c r="M1138" i="56"/>
  <c r="H1138" i="56"/>
  <c r="K1138" i="56"/>
  <c r="N1138" i="56"/>
  <c r="D1138" i="56"/>
  <c r="G1138" i="56"/>
  <c r="O1138" i="56"/>
  <c r="P1138" i="56"/>
  <c r="J1138" i="56"/>
  <c r="F1138" i="56"/>
  <c r="E1138" i="56"/>
  <c r="L1138" i="56"/>
  <c r="R1138" i="56" l="1"/>
  <c r="Q1138" i="56"/>
  <c r="B1140" i="56"/>
  <c r="N1139" i="56"/>
  <c r="H1139" i="56"/>
  <c r="F1139" i="56"/>
  <c r="E1139" i="56"/>
  <c r="J1139" i="56"/>
  <c r="C1139" i="56"/>
  <c r="G1139" i="56"/>
  <c r="D1139" i="56"/>
  <c r="P1139" i="56"/>
  <c r="L1139" i="56"/>
  <c r="M1139" i="56"/>
  <c r="I1139" i="56"/>
  <c r="O1139" i="56"/>
  <c r="K1139" i="56"/>
  <c r="R1139" i="56" l="1"/>
  <c r="B1141" i="56"/>
  <c r="Q1139" i="56"/>
  <c r="P1140" i="56"/>
  <c r="E1140" i="56"/>
  <c r="I1140" i="56"/>
  <c r="C1140" i="56"/>
  <c r="L1140" i="56"/>
  <c r="K1140" i="56"/>
  <c r="G1140" i="56"/>
  <c r="H1140" i="56"/>
  <c r="N1140" i="56"/>
  <c r="F1140" i="56"/>
  <c r="J1140" i="56"/>
  <c r="M1140" i="56"/>
  <c r="O1140" i="56"/>
  <c r="D1140" i="56"/>
  <c r="R1140" i="56" l="1"/>
  <c r="Q1140" i="56"/>
  <c r="B1142" i="56"/>
  <c r="E1141" i="56"/>
  <c r="L1141" i="56"/>
  <c r="H1141" i="56"/>
  <c r="P1141" i="56"/>
  <c r="C1141" i="56"/>
  <c r="F1141" i="56"/>
  <c r="J1141" i="56"/>
  <c r="O1141" i="56"/>
  <c r="D1141" i="56"/>
  <c r="M1141" i="56"/>
  <c r="K1141" i="56"/>
  <c r="N1141" i="56"/>
  <c r="G1141" i="56"/>
  <c r="I1141" i="56"/>
  <c r="R1141" i="56" l="1"/>
  <c r="B1143" i="56"/>
  <c r="Q1141" i="56"/>
  <c r="C1142" i="56"/>
  <c r="L1142" i="56"/>
  <c r="K1142" i="56"/>
  <c r="O1142" i="56"/>
  <c r="N1142" i="56"/>
  <c r="F1142" i="56"/>
  <c r="G1142" i="56"/>
  <c r="D1142" i="56"/>
  <c r="J1142" i="56"/>
  <c r="M1142" i="56"/>
  <c r="H1142" i="56"/>
  <c r="E1142" i="56"/>
  <c r="I1142" i="56"/>
  <c r="P1142" i="56"/>
  <c r="R1142" i="56" l="1"/>
  <c r="Q1142" i="56"/>
  <c r="B1144" i="56"/>
  <c r="M1143" i="56"/>
  <c r="H1143" i="56"/>
  <c r="I1143" i="56"/>
  <c r="N1143" i="56"/>
  <c r="E1143" i="56"/>
  <c r="K1143" i="56"/>
  <c r="G1143" i="56"/>
  <c r="O1143" i="56"/>
  <c r="P1143" i="56"/>
  <c r="D1143" i="56"/>
  <c r="F1143" i="56"/>
  <c r="J1143" i="56"/>
  <c r="L1143" i="56"/>
  <c r="C1143" i="56"/>
  <c r="R1143" i="56" l="1"/>
  <c r="B1145" i="56"/>
  <c r="Q1143" i="56"/>
  <c r="N1144" i="56"/>
  <c r="G1144" i="56"/>
  <c r="I1144" i="56"/>
  <c r="E1144" i="56"/>
  <c r="H1144" i="56"/>
  <c r="D1144" i="56"/>
  <c r="F1144" i="56"/>
  <c r="K1144" i="56"/>
  <c r="P1144" i="56"/>
  <c r="C1144" i="56"/>
  <c r="L1144" i="56"/>
  <c r="O1144" i="56"/>
  <c r="J1144" i="56"/>
  <c r="M1144" i="56"/>
  <c r="R1144" i="56" l="1"/>
  <c r="Q1144" i="56"/>
  <c r="B1146" i="56"/>
  <c r="P1145" i="56"/>
  <c r="O1145" i="56"/>
  <c r="N1145" i="56"/>
  <c r="M1145" i="56"/>
  <c r="E1145" i="56"/>
  <c r="D1145" i="56"/>
  <c r="G1145" i="56"/>
  <c r="J1145" i="56"/>
  <c r="H1145" i="56"/>
  <c r="F1145" i="56"/>
  <c r="K1145" i="56"/>
  <c r="I1145" i="56"/>
  <c r="C1145" i="56"/>
  <c r="L1145" i="56"/>
  <c r="R1145" i="56" l="1"/>
  <c r="B1147" i="56"/>
  <c r="Q1145" i="56"/>
  <c r="D1146" i="56"/>
  <c r="P1146" i="56"/>
  <c r="G1146" i="56"/>
  <c r="E1146" i="56"/>
  <c r="K1146" i="56"/>
  <c r="M1146" i="56"/>
  <c r="J1146" i="56"/>
  <c r="F1146" i="56"/>
  <c r="O1146" i="56"/>
  <c r="N1146" i="56"/>
  <c r="H1146" i="56"/>
  <c r="I1146" i="56"/>
  <c r="C1146" i="56"/>
  <c r="L1146" i="56"/>
  <c r="R1146" i="56" l="1"/>
  <c r="Q1146" i="56"/>
  <c r="B1148" i="56"/>
  <c r="D1147" i="56"/>
  <c r="L1147" i="56"/>
  <c r="H1147" i="56"/>
  <c r="M1147" i="56"/>
  <c r="I1147" i="56"/>
  <c r="C1147" i="56"/>
  <c r="E1147" i="56"/>
  <c r="K1147" i="56"/>
  <c r="G1147" i="56"/>
  <c r="O1147" i="56"/>
  <c r="P1147" i="56"/>
  <c r="F1147" i="56"/>
  <c r="J1147" i="56"/>
  <c r="N1147" i="56"/>
  <c r="R1147" i="56" l="1"/>
  <c r="Q1147" i="56"/>
  <c r="B1149" i="56"/>
  <c r="L1148" i="56"/>
  <c r="D1148" i="56"/>
  <c r="G1148" i="56"/>
  <c r="E1148" i="56"/>
  <c r="C1148" i="56"/>
  <c r="M1148" i="56"/>
  <c r="F1148" i="56"/>
  <c r="H1148" i="56"/>
  <c r="P1148" i="56"/>
  <c r="K1148" i="56"/>
  <c r="I1148" i="56"/>
  <c r="N1148" i="56"/>
  <c r="J1148" i="56"/>
  <c r="O1148" i="56"/>
  <c r="R1148" i="56" l="1"/>
  <c r="B1150" i="56"/>
  <c r="Q1148" i="56"/>
  <c r="C1149" i="56"/>
  <c r="I1149" i="56"/>
  <c r="N1149" i="56"/>
  <c r="E1149" i="56"/>
  <c r="P1149" i="56"/>
  <c r="K1149" i="56"/>
  <c r="D1149" i="56"/>
  <c r="L1149" i="56"/>
  <c r="F1149" i="56"/>
  <c r="O1149" i="56"/>
  <c r="H1149" i="56"/>
  <c r="M1149" i="56"/>
  <c r="G1149" i="56"/>
  <c r="J1149" i="56"/>
  <c r="R1149" i="56" l="1"/>
  <c r="Q1149" i="56"/>
  <c r="B1151" i="56"/>
  <c r="L1150" i="56"/>
  <c r="G1150" i="56"/>
  <c r="P1150" i="56"/>
  <c r="D1150" i="56"/>
  <c r="H1150" i="56"/>
  <c r="I1150" i="56"/>
  <c r="O1150" i="56"/>
  <c r="F1150" i="56"/>
  <c r="M1150" i="56"/>
  <c r="J1150" i="56"/>
  <c r="K1150" i="56"/>
  <c r="E1150" i="56"/>
  <c r="N1150" i="56"/>
  <c r="C1150" i="56"/>
  <c r="R1150" i="56" l="1"/>
  <c r="Q1150" i="56"/>
  <c r="B1152" i="56"/>
  <c r="H1151" i="56"/>
  <c r="E1151" i="56"/>
  <c r="M1151" i="56"/>
  <c r="N1151" i="56"/>
  <c r="J1151" i="56"/>
  <c r="P1151" i="56"/>
  <c r="D1151" i="56"/>
  <c r="F1151" i="56"/>
  <c r="I1151" i="56"/>
  <c r="K1151" i="56"/>
  <c r="G1151" i="56"/>
  <c r="C1151" i="56"/>
  <c r="L1151" i="56"/>
  <c r="O1151" i="56"/>
  <c r="R1151" i="56" l="1"/>
  <c r="B1153" i="56"/>
  <c r="Q1151" i="56"/>
  <c r="D1152" i="56"/>
  <c r="O1152" i="56"/>
  <c r="M1152" i="56"/>
  <c r="G1152" i="56"/>
  <c r="N1152" i="56"/>
  <c r="I1152" i="56"/>
  <c r="C1152" i="56"/>
  <c r="L1152" i="56"/>
  <c r="P1152" i="56"/>
  <c r="J1152" i="56"/>
  <c r="F1152" i="56"/>
  <c r="H1152" i="56"/>
  <c r="K1152" i="56"/>
  <c r="E1152" i="56"/>
  <c r="R1152" i="56" l="1"/>
  <c r="Q1152" i="56"/>
  <c r="B1154" i="56"/>
  <c r="C1153" i="56"/>
  <c r="E1153" i="56"/>
  <c r="O1153" i="56"/>
  <c r="M1153" i="56"/>
  <c r="L1153" i="56"/>
  <c r="G1153" i="56"/>
  <c r="J1153" i="56"/>
  <c r="D1153" i="56"/>
  <c r="F1153" i="56"/>
  <c r="N1153" i="56"/>
  <c r="K1153" i="56"/>
  <c r="H1153" i="56"/>
  <c r="P1153" i="56"/>
  <c r="I1153" i="56"/>
  <c r="R1153" i="56" l="1"/>
  <c r="B1155" i="56"/>
  <c r="Q1153" i="56"/>
  <c r="P1154" i="56"/>
  <c r="C1154" i="56"/>
  <c r="E1154" i="56"/>
  <c r="M1154" i="56"/>
  <c r="F1154" i="56"/>
  <c r="O1154" i="56"/>
  <c r="L1154" i="56"/>
  <c r="J1154" i="56"/>
  <c r="H1154" i="56"/>
  <c r="N1154" i="56"/>
  <c r="D1154" i="56"/>
  <c r="K1154" i="56"/>
  <c r="I1154" i="56"/>
  <c r="G1154" i="56"/>
  <c r="R1154" i="56" l="1"/>
  <c r="Q1154" i="56"/>
  <c r="B1156" i="56"/>
  <c r="L1155" i="56"/>
  <c r="C1155" i="56"/>
  <c r="D1155" i="56"/>
  <c r="G1155" i="56"/>
  <c r="O1155" i="56"/>
  <c r="M1155" i="56"/>
  <c r="K1155" i="56"/>
  <c r="F1155" i="56"/>
  <c r="I1155" i="56"/>
  <c r="N1155" i="56"/>
  <c r="E1155" i="56"/>
  <c r="P1155" i="56"/>
  <c r="H1155" i="56"/>
  <c r="J1155" i="56"/>
  <c r="R1155" i="56" l="1"/>
  <c r="B1157" i="56"/>
  <c r="Q1155" i="56"/>
  <c r="L1156" i="56"/>
  <c r="O1156" i="56"/>
  <c r="E1156" i="56"/>
  <c r="M1156" i="56"/>
  <c r="G1156" i="56"/>
  <c r="I1156" i="56"/>
  <c r="N1156" i="56"/>
  <c r="D1156" i="56"/>
  <c r="H1156" i="56"/>
  <c r="K1156" i="56"/>
  <c r="C1156" i="56"/>
  <c r="J1156" i="56"/>
  <c r="P1156" i="56"/>
  <c r="F1156" i="56"/>
  <c r="R1156" i="56" l="1"/>
  <c r="Q1156" i="56"/>
  <c r="B1158" i="56"/>
  <c r="M1157" i="56"/>
  <c r="J1157" i="56"/>
  <c r="O1157" i="56"/>
  <c r="I1157" i="56"/>
  <c r="K1157" i="56"/>
  <c r="D1157" i="56"/>
  <c r="L1157" i="56"/>
  <c r="H1157" i="56"/>
  <c r="C1157" i="56"/>
  <c r="E1157" i="56"/>
  <c r="N1157" i="56"/>
  <c r="F1157" i="56"/>
  <c r="P1157" i="56"/>
  <c r="G1157" i="56"/>
  <c r="R1157" i="56" l="1"/>
  <c r="Q1157" i="56"/>
  <c r="B1159" i="56"/>
  <c r="P1158" i="56"/>
  <c r="C1158" i="56"/>
  <c r="D1158" i="56"/>
  <c r="M1158" i="56"/>
  <c r="O1158" i="56"/>
  <c r="K1158" i="56"/>
  <c r="E1158" i="56"/>
  <c r="F1158" i="56"/>
  <c r="N1158" i="56"/>
  <c r="J1158" i="56"/>
  <c r="L1158" i="56"/>
  <c r="H1158" i="56"/>
  <c r="G1158" i="56"/>
  <c r="I1158" i="56"/>
  <c r="R1158" i="56" l="1"/>
  <c r="Q1158" i="56"/>
  <c r="B1160" i="56"/>
  <c r="G1159" i="56"/>
  <c r="N1159" i="56"/>
  <c r="P1159" i="56"/>
  <c r="O1159" i="56"/>
  <c r="C1159" i="56"/>
  <c r="K1159" i="56"/>
  <c r="I1159" i="56"/>
  <c r="H1159" i="56"/>
  <c r="J1159" i="56"/>
  <c r="L1159" i="56"/>
  <c r="F1159" i="56"/>
  <c r="D1159" i="56"/>
  <c r="E1159" i="56"/>
  <c r="M1159" i="56"/>
  <c r="R1159" i="56" l="1"/>
  <c r="B1161" i="56"/>
  <c r="Q1159" i="56"/>
  <c r="H1160" i="56"/>
  <c r="I1160" i="56"/>
  <c r="C1160" i="56"/>
  <c r="J1160" i="56"/>
  <c r="M1160" i="56"/>
  <c r="G1160" i="56"/>
  <c r="K1160" i="56"/>
  <c r="O1160" i="56"/>
  <c r="E1160" i="56"/>
  <c r="L1160" i="56"/>
  <c r="P1160" i="56"/>
  <c r="N1160" i="56"/>
  <c r="D1160" i="56"/>
  <c r="F1160" i="56"/>
  <c r="R1160" i="56" l="1"/>
  <c r="Q1160" i="56"/>
  <c r="B1162" i="56"/>
  <c r="K1161" i="56"/>
  <c r="D1161" i="56"/>
  <c r="J1161" i="56"/>
  <c r="E1161" i="56"/>
  <c r="I1161" i="56"/>
  <c r="N1161" i="56"/>
  <c r="F1161" i="56"/>
  <c r="L1161" i="56"/>
  <c r="G1161" i="56"/>
  <c r="P1161" i="56"/>
  <c r="C1161" i="56"/>
  <c r="M1161" i="56"/>
  <c r="O1161" i="56"/>
  <c r="H1161" i="56"/>
  <c r="R1161" i="56" l="1"/>
  <c r="B1163" i="56"/>
  <c r="Q1161" i="56"/>
  <c r="L1162" i="56"/>
  <c r="D1162" i="56"/>
  <c r="P1162" i="56"/>
  <c r="F1162" i="56"/>
  <c r="J1162" i="56"/>
  <c r="N1162" i="56"/>
  <c r="M1162" i="56"/>
  <c r="I1162" i="56"/>
  <c r="H1162" i="56"/>
  <c r="C1162" i="56"/>
  <c r="G1162" i="56"/>
  <c r="O1162" i="56"/>
  <c r="K1162" i="56"/>
  <c r="E1162" i="56"/>
  <c r="R1162" i="56" l="1"/>
  <c r="Q1162" i="56"/>
  <c r="B1164" i="56"/>
  <c r="K1163" i="56"/>
  <c r="G1163" i="56"/>
  <c r="E1163" i="56"/>
  <c r="H1163" i="56"/>
  <c r="P1163" i="56"/>
  <c r="J1163" i="56"/>
  <c r="M1163" i="56"/>
  <c r="F1163" i="56"/>
  <c r="L1163" i="56"/>
  <c r="O1163" i="56"/>
  <c r="C1163" i="56"/>
  <c r="N1163" i="56"/>
  <c r="D1163" i="56"/>
  <c r="I1163" i="56"/>
  <c r="R1163" i="56" l="1"/>
  <c r="B1165" i="56"/>
  <c r="Q1163" i="56"/>
  <c r="P1164" i="56"/>
  <c r="D1164" i="56"/>
  <c r="E1164" i="56"/>
  <c r="I1164" i="56"/>
  <c r="M1164" i="56"/>
  <c r="C1164" i="56"/>
  <c r="G1164" i="56"/>
  <c r="K1164" i="56"/>
  <c r="J1164" i="56"/>
  <c r="L1164" i="56"/>
  <c r="F1164" i="56"/>
  <c r="O1164" i="56"/>
  <c r="N1164" i="56"/>
  <c r="H1164" i="56"/>
  <c r="R1164" i="56" l="1"/>
  <c r="Q1164" i="56"/>
  <c r="B1166" i="56"/>
  <c r="M1165" i="56"/>
  <c r="O1165" i="56"/>
  <c r="H1165" i="56"/>
  <c r="E1165" i="56"/>
  <c r="L1165" i="56"/>
  <c r="J1165" i="56"/>
  <c r="F1165" i="56"/>
  <c r="D1165" i="56"/>
  <c r="C1165" i="56"/>
  <c r="I1165" i="56"/>
  <c r="N1165" i="56"/>
  <c r="P1165" i="56"/>
  <c r="G1165" i="56"/>
  <c r="K1165" i="56"/>
  <c r="R1165" i="56" l="1"/>
  <c r="B1167" i="56"/>
  <c r="Q1165" i="56"/>
  <c r="G1166" i="56"/>
  <c r="I1166" i="56"/>
  <c r="D1166" i="56"/>
  <c r="N1166" i="56"/>
  <c r="P1166" i="56"/>
  <c r="C1166" i="56"/>
  <c r="J1166" i="56"/>
  <c r="H1166" i="56"/>
  <c r="O1166" i="56"/>
  <c r="K1166" i="56"/>
  <c r="L1166" i="56"/>
  <c r="F1166" i="56"/>
  <c r="E1166" i="56"/>
  <c r="M1166" i="56"/>
  <c r="R1166" i="56" l="1"/>
  <c r="Q1166" i="56"/>
  <c r="B1168" i="56"/>
  <c r="F1167" i="56"/>
  <c r="N1167" i="56"/>
  <c r="P1167" i="56"/>
  <c r="H1167" i="56"/>
  <c r="L1167" i="56"/>
  <c r="K1167" i="56"/>
  <c r="D1167" i="56"/>
  <c r="E1167" i="56"/>
  <c r="O1167" i="56"/>
  <c r="I1167" i="56"/>
  <c r="M1167" i="56"/>
  <c r="C1167" i="56"/>
  <c r="G1167" i="56"/>
  <c r="J1167" i="56"/>
  <c r="R1167" i="56" l="1"/>
  <c r="Q1167" i="56"/>
  <c r="B1169" i="56"/>
  <c r="G1168" i="56"/>
  <c r="E1168" i="56"/>
  <c r="P1168" i="56"/>
  <c r="C1168" i="56"/>
  <c r="I1168" i="56"/>
  <c r="D1168" i="56"/>
  <c r="F1168" i="56"/>
  <c r="N1168" i="56"/>
  <c r="K1168" i="56"/>
  <c r="H1168" i="56"/>
  <c r="L1168" i="56"/>
  <c r="M1168" i="56"/>
  <c r="O1168" i="56"/>
  <c r="J1168" i="56"/>
  <c r="R1168" i="56" l="1"/>
  <c r="B1170" i="56"/>
  <c r="Q1168" i="56"/>
  <c r="L1169" i="56"/>
  <c r="E1169" i="56"/>
  <c r="D1169" i="56"/>
  <c r="J1169" i="56"/>
  <c r="O1169" i="56"/>
  <c r="G1169" i="56"/>
  <c r="M1169" i="56"/>
  <c r="C1169" i="56"/>
  <c r="P1169" i="56"/>
  <c r="I1169" i="56"/>
  <c r="N1169" i="56"/>
  <c r="K1169" i="56"/>
  <c r="H1169" i="56"/>
  <c r="F1169" i="56"/>
  <c r="R1169" i="56" l="1"/>
  <c r="Q1169" i="56"/>
  <c r="B1171" i="56"/>
  <c r="E1170" i="56"/>
  <c r="H1170" i="56"/>
  <c r="O1170" i="56"/>
  <c r="G1170" i="56"/>
  <c r="J1170" i="56"/>
  <c r="K1170" i="56"/>
  <c r="L1170" i="56"/>
  <c r="F1170" i="56"/>
  <c r="I1170" i="56"/>
  <c r="N1170" i="56"/>
  <c r="D1170" i="56"/>
  <c r="P1170" i="56"/>
  <c r="M1170" i="56"/>
  <c r="C1170" i="56"/>
  <c r="R1170" i="56" l="1"/>
  <c r="Q1170" i="56"/>
  <c r="B1172" i="56"/>
  <c r="C1171" i="56"/>
  <c r="F1171" i="56"/>
  <c r="J1171" i="56"/>
  <c r="L1171" i="56"/>
  <c r="K1171" i="56"/>
  <c r="P1171" i="56"/>
  <c r="D1171" i="56"/>
  <c r="E1171" i="56"/>
  <c r="O1171" i="56"/>
  <c r="I1171" i="56"/>
  <c r="N1171" i="56"/>
  <c r="M1171" i="56"/>
  <c r="H1171" i="56"/>
  <c r="G1171" i="56"/>
  <c r="R1171" i="56" l="1"/>
  <c r="B1173" i="56"/>
  <c r="Q1171" i="56"/>
  <c r="G1172" i="56"/>
  <c r="C1172" i="56"/>
  <c r="I1172" i="56"/>
  <c r="L1172" i="56"/>
  <c r="M1172" i="56"/>
  <c r="K1172" i="56"/>
  <c r="H1172" i="56"/>
  <c r="O1172" i="56"/>
  <c r="E1172" i="56"/>
  <c r="F1172" i="56"/>
  <c r="P1172" i="56"/>
  <c r="J1172" i="56"/>
  <c r="N1172" i="56"/>
  <c r="D1172" i="56"/>
  <c r="R1172" i="56" l="1"/>
  <c r="Q1172" i="56"/>
  <c r="B1174" i="56"/>
  <c r="D1173" i="56"/>
  <c r="I1173" i="56"/>
  <c r="K1173" i="56"/>
  <c r="C1173" i="56"/>
  <c r="L1173" i="56"/>
  <c r="O1173" i="56"/>
  <c r="E1173" i="56"/>
  <c r="N1173" i="56"/>
  <c r="G1173" i="56"/>
  <c r="J1173" i="56"/>
  <c r="P1173" i="56"/>
  <c r="M1173" i="56"/>
  <c r="F1173" i="56"/>
  <c r="H1173" i="56"/>
  <c r="R1173" i="56" l="1"/>
  <c r="B1175" i="56"/>
  <c r="Q1173" i="56"/>
  <c r="J1174" i="56"/>
  <c r="N1174" i="56"/>
  <c r="F1174" i="56"/>
  <c r="E1174" i="56"/>
  <c r="D1174" i="56"/>
  <c r="H1174" i="56"/>
  <c r="I1174" i="56"/>
  <c r="P1174" i="56"/>
  <c r="G1174" i="56"/>
  <c r="M1174" i="56"/>
  <c r="L1174" i="56"/>
  <c r="K1174" i="56"/>
  <c r="C1174" i="56"/>
  <c r="O1174" i="56"/>
  <c r="R1174" i="56" l="1"/>
  <c r="Q1174" i="56"/>
  <c r="B1176" i="56"/>
  <c r="K1175" i="56"/>
  <c r="I1175" i="56"/>
  <c r="C1175" i="56"/>
  <c r="H1175" i="56"/>
  <c r="E1175" i="56"/>
  <c r="G1175" i="56"/>
  <c r="D1175" i="56"/>
  <c r="N1175" i="56"/>
  <c r="M1175" i="56"/>
  <c r="J1175" i="56"/>
  <c r="P1175" i="56"/>
  <c r="O1175" i="56"/>
  <c r="L1175" i="56"/>
  <c r="F1175" i="56"/>
  <c r="R1175" i="56" l="1"/>
  <c r="B1177" i="56"/>
  <c r="Q1175" i="56"/>
  <c r="O1176" i="56"/>
  <c r="H1176" i="56"/>
  <c r="F1176" i="56"/>
  <c r="P1176" i="56"/>
  <c r="L1176" i="56"/>
  <c r="I1176" i="56"/>
  <c r="C1176" i="56"/>
  <c r="G1176" i="56"/>
  <c r="K1176" i="56"/>
  <c r="J1176" i="56"/>
  <c r="N1176" i="56"/>
  <c r="E1176" i="56"/>
  <c r="D1176" i="56"/>
  <c r="M1176" i="56"/>
  <c r="R1176" i="56" l="1"/>
  <c r="Q1176" i="56"/>
  <c r="B1178" i="56"/>
  <c r="P1177" i="56"/>
  <c r="H1177" i="56"/>
  <c r="N1177" i="56"/>
  <c r="J1177" i="56"/>
  <c r="I1177" i="56"/>
  <c r="G1177" i="56"/>
  <c r="K1177" i="56"/>
  <c r="E1177" i="56"/>
  <c r="F1177" i="56"/>
  <c r="D1177" i="56"/>
  <c r="L1177" i="56"/>
  <c r="C1177" i="56"/>
  <c r="M1177" i="56"/>
  <c r="O1177" i="56"/>
  <c r="R1177" i="56" l="1"/>
  <c r="B1179" i="56"/>
  <c r="Q1177" i="56"/>
  <c r="K1178" i="56"/>
  <c r="L1178" i="56"/>
  <c r="F1178" i="56"/>
  <c r="E1178" i="56"/>
  <c r="M1178" i="56"/>
  <c r="I1178" i="56"/>
  <c r="D1178" i="56"/>
  <c r="C1178" i="56"/>
  <c r="P1178" i="56"/>
  <c r="G1178" i="56"/>
  <c r="N1178" i="56"/>
  <c r="J1178" i="56"/>
  <c r="O1178" i="56"/>
  <c r="H1178" i="56"/>
  <c r="R1178" i="56" l="1"/>
  <c r="Q1178" i="56"/>
  <c r="B1180" i="56"/>
  <c r="C1179" i="56"/>
  <c r="H1179" i="56"/>
  <c r="L1179" i="56"/>
  <c r="G1179" i="56"/>
  <c r="I1179" i="56"/>
  <c r="D1179" i="56"/>
  <c r="O1179" i="56"/>
  <c r="N1179" i="56"/>
  <c r="F1179" i="56"/>
  <c r="E1179" i="56"/>
  <c r="J1179" i="56"/>
  <c r="K1179" i="56"/>
  <c r="P1179" i="56"/>
  <c r="M1179" i="56"/>
  <c r="R1179" i="56" l="1"/>
  <c r="B1181" i="56"/>
  <c r="Q1179" i="56"/>
  <c r="E1180" i="56"/>
  <c r="P1180" i="56"/>
  <c r="K1180" i="56"/>
  <c r="H1180" i="56"/>
  <c r="J1180" i="56"/>
  <c r="L1180" i="56"/>
  <c r="N1180" i="56"/>
  <c r="F1180" i="56"/>
  <c r="G1180" i="56"/>
  <c r="M1180" i="56"/>
  <c r="O1180" i="56"/>
  <c r="I1180" i="56"/>
  <c r="C1180" i="56"/>
  <c r="D1180" i="56"/>
  <c r="R1180" i="56" l="1"/>
  <c r="Q1180" i="56"/>
  <c r="B1182" i="56"/>
  <c r="G1181" i="56"/>
  <c r="N1181" i="56"/>
  <c r="O1181" i="56"/>
  <c r="P1181" i="56"/>
  <c r="L1181" i="56"/>
  <c r="H1181" i="56"/>
  <c r="D1181" i="56"/>
  <c r="I1181" i="56"/>
  <c r="C1181" i="56"/>
  <c r="E1181" i="56"/>
  <c r="K1181" i="56"/>
  <c r="J1181" i="56"/>
  <c r="M1181" i="56"/>
  <c r="F1181" i="56"/>
  <c r="R1181" i="56" l="1"/>
  <c r="Q1181" i="56"/>
  <c r="B1183" i="56"/>
  <c r="E1182" i="56"/>
  <c r="N1182" i="56"/>
  <c r="L1182" i="56"/>
  <c r="O1182" i="56"/>
  <c r="D1182" i="56"/>
  <c r="F1182" i="56"/>
  <c r="G1182" i="56"/>
  <c r="H1182" i="56"/>
  <c r="P1182" i="56"/>
  <c r="K1182" i="56"/>
  <c r="I1182" i="56"/>
  <c r="C1182" i="56"/>
  <c r="J1182" i="56"/>
  <c r="M1182" i="56"/>
  <c r="R1182" i="56" l="1"/>
  <c r="B1184" i="56"/>
  <c r="Q1182" i="56"/>
  <c r="G1183" i="56"/>
  <c r="K1183" i="56"/>
  <c r="N1183" i="56"/>
  <c r="L1183" i="56"/>
  <c r="O1183" i="56"/>
  <c r="E1183" i="56"/>
  <c r="M1183" i="56"/>
  <c r="J1183" i="56"/>
  <c r="F1183" i="56"/>
  <c r="H1183" i="56"/>
  <c r="C1183" i="56"/>
  <c r="I1183" i="56"/>
  <c r="D1183" i="56"/>
  <c r="P1183" i="56"/>
  <c r="R1183" i="56" l="1"/>
  <c r="Q1183" i="56"/>
  <c r="B1185" i="56"/>
  <c r="O1184" i="56"/>
  <c r="E1184" i="56"/>
  <c r="G1184" i="56"/>
  <c r="D1184" i="56"/>
  <c r="M1184" i="56"/>
  <c r="P1184" i="56"/>
  <c r="J1184" i="56"/>
  <c r="H1184" i="56"/>
  <c r="I1184" i="56"/>
  <c r="L1184" i="56"/>
  <c r="F1184" i="56"/>
  <c r="C1184" i="56"/>
  <c r="K1184" i="56"/>
  <c r="N1184" i="56"/>
  <c r="R1184" i="56" l="1"/>
  <c r="B1186" i="56"/>
  <c r="Q1184" i="56"/>
  <c r="O1185" i="56"/>
  <c r="N1185" i="56"/>
  <c r="J1185" i="56"/>
  <c r="K1185" i="56"/>
  <c r="F1185" i="56"/>
  <c r="L1185" i="56"/>
  <c r="C1185" i="56"/>
  <c r="E1185" i="56"/>
  <c r="I1185" i="56"/>
  <c r="D1185" i="56"/>
  <c r="H1185" i="56"/>
  <c r="G1185" i="56"/>
  <c r="P1185" i="56"/>
  <c r="M1185" i="56"/>
  <c r="R1185" i="56" l="1"/>
  <c r="Q1185" i="56"/>
  <c r="B1187" i="56"/>
  <c r="I1186" i="56"/>
  <c r="D1186" i="56"/>
  <c r="N1186" i="56"/>
  <c r="G1186" i="56"/>
  <c r="H1186" i="56"/>
  <c r="F1186" i="56"/>
  <c r="C1186" i="56"/>
  <c r="L1186" i="56"/>
  <c r="J1186" i="56"/>
  <c r="K1186" i="56"/>
  <c r="O1186" i="56"/>
  <c r="M1186" i="56"/>
  <c r="E1186" i="56"/>
  <c r="P1186" i="56"/>
  <c r="R1186" i="56" l="1"/>
  <c r="B1188" i="56"/>
  <c r="Q1186" i="56"/>
  <c r="C1187" i="56"/>
  <c r="J1187" i="56"/>
  <c r="H1187" i="56"/>
  <c r="N1187" i="56"/>
  <c r="O1187" i="56"/>
  <c r="K1187" i="56"/>
  <c r="I1187" i="56"/>
  <c r="E1187" i="56"/>
  <c r="F1187" i="56"/>
  <c r="D1187" i="56"/>
  <c r="G1187" i="56"/>
  <c r="L1187" i="56"/>
  <c r="M1187" i="56"/>
  <c r="P1187" i="56"/>
  <c r="R1187" i="56" l="1"/>
  <c r="Q1187" i="56"/>
  <c r="B1189" i="56"/>
  <c r="G1188" i="56"/>
  <c r="K1188" i="56"/>
  <c r="E1188" i="56"/>
  <c r="D1188" i="56"/>
  <c r="F1188" i="56"/>
  <c r="C1188" i="56"/>
  <c r="M1188" i="56"/>
  <c r="N1188" i="56"/>
  <c r="O1188" i="56"/>
  <c r="H1188" i="56"/>
  <c r="I1188" i="56"/>
  <c r="L1188" i="56"/>
  <c r="J1188" i="56"/>
  <c r="P1188" i="56"/>
  <c r="R1188" i="56" l="1"/>
  <c r="B1190" i="56"/>
  <c r="Q1188" i="56"/>
  <c r="E1189" i="56"/>
  <c r="K1189" i="56"/>
  <c r="O1189" i="56"/>
  <c r="H1189" i="56"/>
  <c r="N1189" i="56"/>
  <c r="L1189" i="56"/>
  <c r="D1189" i="56"/>
  <c r="P1189" i="56"/>
  <c r="F1189" i="56"/>
  <c r="J1189" i="56"/>
  <c r="I1189" i="56"/>
  <c r="C1189" i="56"/>
  <c r="M1189" i="56"/>
  <c r="G1189" i="56"/>
  <c r="R1189" i="56" l="1"/>
  <c r="Q1189" i="56"/>
  <c r="B1191" i="56"/>
  <c r="H1190" i="56"/>
  <c r="D1190" i="56"/>
  <c r="I1190" i="56"/>
  <c r="N1190" i="56"/>
  <c r="M1190" i="56"/>
  <c r="O1190" i="56"/>
  <c r="P1190" i="56"/>
  <c r="E1190" i="56"/>
  <c r="G1190" i="56"/>
  <c r="F1190" i="56"/>
  <c r="K1190" i="56"/>
  <c r="C1190" i="56"/>
  <c r="L1190" i="56"/>
  <c r="J1190" i="56"/>
  <c r="R1190" i="56" l="1"/>
  <c r="B1192" i="56"/>
  <c r="Q1190" i="56"/>
  <c r="H1191" i="56"/>
  <c r="L1191" i="56"/>
  <c r="G1191" i="56"/>
  <c r="C1191" i="56"/>
  <c r="E1191" i="56"/>
  <c r="F1191" i="56"/>
  <c r="D1191" i="56"/>
  <c r="N1191" i="56"/>
  <c r="M1191" i="56"/>
  <c r="J1191" i="56"/>
  <c r="I1191" i="56"/>
  <c r="K1191" i="56"/>
  <c r="P1191" i="56"/>
  <c r="O1191" i="56"/>
  <c r="R1191" i="56" l="1"/>
  <c r="Q1191" i="56"/>
  <c r="B1193" i="56"/>
  <c r="P1192" i="56"/>
  <c r="D1192" i="56"/>
  <c r="K1192" i="56"/>
  <c r="M1192" i="56"/>
  <c r="O1192" i="56"/>
  <c r="H1192" i="56"/>
  <c r="L1192" i="56"/>
  <c r="E1192" i="56"/>
  <c r="G1192" i="56"/>
  <c r="I1192" i="56"/>
  <c r="F1192" i="56"/>
  <c r="J1192" i="56"/>
  <c r="N1192" i="56"/>
  <c r="C1192" i="56"/>
  <c r="R1192" i="56" l="1"/>
  <c r="B1194" i="56"/>
  <c r="Q1192" i="56"/>
  <c r="J1193" i="56"/>
  <c r="E1193" i="56"/>
  <c r="G1193" i="56"/>
  <c r="M1193" i="56"/>
  <c r="F1193" i="56"/>
  <c r="C1193" i="56"/>
  <c r="H1193" i="56"/>
  <c r="N1193" i="56"/>
  <c r="D1193" i="56"/>
  <c r="P1193" i="56"/>
  <c r="K1193" i="56"/>
  <c r="L1193" i="56"/>
  <c r="O1193" i="56"/>
  <c r="I1193" i="56"/>
  <c r="R1193" i="56" l="1"/>
  <c r="Q1193" i="56"/>
  <c r="B1195" i="56"/>
  <c r="J1194" i="56"/>
  <c r="N1194" i="56"/>
  <c r="P1194" i="56"/>
  <c r="F1194" i="56"/>
  <c r="M1194" i="56"/>
  <c r="O1194" i="56"/>
  <c r="I1194" i="56"/>
  <c r="G1194" i="56"/>
  <c r="C1194" i="56"/>
  <c r="D1194" i="56"/>
  <c r="E1194" i="56"/>
  <c r="L1194" i="56"/>
  <c r="H1194" i="56"/>
  <c r="K1194" i="56"/>
  <c r="R1194" i="56" l="1"/>
  <c r="B1196" i="56"/>
  <c r="Q1194" i="56"/>
  <c r="D1195" i="56"/>
  <c r="E1195" i="56"/>
  <c r="F1195" i="56"/>
  <c r="I1195" i="56"/>
  <c r="L1195" i="56"/>
  <c r="H1195" i="56"/>
  <c r="K1195" i="56"/>
  <c r="O1195" i="56"/>
  <c r="C1195" i="56"/>
  <c r="M1195" i="56"/>
  <c r="P1195" i="56"/>
  <c r="N1195" i="56"/>
  <c r="J1195" i="56"/>
  <c r="G1195" i="56"/>
  <c r="R1195" i="56" l="1"/>
  <c r="Q1195" i="56"/>
  <c r="B1197" i="56"/>
  <c r="L1196" i="56"/>
  <c r="D1196" i="56"/>
  <c r="O1196" i="56"/>
  <c r="P1196" i="56"/>
  <c r="M1196" i="56"/>
  <c r="H1196" i="56"/>
  <c r="C1196" i="56"/>
  <c r="F1196" i="56"/>
  <c r="N1196" i="56"/>
  <c r="G1196" i="56"/>
  <c r="I1196" i="56"/>
  <c r="J1196" i="56"/>
  <c r="E1196" i="56"/>
  <c r="K1196" i="56"/>
  <c r="R1196" i="56" l="1"/>
  <c r="B1198" i="56"/>
  <c r="Q1196" i="56"/>
  <c r="E1197" i="56"/>
  <c r="I1197" i="56"/>
  <c r="L1197" i="56"/>
  <c r="H1197" i="56"/>
  <c r="J1197" i="56"/>
  <c r="F1197" i="56"/>
  <c r="G1197" i="56"/>
  <c r="M1197" i="56"/>
  <c r="C1197" i="56"/>
  <c r="D1197" i="56"/>
  <c r="O1197" i="56"/>
  <c r="P1197" i="56"/>
  <c r="K1197" i="56"/>
  <c r="N1197" i="56"/>
  <c r="R1197" i="56" l="1"/>
  <c r="Q1197" i="56"/>
  <c r="B1199" i="56"/>
  <c r="E1198" i="56"/>
  <c r="M1198" i="56"/>
  <c r="N1198" i="56"/>
  <c r="J1198" i="56"/>
  <c r="I1198" i="56"/>
  <c r="C1198" i="56"/>
  <c r="F1198" i="56"/>
  <c r="K1198" i="56"/>
  <c r="G1198" i="56"/>
  <c r="D1198" i="56"/>
  <c r="L1198" i="56"/>
  <c r="O1198" i="56"/>
  <c r="P1198" i="56"/>
  <c r="H1198" i="56"/>
  <c r="R1198" i="56" l="1"/>
  <c r="Q1198" i="56"/>
  <c r="B1200" i="56"/>
  <c r="K1199" i="56"/>
  <c r="M1199" i="56"/>
  <c r="C1199" i="56"/>
  <c r="G1199" i="56"/>
  <c r="O1199" i="56"/>
  <c r="P1199" i="56"/>
  <c r="N1199" i="56"/>
  <c r="F1199" i="56"/>
  <c r="D1199" i="56"/>
  <c r="L1199" i="56"/>
  <c r="I1199" i="56"/>
  <c r="H1199" i="56"/>
  <c r="J1199" i="56"/>
  <c r="E1199" i="56"/>
  <c r="R1199" i="56" l="1"/>
  <c r="Q1199" i="56"/>
  <c r="B1201" i="56"/>
  <c r="P1200" i="56"/>
  <c r="G1200" i="56"/>
  <c r="F1200" i="56"/>
  <c r="L1200" i="56"/>
  <c r="K1200" i="56"/>
  <c r="E1200" i="56"/>
  <c r="H1200" i="56"/>
  <c r="J1200" i="56"/>
  <c r="I1200" i="56"/>
  <c r="C1200" i="56"/>
  <c r="M1200" i="56"/>
  <c r="N1200" i="56"/>
  <c r="D1200" i="56"/>
  <c r="O1200" i="56"/>
  <c r="R1200" i="56" l="1"/>
  <c r="B1202" i="56"/>
  <c r="Q1200" i="56"/>
  <c r="I1201" i="56"/>
  <c r="J1201" i="56"/>
  <c r="E1201" i="56"/>
  <c r="F1201" i="56"/>
  <c r="H1201" i="56"/>
  <c r="M1201" i="56"/>
  <c r="O1201" i="56"/>
  <c r="D1201" i="56"/>
  <c r="L1201" i="56"/>
  <c r="K1201" i="56"/>
  <c r="N1201" i="56"/>
  <c r="P1201" i="56"/>
  <c r="G1201" i="56"/>
  <c r="C1201" i="56"/>
  <c r="R1201" i="56" l="1"/>
  <c r="Q1201" i="56"/>
  <c r="B1203" i="56"/>
  <c r="D1202" i="56"/>
  <c r="P1202" i="56"/>
  <c r="G1202" i="56"/>
  <c r="K1202" i="56"/>
  <c r="M1202" i="56"/>
  <c r="F1202" i="56"/>
  <c r="H1202" i="56"/>
  <c r="J1202" i="56"/>
  <c r="N1202" i="56"/>
  <c r="C1202" i="56"/>
  <c r="E1202" i="56"/>
  <c r="O1202" i="56"/>
  <c r="I1202" i="56"/>
  <c r="L1202" i="56"/>
  <c r="R1202" i="56" l="1"/>
  <c r="Q1202" i="56"/>
  <c r="B1204" i="56"/>
  <c r="C1203" i="56"/>
  <c r="O1203" i="56"/>
  <c r="J1203" i="56"/>
  <c r="L1203" i="56"/>
  <c r="P1203" i="56"/>
  <c r="M1203" i="56"/>
  <c r="N1203" i="56"/>
  <c r="E1203" i="56"/>
  <c r="D1203" i="56"/>
  <c r="K1203" i="56"/>
  <c r="F1203" i="56"/>
  <c r="H1203" i="56"/>
  <c r="G1203" i="56"/>
  <c r="I1203" i="56"/>
  <c r="R1203" i="56" l="1"/>
  <c r="B1205" i="56"/>
  <c r="Q1203" i="56"/>
  <c r="M1204" i="56"/>
  <c r="N1204" i="56"/>
  <c r="K1204" i="56"/>
  <c r="L1204" i="56"/>
  <c r="C1204" i="56"/>
  <c r="J1204" i="56"/>
  <c r="H1204" i="56"/>
  <c r="F1204" i="56"/>
  <c r="O1204" i="56"/>
  <c r="P1204" i="56"/>
  <c r="D1204" i="56"/>
  <c r="I1204" i="56"/>
  <c r="E1204" i="56"/>
  <c r="G1204" i="56"/>
  <c r="R1204" i="56" l="1"/>
  <c r="Q1204" i="56"/>
  <c r="B1206" i="56"/>
  <c r="I1205" i="56"/>
  <c r="C1205" i="56"/>
  <c r="O1205" i="56"/>
  <c r="L1205" i="56"/>
  <c r="G1205" i="56"/>
  <c r="K1205" i="56"/>
  <c r="M1205" i="56"/>
  <c r="P1205" i="56"/>
  <c r="N1205" i="56"/>
  <c r="J1205" i="56"/>
  <c r="D1205" i="56"/>
  <c r="F1205" i="56"/>
  <c r="E1205" i="56"/>
  <c r="H1205" i="56"/>
  <c r="R1205" i="56" l="1"/>
  <c r="B1207" i="56"/>
  <c r="Q1205" i="56"/>
  <c r="C1206" i="56"/>
  <c r="D1206" i="56"/>
  <c r="E1206" i="56"/>
  <c r="G1206" i="56"/>
  <c r="N1206" i="56"/>
  <c r="M1206" i="56"/>
  <c r="K1206" i="56"/>
  <c r="I1206" i="56"/>
  <c r="J1206" i="56"/>
  <c r="L1206" i="56"/>
  <c r="H1206" i="56"/>
  <c r="P1206" i="56"/>
  <c r="O1206" i="56"/>
  <c r="F1206" i="56"/>
  <c r="R1206" i="56" l="1"/>
  <c r="Q1206" i="56"/>
  <c r="B1208" i="56"/>
  <c r="C1207" i="56"/>
  <c r="M1207" i="56"/>
  <c r="I1207" i="56"/>
  <c r="G1207" i="56"/>
  <c r="N1207" i="56"/>
  <c r="K1207" i="56"/>
  <c r="E1207" i="56"/>
  <c r="P1207" i="56"/>
  <c r="L1207" i="56"/>
  <c r="O1207" i="56"/>
  <c r="D1207" i="56"/>
  <c r="J1207" i="56"/>
  <c r="H1207" i="56"/>
  <c r="F1207" i="56"/>
  <c r="R1207" i="56" l="1"/>
  <c r="B1209" i="56"/>
  <c r="Q1207" i="56"/>
  <c r="K1208" i="56"/>
  <c r="M1208" i="56"/>
  <c r="G1208" i="56"/>
  <c r="E1208" i="56"/>
  <c r="F1208" i="56"/>
  <c r="C1208" i="56"/>
  <c r="O1208" i="56"/>
  <c r="N1208" i="56"/>
  <c r="J1208" i="56"/>
  <c r="H1208" i="56"/>
  <c r="P1208" i="56"/>
  <c r="L1208" i="56"/>
  <c r="D1208" i="56"/>
  <c r="I1208" i="56"/>
  <c r="R1208" i="56" l="1"/>
  <c r="Q1208" i="56"/>
  <c r="B1210" i="56"/>
  <c r="D1209" i="56"/>
  <c r="C1209" i="56"/>
  <c r="E1209" i="56"/>
  <c r="J1209" i="56"/>
  <c r="G1209" i="56"/>
  <c r="F1209" i="56"/>
  <c r="L1209" i="56"/>
  <c r="I1209" i="56"/>
  <c r="O1209" i="56"/>
  <c r="M1209" i="56"/>
  <c r="P1209" i="56"/>
  <c r="N1209" i="56"/>
  <c r="K1209" i="56"/>
  <c r="H1209" i="56"/>
  <c r="R1209" i="56" l="1"/>
  <c r="B1211" i="56"/>
  <c r="Q1209" i="56"/>
  <c r="D1210" i="56"/>
  <c r="P1210" i="56"/>
  <c r="M1210" i="56"/>
  <c r="G1210" i="56"/>
  <c r="H1210" i="56"/>
  <c r="L1210" i="56"/>
  <c r="N1210" i="56"/>
  <c r="I1210" i="56"/>
  <c r="J1210" i="56"/>
  <c r="E1210" i="56"/>
  <c r="K1210" i="56"/>
  <c r="C1210" i="56"/>
  <c r="F1210" i="56"/>
  <c r="O1210" i="56"/>
  <c r="R1210" i="56" l="1"/>
  <c r="Q1210" i="56"/>
  <c r="B1212" i="56"/>
  <c r="L1211" i="56"/>
  <c r="M1211" i="56"/>
  <c r="N1211" i="56"/>
  <c r="F1211" i="56"/>
  <c r="I1211" i="56"/>
  <c r="C1211" i="56"/>
  <c r="O1211" i="56"/>
  <c r="K1211" i="56"/>
  <c r="G1211" i="56"/>
  <c r="J1211" i="56"/>
  <c r="H1211" i="56"/>
  <c r="P1211" i="56"/>
  <c r="D1211" i="56"/>
  <c r="E1211" i="56"/>
  <c r="R1211" i="56" l="1"/>
  <c r="Q1211" i="56"/>
  <c r="B1213" i="56"/>
  <c r="M1212" i="56"/>
  <c r="I1212" i="56"/>
  <c r="H1212" i="56"/>
  <c r="F1212" i="56"/>
  <c r="G1212" i="56"/>
  <c r="K1212" i="56"/>
  <c r="C1212" i="56"/>
  <c r="E1212" i="56"/>
  <c r="N1212" i="56"/>
  <c r="D1212" i="56"/>
  <c r="P1212" i="56"/>
  <c r="L1212" i="56"/>
  <c r="J1212" i="56"/>
  <c r="O1212" i="56"/>
  <c r="R1212" i="56" l="1"/>
  <c r="B1214" i="56"/>
  <c r="Q1212" i="56"/>
  <c r="C1213" i="56"/>
  <c r="F1213" i="56"/>
  <c r="O1213" i="56"/>
  <c r="E1213" i="56"/>
  <c r="P1213" i="56"/>
  <c r="L1213" i="56"/>
  <c r="J1213" i="56"/>
  <c r="D1213" i="56"/>
  <c r="I1213" i="56"/>
  <c r="N1213" i="56"/>
  <c r="K1213" i="56"/>
  <c r="G1213" i="56"/>
  <c r="H1213" i="56"/>
  <c r="M1213" i="56"/>
  <c r="R1213" i="56" l="1"/>
  <c r="Q1213" i="56"/>
  <c r="B1215" i="56"/>
  <c r="O1214" i="56"/>
  <c r="P1214" i="56"/>
  <c r="D1214" i="56"/>
  <c r="L1214" i="56"/>
  <c r="G1214" i="56"/>
  <c r="M1214" i="56"/>
  <c r="H1214" i="56"/>
  <c r="F1214" i="56"/>
  <c r="C1214" i="56"/>
  <c r="N1214" i="56"/>
  <c r="J1214" i="56"/>
  <c r="E1214" i="56"/>
  <c r="K1214" i="56"/>
  <c r="I1214" i="56"/>
  <c r="R1214" i="56" l="1"/>
  <c r="B1216" i="56"/>
  <c r="Q1214" i="56"/>
  <c r="F1215" i="56"/>
  <c r="C1215" i="56"/>
  <c r="N1215" i="56"/>
  <c r="D1215" i="56"/>
  <c r="H1215" i="56"/>
  <c r="E1215" i="56"/>
  <c r="L1215" i="56"/>
  <c r="J1215" i="56"/>
  <c r="M1215" i="56"/>
  <c r="P1215" i="56"/>
  <c r="G1215" i="56"/>
  <c r="O1215" i="56"/>
  <c r="I1215" i="56"/>
  <c r="K1215" i="56"/>
  <c r="R1215" i="56" l="1"/>
  <c r="Q1215" i="56"/>
  <c r="B1217" i="56"/>
  <c r="M1216" i="56"/>
  <c r="C1216" i="56"/>
  <c r="D1216" i="56"/>
  <c r="J1216" i="56"/>
  <c r="L1216" i="56"/>
  <c r="O1216" i="56"/>
  <c r="F1216" i="56"/>
  <c r="G1216" i="56"/>
  <c r="I1216" i="56"/>
  <c r="E1216" i="56"/>
  <c r="N1216" i="56"/>
  <c r="H1216" i="56"/>
  <c r="K1216" i="56"/>
  <c r="P1216" i="56"/>
  <c r="R1216" i="56" l="1"/>
  <c r="B1218" i="56"/>
  <c r="Q1216" i="56"/>
  <c r="N1217" i="56"/>
  <c r="C1217" i="56"/>
  <c r="L1217" i="56"/>
  <c r="J1217" i="56"/>
  <c r="E1217" i="56"/>
  <c r="F1217" i="56"/>
  <c r="I1217" i="56"/>
  <c r="D1217" i="56"/>
  <c r="H1217" i="56"/>
  <c r="G1217" i="56"/>
  <c r="K1217" i="56"/>
  <c r="M1217" i="56"/>
  <c r="P1217" i="56"/>
  <c r="O1217" i="56"/>
  <c r="R1217" i="56" l="1"/>
  <c r="Q1217" i="56"/>
  <c r="B1219" i="56"/>
  <c r="J1218" i="56"/>
  <c r="O1218" i="56"/>
  <c r="L1218" i="56"/>
  <c r="I1218" i="56"/>
  <c r="H1218" i="56"/>
  <c r="P1218" i="56"/>
  <c r="C1218" i="56"/>
  <c r="G1218" i="56"/>
  <c r="M1218" i="56"/>
  <c r="E1218" i="56"/>
  <c r="D1218" i="56"/>
  <c r="F1218" i="56"/>
  <c r="K1218" i="56"/>
  <c r="N1218" i="56"/>
  <c r="R1218" i="56" l="1"/>
  <c r="B1220" i="56"/>
  <c r="Q1218" i="56"/>
  <c r="D1219" i="56"/>
  <c r="E1219" i="56"/>
  <c r="C1219" i="56"/>
  <c r="P1219" i="56"/>
  <c r="H1219" i="56"/>
  <c r="L1219" i="56"/>
  <c r="N1219" i="56"/>
  <c r="K1219" i="56"/>
  <c r="I1219" i="56"/>
  <c r="O1219" i="56"/>
  <c r="J1219" i="56"/>
  <c r="F1219" i="56"/>
  <c r="M1219" i="56"/>
  <c r="G1219" i="56"/>
  <c r="R1219" i="56" l="1"/>
  <c r="Q1219" i="56"/>
  <c r="B1221" i="56"/>
  <c r="I1220" i="56"/>
  <c r="N1220" i="56"/>
  <c r="F1220" i="56"/>
  <c r="E1220" i="56"/>
  <c r="O1220" i="56"/>
  <c r="L1220" i="56"/>
  <c r="J1220" i="56"/>
  <c r="D1220" i="56"/>
  <c r="H1220" i="56"/>
  <c r="M1220" i="56"/>
  <c r="K1220" i="56"/>
  <c r="G1220" i="56"/>
  <c r="P1220" i="56"/>
  <c r="C1220" i="56"/>
  <c r="R1220" i="56" l="1"/>
  <c r="B1222" i="56"/>
  <c r="Q1220" i="56"/>
  <c r="I1221" i="56"/>
  <c r="F1221" i="56"/>
  <c r="E1221" i="56"/>
  <c r="M1221" i="56"/>
  <c r="O1221" i="56"/>
  <c r="H1221" i="56"/>
  <c r="C1221" i="56"/>
  <c r="D1221" i="56"/>
  <c r="L1221" i="56"/>
  <c r="P1221" i="56"/>
  <c r="K1221" i="56"/>
  <c r="N1221" i="56"/>
  <c r="G1221" i="56"/>
  <c r="J1221" i="56"/>
  <c r="R1221" i="56" l="1"/>
  <c r="Q1221" i="56"/>
  <c r="B1223" i="56"/>
  <c r="G1222" i="56"/>
  <c r="O1222" i="56"/>
  <c r="I1222" i="56"/>
  <c r="M1222" i="56"/>
  <c r="P1222" i="56"/>
  <c r="L1222" i="56"/>
  <c r="J1222" i="56"/>
  <c r="C1222" i="56"/>
  <c r="N1222" i="56"/>
  <c r="E1222" i="56"/>
  <c r="H1222" i="56"/>
  <c r="D1222" i="56"/>
  <c r="K1222" i="56"/>
  <c r="F1222" i="56"/>
  <c r="R1222" i="56" l="1"/>
  <c r="B1224" i="56"/>
  <c r="Q1222" i="56"/>
  <c r="K1223" i="56"/>
  <c r="O1223" i="56"/>
  <c r="P1223" i="56"/>
  <c r="M1223" i="56"/>
  <c r="C1223" i="56"/>
  <c r="H1223" i="56"/>
  <c r="N1223" i="56"/>
  <c r="F1223" i="56"/>
  <c r="G1223" i="56"/>
  <c r="J1223" i="56"/>
  <c r="D1223" i="56"/>
  <c r="L1223" i="56"/>
  <c r="E1223" i="56"/>
  <c r="I1223" i="56"/>
  <c r="R1223" i="56" l="1"/>
  <c r="Q1223" i="56"/>
  <c r="B1225" i="56"/>
  <c r="C1224" i="56"/>
  <c r="P1224" i="56"/>
  <c r="M1224" i="56"/>
  <c r="D1224" i="56"/>
  <c r="G1224" i="56"/>
  <c r="O1224" i="56"/>
  <c r="L1224" i="56"/>
  <c r="N1224" i="56"/>
  <c r="I1224" i="56"/>
  <c r="F1224" i="56"/>
  <c r="E1224" i="56"/>
  <c r="H1224" i="56"/>
  <c r="K1224" i="56"/>
  <c r="J1224" i="56"/>
  <c r="R1224" i="56" l="1"/>
  <c r="B1226" i="56"/>
  <c r="Q1224" i="56"/>
  <c r="N1225" i="56"/>
  <c r="J1225" i="56"/>
  <c r="K1225" i="56"/>
  <c r="M1225" i="56"/>
  <c r="I1225" i="56"/>
  <c r="E1225" i="56"/>
  <c r="H1225" i="56"/>
  <c r="D1225" i="56"/>
  <c r="P1225" i="56"/>
  <c r="F1225" i="56"/>
  <c r="O1225" i="56"/>
  <c r="C1225" i="56"/>
  <c r="L1225" i="56"/>
  <c r="G1225" i="56"/>
  <c r="R1225" i="56" l="1"/>
  <c r="Q1225" i="56"/>
  <c r="B1227" i="56"/>
  <c r="I1226" i="56"/>
  <c r="D1226" i="56"/>
  <c r="O1226" i="56"/>
  <c r="C1226" i="56"/>
  <c r="E1226" i="56"/>
  <c r="K1226" i="56"/>
  <c r="H1226" i="56"/>
  <c r="M1226" i="56"/>
  <c r="F1226" i="56"/>
  <c r="P1226" i="56"/>
  <c r="J1226" i="56"/>
  <c r="L1226" i="56"/>
  <c r="N1226" i="56"/>
  <c r="G1226" i="56"/>
  <c r="R1226" i="56" l="1"/>
  <c r="Q1226" i="56"/>
  <c r="B1228" i="56"/>
  <c r="N1227" i="56"/>
  <c r="M1227" i="56"/>
  <c r="E1227" i="56"/>
  <c r="L1227" i="56"/>
  <c r="F1227" i="56"/>
  <c r="D1227" i="56"/>
  <c r="K1227" i="56"/>
  <c r="H1227" i="56"/>
  <c r="P1227" i="56"/>
  <c r="J1227" i="56"/>
  <c r="O1227" i="56"/>
  <c r="C1227" i="56"/>
  <c r="I1227" i="56"/>
  <c r="G1227" i="56"/>
  <c r="R1227" i="56" l="1"/>
  <c r="B1229" i="56"/>
  <c r="Q1227" i="56"/>
  <c r="I1228" i="56"/>
  <c r="O1228" i="56"/>
  <c r="L1228" i="56"/>
  <c r="E1228" i="56"/>
  <c r="P1228" i="56"/>
  <c r="M1228" i="56"/>
  <c r="K1228" i="56"/>
  <c r="G1228" i="56"/>
  <c r="J1228" i="56"/>
  <c r="F1228" i="56"/>
  <c r="N1228" i="56"/>
  <c r="D1228" i="56"/>
  <c r="H1228" i="56"/>
  <c r="C1228" i="56"/>
  <c r="R1228" i="56" l="1"/>
  <c r="Q1228" i="56"/>
  <c r="B1230" i="56"/>
  <c r="I1229" i="56"/>
  <c r="E1229" i="56"/>
  <c r="L1229" i="56"/>
  <c r="K1229" i="56"/>
  <c r="N1229" i="56"/>
  <c r="F1229" i="56"/>
  <c r="J1229" i="56"/>
  <c r="G1229" i="56"/>
  <c r="M1229" i="56"/>
  <c r="H1229" i="56"/>
  <c r="C1229" i="56"/>
  <c r="O1229" i="56"/>
  <c r="D1229" i="56"/>
  <c r="P1229" i="56"/>
  <c r="R1229" i="56" l="1"/>
  <c r="B1231" i="56"/>
  <c r="Q1229" i="56"/>
  <c r="D1230" i="56"/>
  <c r="M1230" i="56"/>
  <c r="O1230" i="56"/>
  <c r="C1230" i="56"/>
  <c r="K1230" i="56"/>
  <c r="N1230" i="56"/>
  <c r="G1230" i="56"/>
  <c r="P1230" i="56"/>
  <c r="E1230" i="56"/>
  <c r="F1230" i="56"/>
  <c r="L1230" i="56"/>
  <c r="H1230" i="56"/>
  <c r="J1230" i="56"/>
  <c r="I1230" i="56"/>
  <c r="R1230" i="56" l="1"/>
  <c r="Q1230" i="56"/>
  <c r="B1232" i="56"/>
  <c r="E1231" i="56"/>
  <c r="M1231" i="56"/>
  <c r="L1231" i="56"/>
  <c r="F1231" i="56"/>
  <c r="K1231" i="56"/>
  <c r="C1231" i="56"/>
  <c r="N1231" i="56"/>
  <c r="J1231" i="56"/>
  <c r="I1231" i="56"/>
  <c r="D1231" i="56"/>
  <c r="H1231" i="56"/>
  <c r="P1231" i="56"/>
  <c r="O1231" i="56"/>
  <c r="G1231" i="56"/>
  <c r="R1231" i="56" l="1"/>
  <c r="B1233" i="56"/>
  <c r="Q1231" i="56"/>
  <c r="P1232" i="56"/>
  <c r="L1232" i="56"/>
  <c r="H1232" i="56"/>
  <c r="M1232" i="56"/>
  <c r="I1232" i="56"/>
  <c r="F1232" i="56"/>
  <c r="N1232" i="56"/>
  <c r="D1232" i="56"/>
  <c r="G1232" i="56"/>
  <c r="J1232" i="56"/>
  <c r="C1232" i="56"/>
  <c r="K1232" i="56"/>
  <c r="E1232" i="56"/>
  <c r="O1232" i="56"/>
  <c r="R1232" i="56" l="1"/>
  <c r="Q1232" i="56"/>
  <c r="B1234" i="56"/>
  <c r="E1233" i="56"/>
  <c r="O1233" i="56"/>
  <c r="N1233" i="56"/>
  <c r="C1233" i="56"/>
  <c r="H1233" i="56"/>
  <c r="I1233" i="56"/>
  <c r="G1233" i="56"/>
  <c r="D1233" i="56"/>
  <c r="M1233" i="56"/>
  <c r="F1233" i="56"/>
  <c r="J1233" i="56"/>
  <c r="K1233" i="56"/>
  <c r="L1233" i="56"/>
  <c r="P1233" i="56"/>
  <c r="R1233" i="56" l="1"/>
  <c r="B1235" i="56"/>
  <c r="Q1233" i="56"/>
  <c r="C1234" i="56"/>
  <c r="P1234" i="56"/>
  <c r="J1234" i="56"/>
  <c r="L1234" i="56"/>
  <c r="F1234" i="56"/>
  <c r="O1234" i="56"/>
  <c r="G1234" i="56"/>
  <c r="N1234" i="56"/>
  <c r="K1234" i="56"/>
  <c r="M1234" i="56"/>
  <c r="I1234" i="56"/>
  <c r="D1234" i="56"/>
  <c r="H1234" i="56"/>
  <c r="E1234" i="56"/>
  <c r="R1234" i="56" l="1"/>
  <c r="Q1234" i="56"/>
  <c r="B1236" i="56"/>
  <c r="J1235" i="56"/>
  <c r="N1235" i="56"/>
  <c r="O1235" i="56"/>
  <c r="E1235" i="56"/>
  <c r="M1235" i="56"/>
  <c r="C1235" i="56"/>
  <c r="L1235" i="56"/>
  <c r="P1235" i="56"/>
  <c r="K1235" i="56"/>
  <c r="F1235" i="56"/>
  <c r="I1235" i="56"/>
  <c r="H1235" i="56"/>
  <c r="G1235" i="56"/>
  <c r="D1235" i="56"/>
  <c r="R1235" i="56" l="1"/>
  <c r="B1237" i="56"/>
  <c r="Q1235" i="56"/>
  <c r="G1236" i="56"/>
  <c r="D1236" i="56"/>
  <c r="L1236" i="56"/>
  <c r="I1236" i="56"/>
  <c r="J1236" i="56"/>
  <c r="H1236" i="56"/>
  <c r="N1236" i="56"/>
  <c r="E1236" i="56"/>
  <c r="K1236" i="56"/>
  <c r="F1236" i="56"/>
  <c r="M1236" i="56"/>
  <c r="C1236" i="56"/>
  <c r="P1236" i="56"/>
  <c r="O1236" i="56"/>
  <c r="R1236" i="56" l="1"/>
  <c r="Q1236" i="56"/>
  <c r="B1238" i="56"/>
  <c r="M1237" i="56"/>
  <c r="G1237" i="56"/>
  <c r="O1237" i="56"/>
  <c r="F1237" i="56"/>
  <c r="H1237" i="56"/>
  <c r="E1237" i="56"/>
  <c r="J1237" i="56"/>
  <c r="L1237" i="56"/>
  <c r="N1237" i="56"/>
  <c r="D1237" i="56"/>
  <c r="K1237" i="56"/>
  <c r="C1237" i="56"/>
  <c r="I1237" i="56"/>
  <c r="P1237" i="56"/>
  <c r="R1237" i="56" l="1"/>
  <c r="Q1237" i="56"/>
  <c r="K1238" i="56"/>
  <c r="J1238" i="56"/>
  <c r="M1238" i="56"/>
  <c r="H1238" i="56"/>
  <c r="E1238" i="56"/>
  <c r="L1238" i="56"/>
  <c r="O1238" i="56"/>
  <c r="I1238" i="56"/>
  <c r="F1238" i="56"/>
  <c r="P1238" i="56"/>
  <c r="N1238" i="56"/>
  <c r="C1238" i="56"/>
  <c r="G1238" i="56"/>
  <c r="D1238" i="56"/>
  <c r="R1238" i="56" l="1"/>
  <c r="D14" i="56"/>
  <c r="C14" i="56"/>
  <c r="Q1238" i="56"/>
</calcChain>
</file>

<file path=xl/sharedStrings.xml><?xml version="1.0" encoding="utf-8"?>
<sst xmlns="http://schemas.openxmlformats.org/spreadsheetml/2006/main" count="11829" uniqueCount="438">
  <si>
    <t>TBG.</t>
  </si>
  <si>
    <t>CSG.</t>
  </si>
  <si>
    <t>GAS</t>
  </si>
  <si>
    <t>CHOKE</t>
  </si>
  <si>
    <t>ESP</t>
  </si>
  <si>
    <t>WATER</t>
  </si>
  <si>
    <t>OIL</t>
  </si>
  <si>
    <t>TIME</t>
  </si>
  <si>
    <t>PRESS.</t>
  </si>
  <si>
    <t>RATE</t>
  </si>
  <si>
    <t>SIZE</t>
  </si>
  <si>
    <t>SAND</t>
  </si>
  <si>
    <t>REMARKS</t>
  </si>
  <si>
    <t>HOURLY FLOWBACK TEMPLATE</t>
  </si>
  <si>
    <t>Main Tab - Well Header Information</t>
  </si>
  <si>
    <t>Well Name:</t>
  </si>
  <si>
    <t>Field Name:</t>
  </si>
  <si>
    <t>State:</t>
  </si>
  <si>
    <t>County:</t>
  </si>
  <si>
    <t>Gas Gravity:</t>
  </si>
  <si>
    <t>Oil API Gravity:</t>
  </si>
  <si>
    <t>First Gas Sales:</t>
  </si>
  <si>
    <t>First Oil Sales:</t>
  </si>
  <si>
    <t>Flowback Company:</t>
  </si>
  <si>
    <t>First Day on Location:</t>
  </si>
  <si>
    <t>Fields are calculated fields</t>
  </si>
  <si>
    <t>Daily Entry Form</t>
  </si>
  <si>
    <t>Daily Date:</t>
  </si>
  <si>
    <t>(psi)</t>
  </si>
  <si>
    <t>(#/64)</t>
  </si>
  <si>
    <t>INCHES</t>
  </si>
  <si>
    <t xml:space="preserve">PLATE </t>
  </si>
  <si>
    <t>DIFF</t>
  </si>
  <si>
    <t xml:space="preserve">STATIC </t>
  </si>
  <si>
    <t>(inches)</t>
  </si>
  <si>
    <t>(in-H20/psi)</t>
  </si>
  <si>
    <t>(Hz)</t>
  </si>
  <si>
    <t>HRTZ.</t>
  </si>
  <si>
    <t>Gas Lift</t>
  </si>
  <si>
    <t>SUCTION</t>
  </si>
  <si>
    <t>INJ</t>
  </si>
  <si>
    <t>(mcfd)</t>
  </si>
  <si>
    <t xml:space="preserve">BUY </t>
  </si>
  <si>
    <t>BACK</t>
  </si>
  <si>
    <t>SPOT</t>
  </si>
  <si>
    <t>(bbls)</t>
  </si>
  <si>
    <t>(T,L,M,H)</t>
  </si>
  <si>
    <t>Oil Sales &amp; Run Ticket Data</t>
  </si>
  <si>
    <t>TICKET #</t>
  </si>
  <si>
    <t>SOLD</t>
  </si>
  <si>
    <t>GRAVITY</t>
  </si>
  <si>
    <t>(°API)</t>
  </si>
  <si>
    <t>BS</t>
  </si>
  <si>
    <t>(%)</t>
  </si>
  <si>
    <t>LOAD TO</t>
  </si>
  <si>
    <t>RECOVER</t>
  </si>
  <si>
    <t>% LR</t>
  </si>
  <si>
    <t>Daily Oil Prod Total:</t>
  </si>
  <si>
    <t>Daily Water Prod Total:</t>
  </si>
  <si>
    <t>Fluid Left to Recover:</t>
  </si>
  <si>
    <t>Total Fluid to Recover:</t>
  </si>
  <si>
    <t>Fields need to be entered by Chaparral</t>
  </si>
  <si>
    <t>Production &amp; Rates</t>
  </si>
  <si>
    <t>24 HOUR</t>
  </si>
  <si>
    <t xml:space="preserve">FLUID </t>
  </si>
  <si>
    <t>LEVEL</t>
  </si>
  <si>
    <t>(ft)</t>
  </si>
  <si>
    <t>Fields needed from Flowhands</t>
  </si>
  <si>
    <t>Daily Totals</t>
  </si>
  <si>
    <t>Total Fluid to Recover</t>
  </si>
  <si>
    <t>DATE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</si>
  <si>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</si>
  <si>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</si>
  <si>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</si>
  <si>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</si>
  <si>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</si>
  <si>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</si>
  <si>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(mcf)</t>
  </si>
  <si>
    <t>DAILY</t>
  </si>
  <si>
    <t>Date</t>
  </si>
  <si>
    <t>Type</t>
  </si>
  <si>
    <t>Hourly</t>
  </si>
  <si>
    <t>SubType</t>
  </si>
  <si>
    <t>Initial Flowback</t>
  </si>
  <si>
    <t>Dur (hr)</t>
  </si>
  <si>
    <t>Tested By</t>
  </si>
  <si>
    <t>Com</t>
  </si>
  <si>
    <t>Q Oil (bbl/day)</t>
  </si>
  <si>
    <t>Q Water (bbl/day)</t>
  </si>
  <si>
    <t>Q Gas (MCF/day)</t>
  </si>
  <si>
    <t>P BH (psi)</t>
  </si>
  <si>
    <t>P Wellhead (psi)</t>
  </si>
  <si>
    <t>P Cas (psi)</t>
  </si>
  <si>
    <t>P Prod Sept (psi)</t>
  </si>
  <si>
    <t>WellView Upload, Copy and Paste the table below into Production Tests or wvWellTestProd</t>
  </si>
  <si>
    <t>Operator Rep &amp; Phone:</t>
  </si>
  <si>
    <t>Day Contact Info:</t>
  </si>
  <si>
    <t>Night Contact Info:</t>
  </si>
  <si>
    <t>BS&amp;W (%)</t>
  </si>
  <si>
    <t>Dens Oil Cod (°API)</t>
  </si>
  <si>
    <t>Des</t>
  </si>
  <si>
    <t>PURCHASER</t>
  </si>
  <si>
    <t>TANK</t>
  </si>
  <si>
    <t>NUMBER</t>
  </si>
  <si>
    <t>Gas Buyback Total (mcf)</t>
  </si>
  <si>
    <t>TOTALS</t>
  </si>
  <si>
    <t>Sz Choke Dia (in)</t>
  </si>
  <si>
    <t>Plate Size (in)</t>
  </si>
  <si>
    <t>Diff Inch</t>
  </si>
  <si>
    <t>Static Press</t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</si>
  <si>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</si>
  <si>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</si>
  <si>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</si>
  <si>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</si>
  <si>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CHLORIDE</t>
  </si>
  <si>
    <r>
      <t xml:space="preserve">Directions:  </t>
    </r>
    <r>
      <rPr>
        <b/>
        <sz val="18"/>
        <color rgb="FFFF0000"/>
        <rFont val="Calibri"/>
        <family val="2"/>
        <scheme val="minor"/>
      </rPr>
      <t>Use this workbook throughout flowback of well.</t>
    </r>
  </si>
  <si>
    <t>5) Fill out each new day on their correct dated tab and hit Create New Day (location shown below) to prepare for tomorrow.</t>
  </si>
  <si>
    <t>HAULER</t>
  </si>
  <si>
    <t>Data Source</t>
  </si>
  <si>
    <t>Flowback Report</t>
  </si>
  <si>
    <t>Q Inj Gas Lift (MCF/day)</t>
  </si>
  <si>
    <t>(ppm)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</si>
  <si>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</si>
  <si>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</si>
  <si>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theme="0"/>
        <rFont val="Calibri"/>
        <family val="2"/>
      </rPr>
      <t xml:space="preserve"> - Required Field</t>
    </r>
  </si>
  <si>
    <t>Flare</t>
  </si>
  <si>
    <t>FLARE</t>
  </si>
  <si>
    <t>Flare Rate</t>
  </si>
  <si>
    <t>BTM HOLE</t>
  </si>
  <si>
    <t>TEMP</t>
  </si>
  <si>
    <t>(deg f)</t>
  </si>
  <si>
    <t>T BH</t>
  </si>
  <si>
    <t>BHP</t>
  </si>
  <si>
    <t>BHT</t>
  </si>
  <si>
    <t>DATE TIME</t>
  </si>
  <si>
    <t>HOURLY</t>
  </si>
  <si>
    <t xml:space="preserve">HOURLY OIL </t>
  </si>
  <si>
    <t>10.1 --Fixed Create New Day Error</t>
  </si>
  <si>
    <t>10.2 --Fixed First Day on Location Error</t>
  </si>
  <si>
    <t>Version 10.4</t>
  </si>
  <si>
    <t>10.4 -- Fixed Daily Water Totals</t>
  </si>
  <si>
    <t>10.3 -- Fixed Calculations on Hourly Tab</t>
  </si>
  <si>
    <t>10.0 -- Replaced ESP Intake Pressure with BHP; Added Column for BHT; Added Hourly Tab</t>
  </si>
  <si>
    <t>Anchor Energy Solutions</t>
  </si>
  <si>
    <t>Oklahoma</t>
  </si>
  <si>
    <t>Canadian</t>
  </si>
  <si>
    <t>Rob Nunez (580) 954-5262</t>
  </si>
  <si>
    <t>David Vaughan (580) 309-7622</t>
  </si>
  <si>
    <t>STACK</t>
  </si>
  <si>
    <t>Foraker 1207 8UMH-11</t>
  </si>
  <si>
    <t>Accum-465</t>
  </si>
  <si>
    <t>Water Pumped- 3.8 bbls</t>
  </si>
  <si>
    <t>OT1- 1-8</t>
  </si>
  <si>
    <t>OT2- 11-1</t>
  </si>
  <si>
    <t xml:space="preserve">swapped gauge reader on oil tanks giving fault reading </t>
  </si>
  <si>
    <t>called in oil conf#1717875,  1717876</t>
  </si>
  <si>
    <t>Sunoco</t>
  </si>
  <si>
    <t>14609102</t>
  </si>
  <si>
    <t>14609101</t>
  </si>
  <si>
    <t>T821567</t>
  </si>
  <si>
    <t>14609191</t>
  </si>
  <si>
    <t xml:space="preserve">BRIEF SHUT-IN TO MOVE ADJUSTABLE </t>
  </si>
  <si>
    <t>CHOKES DOWNSTREAM OF SAND SEP</t>
  </si>
  <si>
    <t>OIL TELEMETRY READING OPPOSITE WELL</t>
  </si>
  <si>
    <t>CHANGED OIL RATES TO CORRECT WELLS</t>
  </si>
  <si>
    <t>MANUALLY GAUGED TANKS</t>
  </si>
  <si>
    <t>Accum=1984</t>
  </si>
  <si>
    <t>OT1=11-1    OT2=8-5</t>
  </si>
  <si>
    <t>WATER PUMPED=2133</t>
  </si>
  <si>
    <t>14609001</t>
  </si>
  <si>
    <t>Nakota</t>
  </si>
  <si>
    <t>2</t>
  </si>
  <si>
    <t>1</t>
  </si>
  <si>
    <t>OT1=8-0  OT2=13-7</t>
  </si>
  <si>
    <t>ACCUM=3814</t>
  </si>
  <si>
    <t>WATER PUMPED= 1261</t>
  </si>
  <si>
    <t>filling vrt reason for lower oil production</t>
  </si>
  <si>
    <t xml:space="preserve">issue with vrt an line pressure bypassed vrt </t>
  </si>
  <si>
    <t>bumped choke to 32</t>
  </si>
  <si>
    <t>14609002</t>
  </si>
  <si>
    <t>ACCUM=5807</t>
  </si>
  <si>
    <t>OT1=7-8,  OT2=6-9</t>
  </si>
  <si>
    <t>Water Pumped= 2536</t>
  </si>
  <si>
    <t>hooked up chemical</t>
  </si>
  <si>
    <t>getting little carry over in the oil do to foaming,</t>
  </si>
  <si>
    <t>OT1= 9-1   OT2=6-10</t>
  </si>
  <si>
    <t>Water Pumped=2574</t>
  </si>
  <si>
    <t>Accum= 7874</t>
  </si>
  <si>
    <t>bumped choke to a 34</t>
  </si>
  <si>
    <t xml:space="preserve">started making sand </t>
  </si>
  <si>
    <t>started going through vrt</t>
  </si>
  <si>
    <t>dealing with high line pressure</t>
  </si>
  <si>
    <t>line pressure is back down</t>
  </si>
  <si>
    <t>compressor went down on on the VRT</t>
  </si>
  <si>
    <t>ACCUM=10046</t>
  </si>
  <si>
    <t>OT1=8-2   OT2=7-9</t>
  </si>
  <si>
    <t>WATER PUMPED=2574</t>
  </si>
  <si>
    <t>compressor for VRT went down on high scubber level</t>
  </si>
  <si>
    <t>worked on the scrubber dump for the vrt compressor</t>
  </si>
  <si>
    <t>bumped choke to 36</t>
  </si>
  <si>
    <t>6910741B</t>
  </si>
  <si>
    <t>6910741A</t>
  </si>
  <si>
    <t>143609002</t>
  </si>
  <si>
    <t>bumped choke to a 38</t>
  </si>
  <si>
    <t>ACCUM=12256</t>
  </si>
  <si>
    <t>OT1=7-7   OT2=7-9</t>
  </si>
  <si>
    <t>WATER PUMPED= 2485</t>
  </si>
  <si>
    <t>bumped choke to 40</t>
  </si>
  <si>
    <t>vrt compressor is up an running, discharge line is tied in to the the F-8 so might see increase in gas sales</t>
  </si>
  <si>
    <t>ACCUM=15234</t>
  </si>
  <si>
    <t>OT1=6-11</t>
  </si>
  <si>
    <t>OT2=12-9</t>
  </si>
  <si>
    <t>Water Pumped= 2398</t>
  </si>
  <si>
    <t>bumped choke to a 42</t>
  </si>
  <si>
    <t>Diff. is running high</t>
  </si>
  <si>
    <t>6924241A</t>
  </si>
  <si>
    <t>6924241B</t>
  </si>
  <si>
    <t>vru down on low comp oil.reset and put online.</t>
  </si>
  <si>
    <t>vru down on low oil.dumping sand seperator every 30 minutes.</t>
  </si>
  <si>
    <t>check dump for wash and gas pushing thru.</t>
  </si>
  <si>
    <t>190.49</t>
  </si>
  <si>
    <t>plate size is showing 1.8, but it has a 1.5 plate in it</t>
  </si>
  <si>
    <t>ACCUM=18754</t>
  </si>
  <si>
    <t>OT1=11-1   OT2=6-11</t>
  </si>
  <si>
    <t>WATER PUMPED= 2381</t>
  </si>
  <si>
    <t>changed plate in sales line to a 1.875</t>
  </si>
  <si>
    <t>shut in to install a choke manifold</t>
  </si>
  <si>
    <t>rocked choke.choke clear</t>
  </si>
  <si>
    <t>increase choke to 44/64</t>
  </si>
  <si>
    <t>BPV on 3 phase set @ 188.Isolated salesline and set bpv on 3 phase to 210 on 8&amp;9.</t>
  </si>
  <si>
    <t>ACCUM=22057</t>
  </si>
  <si>
    <t>OT1=1-10</t>
  </si>
  <si>
    <t>OT2=10-8</t>
  </si>
  <si>
    <t>Pumped=2087</t>
  </si>
  <si>
    <t xml:space="preserve">SAND HAS INCREASED A LOT </t>
  </si>
  <si>
    <t>shut choke,check for flow.choke holding.</t>
  </si>
  <si>
    <t>shut choke,check for flow.Choke holding.</t>
  </si>
  <si>
    <t>ACCUM=26050</t>
  </si>
  <si>
    <t>OT1=1-9</t>
  </si>
  <si>
    <t>OT2=7-2</t>
  </si>
  <si>
    <t>WATER PUMPED= 1783</t>
  </si>
  <si>
    <t xml:space="preserve">still maikng lot of sand </t>
  </si>
  <si>
    <t xml:space="preserve">changed out choke stem an seat </t>
  </si>
  <si>
    <t>shut well in to rig up sand trap on the down side of the choke manifold,changed sides on choke manifold</t>
  </si>
  <si>
    <t>ACCUM=30057</t>
  </si>
  <si>
    <t>WATER PUMPED=1617</t>
  </si>
  <si>
    <t>OT1=1-8    OT2=7-3.5</t>
  </si>
  <si>
    <t>VRU COMPRESSOR DOWN</t>
  </si>
  <si>
    <t>ACC=34402</t>
  </si>
  <si>
    <t>OT1=3-5</t>
  </si>
  <si>
    <t>OT2=12-7</t>
  </si>
  <si>
    <t>WATER PUMPED=1274</t>
  </si>
  <si>
    <t>ACC=39040</t>
  </si>
  <si>
    <t>OT1=6-4</t>
  </si>
  <si>
    <t>OT2=1-5</t>
  </si>
  <si>
    <t>Water Pumped=1389</t>
  </si>
  <si>
    <t>swapped sides on my choke manifold. Rates started to climb on the gas.</t>
  </si>
  <si>
    <t>ACC=43566</t>
  </si>
  <si>
    <t>OT1=5-7</t>
  </si>
  <si>
    <t>WATER PUMPED=1425</t>
  </si>
  <si>
    <t>acc=48054</t>
  </si>
  <si>
    <t>ot1=2-8</t>
  </si>
  <si>
    <t>ot2=1-5</t>
  </si>
  <si>
    <t>water pumped=1094</t>
  </si>
  <si>
    <t>swapped sides on manifold, replaced seat an stem.</t>
  </si>
  <si>
    <t>Water Pumped 1092</t>
  </si>
  <si>
    <t>Accum- 52626</t>
  </si>
  <si>
    <t>OT #1- 8'10"</t>
  </si>
  <si>
    <t>OT #2 - 1'5"</t>
  </si>
  <si>
    <t>water production increase.shut choke,check for flow.choke holding.</t>
  </si>
  <si>
    <t>ACC=57236</t>
  </si>
  <si>
    <t>ot1=8-2</t>
  </si>
  <si>
    <t>h20 pumped=1081</t>
  </si>
  <si>
    <t>shut choke,check for flow,choke holding.</t>
  </si>
  <si>
    <t>OT1=6-7</t>
  </si>
  <si>
    <t>OT2=60</t>
  </si>
  <si>
    <t>WATER PUMPED=1046</t>
  </si>
  <si>
    <t>ACC= 61983</t>
  </si>
  <si>
    <t>Replace seat and stem in both sides of choke manifold and zero.</t>
  </si>
  <si>
    <t>ACC-66980</t>
  </si>
  <si>
    <t>ot1-6-7</t>
  </si>
  <si>
    <t>ot2-7-6</t>
  </si>
  <si>
    <t>h20 pumped- 1035</t>
  </si>
  <si>
    <t>ACC-72103</t>
  </si>
  <si>
    <t>OT1-6-7</t>
  </si>
  <si>
    <t>OT2-8-5</t>
  </si>
  <si>
    <t>H2O PUMPED- 1032</t>
  </si>
  <si>
    <t>ACC-77231</t>
  </si>
  <si>
    <t>OT1= 1-2</t>
  </si>
  <si>
    <t>OT2= 7-1</t>
  </si>
  <si>
    <t>WATER PUMPED= 1005</t>
  </si>
  <si>
    <t>ACC=82392</t>
  </si>
  <si>
    <t>OT1= 0-8"</t>
  </si>
  <si>
    <t>OT2= 9-1</t>
  </si>
  <si>
    <t>WATER PUMPED= 675</t>
  </si>
  <si>
    <t>ACC-87326</t>
  </si>
  <si>
    <t>OT1= 0-3''</t>
  </si>
  <si>
    <t>OT2= 4-5</t>
  </si>
  <si>
    <t>H20 PUMPED- 995</t>
  </si>
  <si>
    <t>OT1= 0-10"  4BBLS</t>
  </si>
  <si>
    <t>OT2= 7-6  215.83 BBLS</t>
  </si>
  <si>
    <t>H2O PUMPED= 668</t>
  </si>
  <si>
    <t>ACC-60</t>
  </si>
  <si>
    <t>ACC- 97167</t>
  </si>
  <si>
    <t>OT1= 0-11  6.72 BBLS</t>
  </si>
  <si>
    <t>OT2= 8-8  253.93 BBLS</t>
  </si>
  <si>
    <t>H20 PUMPED=854</t>
  </si>
  <si>
    <t>ACC-102028</t>
  </si>
  <si>
    <t>OT1= 0-10  2.67 BBLS</t>
  </si>
  <si>
    <t>OT2= 8-3  240.05 BBLS</t>
  </si>
  <si>
    <t>H2O PUMP= 653</t>
  </si>
  <si>
    <t>acc-106970</t>
  </si>
  <si>
    <t>ot1= 0-11  2.77bbls</t>
  </si>
  <si>
    <t>ot2= 2-5  45.85</t>
  </si>
  <si>
    <t>water pumed=638</t>
  </si>
  <si>
    <t>N</t>
  </si>
  <si>
    <t>acc-111841</t>
  </si>
  <si>
    <t>ot1= 0-10   2.93bbls</t>
  </si>
  <si>
    <t>ot2= 12-4  375.37bbls</t>
  </si>
  <si>
    <t>pumped=880</t>
  </si>
  <si>
    <t>acc-116691</t>
  </si>
  <si>
    <t>ot1= 1-1  3.39bbls</t>
  </si>
  <si>
    <t>ot2= 8-6    247.58bbls</t>
  </si>
  <si>
    <t>water pumped=633</t>
  </si>
  <si>
    <t>acc-121543</t>
  </si>
  <si>
    <t>ot1= 1-1   3.47bbls</t>
  </si>
  <si>
    <t>ot2=5-4  141.42</t>
  </si>
  <si>
    <t>water pumped=629</t>
  </si>
  <si>
    <t>acc=126262</t>
  </si>
  <si>
    <t>ot1= 1-1  3.74 bbls</t>
  </si>
  <si>
    <t>ot2= 5-9 156.55 bbls</t>
  </si>
  <si>
    <t>pumped=622</t>
  </si>
  <si>
    <t>rock choke.no results.heavy sand</t>
  </si>
  <si>
    <t>rock choke.no results.heavy sand.call foreman for chapparall.</t>
  </si>
  <si>
    <t>acc=130941</t>
  </si>
  <si>
    <t>ot1= 2-0   38bbls</t>
  </si>
  <si>
    <t xml:space="preserve">ot2= 12-9  396bbls </t>
  </si>
  <si>
    <t>pumped= 315</t>
  </si>
  <si>
    <t>Scada is frozen, having to gauge tanks by hand an get casing pressure off the well head</t>
  </si>
  <si>
    <t>Scada is still down, strapping the tanks for levels, only thing reading correct on scada is sales.</t>
  </si>
  <si>
    <t>acc=135714</t>
  </si>
  <si>
    <t>ot2= 5-7   154.94 bbls</t>
  </si>
  <si>
    <t>ot1= 7-8   220.30 bbls</t>
  </si>
  <si>
    <t>pumped=692</t>
  </si>
  <si>
    <t>h20 accumulative today bbls not working, all tank gauges within 3 to 4 inches</t>
  </si>
  <si>
    <t>acc-140113</t>
  </si>
  <si>
    <t>ot1= 1-4  9.95bbls</t>
  </si>
  <si>
    <t>ot2= 6-7  183.15bbls</t>
  </si>
  <si>
    <t>pumped=609</t>
  </si>
  <si>
    <t>acc= 144331</t>
  </si>
  <si>
    <t>ot1= 1-4  9.65bbls</t>
  </si>
  <si>
    <t>ot2= 6-2  170.15bbls</t>
  </si>
  <si>
    <t>pumped=626</t>
  </si>
  <si>
    <t>acc=148762</t>
  </si>
  <si>
    <t>ot1= 1-4  9.52</t>
  </si>
  <si>
    <t>ot2=5-1   134.21</t>
  </si>
  <si>
    <t>pumped= 441</t>
  </si>
  <si>
    <t>bumped choke to 48</t>
  </si>
  <si>
    <t>acc=153532</t>
  </si>
  <si>
    <t xml:space="preserve">ot1=1-4 </t>
  </si>
  <si>
    <t>ot2=3-11</t>
  </si>
  <si>
    <t>pumped=420</t>
  </si>
  <si>
    <t>Water Pumped- 648</t>
  </si>
  <si>
    <t>Accum- 158245</t>
  </si>
  <si>
    <t>OT #1- 1'4"    OT #2- 9'1"</t>
  </si>
  <si>
    <t>BBL Meter- 36617</t>
  </si>
  <si>
    <t>NAKOTA</t>
  </si>
  <si>
    <t>Water Pumped-439</t>
  </si>
  <si>
    <t>Accum-163026</t>
  </si>
  <si>
    <t>OT #1- 1'4"   OT #2-   8'0</t>
  </si>
  <si>
    <t xml:space="preserve">H20 Meter-  37471 </t>
  </si>
  <si>
    <t xml:space="preserve">SAND IS UP AN DOWN </t>
  </si>
  <si>
    <t>ONE HOUR MEDIUM TO HEAVY</t>
  </si>
  <si>
    <t xml:space="preserve">NEXT MAY BE TRACE TO LIGHT </t>
  </si>
  <si>
    <t>BBL Meter-38304</t>
  </si>
  <si>
    <t>OT #1-  1'4    OT #2- 6'10"</t>
  </si>
  <si>
    <t>Accum-4641</t>
  </si>
  <si>
    <t>Water Pumped-323</t>
  </si>
  <si>
    <t>CHLORIDES 1.8=10,668</t>
  </si>
  <si>
    <t xml:space="preserve">SAND IS STILL UP &amp; DOWN </t>
  </si>
  <si>
    <t>BBL Meter-39087</t>
  </si>
  <si>
    <t>Accum- 172118</t>
  </si>
  <si>
    <t>OT #1- 1'4"  OT #2- 10'2"</t>
  </si>
  <si>
    <t>Water Pumped-299</t>
  </si>
  <si>
    <t>OT #1-  1'4 OT #2-  2'2</t>
  </si>
  <si>
    <t>Accum-176474</t>
  </si>
  <si>
    <t>BBL Meter-39682</t>
  </si>
  <si>
    <t>Water Pumped-594</t>
  </si>
  <si>
    <t>Accum-180907</t>
  </si>
  <si>
    <t>OT #1- 1'4  OT #2-  4'5</t>
  </si>
  <si>
    <t>BBL Meter- 40234</t>
  </si>
  <si>
    <t>nakota</t>
  </si>
  <si>
    <t>Water Pumped-304</t>
  </si>
  <si>
    <t>Accum-185450</t>
  </si>
  <si>
    <t>OT #1-  0.10    OT #2-  1'9</t>
  </si>
  <si>
    <t>BBL Meter-40876</t>
  </si>
  <si>
    <t>Water Pumped-580</t>
  </si>
  <si>
    <t>Accum-189902</t>
  </si>
  <si>
    <t>BBL Meter- 41465</t>
  </si>
  <si>
    <t>OT #1- 0.10  OT #2-  3'5</t>
  </si>
  <si>
    <t>started brining up more sand,</t>
  </si>
  <si>
    <t>checked seat and steams</t>
  </si>
  <si>
    <t xml:space="preserve">they are good but switched to brand </t>
  </si>
  <si>
    <t>new side, and will keep eye on it</t>
  </si>
  <si>
    <t>Water Pumped- 292</t>
  </si>
  <si>
    <t>Accum- 194395</t>
  </si>
  <si>
    <t>OT #1- 0.10  OT #2- 11'8</t>
  </si>
  <si>
    <t>Water Pumped-294</t>
  </si>
  <si>
    <t>Accum- 198962</t>
  </si>
  <si>
    <t>BBL Meter- 42560</t>
  </si>
  <si>
    <t>OT #1- 0.10  OT #2-  8'2</t>
  </si>
  <si>
    <t>Water Pumped- 416</t>
  </si>
  <si>
    <t>Accum- 203467</t>
  </si>
  <si>
    <t>BBL Meter- 43030</t>
  </si>
  <si>
    <t>OT #1- 0.10 OT #2- 7'6</t>
  </si>
  <si>
    <t>Water Pumped- 2969</t>
  </si>
  <si>
    <t>Accum- 207833</t>
  </si>
  <si>
    <t>OT #1- 0.10 OT #2- 11'0</t>
  </si>
  <si>
    <t>BBL Meter- 43489</t>
  </si>
  <si>
    <t>Water Pumped- 280</t>
  </si>
  <si>
    <t>Accum- 212215</t>
  </si>
  <si>
    <t>OT #1- 0.10 OT #2- 5'3</t>
  </si>
  <si>
    <t>BBL Meter- 44196</t>
  </si>
  <si>
    <t>Accum- 216557</t>
  </si>
  <si>
    <t>Water Pumped- 492</t>
  </si>
  <si>
    <t>OT #1- 0.10 OT #2- 7'1</t>
  </si>
  <si>
    <t>Water Pumped- 289</t>
  </si>
  <si>
    <t>Accum-221028</t>
  </si>
  <si>
    <t xml:space="preserve"> OT #1- 0'10"  OT #2- 12'10</t>
  </si>
  <si>
    <t>Water Pumped- 286</t>
  </si>
  <si>
    <t>Accum- 225253</t>
  </si>
  <si>
    <t>OT #1- 4'6  OT #2- 6'6</t>
  </si>
  <si>
    <t>Water Pumped- 290</t>
  </si>
  <si>
    <t>Accum- 229215</t>
  </si>
  <si>
    <t>OT #1- 4'6" OT#2- 7'5"</t>
  </si>
  <si>
    <t>Water Pumped- 578</t>
  </si>
  <si>
    <t>Accum- 233327</t>
  </si>
  <si>
    <t>OT #1- 4'9" OT #2- 8'4"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</si>
</sst>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</numFmts>
  <fonts count="4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8"/>
      <name val="Lucida Handwriting"/>
      <family val="4"/>
    </font>
    <font>
      <b/>
      <sz val="10"/>
      <name val="Lucida Handwriting"/>
      <family val="4"/>
    </font>
    <font>
      <b/>
      <sz val="22"/>
      <color indexed="8"/>
      <name val="Arial Narrow"/>
      <family val="2"/>
    </font>
    <font>
      <b/>
      <i/>
      <sz val="12"/>
      <color indexed="8"/>
      <name val="Calibri"/>
      <family val="2"/>
    </font>
    <font>
      <u/>
      <sz val="10"/>
      <color indexed="12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b/>
      <i/>
      <u/>
      <sz val="11"/>
      <color indexed="8"/>
      <name val="Calibri"/>
      <family val="2"/>
    </font>
    <font>
      <b/>
      <i/>
      <sz val="11"/>
      <color indexed="8"/>
      <name val="Arial Narrow"/>
      <family val="2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F12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6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18" fillId="0" borderId="0"/>
    <xf numFmtId="0" fontId="18" fillId="0" borderId="0"/>
    <xf numFmtId="0" fontId="5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</cellStyleXfs>
  <cellXfs count="626">
    <xf numFmtId="0" fontId="0" fillId="0" borderId="0" xfId="0"/>
    <xf numFmtId="0" fontId="18" fillId="0" borderId="0" xfId="37" applyProtection="1">
      <protection locked="0"/>
    </xf>
    <xf numFmtId="0" fontId="23" fillId="0" borderId="0" xfId="37" applyFont="1" applyProtection="1">
      <protection locked="0"/>
    </xf>
    <xf numFmtId="0" fontId="24" fillId="0" borderId="0" xfId="37" applyFont="1" applyAlignment="1" applyProtection="1">
      <alignment horizontal="left"/>
      <protection locked="0"/>
    </xf>
    <xf numFmtId="0" fontId="4" fillId="0" borderId="0" xfId="46" applyProtection="1">
      <protection locked="0"/>
    </xf>
    <xf numFmtId="0" fontId="26" fillId="0" borderId="0" xfId="0" applyFont="1"/>
    <xf numFmtId="0" fontId="27" fillId="0" borderId="0" xfId="0" applyFont="1"/>
    <xf numFmtId="0" fontId="0" fillId="25" borderId="37" xfId="0" applyFill="1" applyBorder="1"/>
    <xf numFmtId="0" fontId="24" fillId="0" borderId="0" xfId="37" applyFont="1" applyProtection="1">
      <protection locked="0"/>
    </xf>
    <xf numFmtId="0" fontId="25" fillId="0" borderId="0" xfId="37" applyFont="1" applyProtection="1">
      <protection locked="0"/>
    </xf>
    <xf numFmtId="0" fontId="21" fillId="0" borderId="0" xfId="46" applyFont="1" applyProtection="1">
      <protection locked="0"/>
    </xf>
    <xf numFmtId="0" fontId="18" fillId="0" borderId="0" xfId="46" applyFont="1" applyProtection="1">
      <protection locked="0"/>
    </xf>
    <xf numFmtId="0" fontId="31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3" fillId="26" borderId="39" xfId="37" applyFont="1" applyFill="1" applyBorder="1" applyProtection="1">
      <protection locked="0"/>
    </xf>
    <xf numFmtId="0" fontId="23" fillId="26" borderId="39" xfId="37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Alignment="1" applyProtection="1">
      <alignment horizontal="center"/>
      <protection locked="0"/>
    </xf>
    <xf numFmtId="0" fontId="23" fillId="26" borderId="43" xfId="37" applyFont="1" applyFill="1" applyBorder="1" applyProtection="1">
      <protection locked="0"/>
    </xf>
    <xf numFmtId="0" fontId="23" fillId="26" borderId="43" xfId="37" applyFont="1" applyFill="1" applyBorder="1" applyAlignment="1" applyProtection="1">
      <alignment horizontal="center"/>
      <protection locked="0"/>
    </xf>
    <xf numFmtId="0" fontId="0" fillId="30" borderId="37" xfId="0" applyFill="1" applyBorder="1"/>
    <xf numFmtId="1" fontId="21" fillId="25" borderId="20" xfId="46" applyNumberFormat="1" applyFont="1" applyFill="1" applyBorder="1" applyProtection="1">
      <protection locked="0"/>
    </xf>
    <xf numFmtId="164" fontId="23" fillId="27" borderId="29" xfId="44" applyNumberFormat="1" applyFont="1" applyFill="1" applyBorder="1" applyAlignment="1" applyProtection="1">
      <alignment horizontal="center"/>
      <protection locked="0"/>
    </xf>
    <xf numFmtId="164" fontId="23" fillId="27" borderId="17" xfId="44" applyNumberFormat="1" applyFont="1" applyFill="1" applyBorder="1" applyAlignment="1" applyProtection="1">
      <alignment horizontal="center"/>
      <protection locked="0"/>
    </xf>
    <xf numFmtId="164" fontId="23" fillId="27" borderId="30" xfId="44" applyNumberFormat="1" applyFont="1" applyFill="1" applyBorder="1" applyAlignment="1" applyProtection="1">
      <alignment horizontal="center"/>
      <protection locked="0"/>
    </xf>
    <xf numFmtId="164" fontId="23" fillId="27" borderId="20" xfId="44" applyNumberFormat="1" applyFont="1" applyFill="1" applyBorder="1" applyAlignment="1" applyProtection="1">
      <alignment horizontal="center"/>
      <protection locked="0"/>
    </xf>
    <xf numFmtId="164" fontId="23" fillId="27" borderId="31" xfId="44" applyNumberFormat="1" applyFont="1" applyFill="1" applyBorder="1" applyAlignment="1" applyProtection="1">
      <alignment horizontal="center"/>
      <protection locked="0"/>
    </xf>
    <xf numFmtId="164" fontId="23" fillId="27" borderId="23" xfId="44" applyNumberFormat="1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6" borderId="47" xfId="37" applyFont="1" applyFill="1" applyBorder="1" applyAlignment="1" applyProtection="1">
      <alignment horizontal="center"/>
      <protection locked="0"/>
    </xf>
    <xf numFmtId="0" fontId="23" fillId="26" borderId="24" xfId="37" applyFont="1" applyFill="1" applyBorder="1" applyAlignment="1" applyProtection="1">
      <alignment horizontal="center"/>
      <protection locked="0"/>
    </xf>
    <xf numFmtId="0" fontId="23" fillId="26" borderId="48" xfId="37" applyFont="1" applyFill="1" applyBorder="1" applyAlignment="1" applyProtection="1">
      <alignment horizontal="center"/>
      <protection locked="0"/>
    </xf>
    <xf numFmtId="0" fontId="23" fillId="26" borderId="13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Protection="1">
      <protection locked="0"/>
    </xf>
    <xf numFmtId="0" fontId="23" fillId="26" borderId="15" xfId="37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/>
      <protection locked="0"/>
    </xf>
    <xf numFmtId="0" fontId="23" fillId="25" borderId="10" xfId="37" applyFont="1" applyFill="1" applyBorder="1" applyAlignment="1" applyProtection="1">
      <alignment horizontal="center"/>
      <protection locked="0"/>
    </xf>
    <xf numFmtId="0" fontId="23" fillId="25" borderId="25" xfId="37" applyFont="1" applyFill="1" applyBorder="1" applyAlignment="1" applyProtection="1">
      <alignment horizontal="center"/>
      <protection locked="0"/>
    </xf>
    <xf numFmtId="0" fontId="23" fillId="25" borderId="47" xfId="37" applyFont="1" applyFill="1" applyBorder="1" applyAlignment="1" applyProtection="1">
      <alignment horizontal="center"/>
      <protection locked="0"/>
    </xf>
    <xf numFmtId="0" fontId="23" fillId="25" borderId="48" xfId="37" applyFont="1" applyFill="1" applyBorder="1" applyAlignment="1" applyProtection="1">
      <alignment horizontal="center"/>
      <protection locked="0"/>
    </xf>
    <xf numFmtId="0" fontId="23" fillId="25" borderId="13" xfId="37" applyFont="1" applyFill="1" applyBorder="1" applyAlignment="1" applyProtection="1">
      <alignment horizontal="center"/>
      <protection locked="0"/>
    </xf>
    <xf numFmtId="0" fontId="23" fillId="25" borderId="15" xfId="37" applyFont="1" applyFill="1" applyBorder="1" applyAlignment="1" applyProtection="1">
      <alignment horizontal="center"/>
      <protection locked="0"/>
    </xf>
    <xf numFmtId="14" fontId="21" fillId="25" borderId="17" xfId="46" applyNumberFormat="1" applyFont="1" applyFill="1" applyBorder="1" applyProtection="1">
      <protection locked="0"/>
    </xf>
    <xf numFmtId="0" fontId="0" fillId="29" borderId="37" xfId="0" applyFill="1" applyBorder="1"/>
    <xf numFmtId="18" fontId="18" fillId="27" borderId="45" xfId="37" applyNumberFormat="1" applyFill="1" applyBorder="1"/>
    <xf numFmtId="18" fontId="18" fillId="27" borderId="46" xfId="37" applyNumberFormat="1" applyFill="1" applyBorder="1"/>
    <xf numFmtId="0" fontId="23" fillId="29" borderId="34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1" fontId="23" fillId="29" borderId="19" xfId="37" applyNumberFormat="1" applyFont="1" applyFill="1" applyBorder="1" applyAlignment="1" applyProtection="1">
      <alignment horizontal="center"/>
      <protection locked="0"/>
    </xf>
    <xf numFmtId="0" fontId="23" fillId="29" borderId="36" xfId="37" applyFont="1" applyFill="1" applyBorder="1" applyAlignment="1" applyProtection="1">
      <alignment horizontal="center"/>
      <protection locked="0"/>
    </xf>
    <xf numFmtId="1" fontId="23" fillId="29" borderId="18" xfId="37" applyNumberFormat="1" applyFont="1" applyFill="1" applyBorder="1" applyAlignment="1" applyProtection="1">
      <alignment horizontal="center"/>
      <protection locked="0"/>
    </xf>
    <xf numFmtId="0" fontId="23" fillId="29" borderId="18" xfId="37" applyFont="1" applyFill="1" applyBorder="1" applyAlignment="1" applyProtection="1">
      <alignment horizontal="center"/>
      <protection locked="0"/>
    </xf>
    <xf numFmtId="0" fontId="23" fillId="29" borderId="33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1" fontId="23" fillId="29" borderId="22" xfId="37" applyNumberFormat="1" applyFont="1" applyFill="1" applyBorder="1" applyAlignment="1" applyProtection="1">
      <alignment horizontal="center"/>
      <protection locked="0"/>
    </xf>
    <xf numFmtId="0" fontId="23" fillId="29" borderId="35" xfId="37" applyFont="1" applyFill="1" applyBorder="1" applyAlignment="1" applyProtection="1">
      <alignment horizontal="center"/>
      <protection locked="0"/>
    </xf>
    <xf numFmtId="1" fontId="23" fillId="29" borderId="21" xfId="37" applyNumberFormat="1" applyFont="1" applyFill="1" applyBorder="1" applyAlignment="1" applyProtection="1">
      <alignment horizontal="center"/>
      <protection locked="0"/>
    </xf>
    <xf numFmtId="0" fontId="23" fillId="29" borderId="21" xfId="37" applyFont="1" applyFill="1" applyBorder="1" applyAlignment="1" applyProtection="1">
      <alignment horizontal="center"/>
      <protection locked="0"/>
    </xf>
    <xf numFmtId="0" fontId="23" fillId="29" borderId="27" xfId="37" applyFont="1" applyFill="1" applyBorder="1" applyAlignment="1" applyProtection="1">
      <alignment horizontal="center"/>
      <protection locked="0"/>
    </xf>
    <xf numFmtId="0" fontId="23" fillId="29" borderId="26" xfId="37" applyFont="1" applyFill="1" applyBorder="1" applyAlignment="1" applyProtection="1">
      <alignment horizontal="center"/>
      <protection locked="0"/>
    </xf>
    <xf numFmtId="0" fontId="23" fillId="29" borderId="28" xfId="37" applyFont="1" applyFill="1" applyBorder="1" applyAlignment="1" applyProtection="1">
      <alignment horizontal="center"/>
      <protection locked="0"/>
    </xf>
    <xf numFmtId="0" fontId="23" fillId="29" borderId="44" xfId="37" applyFont="1" applyFill="1" applyBorder="1" applyAlignment="1" applyProtection="1">
      <alignment horizontal="center"/>
      <protection locked="0"/>
    </xf>
    <xf numFmtId="0" fontId="23" fillId="29" borderId="45" xfId="37" applyFont="1" applyFill="1" applyBorder="1" applyAlignment="1" applyProtection="1">
      <alignment horizontal="center"/>
      <protection locked="0"/>
    </xf>
    <xf numFmtId="0" fontId="23" fillId="29" borderId="46" xfId="37" applyFont="1" applyFill="1" applyBorder="1" applyAlignment="1" applyProtection="1">
      <alignment horizontal="center"/>
      <protection locked="0"/>
    </xf>
    <xf numFmtId="1" fontId="21" fillId="25" borderId="23" xfId="46" applyNumberFormat="1" applyFont="1" applyFill="1" applyBorder="1" applyProtection="1">
      <protection locked="0"/>
    </xf>
    <xf numFmtId="1" fontId="21" fillId="25" borderId="17" xfId="46" applyNumberFormat="1" applyFont="1" applyFill="1" applyBorder="1" applyProtection="1">
      <protection locked="0"/>
    </xf>
    <xf numFmtId="1" fontId="23" fillId="27" borderId="32" xfId="37" applyNumberFormat="1" applyFont="1" applyFill="1" applyBorder="1" applyAlignment="1">
      <alignment horizontal="center"/>
    </xf>
    <xf numFmtId="1" fontId="23" fillId="27" borderId="16" xfId="37" applyNumberFormat="1" applyFont="1" applyFill="1" applyBorder="1" applyAlignment="1">
      <alignment horizontal="center"/>
    </xf>
    <xf numFmtId="1" fontId="23" fillId="27" borderId="19" xfId="37" applyNumberFormat="1" applyFont="1" applyFill="1" applyBorder="1" applyAlignment="1">
      <alignment horizontal="center"/>
    </xf>
    <xf numFmtId="1" fontId="23" fillId="27" borderId="18" xfId="37" applyNumberFormat="1" applyFont="1" applyFill="1" applyBorder="1" applyAlignment="1">
      <alignment horizontal="center"/>
    </xf>
    <xf numFmtId="0" fontId="23" fillId="27" borderId="20" xfId="37" applyFont="1" applyFill="1" applyBorder="1" applyAlignment="1">
      <alignment horizontal="center"/>
    </xf>
    <xf numFmtId="1" fontId="23" fillId="27" borderId="22" xfId="37" applyNumberFormat="1" applyFont="1" applyFill="1" applyBorder="1" applyAlignment="1">
      <alignment horizontal="center"/>
    </xf>
    <xf numFmtId="1" fontId="23" fillId="27" borderId="21" xfId="37" applyNumberFormat="1" applyFont="1" applyFill="1" applyBorder="1" applyAlignment="1">
      <alignment horizontal="center"/>
    </xf>
    <xf numFmtId="10" fontId="23" fillId="27" borderId="17" xfId="45" applyNumberFormat="1" applyFont="1" applyFill="1" applyBorder="1" applyAlignment="1">
      <alignment horizontal="center"/>
    </xf>
    <xf numFmtId="10" fontId="23" fillId="27" borderId="20" xfId="45" applyNumberFormat="1" applyFont="1" applyFill="1" applyBorder="1" applyAlignment="1">
      <alignment horizontal="center"/>
    </xf>
    <xf numFmtId="10" fontId="23" fillId="27" borderId="23" xfId="45" applyNumberFormat="1" applyFont="1" applyFill="1" applyBorder="1" applyAlignment="1">
      <alignment horizontal="center"/>
    </xf>
    <xf numFmtId="14" fontId="21" fillId="25" borderId="23" xfId="46" applyNumberFormat="1" applyFont="1" applyFill="1" applyBorder="1" applyProtection="1">
      <protection locked="0"/>
    </xf>
    <xf numFmtId="18" fontId="18" fillId="27" borderId="44" xfId="37" applyNumberFormat="1" applyFill="1" applyBorder="1"/>
    <xf numFmtId="0" fontId="0" fillId="0" borderId="19" xfId="0" applyBorder="1"/>
    <xf numFmtId="1" fontId="0" fillId="0" borderId="19" xfId="0" applyNumberFormat="1" applyBorder="1"/>
    <xf numFmtId="165" fontId="0" fillId="0" borderId="49" xfId="0" applyNumberFormat="1" applyBorder="1"/>
    <xf numFmtId="0" fontId="0" fillId="0" borderId="50" xfId="0" applyBorder="1"/>
    <xf numFmtId="165" fontId="0" fillId="0" borderId="51" xfId="0" applyNumberFormat="1" applyBorder="1"/>
    <xf numFmtId="0" fontId="0" fillId="0" borderId="52" xfId="0" applyBorder="1"/>
    <xf numFmtId="1" fontId="0" fillId="0" borderId="52" xfId="0" applyNumberFormat="1" applyBorder="1"/>
    <xf numFmtId="0" fontId="0" fillId="0" borderId="53" xfId="0" applyBorder="1"/>
    <xf numFmtId="0" fontId="36" fillId="0" borderId="0" xfId="0" applyFont="1"/>
    <xf numFmtId="0" fontId="33" fillId="31" borderId="57" xfId="37" applyFont="1" applyFill="1" applyBorder="1" applyAlignment="1" applyProtection="1">
      <alignment horizontal="center"/>
      <protection locked="0"/>
    </xf>
    <xf numFmtId="0" fontId="34" fillId="31" borderId="58" xfId="0" applyFont="1" applyFill="1" applyBorder="1" applyAlignment="1">
      <alignment horizontal="center"/>
    </xf>
    <xf numFmtId="0" fontId="34" fillId="31" borderId="59" xfId="0" applyFont="1" applyFill="1" applyBorder="1" applyAlignment="1">
      <alignment horizontal="center"/>
    </xf>
    <xf numFmtId="14" fontId="21" fillId="25" borderId="17" xfId="46" applyNumberFormat="1" applyFont="1" applyFill="1" applyBorder="1" applyAlignment="1" applyProtection="1">
      <alignment horizontal="center"/>
      <protection locked="0"/>
    </xf>
    <xf numFmtId="164" fontId="21" fillId="25" borderId="20" xfId="44" applyNumberFormat="1" applyFont="1" applyFill="1" applyBorder="1" applyAlignment="1" applyProtection="1">
      <alignment horizontal="center"/>
      <protection locked="0"/>
    </xf>
    <xf numFmtId="164" fontId="21" fillId="25" borderId="23" xfId="44" applyNumberFormat="1" applyFont="1" applyFill="1" applyBorder="1" applyAlignment="1" applyProtection="1">
      <alignment horizontal="center"/>
      <protection locked="0"/>
    </xf>
    <xf numFmtId="164" fontId="21" fillId="25" borderId="17" xfId="44" applyNumberFormat="1" applyFont="1" applyFill="1" applyBorder="1" applyAlignment="1" applyProtection="1">
      <alignment horizontal="center"/>
      <protection locked="0"/>
    </xf>
    <xf numFmtId="164" fontId="0" fillId="29" borderId="23" xfId="44" applyNumberFormat="1" applyFont="1" applyFill="1" applyBorder="1" applyAlignment="1">
      <alignment horizontal="center"/>
    </xf>
    <xf numFmtId="0" fontId="23" fillId="26" borderId="60" xfId="37" applyFont="1" applyFill="1" applyBorder="1" applyAlignment="1" applyProtection="1">
      <alignment horizontal="center"/>
      <protection locked="0"/>
    </xf>
    <xf numFmtId="0" fontId="23" fillId="26" borderId="61" xfId="37" applyFont="1" applyFill="1" applyBorder="1" applyAlignment="1" applyProtection="1">
      <alignment horizontal="center"/>
      <protection locked="0"/>
    </xf>
    <xf numFmtId="0" fontId="23" fillId="26" borderId="62" xfId="37" applyFont="1" applyFill="1" applyBorder="1" applyAlignment="1" applyProtection="1">
      <alignment horizontal="center"/>
      <protection locked="0"/>
    </xf>
    <xf numFmtId="166" fontId="23" fillId="27" borderId="17" xfId="45" applyNumberFormat="1" applyFont="1" applyFill="1" applyBorder="1" applyAlignment="1" applyProtection="1">
      <alignment horizontal="center"/>
      <protection locked="0"/>
    </xf>
    <xf numFmtId="166" fontId="23" fillId="27" borderId="20" xfId="45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49" fontId="23" fillId="29" borderId="19" xfId="37" applyNumberFormat="1" applyFont="1" applyFill="1" applyBorder="1" applyAlignment="1" applyProtection="1">
      <alignment horizontal="center"/>
      <protection locked="0"/>
    </xf>
    <xf numFmtId="49" fontId="23" fillId="29" borderId="22" xfId="37" applyNumberFormat="1" applyFont="1" applyFill="1" applyBorder="1" applyAlignment="1" applyProtection="1">
      <alignment horizontal="center"/>
      <protection locked="0"/>
    </xf>
    <xf numFmtId="167" fontId="23" fillId="29" borderId="19" xfId="37" applyNumberFormat="1" applyFont="1" applyFill="1" applyBorder="1" applyAlignment="1" applyProtection="1">
      <alignment horizontal="center"/>
      <protection locked="0"/>
    </xf>
    <xf numFmtId="167" fontId="23" fillId="29" borderId="22" xfId="37" applyNumberFormat="1" applyFont="1" applyFill="1" applyBorder="1" applyAlignment="1" applyProtection="1">
      <alignment horizontal="center"/>
      <protection locked="0"/>
    </xf>
    <xf numFmtId="166" fontId="23" fillId="29" borderId="20" xfId="45" applyNumberFormat="1" applyFont="1" applyFill="1" applyBorder="1" applyAlignment="1" applyProtection="1">
      <alignment horizontal="center"/>
      <protection locked="0"/>
    </xf>
    <xf numFmtId="166" fontId="23" fillId="29" borderId="23" xfId="45" applyNumberFormat="1" applyFont="1" applyFill="1" applyBorder="1" applyAlignment="1" applyProtection="1">
      <alignment horizontal="center"/>
      <protection locked="0"/>
    </xf>
    <xf numFmtId="0" fontId="23" fillId="29" borderId="63" xfId="37" applyFont="1" applyFill="1" applyBorder="1" applyAlignment="1" applyProtection="1">
      <alignment horizontal="center" wrapText="1"/>
      <protection locked="0"/>
    </xf>
    <xf numFmtId="0" fontId="23" fillId="29" borderId="64" xfId="37" applyFont="1" applyFill="1" applyBorder="1" applyAlignment="1" applyProtection="1">
      <alignment horizontal="center" wrapText="1"/>
      <protection locked="0"/>
    </xf>
    <xf numFmtId="164" fontId="23" fillId="27" borderId="65" xfId="44" applyNumberFormat="1" applyFont="1" applyFill="1" applyBorder="1" applyAlignment="1" applyProtection="1">
      <alignment horizontal="center"/>
      <protection locked="0"/>
    </xf>
    <xf numFmtId="166" fontId="23" fillId="27" borderId="66" xfId="45" applyNumberFormat="1" applyFont="1" applyFill="1" applyBorder="1" applyAlignment="1" applyProtection="1">
      <alignment horizontal="center"/>
      <protection locked="0"/>
    </xf>
    <xf numFmtId="164" fontId="23" fillId="27" borderId="18" xfId="44" applyNumberFormat="1" applyFont="1" applyFill="1" applyBorder="1" applyAlignment="1" applyProtection="1">
      <alignment horizontal="center"/>
      <protection locked="0"/>
    </xf>
    <xf numFmtId="166" fontId="23" fillId="27" borderId="20" xfId="37" applyNumberFormat="1" applyFont="1" applyFill="1" applyBorder="1" applyAlignment="1" applyProtection="1">
      <alignment horizontal="center"/>
      <protection locked="0"/>
    </xf>
    <xf numFmtId="164" fontId="23" fillId="27" borderId="21" xfId="44" applyNumberFormat="1" applyFont="1" applyFill="1" applyBorder="1" applyAlignment="1" applyProtection="1">
      <alignment horizontal="center"/>
      <protection locked="0"/>
    </xf>
    <xf numFmtId="166" fontId="23" fillId="27" borderId="23" xfId="37" applyNumberFormat="1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Protection="1">
      <protection locked="0"/>
    </xf>
    <xf numFmtId="1" fontId="23" fillId="27" borderId="12" xfId="37" applyNumberFormat="1" applyFont="1" applyFill="1" applyBorder="1" applyAlignment="1">
      <alignment horizontal="center"/>
    </xf>
    <xf numFmtId="1" fontId="23" fillId="27" borderId="34" xfId="37" applyNumberFormat="1" applyFont="1" applyFill="1" applyBorder="1" applyAlignment="1">
      <alignment horizontal="center"/>
    </xf>
    <xf numFmtId="1" fontId="23" fillId="27" borderId="33" xfId="37" applyNumberFormat="1" applyFont="1" applyFill="1" applyBorder="1" applyAlignment="1">
      <alignment horizontal="center"/>
    </xf>
    <xf numFmtId="1" fontId="23" fillId="27" borderId="17" xfId="37" applyNumberFormat="1" applyFont="1" applyFill="1" applyBorder="1" applyAlignment="1">
      <alignment horizontal="center"/>
    </xf>
    <xf numFmtId="14" fontId="23" fillId="27" borderId="29" xfId="37" applyNumberFormat="1" applyFont="1" applyFill="1" applyBorder="1" applyAlignment="1">
      <alignment horizontal="right"/>
    </xf>
    <xf numFmtId="14" fontId="23" fillId="27" borderId="30" xfId="37" applyNumberFormat="1" applyFont="1" applyFill="1" applyBorder="1" applyAlignment="1">
      <alignment horizontal="right"/>
    </xf>
    <xf numFmtId="14" fontId="23" fillId="27" borderId="31" xfId="37" applyNumberFormat="1" applyFont="1" applyFill="1" applyBorder="1" applyAlignment="1">
      <alignment horizontal="right"/>
    </xf>
    <xf numFmtId="1" fontId="23" fillId="27" borderId="16" xfId="44" applyNumberFormat="1" applyFont="1" applyFill="1" applyBorder="1" applyAlignment="1">
      <alignment horizontal="center"/>
    </xf>
    <xf numFmtId="1" fontId="23" fillId="27" borderId="18" xfId="44" applyNumberFormat="1" applyFont="1" applyFill="1" applyBorder="1" applyAlignment="1">
      <alignment horizontal="center"/>
    </xf>
    <xf numFmtId="1" fontId="23" fillId="27" borderId="20" xfId="37" applyNumberFormat="1" applyFont="1" applyFill="1" applyBorder="1" applyAlignment="1">
      <alignment horizontal="center"/>
    </xf>
    <xf numFmtId="1" fontId="23" fillId="27" borderId="21" xfId="44" applyNumberFormat="1" applyFont="1" applyFill="1" applyBorder="1" applyAlignment="1">
      <alignment horizontal="center"/>
    </xf>
    <xf numFmtId="1" fontId="23" fillId="27" borderId="23" xfId="37" applyNumberFormat="1" applyFont="1" applyFill="1" applyBorder="1" applyAlignment="1">
      <alignment horizontal="center"/>
    </xf>
    <xf numFmtId="14" fontId="31" fillId="0" borderId="0" xfId="0" applyNumberFormat="1" applyFont="1"/>
    <xf numFmtId="164" fontId="0" fillId="29" borderId="20" xfId="44" applyNumberFormat="1" applyFont="1" applyFill="1" applyBorder="1" applyAlignment="1">
      <alignment horizontal="center"/>
    </xf>
    <xf numFmtId="14" fontId="23" fillId="27" borderId="67" xfId="37" applyNumberFormat="1" applyFont="1" applyFill="1" applyBorder="1" applyAlignment="1">
      <alignment horizontal="right"/>
    </xf>
    <xf numFmtId="1" fontId="23" fillId="27" borderId="68" xfId="44" applyNumberFormat="1" applyFont="1" applyFill="1" applyBorder="1" applyAlignment="1">
      <alignment horizontal="center"/>
    </xf>
    <xf numFmtId="1" fontId="23" fillId="27" borderId="69" xfId="37" applyNumberFormat="1" applyFont="1" applyFill="1" applyBorder="1" applyAlignment="1">
      <alignment horizontal="center"/>
    </xf>
    <xf numFmtId="1" fontId="23" fillId="27" borderId="70" xfId="37" applyNumberFormat="1" applyFont="1" applyFill="1" applyBorder="1" applyAlignment="1">
      <alignment horizontal="center"/>
    </xf>
    <xf numFmtId="1" fontId="23" fillId="27" borderId="71" xfId="37" applyNumberFormat="1" applyFont="1" applyFill="1" applyBorder="1" applyAlignment="1">
      <alignment horizontal="center"/>
    </xf>
    <xf numFmtId="1" fontId="23" fillId="27" borderId="68" xfId="37" applyNumberFormat="1" applyFont="1" applyFill="1" applyBorder="1" applyAlignment="1">
      <alignment horizontal="center"/>
    </xf>
    <xf numFmtId="10" fontId="23" fillId="27" borderId="70" xfId="45" applyNumberFormat="1" applyFont="1" applyFill="1" applyBorder="1" applyAlignment="1">
      <alignment horizontal="center"/>
    </xf>
    <xf numFmtId="0" fontId="23" fillId="26" borderId="41" xfId="37" applyFont="1" applyFill="1" applyBorder="1" applyAlignment="1" applyProtection="1">
      <alignment horizontal="center"/>
      <protection locked="0"/>
    </xf>
    <xf numFmtId="0" fontId="23" fillId="26" borderId="72" xfId="37" applyFont="1" applyFill="1" applyBorder="1" applyAlignment="1" applyProtection="1">
      <alignment horizontal="center"/>
      <protection locked="0"/>
    </xf>
    <xf numFmtId="0" fontId="23" fillId="26" borderId="73" xfId="37" applyFont="1" applyFill="1" applyBorder="1" applyAlignment="1" applyProtection="1">
      <alignment horizontal="center"/>
      <protection locked="0"/>
    </xf>
    <xf numFmtId="0" fontId="37" fillId="0" borderId="0" xfId="46" applyFont="1" applyProtection="1">
      <protection locked="0"/>
    </xf>
    <xf numFmtId="0" fontId="23" fillId="29" borderId="16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168" fontId="23" fillId="29" borderId="12" xfId="37" applyNumberFormat="1" applyFont="1" applyFill="1" applyBorder="1" applyAlignment="1" applyProtection="1">
      <alignment horizontal="center"/>
      <protection locked="0"/>
    </xf>
    <xf numFmtId="168" fontId="23" fillId="29" borderId="19" xfId="37" applyNumberFormat="1" applyFont="1" applyFill="1" applyBorder="1" applyAlignment="1" applyProtection="1">
      <alignment horizontal="center"/>
      <protection locked="0"/>
    </xf>
    <xf numFmtId="168" fontId="23" fillId="29" borderId="22" xfId="37" applyNumberFormat="1" applyFont="1" applyFill="1" applyBorder="1" applyAlignment="1" applyProtection="1">
      <alignment horizontal="center"/>
      <protection locked="0"/>
    </xf>
    <xf numFmtId="0" fontId="21" fillId="0" borderId="0" xfId="46" applyFont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37" xfId="0" applyFont="1" applyFill="1" applyBorder="1" applyAlignment="1">
      <alignment horizontal="center"/>
    </xf>
    <xf numFmtId="164" fontId="0" fillId="29" borderId="70" xfId="44" applyNumberFormat="1" applyFont="1" applyFill="1" applyBorder="1" applyAlignment="1">
      <alignment horizontal="center"/>
    </xf>
    <xf numFmtId="164" fontId="23" fillId="27" borderId="16" xfId="44" applyNumberFormat="1" applyFont="1" applyFill="1" applyBorder="1" applyAlignment="1" applyProtection="1">
      <alignment horizontal="center"/>
      <protection locked="0"/>
    </xf>
    <xf numFmtId="0" fontId="23" fillId="26" borderId="40" xfId="37" applyFont="1" applyFill="1" applyBorder="1" applyAlignment="1" applyProtection="1">
      <alignment horizontal="center"/>
      <protection locked="0"/>
    </xf>
    <xf numFmtId="0" fontId="23" fillId="26" borderId="0" xfId="37" applyFont="1" applyFill="1" applyAlignment="1" applyProtection="1">
      <alignment horizontal="center"/>
      <protection locked="0"/>
    </xf>
    <xf numFmtId="1" fontId="23" fillId="27" borderId="44" xfId="37" applyNumberFormat="1" applyFont="1" applyFill="1" applyBorder="1" applyAlignment="1">
      <alignment horizontal="center"/>
    </xf>
    <xf numFmtId="1" fontId="23" fillId="27" borderId="45" xfId="37" applyNumberFormat="1" applyFont="1" applyFill="1" applyBorder="1" applyAlignment="1">
      <alignment horizontal="center"/>
    </xf>
    <xf numFmtId="1" fontId="23" fillId="27" borderId="46" xfId="37" applyNumberFormat="1" applyFont="1" applyFill="1" applyBorder="1" applyAlignment="1">
      <alignment horizontal="center"/>
    </xf>
    <xf numFmtId="0" fontId="23" fillId="26" borderId="76" xfId="37" applyFont="1" applyFill="1" applyBorder="1" applyAlignment="1" applyProtection="1">
      <alignment horizontal="center"/>
      <protection locked="0"/>
    </xf>
    <xf numFmtId="1" fontId="23" fillId="29" borderId="63" xfId="37" applyNumberFormat="1" applyFont="1" applyFill="1" applyBorder="1" applyAlignment="1" applyProtection="1">
      <alignment horizontal="center"/>
      <protection locked="0"/>
    </xf>
    <xf numFmtId="1" fontId="23" fillId="29" borderId="64" xfId="37" applyNumberFormat="1" applyFont="1" applyFill="1" applyBorder="1" applyAlignment="1" applyProtection="1">
      <alignment horizontal="center"/>
      <protection locked="0"/>
    </xf>
    <xf numFmtId="1" fontId="23" fillId="27" borderId="37" xfId="37" applyNumberFormat="1" applyFont="1" applyFill="1" applyBorder="1" applyAlignment="1">
      <alignment horizontal="center"/>
    </xf>
    <xf numFmtId="0" fontId="23" fillId="27" borderId="23" xfId="37" applyFont="1" applyFill="1" applyBorder="1" applyAlignment="1">
      <alignment horizontal="center"/>
    </xf>
    <xf numFmtId="1" fontId="23" fillId="27" borderId="77" xfId="37" applyNumberFormat="1" applyFont="1" applyFill="1" applyBorder="1" applyAlignment="1">
      <alignment horizontal="center"/>
    </xf>
    <xf numFmtId="1" fontId="23" fillId="27" borderId="63" xfId="37" applyNumberFormat="1" applyFont="1" applyFill="1" applyBorder="1" applyAlignment="1">
      <alignment horizontal="center"/>
    </xf>
    <xf numFmtId="1" fontId="23" fillId="27" borderId="64" xfId="37" applyNumberFormat="1" applyFont="1" applyFill="1" applyBorder="1" applyAlignment="1">
      <alignment horizontal="center"/>
    </xf>
    <xf numFmtId="1" fontId="23" fillId="27" borderId="74" xfId="37" applyNumberFormat="1" applyFont="1" applyFill="1" applyBorder="1" applyAlignment="1">
      <alignment horizontal="center"/>
    </xf>
    <xf numFmtId="0" fontId="41" fillId="0" borderId="0" xfId="0" quotePrefix="1" applyFont="1"/>
    <xf numFmtId="0" fontId="31" fillId="0" borderId="0" xfId="0" applyFont="1"/>
    <xf numFmtId="22" fontId="31" fillId="0" borderId="0" xfId="0" applyNumberFormat="1" applyFont="1"/>
    <xf numFmtId="0" fontId="42" fillId="0" borderId="0" xfId="0" quotePrefix="1" applyFont="1"/>
    <xf numFmtId="3" fontId="23" fillId="29" borderId="26" xfId="37" applyNumberFormat="1" applyFont="1" applyFill="1" applyBorder="1" applyAlignment="1" applyProtection="1">
      <alignment horizontal="center"/>
      <protection locked="0"/>
    </xf>
    <xf numFmtId="22" fontId="23" fillId="27" borderId="38" xfId="37" applyNumberFormat="1" applyFont="1" applyFill="1" applyBorder="1" applyAlignment="1">
      <alignment horizontal="right"/>
    </xf>
    <xf numFmtId="22" fontId="23" fillId="27" borderId="30" xfId="37" applyNumberFormat="1" applyFont="1" applyFill="1" applyBorder="1" applyAlignment="1">
      <alignment horizontal="right"/>
    </xf>
    <xf numFmtId="22" fontId="23" fillId="27" borderId="31" xfId="37" applyNumberFormat="1" applyFont="1" applyFill="1" applyBorder="1" applyAlignment="1">
      <alignment horizontal="right"/>
    </xf>
    <xf numFmtId="1" fontId="23" fillId="27" borderId="34" xfId="44" applyNumberFormat="1" applyFont="1" applyFill="1" applyBorder="1" applyAlignment="1">
      <alignment horizontal="center"/>
    </xf>
    <xf numFmtId="1" fontId="23" fillId="27" borderId="10" xfId="44" applyNumberFormat="1" applyFont="1" applyFill="1" applyBorder="1" applyAlignment="1">
      <alignment horizontal="center"/>
    </xf>
    <xf numFmtId="1" fontId="23" fillId="27" borderId="11" xfId="37" applyNumberFormat="1" applyFont="1" applyFill="1" applyBorder="1" applyAlignment="1">
      <alignment horizontal="center"/>
    </xf>
    <xf numFmtId="1" fontId="23" fillId="27" borderId="25" xfId="37" applyNumberFormat="1" applyFont="1" applyFill="1" applyBorder="1" applyAlignment="1">
      <alignment horizontal="center"/>
    </xf>
    <xf numFmtId="1" fontId="23" fillId="27" borderId="19" xfId="44" applyNumberFormat="1" applyFont="1" applyFill="1" applyBorder="1" applyAlignment="1">
      <alignment horizontal="center"/>
    </xf>
    <xf numFmtId="1" fontId="23" fillId="27" borderId="12" xfId="44" applyNumberFormat="1" applyFont="1" applyFill="1" applyBorder="1" applyAlignment="1">
      <alignment horizontal="center"/>
    </xf>
    <xf numFmtId="1" fontId="23" fillId="27" borderId="17" xfId="44" applyNumberFormat="1" applyFont="1" applyFill="1" applyBorder="1" applyAlignment="1">
      <alignment horizontal="center"/>
    </xf>
    <xf numFmtId="1" fontId="23" fillId="27" borderId="20" xfId="44" applyNumberFormat="1" applyFont="1" applyFill="1" applyBorder="1" applyAlignment="1">
      <alignment horizontal="center"/>
    </xf>
    <xf numFmtId="1" fontId="23" fillId="27" borderId="22" xfId="44" applyNumberFormat="1" applyFont="1" applyFill="1" applyBorder="1" applyAlignment="1">
      <alignment horizontal="center"/>
    </xf>
    <xf numFmtId="1" fontId="23" fillId="27" borderId="23" xfId="44" applyNumberFormat="1" applyFont="1" applyFill="1" applyBorder="1" applyAlignment="1">
      <alignment horizontal="center"/>
    </xf>
    <xf numFmtId="0" fontId="23" fillId="29" borderId="45" xfId="37" applyFont="1" applyFill="1" applyBorder="1" applyAlignment="1" applyProtection="1">
      <alignment horizontal="center" wrapText="1"/>
      <protection locked="0"/>
    </xf>
    <xf numFmtId="0" fontId="43" fillId="0" borderId="0" xfId="0" applyFont="1"/>
    <xf numFmtId="18" fontId="18" fillId="27" borderId="29" xfId="37" applyNumberFormat="1" applyFill="1" applyBorder="1"/>
    <xf numFmtId="18" fontId="18" fillId="27" borderId="30" xfId="37" applyNumberFormat="1" applyFill="1" applyBorder="1"/>
    <xf numFmtId="18" fontId="18" fillId="27" borderId="31" xfId="37" applyNumberFormat="1" applyFill="1" applyBorder="1"/>
    <xf numFmtId="164" fontId="23" fillId="27" borderId="77" xfId="44" applyNumberFormat="1" applyFont="1" applyFill="1" applyBorder="1" applyAlignment="1" applyProtection="1">
      <alignment horizontal="center"/>
      <protection locked="0"/>
    </xf>
    <xf numFmtId="164" fontId="23" fillId="27" borderId="63" xfId="44" applyNumberFormat="1" applyFont="1" applyFill="1" applyBorder="1" applyAlignment="1" applyProtection="1">
      <alignment horizontal="center"/>
      <protection locked="0"/>
    </xf>
    <xf numFmtId="164" fontId="23" fillId="27" borderId="64" xfId="44" applyNumberFormat="1" applyFont="1" applyFill="1" applyBorder="1" applyAlignment="1" applyProtection="1">
      <alignment horizontal="center"/>
      <protection locked="0"/>
    </xf>
    <xf numFmtId="0" fontId="23" fillId="26" borderId="24" xfId="37" applyFont="1" applyFill="1" applyBorder="1" applyProtection="1">
      <protection locked="0"/>
    </xf>
    <xf numFmtId="0" fontId="23" fillId="29" borderId="57" xfId="37" applyFont="1" applyFill="1" applyBorder="1" applyAlignment="1" applyProtection="1">
      <alignment horizontal="center"/>
      <protection locked="0"/>
    </xf>
    <xf numFmtId="0" fontId="23" fillId="29" borderId="58" xfId="37" applyFont="1" applyFill="1" applyBorder="1" applyAlignment="1" applyProtection="1">
      <alignment horizontal="center"/>
      <protection locked="0"/>
    </xf>
    <xf numFmtId="1" fontId="23" fillId="29" borderId="58" xfId="37" applyNumberFormat="1" applyFont="1" applyFill="1" applyBorder="1" applyAlignment="1" applyProtection="1">
      <alignment horizontal="center"/>
      <protection locked="0"/>
    </xf>
    <xf numFmtId="0" fontId="23" fillId="29" borderId="78" xfId="37" applyFont="1" applyFill="1" applyBorder="1" applyAlignment="1" applyProtection="1">
      <alignment horizontal="center"/>
      <protection locked="0"/>
    </xf>
    <xf numFmtId="1" fontId="23" fillId="29" borderId="65" xfId="37" applyNumberFormat="1" applyFont="1" applyFill="1" applyBorder="1" applyAlignment="1" applyProtection="1">
      <alignment horizontal="center"/>
      <protection locked="0"/>
    </xf>
    <xf numFmtId="1" fontId="23" fillId="29" borderId="79" xfId="37" applyNumberFormat="1" applyFont="1" applyFill="1" applyBorder="1" applyAlignment="1" applyProtection="1">
      <alignment horizontal="center"/>
      <protection locked="0"/>
    </xf>
    <xf numFmtId="0" fontId="23" fillId="29" borderId="80" xfId="37" applyFont="1" applyFill="1" applyBorder="1" applyAlignment="1" applyProtection="1">
      <alignment horizontal="center"/>
      <protection locked="0"/>
    </xf>
    <xf numFmtId="0" fontId="23" fillId="29" borderId="81" xfId="37" applyFont="1" applyFill="1" applyBorder="1" applyAlignment="1" applyProtection="1">
      <alignment horizontal="center"/>
      <protection locked="0"/>
    </xf>
    <xf numFmtId="0" fontId="23" fillId="29" borderId="65" xfId="37" applyFont="1" applyFill="1" applyBorder="1" applyAlignment="1" applyProtection="1">
      <alignment horizontal="center"/>
      <protection locked="0"/>
    </xf>
    <xf numFmtId="0" fontId="23" fillId="29" borderId="59" xfId="37" applyFont="1" applyFill="1" applyBorder="1" applyAlignment="1" applyProtection="1">
      <alignment horizontal="center"/>
      <protection locked="0"/>
    </xf>
    <xf numFmtId="0" fontId="23" fillId="29" borderId="49" xfId="37" applyFont="1" applyFill="1" applyBorder="1" applyAlignment="1" applyProtection="1">
      <alignment horizontal="center"/>
      <protection locked="0"/>
    </xf>
    <xf numFmtId="0" fontId="23" fillId="29" borderId="50" xfId="37" applyFont="1" applyFill="1" applyBorder="1" applyAlignment="1" applyProtection="1">
      <alignment horizontal="center"/>
      <protection locked="0"/>
    </xf>
    <xf numFmtId="0" fontId="23" fillId="29" borderId="51" xfId="37" applyFont="1" applyFill="1" applyBorder="1" applyAlignment="1" applyProtection="1">
      <alignment horizontal="center"/>
      <protection locked="0"/>
    </xf>
    <xf numFmtId="0" fontId="23" fillId="29" borderId="52" xfId="37" applyFont="1" applyFill="1" applyBorder="1" applyAlignment="1" applyProtection="1">
      <alignment horizontal="center"/>
      <protection locked="0"/>
    </xf>
    <xf numFmtId="1" fontId="23" fillId="29" borderId="52" xfId="37" applyNumberFormat="1" applyFont="1" applyFill="1" applyBorder="1" applyAlignment="1" applyProtection="1">
      <alignment horizontal="center"/>
      <protection locked="0"/>
    </xf>
    <xf numFmtId="0" fontId="23" fillId="29" borderId="82" xfId="37" applyFont="1" applyFill="1" applyBorder="1" applyAlignment="1" applyProtection="1">
      <alignment horizontal="center"/>
      <protection locked="0"/>
    </xf>
    <xf numFmtId="1" fontId="23" fillId="29" borderId="83" xfId="37" applyNumberFormat="1" applyFont="1" applyFill="1" applyBorder="1" applyAlignment="1" applyProtection="1">
      <alignment horizontal="center"/>
      <protection locked="0"/>
    </xf>
    <xf numFmtId="1" fontId="23" fillId="29" borderId="84" xfId="37" applyNumberFormat="1" applyFont="1" applyFill="1" applyBorder="1" applyAlignment="1" applyProtection="1">
      <alignment horizontal="center"/>
      <protection locked="0"/>
    </xf>
    <xf numFmtId="0" fontId="23" fillId="29" borderId="85" xfId="37" applyFont="1" applyFill="1" applyBorder="1" applyAlignment="1" applyProtection="1">
      <alignment horizontal="center"/>
      <protection locked="0"/>
    </xf>
    <xf numFmtId="0" fontId="23" fillId="29" borderId="86" xfId="37" applyFont="1" applyFill="1" applyBorder="1" applyAlignment="1" applyProtection="1">
      <alignment horizontal="center"/>
      <protection locked="0"/>
    </xf>
    <xf numFmtId="0" fontId="23" fillId="29" borderId="83" xfId="37" applyFont="1" applyFill="1" applyBorder="1" applyAlignment="1" applyProtection="1">
      <alignment horizontal="center"/>
      <protection locked="0"/>
    </xf>
    <xf numFmtId="0" fontId="23" fillId="29" borderId="53" xfId="37" applyFont="1" applyFill="1" applyBorder="1" applyAlignment="1" applyProtection="1">
      <alignment horizontal="center"/>
      <protection locked="0"/>
    </xf>
    <xf numFmtId="0" fontId="23" fillId="29" borderId="29" xfId="37" applyFont="1" applyFill="1" applyBorder="1" applyAlignment="1" applyProtection="1">
      <alignment horizontal="center" wrapText="1"/>
      <protection locked="0"/>
    </xf>
    <xf numFmtId="0" fontId="23" fillId="29" borderId="30" xfId="37" applyFont="1" applyFill="1" applyBorder="1" applyAlignment="1" applyProtection="1">
      <alignment horizontal="center" wrapText="1"/>
      <protection locked="0"/>
    </xf>
    <xf numFmtId="0" fontId="23" fillId="29" borderId="31" xfId="37" applyFont="1" applyFill="1" applyBorder="1" applyAlignment="1" applyProtection="1">
      <alignment horizontal="center" wrapText="1"/>
      <protection locked="0"/>
    </xf>
    <xf numFmtId="0" fontId="23" fillId="29" borderId="87" xfId="37" applyFont="1" applyFill="1" applyBorder="1" applyAlignment="1" applyProtection="1">
      <alignment horizontal="center"/>
      <protection locked="0"/>
    </xf>
    <xf numFmtId="0" fontId="23" fillId="29" borderId="88" xfId="37" applyFont="1" applyFill="1" applyBorder="1" applyAlignment="1" applyProtection="1">
      <alignment horizontal="center"/>
      <protection locked="0"/>
    </xf>
    <xf numFmtId="0" fontId="23" fillId="29" borderId="89" xfId="37" applyFont="1" applyFill="1" applyBorder="1" applyAlignment="1" applyProtection="1">
      <alignment horizontal="center"/>
      <protection locked="0"/>
    </xf>
    <xf numFmtId="1" fontId="23" fillId="29" borderId="24" xfId="37" applyNumberFormat="1" applyFont="1" applyFill="1" applyBorder="1" applyAlignment="1" applyProtection="1">
      <alignment horizontal="center"/>
      <protection locked="0"/>
    </xf>
    <xf numFmtId="0" fontId="0" fillId="0" borderId="24" xfId="0" applyBorder="1"/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1" fontId="23" fillId="29" borderId="34" xfId="37" applyNumberFormat="1" applyFont="1" applyFill="1" applyBorder="1" applyAlignment="1" applyProtection="1">
      <alignment horizontal="center"/>
      <protection locked="0"/>
    </xf>
    <xf numFmtId="1" fontId="23" fillId="29" borderId="33" xfId="37" applyNumberFormat="1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90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1" fillId="29" borderId="19" xfId="46" applyFont="1" applyFill="1" applyBorder="1" applyAlignment="1" applyProtection="1">
      <alignment horizontal="center"/>
      <protection locked="0"/>
    </xf>
    <xf numFmtId="0" fontId="2" fillId="29" borderId="20" xfId="46" applyFont="1" applyFill="1" applyBorder="1" applyAlignment="1" applyProtection="1">
      <alignment horizontal="center"/>
      <protection locked="0"/>
    </xf>
    <xf numFmtId="14" fontId="4" fillId="29" borderId="22" xfId="46" applyNumberFormat="1" applyFill="1" applyBorder="1" applyAlignment="1" applyProtection="1">
      <alignment horizontal="center"/>
      <protection locked="0"/>
    </xf>
    <xf numFmtId="0" fontId="4" fillId="29" borderId="23" xfId="46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3" fontId="4" fillId="30" borderId="12" xfId="46" applyNumberFormat="1" applyFill="1" applyBorder="1" applyAlignment="1" applyProtection="1">
      <alignment horizontal="center"/>
      <protection locked="0"/>
    </xf>
    <xf numFmtId="3" fontId="4" fillId="30" borderId="17" xfId="46" applyNumberFormat="1" applyFill="1" applyBorder="1" applyAlignment="1" applyProtection="1">
      <alignment horizontal="center"/>
      <protection locked="0"/>
    </xf>
    <xf numFmtId="0" fontId="21" fillId="24" borderId="16" xfId="46" applyFont="1" applyFill="1" applyBorder="1" applyAlignment="1" applyProtection="1">
      <alignment horizontal="left"/>
      <protection locked="0"/>
    </xf>
    <xf numFmtId="0" fontId="21" fillId="24" borderId="12" xfId="46" applyFont="1" applyFill="1" applyBorder="1" applyAlignment="1" applyProtection="1">
      <alignment horizontal="left"/>
      <protection locked="0"/>
    </xf>
    <xf numFmtId="0" fontId="18" fillId="30" borderId="12" xfId="46" applyFont="1" applyFill="1" applyBorder="1" applyAlignment="1" applyProtection="1">
      <alignment horizontal="left"/>
      <protection locked="0"/>
    </xf>
    <xf numFmtId="0" fontId="18" fillId="30" borderId="17" xfId="46" applyFont="1" applyFill="1" applyBorder="1" applyAlignment="1" applyProtection="1">
      <alignment horizontal="left"/>
      <protection locked="0"/>
    </xf>
    <xf numFmtId="0" fontId="21" fillId="24" borderId="18" xfId="46" applyFont="1" applyFill="1" applyBorder="1" applyAlignment="1" applyProtection="1">
      <alignment horizontal="left"/>
      <protection locked="0"/>
    </xf>
    <xf numFmtId="0" fontId="21" fillId="24" borderId="19" xfId="46" applyFont="1" applyFill="1" applyBorder="1" applyAlignment="1" applyProtection="1">
      <alignment horizontal="left"/>
      <protection locked="0"/>
    </xf>
    <xf numFmtId="0" fontId="18" fillId="30" borderId="19" xfId="46" applyFont="1" applyFill="1" applyBorder="1" applyAlignment="1" applyProtection="1">
      <alignment horizontal="left"/>
      <protection locked="0"/>
    </xf>
    <xf numFmtId="0" fontId="18" fillId="30" borderId="20" xfId="46" applyFont="1" applyFill="1" applyBorder="1" applyAlignment="1" applyProtection="1">
      <alignment horizontal="left"/>
      <protection locked="0"/>
    </xf>
    <xf numFmtId="0" fontId="21" fillId="24" borderId="21" xfId="46" applyFont="1" applyFill="1" applyBorder="1" applyAlignment="1" applyProtection="1">
      <alignment horizontal="left"/>
      <protection locked="0"/>
    </xf>
    <xf numFmtId="0" fontId="21" fillId="24" borderId="22" xfId="46" applyFont="1" applyFill="1" applyBorder="1" applyAlignment="1" applyProtection="1">
      <alignment horizontal="left"/>
      <protection locked="0"/>
    </xf>
    <xf numFmtId="0" fontId="18" fillId="30" borderId="22" xfId="46" applyFont="1" applyFill="1" applyBorder="1" applyAlignment="1" applyProtection="1">
      <alignment horizontal="left"/>
      <protection locked="0"/>
    </xf>
    <xf numFmtId="0" fontId="18" fillId="30" borderId="23" xfId="46" applyFont="1" applyFill="1" applyBorder="1" applyAlignment="1" applyProtection="1">
      <alignment horizontal="left"/>
      <protection locked="0"/>
    </xf>
    <xf numFmtId="0" fontId="23" fillId="24" borderId="16" xfId="46" applyFont="1" applyFill="1" applyBorder="1" applyProtection="1">
      <protection locked="0"/>
    </xf>
    <xf numFmtId="0" fontId="23" fillId="24" borderId="12" xfId="46" applyFont="1" applyFill="1" applyBorder="1" applyProtection="1">
      <protection locked="0"/>
    </xf>
    <xf numFmtId="2" fontId="4" fillId="27" borderId="19" xfId="46" applyNumberFormat="1" applyFill="1" applyBorder="1" applyAlignment="1" applyProtection="1">
      <alignment horizontal="center"/>
      <protection locked="0"/>
    </xf>
    <xf numFmtId="2" fontId="4" fillId="27" borderId="20" xfId="46" applyNumberFormat="1" applyFill="1" applyBorder="1" applyAlignment="1" applyProtection="1">
      <alignment horizontal="center"/>
      <protection locked="0"/>
    </xf>
    <xf numFmtId="14" fontId="4" fillId="25" borderId="22" xfId="46" applyNumberFormat="1" applyFill="1" applyBorder="1" applyAlignment="1" applyProtection="1">
      <alignment horizontal="center"/>
      <protection locked="0"/>
    </xf>
    <xf numFmtId="14" fontId="4" fillId="25" borderId="23" xfId="46" applyNumberFormat="1" applyFill="1" applyBorder="1" applyAlignment="1" applyProtection="1">
      <alignment horizontal="center"/>
      <protection locked="0"/>
    </xf>
    <xf numFmtId="14" fontId="4" fillId="25" borderId="19" xfId="46" applyNumberFormat="1" applyFill="1" applyBorder="1" applyAlignment="1" applyProtection="1">
      <alignment horizontal="center"/>
      <protection locked="0"/>
    </xf>
    <xf numFmtId="14" fontId="4" fillId="25" borderId="20" xfId="46" applyNumberFormat="1" applyFill="1" applyBorder="1" applyAlignment="1" applyProtection="1">
      <alignment horizontal="center"/>
      <protection locked="0"/>
    </xf>
    <xf numFmtId="0" fontId="23" fillId="24" borderId="21" xfId="46" applyFont="1" applyFill="1" applyBorder="1" applyProtection="1">
      <protection locked="0"/>
    </xf>
    <xf numFmtId="0" fontId="23" fillId="24" borderId="22" xfId="46" applyFont="1" applyFill="1" applyBorder="1" applyProtection="1">
      <protection locked="0"/>
    </xf>
    <xf numFmtId="0" fontId="23" fillId="24" borderId="18" xfId="46" applyFont="1" applyFill="1" applyBorder="1" applyProtection="1">
      <protection locked="0"/>
    </xf>
    <xf numFmtId="0" fontId="23" fillId="24" borderId="19" xfId="46" applyFont="1" applyFill="1" applyBorder="1" applyProtection="1">
      <protection locked="0"/>
    </xf>
    <xf numFmtId="2" fontId="4" fillId="0" borderId="19" xfId="46" applyNumberFormat="1" applyBorder="1" applyAlignment="1" applyProtection="1">
      <alignment horizontal="center"/>
      <protection locked="0"/>
    </xf>
    <xf numFmtId="2" fontId="4" fillId="0" borderId="20" xfId="46" applyNumberFormat="1" applyBorder="1" applyAlignment="1" applyProtection="1">
      <alignment horizontal="center"/>
      <protection locked="0"/>
    </xf>
    <xf numFmtId="0" fontId="1" fillId="29" borderId="12" xfId="46" applyFont="1" applyFill="1" applyBorder="1" applyAlignment="1" applyProtection="1">
      <alignment horizontal="center"/>
      <protection locked="0"/>
    </xf>
    <xf numFmtId="0" fontId="4" fillId="29" borderId="17" xfId="46" applyFill="1" applyBorder="1" applyAlignment="1" applyProtection="1">
      <alignment horizontal="center"/>
      <protection locked="0"/>
    </xf>
    <xf numFmtId="0" fontId="3" fillId="32" borderId="19" xfId="46" applyFont="1" applyFill="1" applyBorder="1" applyAlignment="1" applyProtection="1">
      <alignment horizontal="center"/>
      <protection locked="0"/>
    </xf>
    <xf numFmtId="0" fontId="4" fillId="32" borderId="20" xfId="46" applyFill="1" applyBorder="1" applyAlignment="1" applyProtection="1">
      <alignment horizontal="center"/>
      <protection locked="0"/>
    </xf>
    <xf numFmtId="0" fontId="18" fillId="25" borderId="22" xfId="46" applyFont="1" applyFill="1" applyBorder="1" applyAlignment="1" applyProtection="1">
      <alignment horizontal="left"/>
      <protection locked="0"/>
    </xf>
    <xf numFmtId="0" fontId="18" fillId="25" borderId="23" xfId="46" applyFont="1" applyFill="1" applyBorder="1" applyAlignment="1" applyProtection="1">
      <alignment horizontal="left"/>
      <protection locked="0"/>
    </xf>
    <xf numFmtId="0" fontId="21" fillId="0" borderId="0" xfId="46" applyFont="1" applyAlignment="1" applyProtection="1">
      <alignment horizontal="left"/>
      <protection locked="0"/>
    </xf>
    <xf numFmtId="0" fontId="18" fillId="25" borderId="12" xfId="46" applyFont="1" applyFill="1" applyBorder="1" applyAlignment="1" applyProtection="1">
      <alignment horizontal="left"/>
      <protection locked="0"/>
    </xf>
    <xf numFmtId="0" fontId="18" fillId="25" borderId="17" xfId="46" applyFont="1" applyFill="1" applyBorder="1" applyAlignment="1" applyProtection="1">
      <alignment horizontal="left"/>
      <protection locked="0"/>
    </xf>
    <xf numFmtId="0" fontId="21" fillId="24" borderId="32" xfId="46" applyFont="1" applyFill="1" applyBorder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40" xfId="0" applyFont="1" applyFill="1" applyBorder="1" applyAlignment="1">
      <alignment horizontal="center"/>
    </xf>
    <xf numFmtId="0" fontId="30" fillId="28" borderId="41" xfId="0" applyFont="1" applyFill="1" applyBorder="1" applyAlignment="1">
      <alignment horizontal="center"/>
    </xf>
    <xf numFmtId="0" fontId="18" fillId="25" borderId="19" xfId="46" applyFont="1" applyFill="1" applyBorder="1" applyAlignment="1" applyProtection="1">
      <alignment horizontal="left"/>
      <protection locked="0"/>
    </xf>
    <xf numFmtId="0" fontId="18" fillId="25" borderId="20" xfId="46" applyFont="1" applyFill="1" applyBorder="1" applyAlignment="1" applyProtection="1">
      <alignment horizontal="left"/>
      <protection locked="0"/>
    </xf>
    <xf numFmtId="0" fontId="21" fillId="24" borderId="34" xfId="46" applyFont="1" applyFill="1" applyBorder="1" applyAlignment="1" applyProtection="1">
      <alignment horizontal="left"/>
      <protection locked="0"/>
    </xf>
    <xf numFmtId="0" fontId="21" fillId="24" borderId="33" xfId="46" applyFont="1" applyFill="1" applyBorder="1" applyAlignment="1" applyProtection="1">
      <alignment horizontal="left"/>
      <protection locked="0"/>
    </xf>
    <xf numFmtId="0" fontId="21" fillId="24" borderId="68" xfId="46" applyFont="1" applyFill="1" applyBorder="1" applyAlignment="1" applyProtection="1">
      <alignment horizontal="left"/>
      <protection locked="0"/>
    </xf>
    <xf numFmtId="0" fontId="21" fillId="24" borderId="69" xfId="46" applyFont="1" applyFill="1" applyBorder="1" applyAlignment="1" applyProtection="1">
      <alignment horizontal="left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0" xfId="37" applyFont="1" applyFill="1" applyBorder="1" applyAlignment="1" applyProtection="1">
      <alignment horizontal="center"/>
      <protection locked="0"/>
    </xf>
    <xf numFmtId="0" fontId="35" fillId="31" borderId="54" xfId="0" applyFont="1" applyFill="1" applyBorder="1" applyAlignment="1">
      <alignment horizontal="center"/>
    </xf>
    <xf numFmtId="0" fontId="35" fillId="31" borderId="55" xfId="0" applyFont="1" applyFill="1" applyBorder="1" applyAlignment="1">
      <alignment horizontal="center"/>
    </xf>
    <xf numFmtId="0" fontId="35" fillId="31" borderId="56" xfId="0" applyFont="1" applyFill="1" applyBorder="1" applyAlignment="1">
      <alignment horizontal="center"/>
    </xf>
    <xf numFmtId="0" fontId="30" fillId="28" borderId="67" xfId="0" applyFont="1" applyFill="1" applyBorder="1" applyAlignment="1">
      <alignment horizontal="left"/>
    </xf>
    <xf numFmtId="0" fontId="30" fillId="28" borderId="74" xfId="0" applyFont="1" applyFill="1" applyBorder="1" applyAlignment="1">
      <alignment horizontal="left"/>
    </xf>
    <xf numFmtId="0" fontId="30" fillId="28" borderId="75" xfId="0" applyFont="1" applyFill="1" applyBorder="1" applyAlignment="1">
      <alignment horizontal="left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7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23" xfId="37" applyFont="1" applyFill="1" applyBorder="1" applyAlignment="1" applyProtection="1">
      <alignment horizontal="center"/>
      <protection locked="0"/>
    </xf>
  </cellXfs>
  <cellStyles count="6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4" builtinId="3"/>
    <cellStyle name="Comma 2" xfId="59" xr:uid="{00000000-0005-0000-0000-00001C000000}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60" xr:uid="{00000000-0005-0000-0000-000023000000}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8000000}"/>
    <cellStyle name="Normal 2 2" xfId="48" xr:uid="{00000000-0005-0000-0000-000029000000}"/>
    <cellStyle name="Normal 2 3" xfId="49" xr:uid="{00000000-0005-0000-0000-00002A000000}"/>
    <cellStyle name="Normal 2 4" xfId="50" xr:uid="{00000000-0005-0000-0000-00002B000000}"/>
    <cellStyle name="Normal 2 5" xfId="51" xr:uid="{00000000-0005-0000-0000-00002C000000}"/>
    <cellStyle name="Normal 2 6" xfId="52" xr:uid="{00000000-0005-0000-0000-00002D000000}"/>
    <cellStyle name="Normal 2 7" xfId="57" xr:uid="{00000000-0005-0000-0000-00002E000000}"/>
    <cellStyle name="Normal 2 8" xfId="58" xr:uid="{00000000-0005-0000-0000-00002F000000}"/>
    <cellStyle name="Normal 3" xfId="38" xr:uid="{00000000-0005-0000-0000-000030000000}"/>
    <cellStyle name="Normal 3 2" xfId="47" xr:uid="{00000000-0005-0000-0000-000031000000}"/>
    <cellStyle name="Normal 32" xfId="56" xr:uid="{00000000-0005-0000-0000-000032000000}"/>
    <cellStyle name="Normal 4" xfId="46" xr:uid="{00000000-0005-0000-0000-000033000000}"/>
    <cellStyle name="Normal 62" xfId="54" xr:uid="{00000000-0005-0000-0000-000034000000}"/>
    <cellStyle name="Normal 75" xfId="53" xr:uid="{00000000-0005-0000-0000-000035000000}"/>
    <cellStyle name="Normal 78" xfId="55" xr:uid="{00000000-0005-0000-0000-000036000000}"/>
    <cellStyle name="Note" xfId="39" builtinId="10" customBuiltin="1"/>
    <cellStyle name="Output" xfId="40" builtinId="21" customBuiltin="1"/>
    <cellStyle name="Percent" xfId="45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mruColors>
      <color rgb="FFF1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122338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775"/>
          <a:ext cx="2066925" cy="550963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64774</xdr:colOff>
      <xdr:row>49</xdr:row>
      <xdr:rowOff>47161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1375" y="6105525"/>
          <a:ext cx="15219049" cy="3714286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542925</xdr:colOff>
      <xdr:row>2</xdr:row>
      <xdr:rowOff>236638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236638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680385" name="Button 1" hidden="1">
              <a:extLst>
                <a:ext uri="{63B3BB69-23CF-44E3-9099-C40C66FF867C}">
                  <a14:compatExt spid="_x0000_s1680385"/>
                </a:ext>
                <a:ext uri="{FF2B5EF4-FFF2-40B4-BE49-F238E27FC236}">
                  <a16:creationId xmlns:a16="http://schemas.microsoft.com/office/drawing/2014/main" id="{00000000-0008-0000-0300-000001A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680386" name="Button 2" hidden="1">
              <a:extLst>
                <a:ext uri="{63B3BB69-23CF-44E3-9099-C40C66FF867C}">
                  <a14:compatExt spid="_x0000_s1680386"/>
                </a:ext>
                <a:ext uri="{FF2B5EF4-FFF2-40B4-BE49-F238E27FC236}">
                  <a16:creationId xmlns:a16="http://schemas.microsoft.com/office/drawing/2014/main" id="{00000000-0008-0000-0300-000002A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623041" name="Button 1" hidden="1">
              <a:extLst>
                <a:ext uri="{63B3BB69-23CF-44E3-9099-C40C66FF867C}">
                  <a14:compatExt spid="_x0000_s1623041"/>
                </a:ext>
                <a:ext uri="{FF2B5EF4-FFF2-40B4-BE49-F238E27FC236}">
                  <a16:creationId xmlns:a16="http://schemas.microsoft.com/office/drawing/2014/main" id="{00000000-0008-0000-0400-000001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623042" name="Button 2" hidden="1">
              <a:extLst>
                <a:ext uri="{63B3BB69-23CF-44E3-9099-C40C66FF867C}">
                  <a14:compatExt spid="_x0000_s1623042"/>
                </a:ext>
                <a:ext uri="{FF2B5EF4-FFF2-40B4-BE49-F238E27FC236}">
                  <a16:creationId xmlns:a16="http://schemas.microsoft.com/office/drawing/2014/main" id="{00000000-0008-0000-0400-000002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66721" name="Button 1" hidden="1">
              <a:extLst>
                <a:ext uri="{63B3BB69-23CF-44E3-9099-C40C66FF867C}">
                  <a14:compatExt spid="_x0000_s1566721"/>
                </a:ext>
                <a:ext uri="{FF2B5EF4-FFF2-40B4-BE49-F238E27FC236}">
                  <a16:creationId xmlns:a16="http://schemas.microsoft.com/office/drawing/2014/main" id="{00000000-0008-0000-0500-000001E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566722" name="Button 2" hidden="1">
              <a:extLst>
                <a:ext uri="{63B3BB69-23CF-44E3-9099-C40C66FF867C}">
                  <a14:compatExt spid="_x0000_s1566722"/>
                </a:ext>
                <a:ext uri="{FF2B5EF4-FFF2-40B4-BE49-F238E27FC236}">
                  <a16:creationId xmlns:a16="http://schemas.microsoft.com/office/drawing/2014/main" id="{00000000-0008-0000-0500-000002E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11425" name="Button 1" hidden="1">
              <a:extLst>
                <a:ext uri="{63B3BB69-23CF-44E3-9099-C40C66FF867C}">
                  <a14:compatExt spid="_x0000_s1511425"/>
                </a:ext>
                <a:ext uri="{FF2B5EF4-FFF2-40B4-BE49-F238E27FC236}">
                  <a16:creationId xmlns:a16="http://schemas.microsoft.com/office/drawing/2014/main" id="{00000000-0008-0000-0600-0000011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511426" name="Button 2" hidden="1">
              <a:extLst>
                <a:ext uri="{63B3BB69-23CF-44E3-9099-C40C66FF867C}">
                  <a14:compatExt spid="_x0000_s1511426"/>
                </a:ext>
                <a:ext uri="{FF2B5EF4-FFF2-40B4-BE49-F238E27FC236}">
                  <a16:creationId xmlns:a16="http://schemas.microsoft.com/office/drawing/2014/main" id="{00000000-0008-0000-0600-0000021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57153" name="Button 1" hidden="1">
              <a:extLst>
                <a:ext uri="{63B3BB69-23CF-44E3-9099-C40C66FF867C}">
                  <a14:compatExt spid="_x0000_s1457153"/>
                </a:ext>
                <a:ext uri="{FF2B5EF4-FFF2-40B4-BE49-F238E27FC236}">
                  <a16:creationId xmlns:a16="http://schemas.microsoft.com/office/drawing/2014/main" id="{00000000-0008-0000-0700-0000013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457154" name="Button 2" hidden="1">
              <a:extLst>
                <a:ext uri="{63B3BB69-23CF-44E3-9099-C40C66FF867C}">
                  <a14:compatExt spid="_x0000_s1457154"/>
                </a:ext>
                <a:ext uri="{FF2B5EF4-FFF2-40B4-BE49-F238E27FC236}">
                  <a16:creationId xmlns:a16="http://schemas.microsoft.com/office/drawing/2014/main" id="{00000000-0008-0000-0700-0000023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03905" name="Button 1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8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403906" name="Button 2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8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351681" name="Button 1" hidden="1">
              <a:extLst>
                <a:ext uri="{63B3BB69-23CF-44E3-9099-C40C66FF867C}">
                  <a14:compatExt spid="_x0000_s1351681"/>
                </a:ext>
                <a:ext uri="{FF2B5EF4-FFF2-40B4-BE49-F238E27FC236}">
                  <a16:creationId xmlns:a16="http://schemas.microsoft.com/office/drawing/2014/main" id="{00000000-0008-0000-0900-000001A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351682" name="Button 2" hidden="1">
              <a:extLst>
                <a:ext uri="{63B3BB69-23CF-44E3-9099-C40C66FF867C}">
                  <a14:compatExt spid="_x0000_s1351682"/>
                </a:ext>
                <a:ext uri="{FF2B5EF4-FFF2-40B4-BE49-F238E27FC236}">
                  <a16:creationId xmlns:a16="http://schemas.microsoft.com/office/drawing/2014/main" id="{00000000-0008-0000-0900-000002A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300481" name="Button 1" hidden="1">
              <a:extLst>
                <a:ext uri="{63B3BB69-23CF-44E3-9099-C40C66FF867C}">
                  <a14:compatExt spid="_x0000_s1300481"/>
                </a:ext>
                <a:ext uri="{FF2B5EF4-FFF2-40B4-BE49-F238E27FC236}">
                  <a16:creationId xmlns:a16="http://schemas.microsoft.com/office/drawing/2014/main" id="{00000000-0008-0000-0A00-000001D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300482" name="Button 2" hidden="1">
              <a:extLst>
                <a:ext uri="{63B3BB69-23CF-44E3-9099-C40C66FF867C}">
                  <a14:compatExt spid="_x0000_s1300482"/>
                </a:ext>
                <a:ext uri="{FF2B5EF4-FFF2-40B4-BE49-F238E27FC236}">
                  <a16:creationId xmlns:a16="http://schemas.microsoft.com/office/drawing/2014/main" id="{00000000-0008-0000-0A00-000002D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2</xdr:row>
          <xdr:rowOff>9525</xdr:rowOff>
        </xdr:from>
        <xdr:to>
          <xdr:col>31</xdr:col>
          <xdr:colOff>523875</xdr:colOff>
          <xdr:row>2</xdr:row>
          <xdr:rowOff>47625</xdr:rowOff>
        </xdr:to>
        <xdr:sp macro="" textlink="">
          <xdr:nvSpPr>
            <xdr:cNvPr id="1250305" name="Button 1" hidden="1">
              <a:extLst>
                <a:ext uri="{63B3BB69-23CF-44E3-9099-C40C66FF867C}">
                  <a14:compatExt spid="_x0000_s1250305"/>
                </a:ext>
                <a:ext uri="{FF2B5EF4-FFF2-40B4-BE49-F238E27FC236}">
                  <a16:creationId xmlns:a16="http://schemas.microsoft.com/office/drawing/2014/main" id="{00000000-0008-0000-0B00-0000011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2</xdr:row>
          <xdr:rowOff>28575</xdr:rowOff>
        </xdr:from>
        <xdr:to>
          <xdr:col>28</xdr:col>
          <xdr:colOff>419100</xdr:colOff>
          <xdr:row>2</xdr:row>
          <xdr:rowOff>47625</xdr:rowOff>
        </xdr:to>
        <xdr:sp macro="" textlink="">
          <xdr:nvSpPr>
            <xdr:cNvPr id="1250306" name="Button 2" hidden="1">
              <a:extLst>
                <a:ext uri="{63B3BB69-23CF-44E3-9099-C40C66FF867C}">
                  <a14:compatExt spid="_x0000_s1250306"/>
                </a:ext>
                <a:ext uri="{FF2B5EF4-FFF2-40B4-BE49-F238E27FC236}">
                  <a16:creationId xmlns:a16="http://schemas.microsoft.com/office/drawing/2014/main" id="{00000000-0008-0000-0B00-0000021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01153" name="Button 1" hidden="1">
              <a:extLst>
                <a:ext uri="{63B3BB69-23CF-44E3-9099-C40C66FF867C}">
                  <a14:compatExt spid="_x0000_s1201153"/>
                </a:ext>
                <a:ext uri="{FF2B5EF4-FFF2-40B4-BE49-F238E27FC236}">
                  <a16:creationId xmlns:a16="http://schemas.microsoft.com/office/drawing/2014/main" id="{00000000-0008-0000-0C00-0000015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01154" name="Button 2" hidden="1">
              <a:extLst>
                <a:ext uri="{63B3BB69-23CF-44E3-9099-C40C66FF867C}">
                  <a14:compatExt spid="_x0000_s1201154"/>
                </a:ext>
                <a:ext uri="{FF2B5EF4-FFF2-40B4-BE49-F238E27FC236}">
                  <a16:creationId xmlns:a16="http://schemas.microsoft.com/office/drawing/2014/main" id="{00000000-0008-0000-0C00-0000025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53025" name="Button 1" hidden="1">
              <a:extLst>
                <a:ext uri="{63B3BB69-23CF-44E3-9099-C40C66FF867C}">
                  <a14:compatExt spid="_x0000_s1153025"/>
                </a:ext>
                <a:ext uri="{FF2B5EF4-FFF2-40B4-BE49-F238E27FC236}">
                  <a16:creationId xmlns:a16="http://schemas.microsoft.com/office/drawing/2014/main" id="{00000000-0008-0000-0D00-0000019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53026" name="Button 2" hidden="1">
              <a:extLst>
                <a:ext uri="{63B3BB69-23CF-44E3-9099-C40C66FF867C}">
                  <a14:compatExt spid="_x0000_s1153026"/>
                </a:ext>
                <a:ext uri="{FF2B5EF4-FFF2-40B4-BE49-F238E27FC236}">
                  <a16:creationId xmlns:a16="http://schemas.microsoft.com/office/drawing/2014/main" id="{00000000-0008-0000-0D00-0000029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60865" name="Button 1" hidden="1">
              <a:extLst>
                <a:ext uri="{63B3BB69-23CF-44E3-9099-C40C66FF867C}">
                  <a14:compatExt spid="_x0000_s1060865"/>
                </a:ext>
                <a:ext uri="{FF2B5EF4-FFF2-40B4-BE49-F238E27FC236}">
                  <a16:creationId xmlns:a16="http://schemas.microsoft.com/office/drawing/2014/main" id="{00000000-0008-0000-0E00-0000013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60866" name="Button 2" hidden="1">
              <a:extLst>
                <a:ext uri="{63B3BB69-23CF-44E3-9099-C40C66FF867C}">
                  <a14:compatExt spid="_x0000_s1060866"/>
                </a:ext>
                <a:ext uri="{FF2B5EF4-FFF2-40B4-BE49-F238E27FC236}">
                  <a16:creationId xmlns:a16="http://schemas.microsoft.com/office/drawing/2014/main" id="{00000000-0008-0000-0E00-0000023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533400</xdr:colOff>
          <xdr:row>1</xdr:row>
          <xdr:rowOff>9525</xdr:rowOff>
        </xdr:from>
        <xdr:to>
          <xdr:col>31</xdr:col>
          <xdr:colOff>485775</xdr:colOff>
          <xdr:row>2</xdr:row>
          <xdr:rowOff>0</xdr:rowOff>
        </xdr:to>
        <xdr:sp macro="" textlink="">
          <xdr:nvSpPr>
            <xdr:cNvPr id="1106945" name="Button 1" hidden="1">
              <a:extLst>
                <a:ext uri="{63B3BB69-23CF-44E3-9099-C40C66FF867C}">
                  <a14:compatExt spid="_x0000_s1106945"/>
                </a:ext>
                <a:ext uri="{FF2B5EF4-FFF2-40B4-BE49-F238E27FC236}">
                  <a16:creationId xmlns:a16="http://schemas.microsoft.com/office/drawing/2014/main" id="{00000000-0008-0000-0F00-000001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1</xdr:row>
          <xdr:rowOff>28575</xdr:rowOff>
        </xdr:from>
        <xdr:to>
          <xdr:col>28</xdr:col>
          <xdr:colOff>381000</xdr:colOff>
          <xdr:row>2</xdr:row>
          <xdr:rowOff>0</xdr:rowOff>
        </xdr:to>
        <xdr:sp macro="" textlink="">
          <xdr:nvSpPr>
            <xdr:cNvPr id="1106946" name="Button 2" hidden="1">
              <a:extLst>
                <a:ext uri="{63B3BB69-23CF-44E3-9099-C40C66FF867C}">
                  <a14:compatExt spid="_x0000_s1106946"/>
                </a:ext>
                <a:ext uri="{FF2B5EF4-FFF2-40B4-BE49-F238E27FC236}">
                  <a16:creationId xmlns:a16="http://schemas.microsoft.com/office/drawing/2014/main" id="{00000000-0008-0000-0F00-000002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10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15810" name="Button 2" hidden="1">
              <a:extLst>
                <a:ext uri="{63B3BB69-23CF-44E3-9099-C40C66FF867C}">
                  <a14:compatExt spid="_x0000_s1015810"/>
                </a:ext>
                <a:ext uri="{FF2B5EF4-FFF2-40B4-BE49-F238E27FC236}">
                  <a16:creationId xmlns:a16="http://schemas.microsoft.com/office/drawing/2014/main" id="{00000000-0008-0000-1000-000002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71777" name="Button 1" hidden="1">
              <a:extLst>
                <a:ext uri="{63B3BB69-23CF-44E3-9099-C40C66FF867C}">
                  <a14:compatExt spid="_x0000_s971777"/>
                </a:ext>
                <a:ext uri="{FF2B5EF4-FFF2-40B4-BE49-F238E27FC236}">
                  <a16:creationId xmlns:a16="http://schemas.microsoft.com/office/drawing/2014/main" id="{00000000-0008-0000-1100-000001D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71778" name="Button 2" hidden="1">
              <a:extLst>
                <a:ext uri="{63B3BB69-23CF-44E3-9099-C40C66FF867C}">
                  <a14:compatExt spid="_x0000_s971778"/>
                </a:ext>
                <a:ext uri="{FF2B5EF4-FFF2-40B4-BE49-F238E27FC236}">
                  <a16:creationId xmlns:a16="http://schemas.microsoft.com/office/drawing/2014/main" id="{00000000-0008-0000-1100-000002D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28769" name="Button 1" hidden="1">
              <a:extLst>
                <a:ext uri="{63B3BB69-23CF-44E3-9099-C40C66FF867C}">
                  <a14:compatExt spid="_x0000_s928769"/>
                </a:ext>
                <a:ext uri="{FF2B5EF4-FFF2-40B4-BE49-F238E27FC236}">
                  <a16:creationId xmlns:a16="http://schemas.microsoft.com/office/drawing/2014/main" id="{00000000-0008-0000-1200-0000012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28770" name="Button 2" hidden="1">
              <a:extLst>
                <a:ext uri="{63B3BB69-23CF-44E3-9099-C40C66FF867C}">
                  <a14:compatExt spid="_x0000_s928770"/>
                </a:ext>
                <a:ext uri="{FF2B5EF4-FFF2-40B4-BE49-F238E27FC236}">
                  <a16:creationId xmlns:a16="http://schemas.microsoft.com/office/drawing/2014/main" id="{00000000-0008-0000-1200-0000022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86785" name="Button 1" hidden="1">
              <a:extLst>
                <a:ext uri="{63B3BB69-23CF-44E3-9099-C40C66FF867C}">
                  <a14:compatExt spid="_x0000_s886785"/>
                </a:ext>
                <a:ext uri="{FF2B5EF4-FFF2-40B4-BE49-F238E27FC236}">
                  <a16:creationId xmlns:a16="http://schemas.microsoft.com/office/drawing/2014/main" id="{00000000-0008-0000-1300-0000018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86786" name="Button 2" hidden="1">
              <a:extLst>
                <a:ext uri="{63B3BB69-23CF-44E3-9099-C40C66FF867C}">
                  <a14:compatExt spid="_x0000_s886786"/>
                </a:ext>
                <a:ext uri="{FF2B5EF4-FFF2-40B4-BE49-F238E27FC236}">
                  <a16:creationId xmlns:a16="http://schemas.microsoft.com/office/drawing/2014/main" id="{00000000-0008-0000-1300-0000028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45825" name="Button 1" hidden="1">
              <a:extLst>
                <a:ext uri="{63B3BB69-23CF-44E3-9099-C40C66FF867C}">
                  <a14:compatExt spid="_x0000_s845825"/>
                </a:ext>
                <a:ext uri="{FF2B5EF4-FFF2-40B4-BE49-F238E27FC236}">
                  <a16:creationId xmlns:a16="http://schemas.microsoft.com/office/drawing/2014/main" id="{00000000-0008-0000-1400-000001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45826" name="Button 2" hidden="1">
              <a:extLst>
                <a:ext uri="{63B3BB69-23CF-44E3-9099-C40C66FF867C}">
                  <a14:compatExt spid="_x0000_s845826"/>
                </a:ext>
                <a:ext uri="{FF2B5EF4-FFF2-40B4-BE49-F238E27FC236}">
                  <a16:creationId xmlns:a16="http://schemas.microsoft.com/office/drawing/2014/main" id="{00000000-0008-0000-1400-000002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05889" name="Button 1" hidden="1">
              <a:extLst>
                <a:ext uri="{63B3BB69-23CF-44E3-9099-C40C66FF867C}">
                  <a14:compatExt spid="_x0000_s805889"/>
                </a:ext>
                <a:ext uri="{FF2B5EF4-FFF2-40B4-BE49-F238E27FC236}">
                  <a16:creationId xmlns:a16="http://schemas.microsoft.com/office/drawing/2014/main" id="{00000000-0008-0000-1500-0000014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05890" name="Button 2" hidden="1">
              <a:extLst>
                <a:ext uri="{63B3BB69-23CF-44E3-9099-C40C66FF867C}">
                  <a14:compatExt spid="_x0000_s805890"/>
                </a:ext>
                <a:ext uri="{FF2B5EF4-FFF2-40B4-BE49-F238E27FC236}">
                  <a16:creationId xmlns:a16="http://schemas.microsoft.com/office/drawing/2014/main" id="{00000000-0008-0000-1500-0000024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66977" name="Button 1" hidden="1">
              <a:extLst>
                <a:ext uri="{63B3BB69-23CF-44E3-9099-C40C66FF867C}">
                  <a14:compatExt spid="_x0000_s766977"/>
                </a:ext>
                <a:ext uri="{FF2B5EF4-FFF2-40B4-BE49-F238E27FC236}">
                  <a16:creationId xmlns:a16="http://schemas.microsoft.com/office/drawing/2014/main" id="{00000000-0008-0000-1600-000001B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66978" name="Button 2" hidden="1">
              <a:extLst>
                <a:ext uri="{63B3BB69-23CF-44E3-9099-C40C66FF867C}">
                  <a14:compatExt spid="_x0000_s766978"/>
                </a:ext>
                <a:ext uri="{FF2B5EF4-FFF2-40B4-BE49-F238E27FC236}">
                  <a16:creationId xmlns:a16="http://schemas.microsoft.com/office/drawing/2014/main" id="{00000000-0008-0000-1600-000002B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29089" name="Button 1" hidden="1">
              <a:extLst>
                <a:ext uri="{63B3BB69-23CF-44E3-9099-C40C66FF867C}">
                  <a14:compatExt spid="_x0000_s729089"/>
                </a:ext>
                <a:ext uri="{FF2B5EF4-FFF2-40B4-BE49-F238E27FC236}">
                  <a16:creationId xmlns:a16="http://schemas.microsoft.com/office/drawing/2014/main" id="{00000000-0008-0000-1700-0000012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29090" name="Button 2" hidden="1">
              <a:extLst>
                <a:ext uri="{63B3BB69-23CF-44E3-9099-C40C66FF867C}">
                  <a14:compatExt spid="_x0000_s729090"/>
                </a:ext>
                <a:ext uri="{FF2B5EF4-FFF2-40B4-BE49-F238E27FC236}">
                  <a16:creationId xmlns:a16="http://schemas.microsoft.com/office/drawing/2014/main" id="{00000000-0008-0000-1700-0000022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92225" name="Button 1" hidden="1">
              <a:extLst>
                <a:ext uri="{63B3BB69-23CF-44E3-9099-C40C66FF867C}">
                  <a14:compatExt spid="_x0000_s692225"/>
                </a:ext>
                <a:ext uri="{FF2B5EF4-FFF2-40B4-BE49-F238E27FC236}">
                  <a16:creationId xmlns:a16="http://schemas.microsoft.com/office/drawing/2014/main" id="{00000000-0008-0000-1800-000001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92226" name="Button 2" hidden="1">
              <a:extLst>
                <a:ext uri="{63B3BB69-23CF-44E3-9099-C40C66FF867C}">
                  <a14:compatExt spid="_x0000_s692226"/>
                </a:ext>
                <a:ext uri="{FF2B5EF4-FFF2-40B4-BE49-F238E27FC236}">
                  <a16:creationId xmlns:a16="http://schemas.microsoft.com/office/drawing/2014/main" id="{00000000-0008-0000-1800-0000029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56385" name="Button 1" hidden="1">
              <a:extLst>
                <a:ext uri="{63B3BB69-23CF-44E3-9099-C40C66FF867C}">
                  <a14:compatExt spid="_x0000_s656385"/>
                </a:ext>
                <a:ext uri="{FF2B5EF4-FFF2-40B4-BE49-F238E27FC236}">
                  <a16:creationId xmlns:a16="http://schemas.microsoft.com/office/drawing/2014/main" id="{00000000-0008-0000-1900-0000010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56386" name="Button 2" hidden="1">
              <a:extLst>
                <a:ext uri="{63B3BB69-23CF-44E3-9099-C40C66FF867C}">
                  <a14:compatExt spid="_x0000_s656386"/>
                </a:ext>
                <a:ext uri="{FF2B5EF4-FFF2-40B4-BE49-F238E27FC236}">
                  <a16:creationId xmlns:a16="http://schemas.microsoft.com/office/drawing/2014/main" id="{00000000-0008-0000-1900-0000020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1569" name="Button 1" hidden="1">
              <a:extLst>
                <a:ext uri="{63B3BB69-23CF-44E3-9099-C40C66FF867C}">
                  <a14:compatExt spid="_x0000_s621569"/>
                </a:ext>
                <a:ext uri="{FF2B5EF4-FFF2-40B4-BE49-F238E27FC236}">
                  <a16:creationId xmlns:a16="http://schemas.microsoft.com/office/drawing/2014/main" id="{00000000-0008-0000-1A00-0000017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1570" name="Button 2" hidden="1">
              <a:extLst>
                <a:ext uri="{63B3BB69-23CF-44E3-9099-C40C66FF867C}">
                  <a14:compatExt spid="_x0000_s621570"/>
                </a:ext>
                <a:ext uri="{FF2B5EF4-FFF2-40B4-BE49-F238E27FC236}">
                  <a16:creationId xmlns:a16="http://schemas.microsoft.com/office/drawing/2014/main" id="{00000000-0008-0000-1A00-0000027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87777" name="Button 1" hidden="1">
              <a:extLst>
                <a:ext uri="{63B3BB69-23CF-44E3-9099-C40C66FF867C}">
                  <a14:compatExt spid="_x0000_s587777"/>
                </a:ext>
                <a:ext uri="{FF2B5EF4-FFF2-40B4-BE49-F238E27FC236}">
                  <a16:creationId xmlns:a16="http://schemas.microsoft.com/office/drawing/2014/main" id="{00000000-0008-0000-1B00-000001F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87778" name="Button 2" hidden="1">
              <a:extLst>
                <a:ext uri="{63B3BB69-23CF-44E3-9099-C40C66FF867C}">
                  <a14:compatExt spid="_x0000_s587778"/>
                </a:ext>
                <a:ext uri="{FF2B5EF4-FFF2-40B4-BE49-F238E27FC236}">
                  <a16:creationId xmlns:a16="http://schemas.microsoft.com/office/drawing/2014/main" id="{00000000-0008-0000-1B00-000002F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  <a:ext uri="{FF2B5EF4-FFF2-40B4-BE49-F238E27FC236}">
                  <a16:creationId xmlns:a16="http://schemas.microsoft.com/office/drawing/2014/main" id="{00000000-0008-0000-1C00-0000017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55010" name="Button 2" hidden="1">
              <a:extLst>
                <a:ext uri="{63B3BB69-23CF-44E3-9099-C40C66FF867C}">
                  <a14:compatExt spid="_x0000_s555010"/>
                </a:ext>
                <a:ext uri="{FF2B5EF4-FFF2-40B4-BE49-F238E27FC236}">
                  <a16:creationId xmlns:a16="http://schemas.microsoft.com/office/drawing/2014/main" id="{00000000-0008-0000-1C00-0000027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23265" name="Button 1" hidden="1">
              <a:extLst>
                <a:ext uri="{63B3BB69-23CF-44E3-9099-C40C66FF867C}">
                  <a14:compatExt spid="_x0000_s523265"/>
                </a:ext>
                <a:ext uri="{FF2B5EF4-FFF2-40B4-BE49-F238E27FC236}">
                  <a16:creationId xmlns:a16="http://schemas.microsoft.com/office/drawing/2014/main" id="{00000000-0008-0000-1D00-000001F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23266" name="Button 2" hidden="1">
              <a:extLst>
                <a:ext uri="{63B3BB69-23CF-44E3-9099-C40C66FF867C}">
                  <a14:compatExt spid="_x0000_s523266"/>
                </a:ext>
                <a:ext uri="{FF2B5EF4-FFF2-40B4-BE49-F238E27FC236}">
                  <a16:creationId xmlns:a16="http://schemas.microsoft.com/office/drawing/2014/main" id="{00000000-0008-0000-1D00-000002F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1E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92546" name="Button 2" hidden="1">
              <a:extLst>
                <a:ext uri="{63B3BB69-23CF-44E3-9099-C40C66FF867C}">
                  <a14:compatExt spid="_x0000_s492546"/>
                </a:ext>
                <a:ext uri="{FF2B5EF4-FFF2-40B4-BE49-F238E27FC236}">
                  <a16:creationId xmlns:a16="http://schemas.microsoft.com/office/drawing/2014/main" id="{00000000-0008-0000-1E00-000002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62849" name="Button 1" hidden="1">
              <a:extLst>
                <a:ext uri="{63B3BB69-23CF-44E3-9099-C40C66FF867C}">
                  <a14:compatExt spid="_x0000_s462849"/>
                </a:ext>
                <a:ext uri="{FF2B5EF4-FFF2-40B4-BE49-F238E27FC236}">
                  <a16:creationId xmlns:a16="http://schemas.microsoft.com/office/drawing/2014/main" id="{00000000-0008-0000-1F00-000001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62850" name="Button 2" hidden="1">
              <a:extLst>
                <a:ext uri="{63B3BB69-23CF-44E3-9099-C40C66FF867C}">
                  <a14:compatExt spid="_x0000_s462850"/>
                </a:ext>
                <a:ext uri="{FF2B5EF4-FFF2-40B4-BE49-F238E27FC236}">
                  <a16:creationId xmlns:a16="http://schemas.microsoft.com/office/drawing/2014/main" id="{00000000-0008-0000-1F00-000002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20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20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06529" name="Button 1" hidden="1">
              <a:extLst>
                <a:ext uri="{63B3BB69-23CF-44E3-9099-C40C66FF867C}">
                  <a14:compatExt spid="_x0000_s406529"/>
                </a:ext>
                <a:ext uri="{FF2B5EF4-FFF2-40B4-BE49-F238E27FC236}">
                  <a16:creationId xmlns:a16="http://schemas.microsoft.com/office/drawing/2014/main" id="{00000000-0008-0000-2100-000001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06530" name="Button 2" hidden="1">
              <a:extLst>
                <a:ext uri="{63B3BB69-23CF-44E3-9099-C40C66FF867C}">
                  <a14:compatExt spid="_x0000_s406530"/>
                </a:ext>
                <a:ext uri="{FF2B5EF4-FFF2-40B4-BE49-F238E27FC236}">
                  <a16:creationId xmlns:a16="http://schemas.microsoft.com/office/drawing/2014/main" id="{00000000-0008-0000-2100-000002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79905" name="Button 1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22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79906" name="Button 2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22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54305" name="Button 1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3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54306" name="Button 2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3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:a16="http://schemas.microsoft.com/office/drawing/2014/main" id="{00000000-0008-0000-2400-000001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29730" name="Button 2" hidden="1">
              <a:extLst>
                <a:ext uri="{63B3BB69-23CF-44E3-9099-C40C66FF867C}">
                  <a14:compatExt spid="_x0000_s329730"/>
                </a:ext>
                <a:ext uri="{FF2B5EF4-FFF2-40B4-BE49-F238E27FC236}">
                  <a16:creationId xmlns:a16="http://schemas.microsoft.com/office/drawing/2014/main" id="{00000000-0008-0000-2400-000002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25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25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  <a:ext uri="{FF2B5EF4-FFF2-40B4-BE49-F238E27FC236}">
                  <a16:creationId xmlns:a16="http://schemas.microsoft.com/office/drawing/2014/main" id="{00000000-0008-0000-2600-000001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83650" name="Button 2" hidden="1">
              <a:extLst>
                <a:ext uri="{63B3BB69-23CF-44E3-9099-C40C66FF867C}">
                  <a14:compatExt spid="_x0000_s283650"/>
                </a:ext>
                <a:ext uri="{FF2B5EF4-FFF2-40B4-BE49-F238E27FC236}">
                  <a16:creationId xmlns:a16="http://schemas.microsoft.com/office/drawing/2014/main" id="{00000000-0008-0000-2600-000002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62145" name="Button 1" hidden="1">
              <a:extLst>
                <a:ext uri="{63B3BB69-23CF-44E3-9099-C40C66FF867C}">
                  <a14:compatExt spid="_x0000_s262145"/>
                </a:ext>
                <a:ext uri="{FF2B5EF4-FFF2-40B4-BE49-F238E27FC236}">
                  <a16:creationId xmlns:a16="http://schemas.microsoft.com/office/drawing/2014/main" id="{00000000-0008-0000-2700-000001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62146" name="Button 2" hidden="1">
              <a:extLst>
                <a:ext uri="{63B3BB69-23CF-44E3-9099-C40C66FF867C}">
                  <a14:compatExt spid="_x0000_s262146"/>
                </a:ext>
                <a:ext uri="{FF2B5EF4-FFF2-40B4-BE49-F238E27FC236}">
                  <a16:creationId xmlns:a16="http://schemas.microsoft.com/office/drawing/2014/main" id="{00000000-0008-0000-2700-000002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41665" name="Button 1" hidden="1">
              <a:extLst>
                <a:ext uri="{63B3BB69-23CF-44E3-9099-C40C66FF867C}">
                  <a14:compatExt spid="_x0000_s241665"/>
                </a:ext>
                <a:ext uri="{FF2B5EF4-FFF2-40B4-BE49-F238E27FC236}">
                  <a16:creationId xmlns:a16="http://schemas.microsoft.com/office/drawing/2014/main" id="{00000000-0008-0000-2800-00000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41666" name="Button 2" hidden="1">
              <a:extLst>
                <a:ext uri="{63B3BB69-23CF-44E3-9099-C40C66FF867C}">
                  <a14:compatExt spid="_x0000_s241666"/>
                </a:ext>
                <a:ext uri="{FF2B5EF4-FFF2-40B4-BE49-F238E27FC236}">
                  <a16:creationId xmlns:a16="http://schemas.microsoft.com/office/drawing/2014/main" id="{00000000-0008-0000-2800-000002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0000000-0008-0000-2900-000001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00000000-0008-0000-2900-000002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0000000-0008-0000-2A00-00000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03778" name="Button 2" hidden="1">
              <a:extLst>
                <a:ext uri="{63B3BB69-23CF-44E3-9099-C40C66FF867C}">
                  <a14:compatExt spid="_x0000_s203778"/>
                </a:ext>
                <a:ext uri="{FF2B5EF4-FFF2-40B4-BE49-F238E27FC236}">
                  <a16:creationId xmlns:a16="http://schemas.microsoft.com/office/drawing/2014/main" id="{00000000-0008-0000-2A00-00000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86369" name="Button 1" hidden="1">
              <a:extLst>
                <a:ext uri="{63B3BB69-23CF-44E3-9099-C40C66FF867C}">
                  <a14:compatExt spid="_x0000_s186369"/>
                </a:ext>
                <a:ext uri="{FF2B5EF4-FFF2-40B4-BE49-F238E27FC236}">
                  <a16:creationId xmlns:a16="http://schemas.microsoft.com/office/drawing/2014/main" id="{00000000-0008-0000-2B00-000001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86370" name="Button 2" hidden="1">
              <a:extLst>
                <a:ext uri="{63B3BB69-23CF-44E3-9099-C40C66FF867C}">
                  <a14:compatExt spid="_x0000_s186370"/>
                </a:ext>
                <a:ext uri="{FF2B5EF4-FFF2-40B4-BE49-F238E27FC236}">
                  <a16:creationId xmlns:a16="http://schemas.microsoft.com/office/drawing/2014/main" id="{00000000-0008-0000-2B00-000002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00000000-0008-0000-2C00-000001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69986" name="Button 2" hidden="1">
              <a:extLst>
                <a:ext uri="{63B3BB69-23CF-44E3-9099-C40C66FF867C}">
                  <a14:compatExt spid="_x0000_s169986"/>
                </a:ext>
                <a:ext uri="{FF2B5EF4-FFF2-40B4-BE49-F238E27FC236}">
                  <a16:creationId xmlns:a16="http://schemas.microsoft.com/office/drawing/2014/main" id="{00000000-0008-0000-2C00-000002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2D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2D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2E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2E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2F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0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0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31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31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32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32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33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33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34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34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0</xdr:row>
          <xdr:rowOff>180975</xdr:rowOff>
        </xdr:from>
        <xdr:to>
          <xdr:col>31</xdr:col>
          <xdr:colOff>523875</xdr:colOff>
          <xdr:row>1</xdr:row>
          <xdr:rowOff>28575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5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9525</xdr:rowOff>
        </xdr:from>
        <xdr:to>
          <xdr:col>28</xdr:col>
          <xdr:colOff>419100</xdr:colOff>
          <xdr:row>1</xdr:row>
          <xdr:rowOff>28575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5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3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36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8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37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37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3</xdr:row>
      <xdr:rowOff>177106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3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38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39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39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9.bin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0.bin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1.bin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2.bin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6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7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8.bin"/><Relationship Id="rId5" Type="http://schemas.openxmlformats.org/officeDocument/2006/relationships/ctrlProp" Target="../ctrlProps/ctrlProp96.xml"/><Relationship Id="rId4" Type="http://schemas.openxmlformats.org/officeDocument/2006/relationships/ctrlProp" Target="../ctrlProps/ctrlProp9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9.bin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0.bin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1.bin"/><Relationship Id="rId5" Type="http://schemas.openxmlformats.org/officeDocument/2006/relationships/ctrlProp" Target="../ctrlProps/ctrlProp102.xml"/><Relationship Id="rId4" Type="http://schemas.openxmlformats.org/officeDocument/2006/relationships/ctrlProp" Target="../ctrlProps/ctrlProp10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2.bin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3.bin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4.bin"/><Relationship Id="rId5" Type="http://schemas.openxmlformats.org/officeDocument/2006/relationships/ctrlProp" Target="../ctrlProps/ctrlProp108.xml"/><Relationship Id="rId4" Type="http://schemas.openxmlformats.org/officeDocument/2006/relationships/ctrlProp" Target="../ctrlProps/ctrlProp10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5.bin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56.v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L27"/>
  <sheetViews>
    <sheetView showGridLines="0" workbookViewId="0">
      <selection activeCell="D21" sqref="D21"/>
    </sheetView>
  </sheetViews>
  <sheetFormatPr defaultColWidth="8.85546875" defaultRowHeight="15" x14ac:dyDescent="0.25"/>
  <cols>
    <col min="1" max="1" width="9.42578125" customWidth="1"/>
    <col min="2" max="2" width="14.42578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563" t="s">
        <v>13</v>
      </c>
      <c r="E2" s="563"/>
      <c r="F2" s="563"/>
      <c r="G2" s="5"/>
      <c r="H2" s="5"/>
      <c r="I2" s="89"/>
      <c r="J2" s="5"/>
      <c r="L2" s="89" t="s">
        <v>139</v>
      </c>
    </row>
    <row r="3" spans="2:12" ht="15.75" x14ac:dyDescent="0.25">
      <c r="D3" s="564" t="s">
        <v>14</v>
      </c>
      <c r="E3" s="564"/>
      <c r="F3" s="564"/>
      <c r="G3" s="6"/>
      <c r="H3" s="6"/>
      <c r="I3" s="6"/>
      <c r="J3" s="6"/>
      <c r="L3" s="168" t="s">
        <v>142</v>
      </c>
    </row>
    <row r="4" spans="2:12" ht="15.75" thickBot="1" x14ac:dyDescent="0.3">
      <c r="L4" s="168" t="s">
        <v>137</v>
      </c>
    </row>
    <row r="5" spans="2:12" ht="16.5" thickTop="1" thickBot="1" x14ac:dyDescent="0.3">
      <c r="B5" s="567" t="s">
        <v>15</v>
      </c>
      <c r="C5" s="568"/>
      <c r="D5" s="569" t="s">
        <v>149</v>
      </c>
      <c r="E5" s="570"/>
      <c r="G5" s="7"/>
      <c r="H5" t="s">
        <v>25</v>
      </c>
      <c r="L5" s="168" t="s">
        <v>138</v>
      </c>
    </row>
    <row r="6" spans="2:12" ht="16.5" thickTop="1" thickBot="1" x14ac:dyDescent="0.3">
      <c r="B6" s="571" t="s">
        <v>16</v>
      </c>
      <c r="C6" s="572"/>
      <c r="D6" s="573" t="s">
        <v>148</v>
      </c>
      <c r="E6" s="574"/>
      <c r="G6" s="46"/>
      <c r="H6" t="s">
        <v>67</v>
      </c>
      <c r="L6" s="168" t="s">
        <v>141</v>
      </c>
    </row>
    <row r="7" spans="2:12" ht="16.5" thickTop="1" thickBot="1" x14ac:dyDescent="0.3">
      <c r="B7" s="571" t="s">
        <v>17</v>
      </c>
      <c r="C7" s="572"/>
      <c r="D7" s="573" t="s">
        <v>144</v>
      </c>
      <c r="E7" s="574"/>
      <c r="G7" s="19"/>
      <c r="H7" t="s">
        <v>61</v>
      </c>
      <c r="L7" s="168" t="s">
        <v>140</v>
      </c>
    </row>
    <row r="8" spans="2:12" ht="16.5" thickTop="1" thickBot="1" x14ac:dyDescent="0.3">
      <c r="B8" s="575" t="s">
        <v>18</v>
      </c>
      <c r="C8" s="576"/>
      <c r="D8" s="577" t="s">
        <v>145</v>
      </c>
      <c r="E8" s="578"/>
      <c r="L8" s="171"/>
    </row>
    <row r="9" spans="2:12" ht="16.5" thickTop="1" thickBot="1" x14ac:dyDescent="0.3"/>
    <row r="10" spans="2:12" ht="15.75" thickTop="1" x14ac:dyDescent="0.25">
      <c r="B10" s="579" t="s">
        <v>60</v>
      </c>
      <c r="C10" s="580"/>
      <c r="D10" s="565">
        <v>177608</v>
      </c>
      <c r="E10" s="566"/>
    </row>
    <row r="11" spans="2:12" x14ac:dyDescent="0.25">
      <c r="B11" s="589" t="s">
        <v>59</v>
      </c>
      <c r="C11" s="590"/>
      <c r="D11" s="581"/>
      <c r="E11" s="582"/>
    </row>
    <row r="12" spans="2:12" x14ac:dyDescent="0.25">
      <c r="B12" s="589"/>
      <c r="C12" s="590"/>
      <c r="D12" s="591"/>
      <c r="E12" s="592"/>
    </row>
    <row r="13" spans="2:12" x14ac:dyDescent="0.25">
      <c r="B13" s="589" t="s">
        <v>21</v>
      </c>
      <c r="C13" s="590"/>
      <c r="D13" s="585">
        <f ca="1">IF('Daily Totals'!R6=0,"",'Daily Totals'!R6)</f>
        <v>43561</v>
      </c>
      <c r="E13" s="586"/>
    </row>
    <row r="14" spans="2:12" ht="15.75" thickBot="1" x14ac:dyDescent="0.3">
      <c r="B14" s="587" t="s">
        <v>22</v>
      </c>
      <c r="C14" s="588"/>
      <c r="D14" s="583">
        <f ca="1">IF('Daily Totals'!R5=0,"",'Daily Totals'!R5)</f>
        <v>43561</v>
      </c>
      <c r="E14" s="584"/>
    </row>
    <row r="15" spans="2:12" ht="16.5" thickTop="1" thickBot="1" x14ac:dyDescent="0.3"/>
    <row r="16" spans="2:12" ht="15.75" thickTop="1" x14ac:dyDescent="0.25">
      <c r="B16" s="579" t="s">
        <v>23</v>
      </c>
      <c r="C16" s="580"/>
      <c r="D16" s="593" t="s">
        <v>143</v>
      </c>
      <c r="E16" s="594"/>
      <c r="F16" s="4"/>
      <c r="G16" s="4"/>
    </row>
    <row r="17" spans="2:8" x14ac:dyDescent="0.25">
      <c r="B17" s="571" t="s">
        <v>95</v>
      </c>
      <c r="C17" s="572"/>
      <c r="D17" s="595"/>
      <c r="E17" s="596"/>
      <c r="F17" s="4"/>
      <c r="G17" s="4"/>
    </row>
    <row r="18" spans="2:8" x14ac:dyDescent="0.25">
      <c r="B18" s="571" t="s">
        <v>96</v>
      </c>
      <c r="C18" s="572"/>
      <c r="D18" s="559" t="s">
        <v>146</v>
      </c>
      <c r="E18" s="560"/>
      <c r="F18" s="4"/>
      <c r="G18" s="4"/>
    </row>
    <row r="19" spans="2:8" x14ac:dyDescent="0.25">
      <c r="B19" s="571" t="s">
        <v>97</v>
      </c>
      <c r="C19" s="572"/>
      <c r="D19" s="559" t="s">
        <v>147</v>
      </c>
      <c r="E19" s="560"/>
      <c r="F19" s="4"/>
      <c r="G19" s="4"/>
    </row>
    <row r="20" spans="2:8" ht="15.75" thickBot="1" x14ac:dyDescent="0.3">
      <c r="B20" s="575" t="s">
        <v>24</v>
      </c>
      <c r="C20" s="576"/>
      <c r="D20" s="561">
        <v>43560</v>
      </c>
      <c r="E20" s="562"/>
      <c r="F20" s="4"/>
    </row>
    <row r="21" spans="2:8" ht="15.75" thickTop="1" x14ac:dyDescent="0.25"/>
    <row r="22" spans="2:8" ht="23.25" x14ac:dyDescent="0.35">
      <c r="G22" s="143" t="s">
        <v>115</v>
      </c>
    </row>
    <row r="23" spans="2:8" x14ac:dyDescent="0.25">
      <c r="H23" t="s">
        <v>110</v>
      </c>
    </row>
    <row r="24" spans="2:8" x14ac:dyDescent="0.25">
      <c r="H24" t="s">
        <v>111</v>
      </c>
    </row>
    <row r="25" spans="2:8" x14ac:dyDescent="0.25">
      <c r="H25" t="s">
        <v>112</v>
      </c>
    </row>
    <row r="26" spans="2:8" x14ac:dyDescent="0.25">
      <c r="H26" t="s">
        <v>113</v>
      </c>
    </row>
    <row r="27" spans="2:8" x14ac:dyDescent="0.25">
      <c r="H27" t="s">
        <v>116</v>
      </c>
    </row>
  </sheetData>
  <mergeCells count="30">
    <mergeCell ref="B10:C10"/>
    <mergeCell ref="D11:E11"/>
    <mergeCell ref="B20:C20"/>
    <mergeCell ref="D14:E14"/>
    <mergeCell ref="D13:E13"/>
    <mergeCell ref="B14:C14"/>
    <mergeCell ref="B11:C11"/>
    <mergeCell ref="D12:E12"/>
    <mergeCell ref="B12:C12"/>
    <mergeCell ref="B13:C13"/>
    <mergeCell ref="B16:C16"/>
    <mergeCell ref="D16:E16"/>
    <mergeCell ref="B17:C17"/>
    <mergeCell ref="B18:C18"/>
    <mergeCell ref="B19:C19"/>
    <mergeCell ref="D17:E17"/>
    <mergeCell ref="B5:C5"/>
    <mergeCell ref="D5:E5"/>
    <mergeCell ref="B6:C6"/>
    <mergeCell ref="D6:E6"/>
    <mergeCell ref="B8:C8"/>
    <mergeCell ref="D8:E8"/>
    <mergeCell ref="B7:C7"/>
    <mergeCell ref="D7:E7"/>
    <mergeCell ref="D18:E18"/>
    <mergeCell ref="D19:E19"/>
    <mergeCell ref="D20:E20"/>
    <mergeCell ref="D2:F2"/>
    <mergeCell ref="D3:F3"/>
    <mergeCell ref="D10:E10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D116"/>
  <sheetViews>
    <sheetView showGridLines="0" topLeftCell="A44" workbookViewId="0">
      <selection activeCell="G62" sqref="G6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564" t="s">
        <v>68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67" t="s">
        <v>15</v>
      </c>
      <c r="D5" s="568"/>
      <c r="E5" s="600" t="str">
        <f>'Main Tab'!D5</f>
        <v>Foraker 1207 8UMH-11</v>
      </c>
      <c r="F5" s="600"/>
      <c r="G5" s="601"/>
      <c r="H5" s="11"/>
      <c r="I5" s="11"/>
      <c r="J5" s="149"/>
      <c r="K5" s="567" t="s">
        <v>69</v>
      </c>
      <c r="L5" s="602"/>
      <c r="M5" s="568"/>
      <c r="N5" s="68">
        <f>'Main Tab'!D10</f>
        <v>177608</v>
      </c>
      <c r="P5" s="567" t="s">
        <v>22</v>
      </c>
      <c r="Q5" s="568"/>
      <c r="R5" s="45">
        <f t="array" aca="1" ref="R5" ca="1">IFERROR(INDEX(B15:B99,MATCH(TRUE,(G15:G99)+1-1&gt;0,0),1),"")</f>
        <v>43561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71" t="s">
        <v>16</v>
      </c>
      <c r="D6" s="572"/>
      <c r="E6" s="606" t="str">
        <f>'Main Tab'!D6</f>
        <v>STACK</v>
      </c>
      <c r="F6" s="606"/>
      <c r="G6" s="607"/>
      <c r="J6" s="149"/>
      <c r="K6" s="571" t="s">
        <v>20</v>
      </c>
      <c r="L6" s="608"/>
      <c r="M6" s="572"/>
      <c r="N6" s="20"/>
      <c r="O6" s="10"/>
      <c r="P6" s="575" t="s">
        <v>21</v>
      </c>
      <c r="Q6" s="576"/>
      <c r="R6" s="79">
        <f t="array" aca="1" ref="R6" ca="1">IFERROR(INDEX(B16:B100,MATCH(TRUE,(H16:H100)+1-1&gt;0,0),1),"")</f>
        <v>43561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71" t="s">
        <v>17</v>
      </c>
      <c r="D7" s="572"/>
      <c r="E7" s="606" t="str">
        <f>'Main Tab'!D7</f>
        <v>Oklahoma</v>
      </c>
      <c r="F7" s="606"/>
      <c r="G7" s="607"/>
      <c r="J7" s="149"/>
      <c r="K7" s="575" t="s">
        <v>19</v>
      </c>
      <c r="L7" s="609"/>
      <c r="M7" s="576"/>
      <c r="N7" s="67"/>
      <c r="O7" s="10"/>
      <c r="P7" s="599"/>
      <c r="Q7" s="599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575" t="s">
        <v>18</v>
      </c>
      <c r="D8" s="576"/>
      <c r="E8" s="597" t="str">
        <f>'Main Tab'!D8</f>
        <v>Canadian</v>
      </c>
      <c r="F8" s="597"/>
      <c r="G8" s="598"/>
      <c r="J8" s="149"/>
      <c r="K8" s="599"/>
      <c r="L8" s="599"/>
      <c r="M8" s="599"/>
      <c r="N8" s="10"/>
      <c r="O8" s="10"/>
      <c r="P8" s="599"/>
      <c r="Q8" s="599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31">
        <f ca="1">MAX('Main Tab:04-05-19'!L5)</f>
        <v>43615</v>
      </c>
      <c r="J10" s="151" t="s">
        <v>125</v>
      </c>
      <c r="M10" s="151" t="s">
        <v>4</v>
      </c>
      <c r="N10" s="603" t="s">
        <v>38</v>
      </c>
      <c r="O10" s="604"/>
      <c r="P10" s="605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74</v>
      </c>
      <c r="G11" s="29" t="s">
        <v>75</v>
      </c>
      <c r="H11" s="29" t="s">
        <v>76</v>
      </c>
      <c r="I11" s="30" t="s">
        <v>78</v>
      </c>
      <c r="J11" s="154" t="s">
        <v>78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70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49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34" t="str">
        <f ca="1">IFERROR(AVERAGE(C15:C99),"")</f>
        <v/>
      </c>
      <c r="D14" s="135">
        <f t="shared" ref="D14:E14" ca="1" si="0">IFERROR(AVERAGE(D15:D99),"")</f>
        <v>790.2765731292518</v>
      </c>
      <c r="E14" s="135">
        <f t="shared" ca="1" si="0"/>
        <v>44.93452380952381</v>
      </c>
      <c r="F14" s="135">
        <f ca="1">SUM(F15:F99)</f>
        <v>38362</v>
      </c>
      <c r="G14" s="135">
        <f t="shared" ref="G14:J14" ca="1" si="1">SUM(G15:G99)</f>
        <v>39413.929999999986</v>
      </c>
      <c r="H14" s="135">
        <f t="shared" ca="1" si="1"/>
        <v>233327</v>
      </c>
      <c r="I14" s="136">
        <f t="shared" ca="1" si="1"/>
        <v>46462</v>
      </c>
      <c r="J14" s="162">
        <f t="shared" ca="1" si="1"/>
        <v>0</v>
      </c>
      <c r="K14" s="138" t="str">
        <f t="shared" ref="K14:O14" ca="1" si="2">IFERROR(AVERAGE(K15:K99),"")</f>
        <v/>
      </c>
      <c r="L14" s="136" t="str">
        <f t="shared" ca="1" si="2"/>
        <v/>
      </c>
      <c r="M14" s="167" t="str">
        <f t="shared" ca="1" si="2"/>
        <v/>
      </c>
      <c r="N14" s="138" t="str">
        <f t="shared" ca="1" si="2"/>
        <v/>
      </c>
      <c r="O14" s="135" t="str">
        <f t="shared" ca="1" si="2"/>
        <v/>
      </c>
      <c r="P14" s="136">
        <f t="shared" ref="P14" ca="1" si="3">SUM(P15:P99)</f>
        <v>0</v>
      </c>
      <c r="Q14" s="137">
        <f ca="1">MIN(Q15:Q99)</f>
        <v>131146</v>
      </c>
      <c r="R14" s="139">
        <f ca="1">MAX(R15:R99)</f>
        <v>0.26159857664069186</v>
      </c>
    </row>
    <row r="15" spans="1:30" ht="15.75" thickTop="1" x14ac:dyDescent="0.25">
      <c r="A15" s="187"/>
      <c r="B15" s="123">
        <f>'Main Tab'!D20</f>
        <v>43560</v>
      </c>
      <c r="C15" s="126" t="str">
        <f ca="1">IF(B15&gt;$B$10,"",IFERROR(AVERAGE(INDIRECT("'"&amp;TEXT($B15,"MM-DD-YY")&amp;"'!C$14:C$37")),""))</f>
        <v/>
      </c>
      <c r="D15" s="119">
        <f ca="1">IF(B15&gt;$B$10,"",IFERROR(AVERAGE(INDIRECT("'"&amp;TEXT($B15,"MM-DD-YY")&amp;"'!D$14:D$37")),""))</f>
        <v>1539.0714285714287</v>
      </c>
      <c r="E15" s="119">
        <f ca="1">IF(B15&gt;$B$10,"",IFERROR(AVERAGE(INDIRECT("'"&amp;TEXT($B15,"MM-DD-YY")&amp;"'!E$14:E$37")),""))</f>
        <v>22</v>
      </c>
      <c r="F15" s="119">
        <f ca="1">IF(B15&gt;$B$10,"",IFERROR(AVERAGE(INDIRECT("'"&amp;TEXT($B15,"MM-DD-YY")&amp;"'!L6")),""))</f>
        <v>253</v>
      </c>
      <c r="G15" s="119" t="str">
        <f ca="1">IF(B15&gt;$B$10,"",IFERROR(AVERAGE(INDIRECT("'"&amp;TEXT($B15,"MM-DD-YY")&amp;"'!P]5")),""))</f>
        <v/>
      </c>
      <c r="H15" s="119">
        <f ca="1">IF(B15&gt;$B$10,"",IFERROR(AVERAGE(INDIRECT("'"&amp;TEXT($B15,"MM-DD-YY")&amp;"'!P6")),""))</f>
        <v>465</v>
      </c>
      <c r="I15" s="122">
        <f ca="1">IF(B15&gt;$B$10,"",IFERROR(AVERAGE(INDIRECT("'"&amp;TEXT($B15,"MM-DD-YY")&amp;"'!L7")),""))</f>
        <v>402</v>
      </c>
      <c r="J15" s="156">
        <f ca="1">IF(B15&gt;$B$10,"",IFERROR(AVERAGE(INDIRECT("'"&amp;TEXT($B15,"MM-DD-YY")&amp;"'!T5")),""))</f>
        <v>0</v>
      </c>
      <c r="K15" s="70" t="str">
        <f t="shared" ref="K15:K46" ca="1" si="4">IF(B15&gt;$B$10,"",IFERROR(AVERAGE(INDIRECT("'"&amp;TEXT($B15,"MM-DD-YY")&amp;"'!I$14:I$37")),""))</f>
        <v/>
      </c>
      <c r="L15" s="122" t="str">
        <f ca="1">IF(B15&gt;$B$10,"",IFERROR(AVERAGE(INDIRECT("'"&amp;TEXT($B15,"MM-DD-YY")&amp;"'!J$14:J$37")),""))</f>
        <v/>
      </c>
      <c r="M15" s="164" t="str">
        <f ca="1">IF(B15&gt;$B$10,"",IFERROR(AVERAGE(INDIRECT("'"&amp;TEXT($B15,"MM-DD-YY")&amp;"'!K$14:K$37")),""))</f>
        <v/>
      </c>
      <c r="N15" s="70" t="str">
        <f ca="1">IF(B15&gt;$B$10,"",IFERROR(AVERAGE(INDIRECT("'"&amp;TEXT($B15,"MM-DD-YY")&amp;"'!L$14:L$37")),""))</f>
        <v/>
      </c>
      <c r="O15" s="119" t="str">
        <f ca="1">IF(B15&gt;$B$10,"",IFERROR(AVERAGE(INDIRECT("'"&amp;TEXT($B15,"MM-DD-YY")&amp;"'!M$14:M$37")),""))</f>
        <v/>
      </c>
      <c r="P15" s="122">
        <f ca="1">IFERROR(IF(B15&gt;$B$10,"",INDIRECT("'"&amp;TEXT($B15,"MM-DD-YY")&amp;"'!P7")),0)</f>
        <v>0</v>
      </c>
      <c r="Q15" s="69">
        <f ca="1">IFERROR(N5-I15,"")</f>
        <v>177206</v>
      </c>
      <c r="R15" s="76">
        <f ca="1">IFERROR((+$I$15:I15)/$N$5,"")</f>
        <v>2.2634115580379261E-3</v>
      </c>
    </row>
    <row r="16" spans="1:30" x14ac:dyDescent="0.25">
      <c r="B16" s="124">
        <f>+B15+1</f>
        <v>43561</v>
      </c>
      <c r="C16" s="127" t="str">
        <f t="shared" ref="C16:C79" ca="1" si="5">IF(B16&gt;$B$10,"",IFERROR(AVERAGE(INDIRECT("'"&amp;TEXT($B16,"MM-DD-YY")&amp;"'!C$14:C$37")),""))</f>
        <v/>
      </c>
      <c r="D16" s="71">
        <f t="shared" ref="D16:D79" ca="1" si="6">IF(B16&gt;$B$10,"",IFERROR(AVERAGE(INDIRECT("'"&amp;TEXT($B16,"MM-DD-YY")&amp;"'!D$14:D$37")),""))</f>
        <v>1493.7916666666667</v>
      </c>
      <c r="E16" s="71">
        <f t="shared" ref="E16:E79" ca="1" si="7">IF(B16&gt;$B$10,"",IFERROR(AVERAGE(INDIRECT("'"&amp;TEXT($B16,"MM-DD-YY")&amp;"'!E$14:E$37")),""))</f>
        <v>26.666666666666668</v>
      </c>
      <c r="F16" s="71">
        <f ca="1">IF(B16&gt;$B$10,"",IFERROR(AVERAGE(INDIRECT("'"&amp;TEXT($B16,"MM-DD-YY")&amp;"'!L6")),""))</f>
        <v>1113</v>
      </c>
      <c r="G16" s="71">
        <f ca="1">IF(B16&gt;$B$10,"",IFERROR(AVERAGE(INDIRECT("'"&amp;TEXT($B16,"MM-DD-YY")&amp;"'!P5")),""))</f>
        <v>718.52</v>
      </c>
      <c r="H16" s="71">
        <f ca="1">IF(B16&gt;$B$10,"",IFERROR(AVERAGE(INDIRECT("'"&amp;TEXT($B16,"MM-DD-YY")&amp;"'!P6")),""))</f>
        <v>1519</v>
      </c>
      <c r="I16" s="128">
        <f ca="1">IF(B16&gt;$B$10,"",IFERROR(AVERAGE(INDIRECT("'"&amp;TEXT($B16,"MM-DD-YY")&amp;"'!L7")),""))</f>
        <v>1035</v>
      </c>
      <c r="J16" s="157" t="str">
        <f ca="1">IF(B16&gt;$B$10,"",IFERROR(AVERAGE(INDIRECT("'"&amp;TEXT($B16,"MM-DD-YY")&amp;"'!T5")),""))</f>
        <v/>
      </c>
      <c r="K16" s="72" t="str">
        <f t="shared" ca="1" si="4"/>
        <v/>
      </c>
      <c r="L16" s="128" t="str">
        <f t="shared" ref="L16:L79" ca="1" si="8">IF(B16&gt;$B$10,"",IFERROR(AVERAGE(INDIRECT("'"&amp;TEXT($B16,"MM-DD-YY")&amp;"'!J$14:J$37")),""))</f>
        <v/>
      </c>
      <c r="M16" s="165" t="str">
        <f t="shared" ref="M16:M79" ca="1" si="9">IF(B16&gt;$B$10,"",IFERROR(AVERAGE(INDIRECT("'"&amp;TEXT($B16,"MM-DD-YY")&amp;"'!K$14:K$37")),""))</f>
        <v/>
      </c>
      <c r="N16" s="72" t="str">
        <f t="shared" ref="N16:N79" ca="1" si="10">IF(B16&gt;$B$10,"",IFERROR(AVERAGE(INDIRECT("'"&amp;TEXT($B16,"MM-DD-YY")&amp;"'!L$14:L$37")),""))</f>
        <v/>
      </c>
      <c r="O16" s="71" t="str">
        <f t="shared" ref="O16:O79" ca="1" si="11">IF(B16&gt;$B$10,"",IFERROR(AVERAGE(INDIRECT("'"&amp;TEXT($B16,"MM-DD-YY")&amp;"'!M$14:M$37")),""))</f>
        <v/>
      </c>
      <c r="P16" s="73">
        <f t="shared" ref="P16:P79" ca="1" si="12">IFERROR(IF(B16&gt;$B$10,"",INDIRECT("'"&amp;TEXT($B16,"MM-DD-YY")&amp;"'!P7")),0)</f>
        <v>0</v>
      </c>
      <c r="Q16" s="120">
        <f t="shared" ref="Q16:Q47" ca="1" si="13">IFERROR(Q15-I16,"")</f>
        <v>176171</v>
      </c>
      <c r="R16" s="77">
        <f ca="1">IFERROR(SUM($I$15:I16)/$N$5,"")</f>
        <v>8.0908517634340794E-3</v>
      </c>
    </row>
    <row r="17" spans="2:18" x14ac:dyDescent="0.25">
      <c r="B17" s="124">
        <f t="shared" ref="B17:B80" si="14">+B16+1</f>
        <v>43562</v>
      </c>
      <c r="C17" s="127" t="str">
        <f t="shared" ca="1" si="5"/>
        <v/>
      </c>
      <c r="D17" s="71">
        <f t="shared" ca="1" si="6"/>
        <v>1337.4583333333333</v>
      </c>
      <c r="E17" s="71">
        <f t="shared" ca="1" si="7"/>
        <v>29.416666666666668</v>
      </c>
      <c r="F17" s="71">
        <f t="shared" ref="F17:F80" ca="1" si="15">IF(B17&gt;$B$10,"",IFERROR(AVERAGE(INDIRECT("'"&amp;TEXT($B17,"MM-DD-YY")&amp;"'!L6")),""))</f>
        <v>1243</v>
      </c>
      <c r="G17" s="71">
        <f t="shared" ref="G17:G80" ca="1" si="16">IF(B17&gt;$B$10,"",IFERROR(AVERAGE(INDIRECT("'"&amp;TEXT($B17,"MM-DD-YY")&amp;"'!P5")),""))</f>
        <v>1356.2199999999998</v>
      </c>
      <c r="H17" s="71">
        <f t="shared" ref="H17:H80" ca="1" si="17">IF(B17&gt;$B$10,"",IFERROR(AVERAGE(INDIRECT("'"&amp;TEXT($B17,"MM-DD-YY")&amp;"'!P6")),""))</f>
        <v>1830</v>
      </c>
      <c r="I17" s="128">
        <f ca="1">IF(B17&gt;$B$10,"",IFERROR(AVERAGE(INDIRECT("'"&amp;TEXT($B17,"MM-DD-YY")&amp;"'!L7")),""))</f>
        <v>1234</v>
      </c>
      <c r="J17" s="157" t="str">
        <f t="shared" ref="J17:J80" ca="1" si="18">IF(B17&gt;$B$10,"",IFERROR(AVERAGE(INDIRECT("'"&amp;TEXT($B17,"MM-DD-YY")&amp;"'!T5")),""))</f>
        <v/>
      </c>
      <c r="K17" s="72" t="str">
        <f t="shared" ca="1" si="4"/>
        <v/>
      </c>
      <c r="L17" s="128" t="str">
        <f t="shared" ca="1" si="8"/>
        <v/>
      </c>
      <c r="M17" s="165" t="str">
        <f t="shared" ca="1" si="9"/>
        <v/>
      </c>
      <c r="N17" s="72" t="str">
        <f t="shared" ca="1" si="10"/>
        <v/>
      </c>
      <c r="O17" s="71" t="str">
        <f t="shared" ca="1" si="11"/>
        <v/>
      </c>
      <c r="P17" s="73">
        <f t="shared" ca="1" si="12"/>
        <v>0</v>
      </c>
      <c r="Q17" s="120">
        <f t="shared" ca="1" si="13"/>
        <v>174937</v>
      </c>
      <c r="R17" s="77">
        <f ca="1">IFERROR(SUM($I$15:I17)/$N$5,"")</f>
        <v>1.5038736993829106E-2</v>
      </c>
    </row>
    <row r="18" spans="2:18" x14ac:dyDescent="0.25">
      <c r="B18" s="124">
        <f t="shared" si="14"/>
        <v>43563</v>
      </c>
      <c r="C18" s="127" t="str">
        <f t="shared" ca="1" si="5"/>
        <v/>
      </c>
      <c r="D18" s="71">
        <f t="shared" ca="1" si="6"/>
        <v>1230.9166666666667</v>
      </c>
      <c r="E18" s="71">
        <f t="shared" ca="1" si="7"/>
        <v>31.083333333333332</v>
      </c>
      <c r="F18" s="71">
        <f t="shared" ca="1" si="15"/>
        <v>1245</v>
      </c>
      <c r="G18" s="71">
        <f t="shared" ca="1" si="16"/>
        <v>1674.67</v>
      </c>
      <c r="H18" s="71">
        <f t="shared" ca="1" si="17"/>
        <v>1993</v>
      </c>
      <c r="I18" s="128">
        <f t="shared" ref="I18:I81" ca="1" si="19">IF(B18&gt;$B$10,"",IFERROR(AVERAGE(INDIRECT("'"&amp;TEXT($B18,"MM-DD-YY")&amp;"'!L7")),""))</f>
        <v>1204</v>
      </c>
      <c r="J18" s="157" t="str">
        <f t="shared" ca="1" si="18"/>
        <v/>
      </c>
      <c r="K18" s="72" t="str">
        <f t="shared" ca="1" si="4"/>
        <v/>
      </c>
      <c r="L18" s="128" t="str">
        <f t="shared" ca="1" si="8"/>
        <v/>
      </c>
      <c r="M18" s="165" t="str">
        <f t="shared" ca="1" si="9"/>
        <v/>
      </c>
      <c r="N18" s="72" t="str">
        <f t="shared" ca="1" si="10"/>
        <v/>
      </c>
      <c r="O18" s="71" t="str">
        <f t="shared" ca="1" si="11"/>
        <v/>
      </c>
      <c r="P18" s="73">
        <f t="shared" ca="1" si="12"/>
        <v>0</v>
      </c>
      <c r="Q18" s="120">
        <f t="shared" ca="1" si="13"/>
        <v>173733</v>
      </c>
      <c r="R18" s="77">
        <f ca="1">IFERROR(SUM($I$15:I18)/$N$5,"")</f>
        <v>2.1817710913922796E-2</v>
      </c>
    </row>
    <row r="19" spans="2:18" x14ac:dyDescent="0.25">
      <c r="B19" s="124">
        <f t="shared" si="14"/>
        <v>43564</v>
      </c>
      <c r="C19" s="127" t="str">
        <f t="shared" ca="1" si="5"/>
        <v/>
      </c>
      <c r="D19" s="71">
        <f t="shared" ca="1" si="6"/>
        <v>1135.2083333333333</v>
      </c>
      <c r="E19" s="71">
        <f t="shared" ca="1" si="7"/>
        <v>32</v>
      </c>
      <c r="F19" s="71">
        <f t="shared" ca="1" si="15"/>
        <v>1306</v>
      </c>
      <c r="G19" s="71">
        <f t="shared" ca="1" si="16"/>
        <v>1315.7099999999998</v>
      </c>
      <c r="H19" s="71">
        <f t="shared" ca="1" si="17"/>
        <v>2067</v>
      </c>
      <c r="I19" s="128">
        <f t="shared" ca="1" si="19"/>
        <v>1060</v>
      </c>
      <c r="J19" s="157" t="str">
        <f t="shared" ca="1" si="18"/>
        <v/>
      </c>
      <c r="K19" s="72" t="str">
        <f t="shared" ca="1" si="4"/>
        <v/>
      </c>
      <c r="L19" s="128" t="str">
        <f t="shared" ca="1" si="8"/>
        <v/>
      </c>
      <c r="M19" s="165" t="str">
        <f t="shared" ca="1" si="9"/>
        <v/>
      </c>
      <c r="N19" s="72" t="str">
        <f t="shared" ca="1" si="10"/>
        <v/>
      </c>
      <c r="O19" s="71" t="str">
        <f t="shared" ca="1" si="11"/>
        <v/>
      </c>
      <c r="P19" s="73">
        <f t="shared" ca="1" si="12"/>
        <v>0</v>
      </c>
      <c r="Q19" s="120">
        <f t="shared" ca="1" si="13"/>
        <v>172673</v>
      </c>
      <c r="R19" s="77">
        <f ca="1">IFERROR(SUM($I$15:I19)/$N$5,"")</f>
        <v>2.7785910544570063E-2</v>
      </c>
    </row>
    <row r="20" spans="2:18" x14ac:dyDescent="0.25">
      <c r="B20" s="124">
        <f t="shared" si="14"/>
        <v>43565</v>
      </c>
      <c r="C20" s="127" t="str">
        <f t="shared" ca="1" si="5"/>
        <v/>
      </c>
      <c r="D20" s="71">
        <f t="shared" ca="1" si="6"/>
        <v>1044.9166666666667</v>
      </c>
      <c r="E20" s="71">
        <f t="shared" ca="1" si="7"/>
        <v>33.916666666666664</v>
      </c>
      <c r="F20" s="71">
        <f t="shared" ca="1" si="15"/>
        <v>1345</v>
      </c>
      <c r="G20" s="71">
        <f t="shared" ca="1" si="16"/>
        <v>1490.52</v>
      </c>
      <c r="H20" s="71">
        <f t="shared" ca="1" si="17"/>
        <v>2172</v>
      </c>
      <c r="I20" s="128">
        <f t="shared" ca="1" si="19"/>
        <v>982</v>
      </c>
      <c r="J20" s="157" t="str">
        <f t="shared" ca="1" si="18"/>
        <v/>
      </c>
      <c r="K20" s="72" t="str">
        <f t="shared" ca="1" si="4"/>
        <v/>
      </c>
      <c r="L20" s="128" t="str">
        <f t="shared" ca="1" si="8"/>
        <v/>
      </c>
      <c r="M20" s="165" t="str">
        <f t="shared" ca="1" si="9"/>
        <v/>
      </c>
      <c r="N20" s="72" t="str">
        <f t="shared" ca="1" si="10"/>
        <v/>
      </c>
      <c r="O20" s="71" t="str">
        <f t="shared" ca="1" si="11"/>
        <v/>
      </c>
      <c r="P20" s="73">
        <f t="shared" ca="1" si="12"/>
        <v>0</v>
      </c>
      <c r="Q20" s="120">
        <f t="shared" ca="1" si="13"/>
        <v>171691</v>
      </c>
      <c r="R20" s="77">
        <f ca="1">IFERROR(SUM($I$15:I20)/$N$5,"")</f>
        <v>3.3314940768433852E-2</v>
      </c>
    </row>
    <row r="21" spans="2:18" x14ac:dyDescent="0.25">
      <c r="B21" s="124">
        <f t="shared" si="14"/>
        <v>43566</v>
      </c>
      <c r="C21" s="127" t="str">
        <f t="shared" ca="1" si="5"/>
        <v/>
      </c>
      <c r="D21" s="71">
        <f t="shared" ca="1" si="6"/>
        <v>982.04166666666663</v>
      </c>
      <c r="E21" s="71">
        <f t="shared" ca="1" si="7"/>
        <v>36.916666666666664</v>
      </c>
      <c r="F21" s="71">
        <f t="shared" ca="1" si="15"/>
        <v>1264</v>
      </c>
      <c r="G21" s="71">
        <f t="shared" ca="1" si="16"/>
        <v>1480.6699999999998</v>
      </c>
      <c r="H21" s="71">
        <f t="shared" ca="1" si="17"/>
        <v>2210</v>
      </c>
      <c r="I21" s="128">
        <f t="shared" ca="1" si="19"/>
        <v>892</v>
      </c>
      <c r="J21" s="157" t="str">
        <f t="shared" ca="1" si="18"/>
        <v/>
      </c>
      <c r="K21" s="72" t="str">
        <f t="shared" ca="1" si="4"/>
        <v/>
      </c>
      <c r="L21" s="128" t="str">
        <f t="shared" ca="1" si="8"/>
        <v/>
      </c>
      <c r="M21" s="165" t="str">
        <f t="shared" ca="1" si="9"/>
        <v/>
      </c>
      <c r="N21" s="72" t="str">
        <f t="shared" ca="1" si="10"/>
        <v/>
      </c>
      <c r="O21" s="71" t="str">
        <f t="shared" ca="1" si="11"/>
        <v/>
      </c>
      <c r="P21" s="73">
        <f t="shared" ca="1" si="12"/>
        <v>0</v>
      </c>
      <c r="Q21" s="120">
        <f t="shared" ca="1" si="13"/>
        <v>170799</v>
      </c>
      <c r="R21" s="77">
        <f ca="1">IFERROR(SUM($I$15:I21)/$N$5,"")</f>
        <v>3.8337237061393629E-2</v>
      </c>
    </row>
    <row r="22" spans="2:18" x14ac:dyDescent="0.25">
      <c r="B22" s="124">
        <f t="shared" si="14"/>
        <v>43567</v>
      </c>
      <c r="C22" s="127" t="str">
        <f t="shared" ca="1" si="5"/>
        <v/>
      </c>
      <c r="D22" s="71">
        <f t="shared" ca="1" si="6"/>
        <v>941.5</v>
      </c>
      <c r="E22" s="71">
        <f t="shared" ca="1" si="7"/>
        <v>39.916666666666664</v>
      </c>
      <c r="F22" s="71">
        <f t="shared" ca="1" si="15"/>
        <v>1662</v>
      </c>
      <c r="G22" s="71">
        <f t="shared" ca="1" si="16"/>
        <v>1497.24</v>
      </c>
      <c r="H22" s="71">
        <f t="shared" ca="1" si="17"/>
        <v>2978</v>
      </c>
      <c r="I22" s="128">
        <f t="shared" ca="1" si="19"/>
        <v>1054</v>
      </c>
      <c r="J22" s="157" t="str">
        <f t="shared" ca="1" si="18"/>
        <v/>
      </c>
      <c r="K22" s="72" t="str">
        <f t="shared" ca="1" si="4"/>
        <v/>
      </c>
      <c r="L22" s="128" t="str">
        <f t="shared" ca="1" si="8"/>
        <v/>
      </c>
      <c r="M22" s="165" t="str">
        <f t="shared" ca="1" si="9"/>
        <v/>
      </c>
      <c r="N22" s="72" t="str">
        <f t="shared" ca="1" si="10"/>
        <v/>
      </c>
      <c r="O22" s="71" t="str">
        <f t="shared" ca="1" si="11"/>
        <v/>
      </c>
      <c r="P22" s="73">
        <f t="shared" ca="1" si="12"/>
        <v>0</v>
      </c>
      <c r="Q22" s="120">
        <f t="shared" ca="1" si="13"/>
        <v>169745</v>
      </c>
      <c r="R22" s="77">
        <f ca="1">IFERROR(SUM($I$15:I22)/$N$5,"")</f>
        <v>4.4271654429980628E-2</v>
      </c>
    </row>
    <row r="23" spans="2:18" x14ac:dyDescent="0.25">
      <c r="B23" s="124">
        <f t="shared" si="14"/>
        <v>43568</v>
      </c>
      <c r="C23" s="127" t="str">
        <f t="shared" ca="1" si="5"/>
        <v/>
      </c>
      <c r="D23" s="71">
        <f t="shared" ca="1" si="6"/>
        <v>939.33333333333337</v>
      </c>
      <c r="E23" s="71">
        <f t="shared" ca="1" si="7"/>
        <v>41.916666666666664</v>
      </c>
      <c r="F23" s="71">
        <f t="shared" ca="1" si="15"/>
        <v>1740</v>
      </c>
      <c r="G23" s="71">
        <f t="shared" ca="1" si="16"/>
        <v>2024.9899999999998</v>
      </c>
      <c r="H23" s="71">
        <f t="shared" ca="1" si="17"/>
        <v>3520</v>
      </c>
      <c r="I23" s="128">
        <f t="shared" ca="1" si="19"/>
        <v>2618</v>
      </c>
      <c r="J23" s="157" t="str">
        <f t="shared" ca="1" si="18"/>
        <v/>
      </c>
      <c r="K23" s="72" t="str">
        <f t="shared" ca="1" si="4"/>
        <v/>
      </c>
      <c r="L23" s="128" t="str">
        <f t="shared" ca="1" si="8"/>
        <v/>
      </c>
      <c r="M23" s="165" t="str">
        <f t="shared" ca="1" si="9"/>
        <v/>
      </c>
      <c r="N23" s="72" t="str">
        <f t="shared" ca="1" si="10"/>
        <v/>
      </c>
      <c r="O23" s="71" t="str">
        <f t="shared" ca="1" si="11"/>
        <v/>
      </c>
      <c r="P23" s="73">
        <f t="shared" ca="1" si="12"/>
        <v>0</v>
      </c>
      <c r="Q23" s="120">
        <f t="shared" ca="1" si="13"/>
        <v>167127</v>
      </c>
      <c r="R23" s="77">
        <f ca="1">IFERROR(SUM($I$15:I23)/$N$5,"")</f>
        <v>5.9011981442277373E-2</v>
      </c>
    </row>
    <row r="24" spans="2:18" x14ac:dyDescent="0.25">
      <c r="B24" s="124">
        <f t="shared" si="14"/>
        <v>43569</v>
      </c>
      <c r="C24" s="127" t="str">
        <f t="shared" ca="1" si="5"/>
        <v/>
      </c>
      <c r="D24" s="71">
        <f t="shared" ca="1" si="6"/>
        <v>940.83333333333337</v>
      </c>
      <c r="E24" s="71">
        <f t="shared" ca="1" si="7"/>
        <v>42.666666666666664</v>
      </c>
      <c r="F24" s="71">
        <f t="shared" ca="1" si="15"/>
        <v>1385</v>
      </c>
      <c r="G24" s="71">
        <f t="shared" ca="1" si="16"/>
        <v>1669.0200000000002</v>
      </c>
      <c r="H24" s="71">
        <f t="shared" ca="1" si="17"/>
        <v>3303</v>
      </c>
      <c r="I24" s="128">
        <f t="shared" ca="1" si="19"/>
        <v>1719</v>
      </c>
      <c r="J24" s="157" t="str">
        <f t="shared" ca="1" si="18"/>
        <v/>
      </c>
      <c r="K24" s="72" t="str">
        <f t="shared" ca="1" si="4"/>
        <v/>
      </c>
      <c r="L24" s="128" t="str">
        <f t="shared" ca="1" si="8"/>
        <v/>
      </c>
      <c r="M24" s="165" t="str">
        <f t="shared" ca="1" si="9"/>
        <v/>
      </c>
      <c r="N24" s="72" t="str">
        <f t="shared" ca="1" si="10"/>
        <v/>
      </c>
      <c r="O24" s="71" t="str">
        <f t="shared" ca="1" si="11"/>
        <v/>
      </c>
      <c r="P24" s="73">
        <f t="shared" ca="1" si="12"/>
        <v>0</v>
      </c>
      <c r="Q24" s="120">
        <f t="shared" ca="1" si="13"/>
        <v>165408</v>
      </c>
      <c r="R24" s="77">
        <f ca="1">IFERROR(SUM($I$15:I24)/$N$5,"")</f>
        <v>6.8690599522544027E-2</v>
      </c>
    </row>
    <row r="25" spans="2:18" x14ac:dyDescent="0.25">
      <c r="B25" s="124">
        <f t="shared" si="14"/>
        <v>43570</v>
      </c>
      <c r="C25" s="127" t="str">
        <f t="shared" ca="1" si="5"/>
        <v/>
      </c>
      <c r="D25" s="71">
        <f t="shared" ca="1" si="6"/>
        <v>969.41666666666663</v>
      </c>
      <c r="E25" s="71">
        <f t="shared" ca="1" si="7"/>
        <v>44</v>
      </c>
      <c r="F25" s="71">
        <f t="shared" ca="1" si="15"/>
        <v>1597</v>
      </c>
      <c r="G25" s="71">
        <f t="shared" ca="1" si="16"/>
        <v>1697.87</v>
      </c>
      <c r="H25" s="71">
        <f t="shared" ca="1" si="17"/>
        <v>3993</v>
      </c>
      <c r="I25" s="128">
        <f t="shared" ca="1" si="19"/>
        <v>1235</v>
      </c>
      <c r="J25" s="157" t="str">
        <f t="shared" ca="1" si="18"/>
        <v/>
      </c>
      <c r="K25" s="72" t="str">
        <f t="shared" ca="1" si="4"/>
        <v/>
      </c>
      <c r="L25" s="128" t="str">
        <f t="shared" ca="1" si="8"/>
        <v/>
      </c>
      <c r="M25" s="165" t="str">
        <f t="shared" ca="1" si="9"/>
        <v/>
      </c>
      <c r="N25" s="72" t="str">
        <f t="shared" ca="1" si="10"/>
        <v/>
      </c>
      <c r="O25" s="71" t="str">
        <f t="shared" ca="1" si="11"/>
        <v/>
      </c>
      <c r="P25" s="73">
        <f t="shared" ca="1" si="12"/>
        <v>0</v>
      </c>
      <c r="Q25" s="120">
        <f t="shared" ca="1" si="13"/>
        <v>164173</v>
      </c>
      <c r="R25" s="77">
        <f ca="1">IFERROR(SUM($I$15:I25)/$N$5,"")</f>
        <v>7.5644115129949105E-2</v>
      </c>
    </row>
    <row r="26" spans="2:18" x14ac:dyDescent="0.25">
      <c r="B26" s="124">
        <f t="shared" si="14"/>
        <v>43571</v>
      </c>
      <c r="C26" s="127" t="str">
        <f t="shared" ca="1" si="5"/>
        <v/>
      </c>
      <c r="D26" s="71">
        <f t="shared" ca="1" si="6"/>
        <v>952.58333333333337</v>
      </c>
      <c r="E26" s="71">
        <f t="shared" ca="1" si="7"/>
        <v>44</v>
      </c>
      <c r="F26" s="71">
        <f t="shared" ca="1" si="15"/>
        <v>1472</v>
      </c>
      <c r="G26" s="71">
        <f t="shared" ca="1" si="16"/>
        <v>1530.0300000000002</v>
      </c>
      <c r="H26" s="71">
        <f t="shared" ca="1" si="17"/>
        <v>4007</v>
      </c>
      <c r="I26" s="128">
        <f t="shared" ca="1" si="19"/>
        <v>1318</v>
      </c>
      <c r="J26" s="157" t="str">
        <f t="shared" ca="1" si="18"/>
        <v/>
      </c>
      <c r="K26" s="72" t="str">
        <f t="shared" ca="1" si="4"/>
        <v/>
      </c>
      <c r="L26" s="128" t="str">
        <f t="shared" ca="1" si="8"/>
        <v/>
      </c>
      <c r="M26" s="165" t="str">
        <f t="shared" ca="1" si="9"/>
        <v/>
      </c>
      <c r="N26" s="72" t="str">
        <f t="shared" ca="1" si="10"/>
        <v/>
      </c>
      <c r="O26" s="71" t="str">
        <f t="shared" ca="1" si="11"/>
        <v/>
      </c>
      <c r="P26" s="73">
        <f t="shared" ca="1" si="12"/>
        <v>0</v>
      </c>
      <c r="Q26" s="120">
        <f t="shared" ca="1" si="13"/>
        <v>162855</v>
      </c>
      <c r="R26" s="77">
        <f ca="1">IFERROR(SUM($I$15:I26)/$N$5,"")</f>
        <v>8.3064952029187872E-2</v>
      </c>
    </row>
    <row r="27" spans="2:18" x14ac:dyDescent="0.25">
      <c r="B27" s="124">
        <f t="shared" si="14"/>
        <v>43572</v>
      </c>
      <c r="C27" s="127" t="str">
        <f t="shared" ca="1" si="5"/>
        <v/>
      </c>
      <c r="D27" s="71">
        <f t="shared" ca="1" si="6"/>
        <v>966.75</v>
      </c>
      <c r="E27" s="71">
        <f t="shared" ca="1" si="7"/>
        <v>44</v>
      </c>
      <c r="F27" s="71">
        <f t="shared" ca="1" si="15"/>
        <v>1322</v>
      </c>
      <c r="G27" s="71">
        <f t="shared" ca="1" si="16"/>
        <v>940.34999999999991</v>
      </c>
      <c r="H27" s="71">
        <f t="shared" ca="1" si="17"/>
        <v>4345</v>
      </c>
      <c r="I27" s="128">
        <f t="shared" ca="1" si="19"/>
        <v>1111</v>
      </c>
      <c r="J27" s="157" t="str">
        <f t="shared" ca="1" si="18"/>
        <v/>
      </c>
      <c r="K27" s="72" t="str">
        <f t="shared" ca="1" si="4"/>
        <v/>
      </c>
      <c r="L27" s="128" t="str">
        <f t="shared" ca="1" si="8"/>
        <v/>
      </c>
      <c r="M27" s="165" t="str">
        <f t="shared" ca="1" si="9"/>
        <v/>
      </c>
      <c r="N27" s="72" t="str">
        <f t="shared" ca="1" si="10"/>
        <v/>
      </c>
      <c r="O27" s="71" t="str">
        <f t="shared" ca="1" si="11"/>
        <v/>
      </c>
      <c r="P27" s="73">
        <f t="shared" ca="1" si="12"/>
        <v>0</v>
      </c>
      <c r="Q27" s="120">
        <f t="shared" ca="1" si="13"/>
        <v>161744</v>
      </c>
      <c r="R27" s="77">
        <f ca="1">IFERROR(SUM($I$15:I27)/$N$5,"")</f>
        <v>8.9320300887347423E-2</v>
      </c>
    </row>
    <row r="28" spans="2:18" x14ac:dyDescent="0.25">
      <c r="B28" s="124">
        <f t="shared" si="14"/>
        <v>43573</v>
      </c>
      <c r="C28" s="127" t="str">
        <f t="shared" ca="1" si="5"/>
        <v/>
      </c>
      <c r="D28" s="71">
        <f t="shared" ca="1" si="6"/>
        <v>963.95833333333337</v>
      </c>
      <c r="E28" s="71">
        <f t="shared" ca="1" si="7"/>
        <v>44</v>
      </c>
      <c r="F28" s="71">
        <f t="shared" ca="1" si="15"/>
        <v>1250</v>
      </c>
      <c r="G28" s="71">
        <f t="shared" ca="1" si="16"/>
        <v>1525.18</v>
      </c>
      <c r="H28" s="71">
        <f t="shared" ca="1" si="17"/>
        <v>4638</v>
      </c>
      <c r="I28" s="128">
        <f t="shared" ca="1" si="19"/>
        <v>940</v>
      </c>
      <c r="J28" s="157" t="str">
        <f t="shared" ca="1" si="18"/>
        <v/>
      </c>
      <c r="K28" s="72" t="str">
        <f t="shared" ca="1" si="4"/>
        <v/>
      </c>
      <c r="L28" s="128" t="str">
        <f t="shared" ca="1" si="8"/>
        <v/>
      </c>
      <c r="M28" s="165" t="str">
        <f t="shared" ca="1" si="9"/>
        <v/>
      </c>
      <c r="N28" s="72" t="str">
        <f t="shared" ca="1" si="10"/>
        <v/>
      </c>
      <c r="O28" s="71" t="str">
        <f t="shared" ca="1" si="11"/>
        <v/>
      </c>
      <c r="P28" s="73">
        <f t="shared" ca="1" si="12"/>
        <v>0</v>
      </c>
      <c r="Q28" s="120">
        <f t="shared" ca="1" si="13"/>
        <v>160804</v>
      </c>
      <c r="R28" s="77">
        <f ca="1">IFERROR(SUM($I$15:I28)/$N$5,"")</f>
        <v>9.4612855276789337E-2</v>
      </c>
    </row>
    <row r="29" spans="2:18" x14ac:dyDescent="0.25">
      <c r="B29" s="124">
        <f t="shared" si="14"/>
        <v>43574</v>
      </c>
      <c r="C29" s="127" t="str">
        <f t="shared" ca="1" si="5"/>
        <v/>
      </c>
      <c r="D29" s="71">
        <f t="shared" ca="1" si="6"/>
        <v>955.91666666666663</v>
      </c>
      <c r="E29" s="71">
        <f t="shared" ca="1" si="7"/>
        <v>44</v>
      </c>
      <c r="F29" s="71">
        <f t="shared" ca="1" si="15"/>
        <v>1116</v>
      </c>
      <c r="G29" s="71">
        <f t="shared" ca="1" si="16"/>
        <v>1140.73</v>
      </c>
      <c r="H29" s="71">
        <f t="shared" ca="1" si="17"/>
        <v>4526</v>
      </c>
      <c r="I29" s="128">
        <f t="shared" ca="1" si="19"/>
        <v>814</v>
      </c>
      <c r="J29" s="157" t="str">
        <f t="shared" ca="1" si="18"/>
        <v/>
      </c>
      <c r="K29" s="72" t="str">
        <f t="shared" ca="1" si="4"/>
        <v/>
      </c>
      <c r="L29" s="128" t="str">
        <f t="shared" ca="1" si="8"/>
        <v/>
      </c>
      <c r="M29" s="165" t="str">
        <f t="shared" ca="1" si="9"/>
        <v/>
      </c>
      <c r="N29" s="72" t="str">
        <f t="shared" ca="1" si="10"/>
        <v/>
      </c>
      <c r="O29" s="71" t="str">
        <f t="shared" ca="1" si="11"/>
        <v/>
      </c>
      <c r="P29" s="73">
        <f t="shared" ca="1" si="12"/>
        <v>0</v>
      </c>
      <c r="Q29" s="120">
        <f t="shared" ca="1" si="13"/>
        <v>159990</v>
      </c>
      <c r="R29" s="77">
        <f ca="1">IFERROR(SUM($I$15:I29)/$N$5,"")</f>
        <v>9.9195982162965629E-2</v>
      </c>
    </row>
    <row r="30" spans="2:18" x14ac:dyDescent="0.25">
      <c r="B30" s="124">
        <f t="shared" si="14"/>
        <v>43575</v>
      </c>
      <c r="C30" s="127" t="str">
        <f t="shared" ca="1" si="5"/>
        <v/>
      </c>
      <c r="D30" s="71">
        <f t="shared" ca="1" si="6"/>
        <v>948.83333333333337</v>
      </c>
      <c r="E30" s="71">
        <f t="shared" ca="1" si="7"/>
        <v>44</v>
      </c>
      <c r="F30" s="71">
        <f t="shared" ca="1" si="15"/>
        <v>1017</v>
      </c>
      <c r="G30" s="71">
        <f t="shared" ca="1" si="16"/>
        <v>1166.3499999999999</v>
      </c>
      <c r="H30" s="71">
        <f t="shared" ca="1" si="17"/>
        <v>4488</v>
      </c>
      <c r="I30" s="128">
        <f t="shared" ca="1" si="19"/>
        <v>760</v>
      </c>
      <c r="J30" s="157" t="str">
        <f t="shared" ca="1" si="18"/>
        <v/>
      </c>
      <c r="K30" s="72" t="str">
        <f t="shared" ca="1" si="4"/>
        <v/>
      </c>
      <c r="L30" s="128" t="str">
        <f t="shared" ca="1" si="8"/>
        <v/>
      </c>
      <c r="M30" s="165" t="str">
        <f t="shared" ca="1" si="9"/>
        <v/>
      </c>
      <c r="N30" s="72" t="str">
        <f t="shared" ca="1" si="10"/>
        <v/>
      </c>
      <c r="O30" s="71" t="str">
        <f t="shared" ca="1" si="11"/>
        <v/>
      </c>
      <c r="P30" s="73">
        <f t="shared" ca="1" si="12"/>
        <v>0</v>
      </c>
      <c r="Q30" s="120">
        <f t="shared" ca="1" si="13"/>
        <v>159230</v>
      </c>
      <c r="R30" s="77">
        <f ca="1">IFERROR(SUM($I$15:I30)/$N$5,"")</f>
        <v>0.10347506869059953</v>
      </c>
    </row>
    <row r="31" spans="2:18" x14ac:dyDescent="0.25">
      <c r="B31" s="124">
        <f t="shared" si="14"/>
        <v>43576</v>
      </c>
      <c r="C31" s="127" t="str">
        <f t="shared" ca="1" si="5"/>
        <v/>
      </c>
      <c r="D31" s="71">
        <f t="shared" ca="1" si="6"/>
        <v>931.875</v>
      </c>
      <c r="E31" s="71">
        <f t="shared" ca="1" si="7"/>
        <v>44</v>
      </c>
      <c r="F31" s="71">
        <f t="shared" ca="1" si="15"/>
        <v>898</v>
      </c>
      <c r="G31" s="71">
        <f t="shared" ca="1" si="16"/>
        <v>954.49</v>
      </c>
      <c r="H31" s="71">
        <f t="shared" ca="1" si="17"/>
        <v>4572</v>
      </c>
      <c r="I31" s="128">
        <f t="shared" ca="1" si="19"/>
        <v>652</v>
      </c>
      <c r="J31" s="157" t="str">
        <f t="shared" ca="1" si="18"/>
        <v/>
      </c>
      <c r="K31" s="72" t="str">
        <f t="shared" ca="1" si="4"/>
        <v/>
      </c>
      <c r="L31" s="128" t="str">
        <f t="shared" ca="1" si="8"/>
        <v/>
      </c>
      <c r="M31" s="165" t="str">
        <f t="shared" ca="1" si="9"/>
        <v/>
      </c>
      <c r="N31" s="72" t="str">
        <f t="shared" ca="1" si="10"/>
        <v/>
      </c>
      <c r="O31" s="71" t="str">
        <f t="shared" ca="1" si="11"/>
        <v/>
      </c>
      <c r="P31" s="73">
        <f t="shared" ca="1" si="12"/>
        <v>0</v>
      </c>
      <c r="Q31" s="120">
        <f t="shared" ca="1" si="13"/>
        <v>158578</v>
      </c>
      <c r="R31" s="77">
        <f ca="1">IFERROR(SUM($I$15:I31)/$N$5,"")</f>
        <v>0.1071460745011486</v>
      </c>
    </row>
    <row r="32" spans="2:18" x14ac:dyDescent="0.25">
      <c r="B32" s="124">
        <f t="shared" si="14"/>
        <v>43577</v>
      </c>
      <c r="C32" s="127" t="str">
        <f t="shared" ca="1" si="5"/>
        <v/>
      </c>
      <c r="D32" s="71">
        <f t="shared" ca="1" si="6"/>
        <v>937.54166666666663</v>
      </c>
      <c r="E32" s="71">
        <f t="shared" ca="1" si="7"/>
        <v>44</v>
      </c>
      <c r="F32" s="71">
        <f t="shared" ca="1" si="15"/>
        <v>855</v>
      </c>
      <c r="G32" s="71">
        <f t="shared" ca="1" si="16"/>
        <v>952.52</v>
      </c>
      <c r="H32" s="71">
        <f t="shared" ca="1" si="17"/>
        <v>4610</v>
      </c>
      <c r="I32" s="128">
        <f t="shared" ca="1" si="19"/>
        <v>1495</v>
      </c>
      <c r="J32" s="157" t="str">
        <f t="shared" ca="1" si="18"/>
        <v/>
      </c>
      <c r="K32" s="72" t="str">
        <f t="shared" ca="1" si="4"/>
        <v/>
      </c>
      <c r="L32" s="128" t="str">
        <f t="shared" ca="1" si="8"/>
        <v/>
      </c>
      <c r="M32" s="165" t="str">
        <f t="shared" ca="1" si="9"/>
        <v/>
      </c>
      <c r="N32" s="72" t="str">
        <f t="shared" ca="1" si="10"/>
        <v/>
      </c>
      <c r="O32" s="71" t="str">
        <f t="shared" ca="1" si="11"/>
        <v/>
      </c>
      <c r="P32" s="73">
        <f t="shared" ca="1" si="12"/>
        <v>0</v>
      </c>
      <c r="Q32" s="120">
        <f t="shared" ca="1" si="13"/>
        <v>157083</v>
      </c>
      <c r="R32" s="77">
        <f ca="1">IFERROR(SUM($I$15:I32)/$N$5,"")</f>
        <v>0.11556348813116527</v>
      </c>
    </row>
    <row r="33" spans="2:18" x14ac:dyDescent="0.25">
      <c r="B33" s="124">
        <f t="shared" si="14"/>
        <v>43578</v>
      </c>
      <c r="C33" s="127" t="str">
        <f t="shared" ca="1" si="5"/>
        <v/>
      </c>
      <c r="D33" s="71">
        <f t="shared" ca="1" si="6"/>
        <v>923.04166666666663</v>
      </c>
      <c r="E33" s="71">
        <f t="shared" ca="1" si="7"/>
        <v>44</v>
      </c>
      <c r="F33" s="71">
        <f t="shared" ca="1" si="15"/>
        <v>886</v>
      </c>
      <c r="G33" s="71">
        <f t="shared" ca="1" si="16"/>
        <v>786</v>
      </c>
      <c r="H33" s="71">
        <f t="shared" ca="1" si="17"/>
        <v>4747</v>
      </c>
      <c r="I33" s="128">
        <f t="shared" ca="1" si="19"/>
        <v>1669</v>
      </c>
      <c r="J33" s="157" t="str">
        <f t="shared" ca="1" si="18"/>
        <v/>
      </c>
      <c r="K33" s="72" t="str">
        <f t="shared" ca="1" si="4"/>
        <v/>
      </c>
      <c r="L33" s="128" t="str">
        <f t="shared" ca="1" si="8"/>
        <v/>
      </c>
      <c r="M33" s="165" t="str">
        <f t="shared" ca="1" si="9"/>
        <v/>
      </c>
      <c r="N33" s="72" t="str">
        <f t="shared" ca="1" si="10"/>
        <v/>
      </c>
      <c r="O33" s="71" t="str">
        <f t="shared" ca="1" si="11"/>
        <v/>
      </c>
      <c r="P33" s="73">
        <f t="shared" ca="1" si="12"/>
        <v>0</v>
      </c>
      <c r="Q33" s="120">
        <f t="shared" ca="1" si="13"/>
        <v>155414</v>
      </c>
      <c r="R33" s="77">
        <f ca="1">IFERROR(SUM($I$15:I33)/$N$5,"")</f>
        <v>0.12496058736092969</v>
      </c>
    </row>
    <row r="34" spans="2:18" x14ac:dyDescent="0.25">
      <c r="B34" s="124">
        <f t="shared" si="14"/>
        <v>43579</v>
      </c>
      <c r="C34" s="127" t="str">
        <f t="shared" ca="1" si="5"/>
        <v/>
      </c>
      <c r="D34" s="71">
        <f t="shared" ca="1" si="6"/>
        <v>901.20833333333337</v>
      </c>
      <c r="E34" s="71">
        <f t="shared" ca="1" si="7"/>
        <v>44</v>
      </c>
      <c r="F34" s="71">
        <f t="shared" ca="1" si="15"/>
        <v>847</v>
      </c>
      <c r="G34" s="71">
        <f t="shared" ca="1" si="16"/>
        <v>798.2</v>
      </c>
      <c r="H34" s="71">
        <f t="shared" ca="1" si="17"/>
        <v>4997</v>
      </c>
      <c r="I34" s="128">
        <f t="shared" ca="1" si="19"/>
        <v>1445</v>
      </c>
      <c r="J34" s="157" t="str">
        <f t="shared" ca="1" si="18"/>
        <v/>
      </c>
      <c r="K34" s="72" t="str">
        <f t="shared" ca="1" si="4"/>
        <v/>
      </c>
      <c r="L34" s="128" t="str">
        <f t="shared" ca="1" si="8"/>
        <v/>
      </c>
      <c r="M34" s="165" t="str">
        <f t="shared" ca="1" si="9"/>
        <v/>
      </c>
      <c r="N34" s="72" t="str">
        <f t="shared" ca="1" si="10"/>
        <v/>
      </c>
      <c r="O34" s="71" t="str">
        <f t="shared" ca="1" si="11"/>
        <v/>
      </c>
      <c r="P34" s="73">
        <f t="shared" ca="1" si="12"/>
        <v>0</v>
      </c>
      <c r="Q34" s="120">
        <f t="shared" ca="1" si="13"/>
        <v>153969</v>
      </c>
      <c r="R34" s="77">
        <f ca="1">IFERROR(SUM($I$15:I34)/$N$5,"")</f>
        <v>0.13309648214044412</v>
      </c>
    </row>
    <row r="35" spans="2:18" x14ac:dyDescent="0.25">
      <c r="B35" s="124">
        <f t="shared" si="14"/>
        <v>43580</v>
      </c>
      <c r="C35" s="127" t="str">
        <f t="shared" ca="1" si="5"/>
        <v/>
      </c>
      <c r="D35" s="71">
        <f t="shared" ca="1" si="6"/>
        <v>886.125</v>
      </c>
      <c r="E35" s="71">
        <f t="shared" ca="1" si="7"/>
        <v>44</v>
      </c>
      <c r="F35" s="71">
        <f t="shared" ca="1" si="15"/>
        <v>822</v>
      </c>
      <c r="G35" s="71">
        <f t="shared" ca="1" si="16"/>
        <v>790.91000000000008</v>
      </c>
      <c r="H35" s="71">
        <f t="shared" ca="1" si="17"/>
        <v>5123</v>
      </c>
      <c r="I35" s="128">
        <f t="shared" ca="1" si="19"/>
        <v>1201</v>
      </c>
      <c r="J35" s="157" t="str">
        <f t="shared" ca="1" si="18"/>
        <v/>
      </c>
      <c r="K35" s="72" t="str">
        <f t="shared" ca="1" si="4"/>
        <v/>
      </c>
      <c r="L35" s="128" t="str">
        <f t="shared" ca="1" si="8"/>
        <v/>
      </c>
      <c r="M35" s="165" t="str">
        <f t="shared" ca="1" si="9"/>
        <v/>
      </c>
      <c r="N35" s="72" t="str">
        <f t="shared" ca="1" si="10"/>
        <v/>
      </c>
      <c r="O35" s="71" t="str">
        <f t="shared" ca="1" si="11"/>
        <v/>
      </c>
      <c r="P35" s="73">
        <f t="shared" ca="1" si="12"/>
        <v>0</v>
      </c>
      <c r="Q35" s="120">
        <f t="shared" ca="1" si="13"/>
        <v>152768</v>
      </c>
      <c r="R35" s="77">
        <f ca="1">IFERROR(SUM($I$15:I35)/$N$5,"")</f>
        <v>0.13985856492950768</v>
      </c>
    </row>
    <row r="36" spans="2:18" x14ac:dyDescent="0.25">
      <c r="B36" s="124">
        <f t="shared" si="14"/>
        <v>43581</v>
      </c>
      <c r="C36" s="127" t="str">
        <f t="shared" ca="1" si="5"/>
        <v/>
      </c>
      <c r="D36" s="71">
        <f t="shared" ca="1" si="6"/>
        <v>868.91666666666663</v>
      </c>
      <c r="E36" s="71">
        <f t="shared" ca="1" si="7"/>
        <v>44</v>
      </c>
      <c r="F36" s="71">
        <f t="shared" ca="1" si="15"/>
        <v>768</v>
      </c>
      <c r="G36" s="71">
        <f t="shared" ca="1" si="16"/>
        <v>980.45</v>
      </c>
      <c r="H36" s="71">
        <f t="shared" ca="1" si="17"/>
        <v>5128</v>
      </c>
      <c r="I36" s="128">
        <f t="shared" ca="1" si="19"/>
        <v>1047</v>
      </c>
      <c r="J36" s="157" t="str">
        <f t="shared" ca="1" si="18"/>
        <v/>
      </c>
      <c r="K36" s="72" t="str">
        <f t="shared" ca="1" si="4"/>
        <v/>
      </c>
      <c r="L36" s="128" t="str">
        <f t="shared" ca="1" si="8"/>
        <v/>
      </c>
      <c r="M36" s="165" t="str">
        <f t="shared" ca="1" si="9"/>
        <v/>
      </c>
      <c r="N36" s="72" t="str">
        <f t="shared" ca="1" si="10"/>
        <v/>
      </c>
      <c r="O36" s="71" t="str">
        <f t="shared" ca="1" si="11"/>
        <v/>
      </c>
      <c r="P36" s="73">
        <f t="shared" ca="1" si="12"/>
        <v>0</v>
      </c>
      <c r="Q36" s="120">
        <f t="shared" ca="1" si="13"/>
        <v>151721</v>
      </c>
      <c r="R36" s="77">
        <f ca="1">IFERROR(SUM($I$15:I36)/$N$5,"")</f>
        <v>0.14575356965902436</v>
      </c>
    </row>
    <row r="37" spans="2:18" x14ac:dyDescent="0.25">
      <c r="B37" s="124">
        <f t="shared" si="14"/>
        <v>43582</v>
      </c>
      <c r="C37" s="127" t="str">
        <f t="shared" ca="1" si="5"/>
        <v/>
      </c>
      <c r="D37" s="71">
        <f t="shared" ca="1" si="6"/>
        <v>857.16666666666663</v>
      </c>
      <c r="E37" s="71">
        <f t="shared" ca="1" si="7"/>
        <v>44</v>
      </c>
      <c r="F37" s="71">
        <f t="shared" ca="1" si="15"/>
        <v>701</v>
      </c>
      <c r="G37" s="71">
        <f t="shared" ca="1" si="16"/>
        <v>629.59999999999991</v>
      </c>
      <c r="H37" s="71">
        <f t="shared" ca="1" si="17"/>
        <v>5161</v>
      </c>
      <c r="I37" s="128">
        <f t="shared" ca="1" si="19"/>
        <v>997</v>
      </c>
      <c r="J37" s="157" t="str">
        <f t="shared" ca="1" si="18"/>
        <v/>
      </c>
      <c r="K37" s="72" t="str">
        <f t="shared" ca="1" si="4"/>
        <v/>
      </c>
      <c r="L37" s="128" t="str">
        <f t="shared" ca="1" si="8"/>
        <v/>
      </c>
      <c r="M37" s="165" t="str">
        <f t="shared" ca="1" si="9"/>
        <v/>
      </c>
      <c r="N37" s="72" t="str">
        <f t="shared" ca="1" si="10"/>
        <v/>
      </c>
      <c r="O37" s="71" t="str">
        <f t="shared" ca="1" si="11"/>
        <v/>
      </c>
      <c r="P37" s="73">
        <f t="shared" ca="1" si="12"/>
        <v>0</v>
      </c>
      <c r="Q37" s="120">
        <f t="shared" ca="1" si="13"/>
        <v>150724</v>
      </c>
      <c r="R37" s="77">
        <f ca="1">IFERROR(SUM($I$15:I37)/$N$5,"")</f>
        <v>0.15136705553803884</v>
      </c>
    </row>
    <row r="38" spans="2:18" x14ac:dyDescent="0.25">
      <c r="B38" s="124">
        <f t="shared" si="14"/>
        <v>43583</v>
      </c>
      <c r="C38" s="127" t="str">
        <f t="shared" ca="1" si="5"/>
        <v/>
      </c>
      <c r="D38" s="71">
        <f t="shared" ca="1" si="6"/>
        <v>837.375</v>
      </c>
      <c r="E38" s="71">
        <f t="shared" ca="1" si="7"/>
        <v>44</v>
      </c>
      <c r="F38" s="71">
        <f t="shared" ca="1" si="15"/>
        <v>629</v>
      </c>
      <c r="G38" s="71">
        <f t="shared" ca="1" si="16"/>
        <v>793.14</v>
      </c>
      <c r="H38" s="71">
        <f t="shared" ca="1" si="17"/>
        <v>4934</v>
      </c>
      <c r="I38" s="128">
        <f t="shared" ca="1" si="19"/>
        <v>894</v>
      </c>
      <c r="J38" s="157" t="str">
        <f t="shared" ca="1" si="18"/>
        <v/>
      </c>
      <c r="K38" s="72" t="str">
        <f t="shared" ca="1" si="4"/>
        <v/>
      </c>
      <c r="L38" s="128" t="str">
        <f t="shared" ca="1" si="8"/>
        <v/>
      </c>
      <c r="M38" s="165" t="str">
        <f t="shared" ca="1" si="9"/>
        <v/>
      </c>
      <c r="N38" s="72" t="str">
        <f t="shared" ca="1" si="10"/>
        <v/>
      </c>
      <c r="O38" s="71" t="str">
        <f t="shared" ca="1" si="11"/>
        <v/>
      </c>
      <c r="P38" s="73">
        <f t="shared" ca="1" si="12"/>
        <v>0</v>
      </c>
      <c r="Q38" s="120">
        <f t="shared" ca="1" si="13"/>
        <v>149830</v>
      </c>
      <c r="R38" s="77">
        <f ca="1">IFERROR(SUM($I$15:I38)/$N$5,"")</f>
        <v>0.15640061258501869</v>
      </c>
    </row>
    <row r="39" spans="2:18" x14ac:dyDescent="0.25">
      <c r="B39" s="124">
        <f t="shared" si="14"/>
        <v>43584</v>
      </c>
      <c r="C39" s="127" t="str">
        <f t="shared" ca="1" si="5"/>
        <v/>
      </c>
      <c r="D39" s="71">
        <f t="shared" ca="1" si="6"/>
        <v>821.66666666666663</v>
      </c>
      <c r="E39" s="71">
        <f t="shared" ca="1" si="7"/>
        <v>44</v>
      </c>
      <c r="F39" s="71">
        <f t="shared" ca="1" si="15"/>
        <v>615</v>
      </c>
      <c r="G39" s="71">
        <f t="shared" ca="1" si="16"/>
        <v>556.91999999999996</v>
      </c>
      <c r="H39" s="71">
        <f t="shared" ca="1" si="17"/>
        <v>4866</v>
      </c>
      <c r="I39" s="128">
        <f t="shared" ca="1" si="19"/>
        <v>762</v>
      </c>
      <c r="J39" s="157" t="str">
        <f t="shared" ca="1" si="18"/>
        <v/>
      </c>
      <c r="K39" s="72" t="str">
        <f t="shared" ca="1" si="4"/>
        <v/>
      </c>
      <c r="L39" s="128" t="str">
        <f t="shared" ca="1" si="8"/>
        <v/>
      </c>
      <c r="M39" s="165" t="str">
        <f t="shared" ca="1" si="9"/>
        <v/>
      </c>
      <c r="N39" s="72" t="str">
        <f t="shared" ca="1" si="10"/>
        <v/>
      </c>
      <c r="O39" s="71" t="str">
        <f t="shared" ca="1" si="11"/>
        <v/>
      </c>
      <c r="P39" s="73">
        <f t="shared" ca="1" si="12"/>
        <v>0</v>
      </c>
      <c r="Q39" s="120">
        <f t="shared" ca="1" si="13"/>
        <v>149068</v>
      </c>
      <c r="R39" s="77">
        <f ca="1">IFERROR(SUM($I$15:I39)/$N$5,"")</f>
        <v>0.16069095986667267</v>
      </c>
    </row>
    <row r="40" spans="2:18" x14ac:dyDescent="0.25">
      <c r="B40" s="124">
        <f t="shared" si="14"/>
        <v>43585</v>
      </c>
      <c r="C40" s="127" t="str">
        <f t="shared" ca="1" si="5"/>
        <v/>
      </c>
      <c r="D40" s="71">
        <f t="shared" ca="1" si="6"/>
        <v>796.5</v>
      </c>
      <c r="E40" s="71">
        <f t="shared" ca="1" si="7"/>
        <v>44</v>
      </c>
      <c r="F40" s="71">
        <f t="shared" ca="1" si="15"/>
        <v>607</v>
      </c>
      <c r="G40" s="71">
        <f t="shared" ca="1" si="16"/>
        <v>566.63</v>
      </c>
      <c r="H40" s="71">
        <f t="shared" ca="1" si="17"/>
        <v>4975</v>
      </c>
      <c r="I40" s="128">
        <f t="shared" ca="1" si="19"/>
        <v>720</v>
      </c>
      <c r="J40" s="157" t="str">
        <f t="shared" ca="1" si="18"/>
        <v/>
      </c>
      <c r="K40" s="72" t="str">
        <f t="shared" ca="1" si="4"/>
        <v/>
      </c>
      <c r="L40" s="128" t="str">
        <f t="shared" ca="1" si="8"/>
        <v/>
      </c>
      <c r="M40" s="165" t="str">
        <f t="shared" ca="1" si="9"/>
        <v/>
      </c>
      <c r="N40" s="72" t="str">
        <f t="shared" ca="1" si="10"/>
        <v/>
      </c>
      <c r="O40" s="71" t="str">
        <f t="shared" ca="1" si="11"/>
        <v/>
      </c>
      <c r="P40" s="73">
        <f t="shared" ca="1" si="12"/>
        <v>0</v>
      </c>
      <c r="Q40" s="120">
        <f t="shared" ca="1" si="13"/>
        <v>148348</v>
      </c>
      <c r="R40" s="77">
        <f ca="1">IFERROR(SUM($I$15:I40)/$N$5,"")</f>
        <v>0.16474483131390477</v>
      </c>
    </row>
    <row r="41" spans="2:18" x14ac:dyDescent="0.25">
      <c r="B41" s="124">
        <f t="shared" si="14"/>
        <v>43586</v>
      </c>
      <c r="C41" s="127" t="str">
        <f t="shared" ca="1" si="5"/>
        <v/>
      </c>
      <c r="D41" s="71">
        <f t="shared" ca="1" si="6"/>
        <v>782.91666666666663</v>
      </c>
      <c r="E41" s="71">
        <f t="shared" ca="1" si="7"/>
        <v>44</v>
      </c>
      <c r="F41" s="71">
        <f t="shared" ca="1" si="15"/>
        <v>572</v>
      </c>
      <c r="G41" s="71">
        <f t="shared" ca="1" si="16"/>
        <v>590.19000000000005</v>
      </c>
      <c r="H41" s="71">
        <f t="shared" ca="1" si="17"/>
        <v>4861</v>
      </c>
      <c r="I41" s="128">
        <f t="shared" ca="1" si="19"/>
        <v>685</v>
      </c>
      <c r="J41" s="157" t="str">
        <f t="shared" ca="1" si="18"/>
        <v/>
      </c>
      <c r="K41" s="72" t="str">
        <f t="shared" ca="1" si="4"/>
        <v/>
      </c>
      <c r="L41" s="128" t="str">
        <f t="shared" ca="1" si="8"/>
        <v/>
      </c>
      <c r="M41" s="165" t="str">
        <f t="shared" ca="1" si="9"/>
        <v/>
      </c>
      <c r="N41" s="72" t="str">
        <f t="shared" ca="1" si="10"/>
        <v/>
      </c>
      <c r="O41" s="71" t="str">
        <f t="shared" ca="1" si="11"/>
        <v/>
      </c>
      <c r="P41" s="73">
        <f t="shared" ca="1" si="12"/>
        <v>0</v>
      </c>
      <c r="Q41" s="120">
        <f t="shared" ca="1" si="13"/>
        <v>147663</v>
      </c>
      <c r="R41" s="77">
        <f ca="1">IFERROR(SUM($I$15:I41)/$N$5,"")</f>
        <v>0.16860163956578533</v>
      </c>
    </row>
    <row r="42" spans="2:18" x14ac:dyDescent="0.25">
      <c r="B42" s="124">
        <f t="shared" si="14"/>
        <v>43587</v>
      </c>
      <c r="C42" s="127" t="str">
        <f t="shared" ca="1" si="5"/>
        <v/>
      </c>
      <c r="D42" s="71">
        <f t="shared" ca="1" si="6"/>
        <v>770.20833333333337</v>
      </c>
      <c r="E42" s="71">
        <f t="shared" ca="1" si="7"/>
        <v>44</v>
      </c>
      <c r="F42" s="71">
        <f t="shared" ca="1" si="15"/>
        <v>553</v>
      </c>
      <c r="G42" s="71">
        <f t="shared" ca="1" si="16"/>
        <v>748.01</v>
      </c>
      <c r="H42" s="71">
        <f t="shared" ca="1" si="17"/>
        <v>4942</v>
      </c>
      <c r="I42" s="128">
        <f t="shared" ca="1" si="19"/>
        <v>572</v>
      </c>
      <c r="J42" s="157" t="str">
        <f t="shared" ca="1" si="18"/>
        <v/>
      </c>
      <c r="K42" s="72" t="str">
        <f t="shared" ca="1" si="4"/>
        <v/>
      </c>
      <c r="L42" s="128" t="str">
        <f t="shared" ca="1" si="8"/>
        <v/>
      </c>
      <c r="M42" s="165" t="str">
        <f t="shared" ca="1" si="9"/>
        <v/>
      </c>
      <c r="N42" s="72" t="str">
        <f t="shared" ca="1" si="10"/>
        <v/>
      </c>
      <c r="O42" s="71" t="str">
        <f t="shared" ca="1" si="11"/>
        <v/>
      </c>
      <c r="P42" s="73">
        <f t="shared" ca="1" si="12"/>
        <v>0</v>
      </c>
      <c r="Q42" s="120">
        <f t="shared" ca="1" si="13"/>
        <v>147091</v>
      </c>
      <c r="R42" s="77">
        <f ca="1">IFERROR(SUM($I$15:I42)/$N$5,"")</f>
        <v>0.17182221521553084</v>
      </c>
    </row>
    <row r="43" spans="2:18" x14ac:dyDescent="0.25">
      <c r="B43" s="124">
        <f t="shared" si="14"/>
        <v>43588</v>
      </c>
      <c r="C43" s="127" t="str">
        <f t="shared" ca="1" si="5"/>
        <v/>
      </c>
      <c r="D43" s="71">
        <f t="shared" ca="1" si="6"/>
        <v>754.66666666666663</v>
      </c>
      <c r="E43" s="71">
        <f t="shared" ca="1" si="7"/>
        <v>44</v>
      </c>
      <c r="F43" s="71">
        <f t="shared" ca="1" si="15"/>
        <v>517</v>
      </c>
      <c r="G43" s="71">
        <f t="shared" ca="1" si="16"/>
        <v>188.41</v>
      </c>
      <c r="H43" s="71">
        <f t="shared" ca="1" si="17"/>
        <v>4871</v>
      </c>
      <c r="I43" s="128">
        <f t="shared" ca="1" si="19"/>
        <v>478</v>
      </c>
      <c r="J43" s="157" t="str">
        <f t="shared" ca="1" si="18"/>
        <v/>
      </c>
      <c r="K43" s="72" t="str">
        <f t="shared" ca="1" si="4"/>
        <v/>
      </c>
      <c r="L43" s="128" t="str">
        <f t="shared" ca="1" si="8"/>
        <v/>
      </c>
      <c r="M43" s="165" t="str">
        <f t="shared" ca="1" si="9"/>
        <v/>
      </c>
      <c r="N43" s="72" t="str">
        <f t="shared" ca="1" si="10"/>
        <v/>
      </c>
      <c r="O43" s="71" t="str">
        <f t="shared" ca="1" si="11"/>
        <v/>
      </c>
      <c r="P43" s="73">
        <f t="shared" ca="1" si="12"/>
        <v>0</v>
      </c>
      <c r="Q43" s="120">
        <f t="shared" ca="1" si="13"/>
        <v>146613</v>
      </c>
      <c r="R43" s="77">
        <f ca="1">IFERROR(SUM($I$15:I43)/$N$5,"")</f>
        <v>0.17451353542633213</v>
      </c>
    </row>
    <row r="44" spans="2:18" x14ac:dyDescent="0.25">
      <c r="B44" s="124">
        <f t="shared" si="14"/>
        <v>43589</v>
      </c>
      <c r="C44" s="127" t="str">
        <f t="shared" ca="1" si="5"/>
        <v/>
      </c>
      <c r="D44" s="71">
        <f t="shared" ca="1" si="6"/>
        <v>741.04166666666663</v>
      </c>
      <c r="E44" s="71">
        <f t="shared" ca="1" si="7"/>
        <v>44</v>
      </c>
      <c r="F44" s="71">
        <f t="shared" ca="1" si="15"/>
        <v>504</v>
      </c>
      <c r="G44" s="71">
        <f t="shared" ca="1" si="16"/>
        <v>631.67999999999995</v>
      </c>
      <c r="H44" s="71">
        <f t="shared" ca="1" si="17"/>
        <v>4850</v>
      </c>
      <c r="I44" s="128">
        <f t="shared" ca="1" si="19"/>
        <v>433</v>
      </c>
      <c r="J44" s="157" t="str">
        <f t="shared" ca="1" si="18"/>
        <v/>
      </c>
      <c r="K44" s="72" t="str">
        <f t="shared" ca="1" si="4"/>
        <v/>
      </c>
      <c r="L44" s="128" t="str">
        <f t="shared" ca="1" si="8"/>
        <v/>
      </c>
      <c r="M44" s="165" t="str">
        <f t="shared" ca="1" si="9"/>
        <v/>
      </c>
      <c r="N44" s="72" t="str">
        <f t="shared" ca="1" si="10"/>
        <v/>
      </c>
      <c r="O44" s="71" t="str">
        <f t="shared" ca="1" si="11"/>
        <v/>
      </c>
      <c r="P44" s="73">
        <f t="shared" ca="1" si="12"/>
        <v>0</v>
      </c>
      <c r="Q44" s="120">
        <f t="shared" ca="1" si="13"/>
        <v>146180</v>
      </c>
      <c r="R44" s="77">
        <f ca="1">IFERROR(SUM($I$15:I44)/$N$5,"")</f>
        <v>0.17695148867168145</v>
      </c>
    </row>
    <row r="45" spans="2:18" x14ac:dyDescent="0.25">
      <c r="B45" s="124">
        <f t="shared" si="14"/>
        <v>43590</v>
      </c>
      <c r="C45" s="127" t="str">
        <f t="shared" ca="1" si="5"/>
        <v/>
      </c>
      <c r="D45" s="71">
        <f t="shared" ca="1" si="6"/>
        <v>732.66666666666663</v>
      </c>
      <c r="E45" s="71">
        <f t="shared" ca="1" si="7"/>
        <v>44</v>
      </c>
      <c r="F45" s="71">
        <f t="shared" ca="1" si="15"/>
        <v>479</v>
      </c>
      <c r="G45" s="71">
        <f t="shared" ca="1" si="16"/>
        <v>586.02</v>
      </c>
      <c r="H45" s="71">
        <f t="shared" ca="1" si="17"/>
        <v>4852</v>
      </c>
      <c r="I45" s="128">
        <f t="shared" ca="1" si="19"/>
        <v>441</v>
      </c>
      <c r="J45" s="157" t="str">
        <f t="shared" ca="1" si="18"/>
        <v/>
      </c>
      <c r="K45" s="72" t="str">
        <f t="shared" ca="1" si="4"/>
        <v/>
      </c>
      <c r="L45" s="128" t="str">
        <f t="shared" ca="1" si="8"/>
        <v/>
      </c>
      <c r="M45" s="165" t="str">
        <f t="shared" ca="1" si="9"/>
        <v/>
      </c>
      <c r="N45" s="72" t="str">
        <f t="shared" ca="1" si="10"/>
        <v/>
      </c>
      <c r="O45" s="71" t="str">
        <f t="shared" ca="1" si="11"/>
        <v/>
      </c>
      <c r="P45" s="73">
        <f t="shared" ca="1" si="12"/>
        <v>0</v>
      </c>
      <c r="Q45" s="120">
        <f t="shared" ca="1" si="13"/>
        <v>145739</v>
      </c>
      <c r="R45" s="77">
        <f ca="1">IFERROR(SUM($I$15:I45)/$N$5,"")</f>
        <v>0.17943448493311112</v>
      </c>
    </row>
    <row r="46" spans="2:18" x14ac:dyDescent="0.25">
      <c r="B46" s="124">
        <f t="shared" si="14"/>
        <v>43591</v>
      </c>
      <c r="C46" s="127" t="str">
        <f t="shared" ca="1" si="5"/>
        <v/>
      </c>
      <c r="D46" s="71">
        <f t="shared" ca="1" si="6"/>
        <v>718.875</v>
      </c>
      <c r="E46" s="71">
        <f t="shared" ca="1" si="7"/>
        <v>44</v>
      </c>
      <c r="F46" s="71">
        <f t="shared" ca="1" si="15"/>
        <v>445</v>
      </c>
      <c r="G46" s="71">
        <f t="shared" ca="1" si="16"/>
        <v>434.95</v>
      </c>
      <c r="H46" s="71">
        <f t="shared" ca="1" si="17"/>
        <v>4719</v>
      </c>
      <c r="I46" s="128">
        <f t="shared" ca="1" si="19"/>
        <v>378</v>
      </c>
      <c r="J46" s="157" t="str">
        <f t="shared" ca="1" si="18"/>
        <v/>
      </c>
      <c r="K46" s="72" t="str">
        <f t="shared" ca="1" si="4"/>
        <v/>
      </c>
      <c r="L46" s="128" t="str">
        <f t="shared" ca="1" si="8"/>
        <v/>
      </c>
      <c r="M46" s="165" t="str">
        <f t="shared" ca="1" si="9"/>
        <v/>
      </c>
      <c r="N46" s="72" t="str">
        <f t="shared" ca="1" si="10"/>
        <v/>
      </c>
      <c r="O46" s="71" t="str">
        <f t="shared" ca="1" si="11"/>
        <v/>
      </c>
      <c r="P46" s="73">
        <f t="shared" ca="1" si="12"/>
        <v>0</v>
      </c>
      <c r="Q46" s="120">
        <f t="shared" ca="1" si="13"/>
        <v>145361</v>
      </c>
      <c r="R46" s="77">
        <f ca="1">IFERROR(SUM($I$15:I46)/$N$5,"")</f>
        <v>0.18156276744290797</v>
      </c>
    </row>
    <row r="47" spans="2:18" x14ac:dyDescent="0.25">
      <c r="B47" s="124">
        <f t="shared" si="14"/>
        <v>43592</v>
      </c>
      <c r="C47" s="127" t="str">
        <f t="shared" ca="1" si="5"/>
        <v/>
      </c>
      <c r="D47" s="71">
        <f t="shared" ca="1" si="6"/>
        <v>962.95833333333337</v>
      </c>
      <c r="E47" s="71">
        <f t="shared" ca="1" si="7"/>
        <v>44.166666666666664</v>
      </c>
      <c r="F47" s="71">
        <f t="shared" ca="1" si="15"/>
        <v>459</v>
      </c>
      <c r="G47" s="71">
        <f t="shared" ca="1" si="16"/>
        <v>185.64</v>
      </c>
      <c r="H47" s="71">
        <f t="shared" ca="1" si="17"/>
        <v>4679</v>
      </c>
      <c r="I47" s="128">
        <f t="shared" ca="1" si="19"/>
        <v>414</v>
      </c>
      <c r="J47" s="157" t="str">
        <f t="shared" ca="1" si="18"/>
        <v/>
      </c>
      <c r="K47" s="72" t="str">
        <f t="shared" ref="K47:K78" ca="1" si="20">IF(B47&gt;$B$10,"",IFERROR(AVERAGE(INDIRECT("'"&amp;TEXT($B47,"MM-DD-YY")&amp;"'!I$14:I$37")),""))</f>
        <v/>
      </c>
      <c r="L47" s="128" t="str">
        <f t="shared" ca="1" si="8"/>
        <v/>
      </c>
      <c r="M47" s="165" t="str">
        <f t="shared" ca="1" si="9"/>
        <v/>
      </c>
      <c r="N47" s="72" t="str">
        <f t="shared" ca="1" si="10"/>
        <v/>
      </c>
      <c r="O47" s="71" t="str">
        <f t="shared" ca="1" si="11"/>
        <v/>
      </c>
      <c r="P47" s="73">
        <f t="shared" ca="1" si="12"/>
        <v>0</v>
      </c>
      <c r="Q47" s="120">
        <f t="shared" ca="1" si="13"/>
        <v>144947</v>
      </c>
      <c r="R47" s="77">
        <f ca="1">IFERROR(SUM($I$15:I47)/$N$5,"")</f>
        <v>0.18389374352506643</v>
      </c>
    </row>
    <row r="48" spans="2:18" x14ac:dyDescent="0.25">
      <c r="B48" s="124">
        <f t="shared" si="14"/>
        <v>43593</v>
      </c>
      <c r="C48" s="127" t="str">
        <f t="shared" ca="1" si="5"/>
        <v/>
      </c>
      <c r="D48" s="71">
        <f t="shared" ca="1" si="6"/>
        <v>683.625</v>
      </c>
      <c r="E48" s="71">
        <f t="shared" ca="1" si="7"/>
        <v>44</v>
      </c>
      <c r="F48" s="71">
        <f t="shared" ca="1" si="15"/>
        <v>409</v>
      </c>
      <c r="G48" s="71">
        <f t="shared" ca="1" si="16"/>
        <v>467.57</v>
      </c>
      <c r="H48" s="71">
        <f t="shared" ca="1" si="17"/>
        <v>4773</v>
      </c>
      <c r="I48" s="128">
        <f t="shared" ca="1" si="19"/>
        <v>432</v>
      </c>
      <c r="J48" s="157" t="str">
        <f t="shared" ca="1" si="18"/>
        <v/>
      </c>
      <c r="K48" s="72" t="str">
        <f t="shared" ca="1" si="20"/>
        <v/>
      </c>
      <c r="L48" s="128" t="str">
        <f t="shared" ca="1" si="8"/>
        <v/>
      </c>
      <c r="M48" s="165" t="str">
        <f t="shared" ca="1" si="9"/>
        <v/>
      </c>
      <c r="N48" s="72" t="str">
        <f t="shared" ca="1" si="10"/>
        <v/>
      </c>
      <c r="O48" s="71" t="str">
        <f t="shared" ca="1" si="11"/>
        <v/>
      </c>
      <c r="P48" s="73">
        <f t="shared" ca="1" si="12"/>
        <v>0</v>
      </c>
      <c r="Q48" s="120">
        <f t="shared" ref="Q48:Q79" ca="1" si="21">IFERROR(Q47-I48,"")</f>
        <v>144515</v>
      </c>
      <c r="R48" s="77">
        <f ca="1">IFERROR(SUM($I$15:I48)/$N$5,"")</f>
        <v>0.18632606639340571</v>
      </c>
    </row>
    <row r="49" spans="2:18" x14ac:dyDescent="0.25">
      <c r="B49" s="124">
        <f t="shared" si="14"/>
        <v>43594</v>
      </c>
      <c r="C49" s="127" t="str">
        <f t="shared" ca="1" si="5"/>
        <v/>
      </c>
      <c r="D49" s="71">
        <f t="shared" ca="1" si="6"/>
        <v>696.45833333333337</v>
      </c>
      <c r="E49" s="71">
        <f t="shared" ca="1" si="7"/>
        <v>44</v>
      </c>
      <c r="F49" s="71">
        <f t="shared" ca="1" si="15"/>
        <v>385</v>
      </c>
      <c r="G49" s="71">
        <f t="shared" ca="1" si="16"/>
        <v>568.01</v>
      </c>
      <c r="H49" s="71">
        <f t="shared" ca="1" si="17"/>
        <v>4399</v>
      </c>
      <c r="I49" s="128">
        <f t="shared" ca="1" si="19"/>
        <v>463</v>
      </c>
      <c r="J49" s="157" t="str">
        <f t="shared" ca="1" si="18"/>
        <v/>
      </c>
      <c r="K49" s="72" t="str">
        <f t="shared" ca="1" si="20"/>
        <v/>
      </c>
      <c r="L49" s="128" t="str">
        <f t="shared" ca="1" si="8"/>
        <v/>
      </c>
      <c r="M49" s="165" t="str">
        <f t="shared" ca="1" si="9"/>
        <v/>
      </c>
      <c r="N49" s="72" t="str">
        <f t="shared" ca="1" si="10"/>
        <v/>
      </c>
      <c r="O49" s="71" t="str">
        <f t="shared" ca="1" si="11"/>
        <v/>
      </c>
      <c r="P49" s="73">
        <f t="shared" ca="1" si="12"/>
        <v>0</v>
      </c>
      <c r="Q49" s="120">
        <f t="shared" ca="1" si="21"/>
        <v>144052</v>
      </c>
      <c r="R49" s="77">
        <f ca="1">IFERROR(SUM($I$15:I49)/$N$5,"")</f>
        <v>0.18893293094905636</v>
      </c>
    </row>
    <row r="50" spans="2:18" x14ac:dyDescent="0.25">
      <c r="B50" s="124">
        <f t="shared" si="14"/>
        <v>43595</v>
      </c>
      <c r="C50" s="127" t="str">
        <f t="shared" ca="1" si="5"/>
        <v/>
      </c>
      <c r="D50" s="71">
        <f t="shared" ca="1" si="6"/>
        <v>683.66666666666663</v>
      </c>
      <c r="E50" s="71">
        <f t="shared" ca="1" si="7"/>
        <v>44</v>
      </c>
      <c r="F50" s="71">
        <f t="shared" ca="1" si="15"/>
        <v>376</v>
      </c>
      <c r="G50" s="71">
        <f t="shared" ca="1" si="16"/>
        <v>389.99</v>
      </c>
      <c r="H50" s="71">
        <f t="shared" ca="1" si="17"/>
        <v>4218</v>
      </c>
      <c r="I50" s="128">
        <f t="shared" ca="1" si="19"/>
        <v>446</v>
      </c>
      <c r="J50" s="157" t="str">
        <f t="shared" ca="1" si="18"/>
        <v/>
      </c>
      <c r="K50" s="72" t="str">
        <f t="shared" ca="1" si="20"/>
        <v/>
      </c>
      <c r="L50" s="128" t="str">
        <f t="shared" ca="1" si="8"/>
        <v/>
      </c>
      <c r="M50" s="165" t="str">
        <f t="shared" ca="1" si="9"/>
        <v/>
      </c>
      <c r="N50" s="72" t="str">
        <f t="shared" ca="1" si="10"/>
        <v/>
      </c>
      <c r="O50" s="71" t="str">
        <f t="shared" ca="1" si="11"/>
        <v/>
      </c>
      <c r="P50" s="73">
        <f t="shared" ca="1" si="12"/>
        <v>0</v>
      </c>
      <c r="Q50" s="120">
        <f t="shared" ca="1" si="21"/>
        <v>143606</v>
      </c>
      <c r="R50" s="77">
        <f ca="1">IFERROR(SUM($I$15:I50)/$N$5,"")</f>
        <v>0.19144407909553623</v>
      </c>
    </row>
    <row r="51" spans="2:18" x14ac:dyDescent="0.25">
      <c r="B51" s="124">
        <f t="shared" si="14"/>
        <v>43596</v>
      </c>
      <c r="C51" s="127" t="str">
        <f t="shared" ca="1" si="5"/>
        <v/>
      </c>
      <c r="D51" s="71">
        <f t="shared" ca="1" si="6"/>
        <v>671.5</v>
      </c>
      <c r="E51" s="71">
        <f t="shared" ca="1" si="7"/>
        <v>45.166666666666664</v>
      </c>
      <c r="F51" s="71">
        <f t="shared" ca="1" si="15"/>
        <v>383</v>
      </c>
      <c r="G51" s="71">
        <f t="shared" ca="1" si="16"/>
        <v>419.77</v>
      </c>
      <c r="H51" s="71">
        <f t="shared" ca="1" si="17"/>
        <v>4431</v>
      </c>
      <c r="I51" s="128">
        <f t="shared" ca="1" si="19"/>
        <v>528</v>
      </c>
      <c r="J51" s="157" t="str">
        <f t="shared" ca="1" si="18"/>
        <v/>
      </c>
      <c r="K51" s="72" t="str">
        <f t="shared" ca="1" si="20"/>
        <v/>
      </c>
      <c r="L51" s="128" t="str">
        <f t="shared" ca="1" si="8"/>
        <v/>
      </c>
      <c r="M51" s="165" t="str">
        <f t="shared" ca="1" si="9"/>
        <v/>
      </c>
      <c r="N51" s="72" t="str">
        <f t="shared" ca="1" si="10"/>
        <v/>
      </c>
      <c r="O51" s="71" t="str">
        <f t="shared" ca="1" si="11"/>
        <v/>
      </c>
      <c r="P51" s="73">
        <f t="shared" ca="1" si="12"/>
        <v>0</v>
      </c>
      <c r="Q51" s="120">
        <f t="shared" ca="1" si="21"/>
        <v>143078</v>
      </c>
      <c r="R51" s="77">
        <f ca="1">IFERROR(SUM($I$15:I51)/$N$5,"")</f>
        <v>0.19441691815683979</v>
      </c>
    </row>
    <row r="52" spans="2:18" x14ac:dyDescent="0.25">
      <c r="B52" s="124">
        <f t="shared" si="14"/>
        <v>43597</v>
      </c>
      <c r="C52" s="127" t="str">
        <f t="shared" ca="1" si="5"/>
        <v/>
      </c>
      <c r="D52" s="71">
        <f t="shared" ca="1" si="6"/>
        <v>635.91666666666663</v>
      </c>
      <c r="E52" s="71">
        <f t="shared" ca="1" si="7"/>
        <v>47.833333333333336</v>
      </c>
      <c r="F52" s="71">
        <f t="shared" ca="1" si="15"/>
        <v>378</v>
      </c>
      <c r="G52" s="71">
        <f t="shared" ca="1" si="16"/>
        <v>416.30999999999995</v>
      </c>
      <c r="H52" s="71">
        <f t="shared" ca="1" si="17"/>
        <v>4770</v>
      </c>
      <c r="I52" s="128">
        <f t="shared" ca="1" si="19"/>
        <v>469</v>
      </c>
      <c r="J52" s="157" t="str">
        <f t="shared" ca="1" si="18"/>
        <v/>
      </c>
      <c r="K52" s="72" t="str">
        <f t="shared" ca="1" si="20"/>
        <v/>
      </c>
      <c r="L52" s="128" t="str">
        <f t="shared" ca="1" si="8"/>
        <v/>
      </c>
      <c r="M52" s="165" t="str">
        <f t="shared" ca="1" si="9"/>
        <v/>
      </c>
      <c r="N52" s="72" t="str">
        <f t="shared" ca="1" si="10"/>
        <v/>
      </c>
      <c r="O52" s="71" t="str">
        <f t="shared" ca="1" si="11"/>
        <v/>
      </c>
      <c r="P52" s="73">
        <f t="shared" ca="1" si="12"/>
        <v>0</v>
      </c>
      <c r="Q52" s="120">
        <f t="shared" ca="1" si="21"/>
        <v>142609</v>
      </c>
      <c r="R52" s="77">
        <f ca="1">IFERROR(SUM($I$15:I52)/$N$5,"")</f>
        <v>0.19705756497455071</v>
      </c>
    </row>
    <row r="53" spans="2:18" x14ac:dyDescent="0.25">
      <c r="B53" s="124">
        <f t="shared" si="14"/>
        <v>43598</v>
      </c>
      <c r="C53" s="127" t="str">
        <f t="shared" ca="1" si="5"/>
        <v/>
      </c>
      <c r="D53" s="71">
        <f t="shared" ca="1" si="6"/>
        <v>621.91666666666663</v>
      </c>
      <c r="E53" s="71">
        <f t="shared" ca="1" si="7"/>
        <v>48</v>
      </c>
      <c r="F53" s="71">
        <f t="shared" ca="1" si="15"/>
        <v>355</v>
      </c>
      <c r="G53" s="71">
        <f t="shared" ca="1" si="16"/>
        <v>185.64</v>
      </c>
      <c r="H53" s="71">
        <f t="shared" ca="1" si="17"/>
        <v>4713</v>
      </c>
      <c r="I53" s="128">
        <f t="shared" ca="1" si="19"/>
        <v>459</v>
      </c>
      <c r="J53" s="157" t="str">
        <f t="shared" ca="1" si="18"/>
        <v/>
      </c>
      <c r="K53" s="72" t="str">
        <f t="shared" ca="1" si="20"/>
        <v/>
      </c>
      <c r="L53" s="128" t="str">
        <f t="shared" ca="1" si="8"/>
        <v/>
      </c>
      <c r="M53" s="165" t="str">
        <f t="shared" ca="1" si="9"/>
        <v/>
      </c>
      <c r="N53" s="72" t="str">
        <f t="shared" ca="1" si="10"/>
        <v/>
      </c>
      <c r="O53" s="71" t="str">
        <f t="shared" ca="1" si="11"/>
        <v/>
      </c>
      <c r="P53" s="73">
        <f t="shared" ca="1" si="12"/>
        <v>0</v>
      </c>
      <c r="Q53" s="120">
        <f t="shared" ca="1" si="21"/>
        <v>142150</v>
      </c>
      <c r="R53" s="77">
        <f ca="1">IFERROR(SUM($I$15:I53)/$N$5,"")</f>
        <v>0.19964190802216117</v>
      </c>
    </row>
    <row r="54" spans="2:18" x14ac:dyDescent="0.25">
      <c r="B54" s="124">
        <f t="shared" si="14"/>
        <v>43599</v>
      </c>
      <c r="C54" s="127" t="str">
        <f t="shared" ca="1" si="5"/>
        <v/>
      </c>
      <c r="D54" s="71">
        <f t="shared" ca="1" si="6"/>
        <v>617.375</v>
      </c>
      <c r="E54" s="71">
        <f t="shared" ca="1" si="7"/>
        <v>48</v>
      </c>
      <c r="F54" s="71">
        <f t="shared" ca="1" si="15"/>
        <v>347</v>
      </c>
      <c r="G54" s="71">
        <f t="shared" ca="1" si="16"/>
        <v>382.37</v>
      </c>
      <c r="H54" s="71">
        <f t="shared" ca="1" si="17"/>
        <v>4781</v>
      </c>
      <c r="I54" s="128">
        <f t="shared" ca="1" si="19"/>
        <v>854</v>
      </c>
      <c r="J54" s="157" t="str">
        <f t="shared" ca="1" si="18"/>
        <v/>
      </c>
      <c r="K54" s="72" t="str">
        <f t="shared" ca="1" si="20"/>
        <v/>
      </c>
      <c r="L54" s="128" t="str">
        <f t="shared" ca="1" si="8"/>
        <v/>
      </c>
      <c r="M54" s="165" t="str">
        <f t="shared" ca="1" si="9"/>
        <v/>
      </c>
      <c r="N54" s="72" t="str">
        <f t="shared" ca="1" si="10"/>
        <v/>
      </c>
      <c r="O54" s="71" t="str">
        <f t="shared" ca="1" si="11"/>
        <v/>
      </c>
      <c r="P54" s="73">
        <f t="shared" ca="1" si="12"/>
        <v>0</v>
      </c>
      <c r="Q54" s="120">
        <f t="shared" ca="1" si="21"/>
        <v>141296</v>
      </c>
      <c r="R54" s="77">
        <f ca="1">IFERROR(SUM($I$15:I54)/$N$5,"")</f>
        <v>0.20445024998873926</v>
      </c>
    </row>
    <row r="55" spans="2:18" x14ac:dyDescent="0.25">
      <c r="B55" s="124">
        <f t="shared" si="14"/>
        <v>43600</v>
      </c>
      <c r="C55" s="127" t="str">
        <f t="shared" ca="1" si="5"/>
        <v/>
      </c>
      <c r="D55" s="71">
        <f t="shared" ca="1" si="6"/>
        <v>577.33333333333337</v>
      </c>
      <c r="E55" s="71">
        <f t="shared" ca="1" si="7"/>
        <v>48</v>
      </c>
      <c r="F55" s="71">
        <f t="shared" ca="1" si="15"/>
        <v>336</v>
      </c>
      <c r="G55" s="71">
        <f t="shared" ca="1" si="16"/>
        <v>374.06</v>
      </c>
      <c r="H55" s="71">
        <f t="shared" ca="1" si="17"/>
        <v>4641</v>
      </c>
      <c r="I55" s="128">
        <f t="shared" ca="1" si="19"/>
        <v>863</v>
      </c>
      <c r="J55" s="157" t="str">
        <f t="shared" ca="1" si="18"/>
        <v/>
      </c>
      <c r="K55" s="72" t="str">
        <f t="shared" ca="1" si="20"/>
        <v/>
      </c>
      <c r="L55" s="128" t="str">
        <f t="shared" ca="1" si="8"/>
        <v/>
      </c>
      <c r="M55" s="165" t="str">
        <f t="shared" ca="1" si="9"/>
        <v/>
      </c>
      <c r="N55" s="72" t="str">
        <f t="shared" ca="1" si="10"/>
        <v/>
      </c>
      <c r="O55" s="71" t="str">
        <f t="shared" ca="1" si="11"/>
        <v/>
      </c>
      <c r="P55" s="73">
        <f t="shared" ca="1" si="12"/>
        <v>0</v>
      </c>
      <c r="Q55" s="120">
        <f t="shared" ca="1" si="21"/>
        <v>140433</v>
      </c>
      <c r="R55" s="77">
        <f ca="1">IFERROR(SUM($I$15:I55)/$N$5,"")</f>
        <v>0.20930926534840774</v>
      </c>
    </row>
    <row r="56" spans="2:18" x14ac:dyDescent="0.25">
      <c r="B56" s="124">
        <f t="shared" si="14"/>
        <v>43601</v>
      </c>
      <c r="C56" s="127" t="str">
        <f t="shared" ca="1" si="5"/>
        <v/>
      </c>
      <c r="D56" s="71">
        <f t="shared" ca="1" si="6"/>
        <v>599.70833333333337</v>
      </c>
      <c r="E56" s="71">
        <f t="shared" ca="1" si="7"/>
        <v>48</v>
      </c>
      <c r="F56" s="71">
        <f t="shared" ca="1" si="15"/>
        <v>260</v>
      </c>
      <c r="G56" s="71">
        <f t="shared" ca="1" si="16"/>
        <v>196.73</v>
      </c>
      <c r="H56" s="71">
        <f t="shared" ca="1" si="17"/>
        <v>4451</v>
      </c>
      <c r="I56" s="128">
        <f t="shared" ca="1" si="19"/>
        <v>783</v>
      </c>
      <c r="J56" s="157" t="str">
        <f t="shared" ca="1" si="18"/>
        <v/>
      </c>
      <c r="K56" s="72" t="str">
        <f t="shared" ca="1" si="20"/>
        <v/>
      </c>
      <c r="L56" s="128" t="str">
        <f t="shared" ca="1" si="8"/>
        <v/>
      </c>
      <c r="M56" s="165" t="str">
        <f t="shared" ca="1" si="9"/>
        <v/>
      </c>
      <c r="N56" s="72" t="str">
        <f t="shared" ca="1" si="10"/>
        <v/>
      </c>
      <c r="O56" s="71" t="str">
        <f t="shared" ca="1" si="11"/>
        <v/>
      </c>
      <c r="P56" s="73">
        <f t="shared" ca="1" si="12"/>
        <v>0</v>
      </c>
      <c r="Q56" s="120">
        <f t="shared" ca="1" si="21"/>
        <v>139650</v>
      </c>
      <c r="R56" s="77">
        <f ca="1">IFERROR(SUM($I$15:I56)/$N$5,"")</f>
        <v>0.21371785054727266</v>
      </c>
    </row>
    <row r="57" spans="2:18" x14ac:dyDescent="0.25">
      <c r="B57" s="124">
        <f t="shared" si="14"/>
        <v>43602</v>
      </c>
      <c r="C57" s="127" t="str">
        <f t="shared" ca="1" si="5"/>
        <v/>
      </c>
      <c r="D57" s="71">
        <f t="shared" ca="1" si="6"/>
        <v>589.16666666666663</v>
      </c>
      <c r="E57" s="71">
        <f t="shared" ca="1" si="7"/>
        <v>48</v>
      </c>
      <c r="F57" s="71">
        <f t="shared" ca="1" si="15"/>
        <v>304</v>
      </c>
      <c r="G57" s="71">
        <f t="shared" ca="1" si="16"/>
        <v>573.55999999999995</v>
      </c>
      <c r="H57" s="71">
        <f t="shared" ca="1" si="17"/>
        <v>4356</v>
      </c>
      <c r="I57" s="128">
        <f t="shared" ca="1" si="19"/>
        <v>595</v>
      </c>
      <c r="J57" s="157" t="str">
        <f t="shared" ca="1" si="18"/>
        <v/>
      </c>
      <c r="K57" s="72" t="str">
        <f t="shared" ca="1" si="20"/>
        <v/>
      </c>
      <c r="L57" s="128" t="str">
        <f t="shared" ca="1" si="8"/>
        <v/>
      </c>
      <c r="M57" s="165" t="str">
        <f t="shared" ca="1" si="9"/>
        <v/>
      </c>
      <c r="N57" s="72" t="str">
        <f t="shared" ca="1" si="10"/>
        <v/>
      </c>
      <c r="O57" s="71" t="str">
        <f t="shared" ca="1" si="11"/>
        <v/>
      </c>
      <c r="P57" s="73">
        <f t="shared" ca="1" si="12"/>
        <v>0</v>
      </c>
      <c r="Q57" s="120">
        <f t="shared" ca="1" si="21"/>
        <v>139055</v>
      </c>
      <c r="R57" s="77">
        <f ca="1">IFERROR(SUM($I$15:I57)/$N$5,"")</f>
        <v>0.21706792486824919</v>
      </c>
    </row>
    <row r="58" spans="2:18" x14ac:dyDescent="0.25">
      <c r="B58" s="124">
        <f t="shared" si="14"/>
        <v>43603</v>
      </c>
      <c r="C58" s="127" t="str">
        <f t="shared" ca="1" si="5"/>
        <v/>
      </c>
      <c r="D58" s="71">
        <f t="shared" ca="1" si="6"/>
        <v>565.83333333333337</v>
      </c>
      <c r="E58" s="71">
        <f t="shared" ca="1" si="7"/>
        <v>50</v>
      </c>
      <c r="F58" s="71">
        <f t="shared" ca="1" si="15"/>
        <v>311</v>
      </c>
      <c r="G58" s="71">
        <f t="shared" ca="1" si="16"/>
        <v>234.13</v>
      </c>
      <c r="H58" s="71">
        <f t="shared" ca="1" si="17"/>
        <v>4433</v>
      </c>
      <c r="I58" s="128">
        <f t="shared" ca="1" si="19"/>
        <v>552</v>
      </c>
      <c r="J58" s="157" t="str">
        <f t="shared" ca="1" si="18"/>
        <v/>
      </c>
      <c r="K58" s="72" t="str">
        <f t="shared" ca="1" si="20"/>
        <v/>
      </c>
      <c r="L58" s="128" t="str">
        <f t="shared" ca="1" si="8"/>
        <v/>
      </c>
      <c r="M58" s="165" t="str">
        <f t="shared" ca="1" si="9"/>
        <v/>
      </c>
      <c r="N58" s="72" t="str">
        <f t="shared" ca="1" si="10"/>
        <v/>
      </c>
      <c r="O58" s="71" t="str">
        <f t="shared" ca="1" si="11"/>
        <v/>
      </c>
      <c r="P58" s="73">
        <f t="shared" ca="1" si="12"/>
        <v>0</v>
      </c>
      <c r="Q58" s="120">
        <f t="shared" ca="1" si="21"/>
        <v>138503</v>
      </c>
      <c r="R58" s="77">
        <f ca="1">IFERROR(SUM($I$15:I58)/$N$5,"")</f>
        <v>0.2201758929777938</v>
      </c>
    </row>
    <row r="59" spans="2:18" x14ac:dyDescent="0.25">
      <c r="B59" s="124">
        <f t="shared" si="14"/>
        <v>43604</v>
      </c>
      <c r="C59" s="127" t="str">
        <f t="shared" ca="1" si="5"/>
        <v/>
      </c>
      <c r="D59" s="71">
        <f t="shared" ca="1" si="6"/>
        <v>551</v>
      </c>
      <c r="E59" s="71">
        <f t="shared" ca="1" si="7"/>
        <v>51.333333333333336</v>
      </c>
      <c r="F59" s="71">
        <f t="shared" ca="1" si="15"/>
        <v>298</v>
      </c>
      <c r="G59" s="71">
        <f t="shared" ca="1" si="16"/>
        <v>393.46</v>
      </c>
      <c r="H59" s="71">
        <f t="shared" ca="1" si="17"/>
        <v>4543</v>
      </c>
      <c r="I59" s="128">
        <f t="shared" ca="1" si="19"/>
        <v>591</v>
      </c>
      <c r="J59" s="157" t="str">
        <f t="shared" ca="1" si="18"/>
        <v/>
      </c>
      <c r="K59" s="72" t="str">
        <f t="shared" ca="1" si="20"/>
        <v/>
      </c>
      <c r="L59" s="128" t="str">
        <f t="shared" ca="1" si="8"/>
        <v/>
      </c>
      <c r="M59" s="165" t="str">
        <f t="shared" ca="1" si="9"/>
        <v/>
      </c>
      <c r="N59" s="72" t="str">
        <f t="shared" ca="1" si="10"/>
        <v/>
      </c>
      <c r="O59" s="71" t="str">
        <f t="shared" ca="1" si="11"/>
        <v/>
      </c>
      <c r="P59" s="73">
        <f t="shared" ca="1" si="12"/>
        <v>0</v>
      </c>
      <c r="Q59" s="120">
        <f t="shared" ca="1" si="21"/>
        <v>137912</v>
      </c>
      <c r="R59" s="77">
        <f ca="1">IFERROR(SUM($I$15:I59)/$N$5,"")</f>
        <v>0.22350344579073014</v>
      </c>
    </row>
    <row r="60" spans="2:18" x14ac:dyDescent="0.25">
      <c r="B60" s="124">
        <f t="shared" si="14"/>
        <v>43605</v>
      </c>
      <c r="C60" s="127" t="str">
        <f t="shared" ca="1" si="5"/>
        <v/>
      </c>
      <c r="D60" s="71">
        <f t="shared" ca="1" si="6"/>
        <v>536.16666666666663</v>
      </c>
      <c r="E60" s="71">
        <f t="shared" ca="1" si="7"/>
        <v>52</v>
      </c>
      <c r="F60" s="71">
        <f t="shared" ca="1" si="15"/>
        <v>288</v>
      </c>
      <c r="G60" s="71">
        <f t="shared" ca="1" si="16"/>
        <v>234.13</v>
      </c>
      <c r="H60" s="71">
        <f t="shared" ca="1" si="17"/>
        <v>4452</v>
      </c>
      <c r="I60" s="128">
        <f t="shared" ca="1" si="19"/>
        <v>716</v>
      </c>
      <c r="J60" s="157" t="str">
        <f t="shared" ca="1" si="18"/>
        <v/>
      </c>
      <c r="K60" s="72" t="str">
        <f t="shared" ca="1" si="20"/>
        <v/>
      </c>
      <c r="L60" s="128" t="str">
        <f t="shared" ca="1" si="8"/>
        <v/>
      </c>
      <c r="M60" s="165" t="str">
        <f t="shared" ca="1" si="9"/>
        <v/>
      </c>
      <c r="N60" s="72" t="str">
        <f t="shared" ca="1" si="10"/>
        <v/>
      </c>
      <c r="O60" s="71" t="str">
        <f t="shared" ca="1" si="11"/>
        <v/>
      </c>
      <c r="P60" s="73">
        <f t="shared" ca="1" si="12"/>
        <v>0</v>
      </c>
      <c r="Q60" s="120">
        <f t="shared" ca="1" si="21"/>
        <v>137196</v>
      </c>
      <c r="R60" s="77">
        <f ca="1">IFERROR(SUM($I$15:I60)/$N$5,"")</f>
        <v>0.22753479572992208</v>
      </c>
    </row>
    <row r="61" spans="2:18" x14ac:dyDescent="0.25">
      <c r="B61" s="124">
        <f t="shared" si="14"/>
        <v>43606</v>
      </c>
      <c r="C61" s="127" t="str">
        <f t="shared" ca="1" si="5"/>
        <v/>
      </c>
      <c r="D61" s="71">
        <f t="shared" ca="1" si="6"/>
        <v>525.04166666666663</v>
      </c>
      <c r="E61" s="71">
        <f t="shared" ca="1" si="7"/>
        <v>52</v>
      </c>
      <c r="F61" s="71">
        <f t="shared" ca="1" si="15"/>
        <v>273</v>
      </c>
      <c r="G61" s="71">
        <f t="shared" ca="1" si="16"/>
        <v>0</v>
      </c>
      <c r="H61" s="71">
        <f t="shared" ca="1" si="17"/>
        <v>4493</v>
      </c>
      <c r="I61" s="128">
        <f t="shared" ca="1" si="19"/>
        <v>491</v>
      </c>
      <c r="J61" s="157" t="str">
        <f t="shared" ca="1" si="18"/>
        <v/>
      </c>
      <c r="K61" s="72" t="str">
        <f t="shared" ca="1" si="20"/>
        <v/>
      </c>
      <c r="L61" s="128" t="str">
        <f t="shared" ca="1" si="8"/>
        <v/>
      </c>
      <c r="M61" s="165" t="str">
        <f t="shared" ca="1" si="9"/>
        <v/>
      </c>
      <c r="N61" s="72" t="str">
        <f t="shared" ca="1" si="10"/>
        <v/>
      </c>
      <c r="O61" s="71" t="str">
        <f t="shared" ca="1" si="11"/>
        <v/>
      </c>
      <c r="P61" s="73">
        <f t="shared" ca="1" si="12"/>
        <v>0</v>
      </c>
      <c r="Q61" s="120">
        <f t="shared" ca="1" si="21"/>
        <v>136705</v>
      </c>
      <c r="R61" s="77">
        <f ca="1">IFERROR(SUM($I$15:I61)/$N$5,"")</f>
        <v>0.23029931084185398</v>
      </c>
    </row>
    <row r="62" spans="2:18" x14ac:dyDescent="0.25">
      <c r="B62" s="124">
        <f t="shared" si="14"/>
        <v>43607</v>
      </c>
      <c r="C62" s="127" t="str">
        <f t="shared" ca="1" si="5"/>
        <v/>
      </c>
      <c r="D62" s="71">
        <f t="shared" ca="1" si="6"/>
        <v>504.25</v>
      </c>
      <c r="E62" s="71">
        <f t="shared" ca="1" si="7"/>
        <v>53.333333333333336</v>
      </c>
      <c r="F62" s="71">
        <f t="shared" ca="1" si="15"/>
        <v>277</v>
      </c>
      <c r="G62" s="71">
        <f t="shared" ca="1" si="16"/>
        <v>393.46</v>
      </c>
      <c r="H62" s="71">
        <f t="shared" ca="1" si="17"/>
        <v>4567</v>
      </c>
      <c r="I62" s="128">
        <f t="shared" ca="1" si="19"/>
        <v>604</v>
      </c>
      <c r="J62" s="157" t="str">
        <f t="shared" ca="1" si="18"/>
        <v/>
      </c>
      <c r="K62" s="72" t="str">
        <f t="shared" ca="1" si="20"/>
        <v/>
      </c>
      <c r="L62" s="128" t="str">
        <f t="shared" ca="1" si="8"/>
        <v/>
      </c>
      <c r="M62" s="165" t="str">
        <f t="shared" ca="1" si="9"/>
        <v/>
      </c>
      <c r="N62" s="72" t="str">
        <f t="shared" ca="1" si="10"/>
        <v/>
      </c>
      <c r="O62" s="71" t="str">
        <f t="shared" ca="1" si="11"/>
        <v/>
      </c>
      <c r="P62" s="73">
        <f t="shared" ca="1" si="12"/>
        <v>0</v>
      </c>
      <c r="Q62" s="120">
        <f t="shared" ca="1" si="21"/>
        <v>136101</v>
      </c>
      <c r="R62" s="77">
        <f ca="1">IFERROR(SUM($I$15:I62)/$N$5,"")</f>
        <v>0.23370005855592091</v>
      </c>
    </row>
    <row r="63" spans="2:18" x14ac:dyDescent="0.25">
      <c r="B63" s="124">
        <f t="shared" si="14"/>
        <v>43608</v>
      </c>
      <c r="C63" s="127" t="str">
        <f t="shared" ca="1" si="5"/>
        <v/>
      </c>
      <c r="D63" s="71">
        <f t="shared" ca="1" si="6"/>
        <v>493.33333333333331</v>
      </c>
      <c r="E63" s="71">
        <f t="shared" ca="1" si="7"/>
        <v>54</v>
      </c>
      <c r="F63" s="71">
        <f t="shared" ca="1" si="15"/>
        <v>248</v>
      </c>
      <c r="G63" s="71">
        <f t="shared" ca="1" si="16"/>
        <v>421.89</v>
      </c>
      <c r="H63" s="71">
        <f t="shared" ca="1" si="17"/>
        <v>4505</v>
      </c>
      <c r="I63" s="128">
        <f t="shared" ca="1" si="19"/>
        <v>470</v>
      </c>
      <c r="J63" s="157" t="str">
        <f t="shared" ca="1" si="18"/>
        <v/>
      </c>
      <c r="K63" s="72" t="str">
        <f t="shared" ca="1" si="20"/>
        <v/>
      </c>
      <c r="L63" s="128" t="str">
        <f t="shared" ca="1" si="8"/>
        <v/>
      </c>
      <c r="M63" s="165" t="str">
        <f t="shared" ca="1" si="9"/>
        <v/>
      </c>
      <c r="N63" s="72" t="str">
        <f t="shared" ca="1" si="10"/>
        <v/>
      </c>
      <c r="O63" s="71" t="str">
        <f t="shared" ca="1" si="11"/>
        <v/>
      </c>
      <c r="P63" s="73">
        <f t="shared" ca="1" si="12"/>
        <v>0</v>
      </c>
      <c r="Q63" s="120">
        <f t="shared" ca="1" si="21"/>
        <v>135631</v>
      </c>
      <c r="R63" s="77">
        <f ca="1">IFERROR(SUM($I$15:I63)/$N$5,"")</f>
        <v>0.23634633575064187</v>
      </c>
    </row>
    <row r="64" spans="2:18" x14ac:dyDescent="0.25">
      <c r="B64" s="124">
        <f t="shared" si="14"/>
        <v>43609</v>
      </c>
      <c r="C64" s="127" t="str">
        <f t="shared" ca="1" si="5"/>
        <v/>
      </c>
      <c r="D64" s="71">
        <f t="shared" ca="1" si="6"/>
        <v>482.66666666666669</v>
      </c>
      <c r="E64" s="71">
        <f t="shared" ca="1" si="7"/>
        <v>54</v>
      </c>
      <c r="F64" s="71">
        <f t="shared" ca="1" si="15"/>
        <v>255</v>
      </c>
      <c r="G64" s="71">
        <f t="shared" ca="1" si="16"/>
        <v>0</v>
      </c>
      <c r="H64" s="71">
        <f t="shared" ca="1" si="17"/>
        <v>4366</v>
      </c>
      <c r="I64" s="128">
        <f t="shared" ca="1" si="19"/>
        <v>459</v>
      </c>
      <c r="J64" s="157" t="str">
        <f t="shared" ca="1" si="18"/>
        <v/>
      </c>
      <c r="K64" s="72" t="str">
        <f t="shared" ca="1" si="20"/>
        <v/>
      </c>
      <c r="L64" s="128" t="str">
        <f t="shared" ca="1" si="8"/>
        <v/>
      </c>
      <c r="M64" s="165" t="str">
        <f t="shared" ca="1" si="9"/>
        <v/>
      </c>
      <c r="N64" s="72" t="str">
        <f t="shared" ca="1" si="10"/>
        <v/>
      </c>
      <c r="O64" s="71" t="str">
        <f t="shared" ca="1" si="11"/>
        <v/>
      </c>
      <c r="P64" s="73">
        <f t="shared" ca="1" si="12"/>
        <v>0</v>
      </c>
      <c r="Q64" s="120">
        <f t="shared" ca="1" si="21"/>
        <v>135172</v>
      </c>
      <c r="R64" s="77">
        <f ca="1">IFERROR(SUM($I$15:I64)/$N$5,"")</f>
        <v>0.23893067879825233</v>
      </c>
    </row>
    <row r="65" spans="2:18" x14ac:dyDescent="0.25">
      <c r="B65" s="124">
        <f t="shared" si="14"/>
        <v>43610</v>
      </c>
      <c r="C65" s="127" t="str">
        <f t="shared" ca="1" si="5"/>
        <v/>
      </c>
      <c r="D65" s="71">
        <f t="shared" ca="1" si="6"/>
        <v>466.45833333333331</v>
      </c>
      <c r="E65" s="71">
        <f t="shared" ca="1" si="7"/>
        <v>55.75</v>
      </c>
      <c r="F65" s="71">
        <f t="shared" ca="1" si="15"/>
        <v>240</v>
      </c>
      <c r="G65" s="71">
        <f t="shared" ca="1" si="16"/>
        <v>421.73</v>
      </c>
      <c r="H65" s="71">
        <f t="shared" ca="1" si="17"/>
        <v>4382</v>
      </c>
      <c r="I65" s="128">
        <f t="shared" ca="1" si="19"/>
        <v>619</v>
      </c>
      <c r="J65" s="157" t="str">
        <f t="shared" ca="1" si="18"/>
        <v/>
      </c>
      <c r="K65" s="72" t="str">
        <f t="shared" ca="1" si="20"/>
        <v/>
      </c>
      <c r="L65" s="128" t="str">
        <f t="shared" ca="1" si="8"/>
        <v/>
      </c>
      <c r="M65" s="165" t="str">
        <f t="shared" ca="1" si="9"/>
        <v/>
      </c>
      <c r="N65" s="72" t="str">
        <f t="shared" ca="1" si="10"/>
        <v/>
      </c>
      <c r="O65" s="71" t="str">
        <f t="shared" ca="1" si="11"/>
        <v/>
      </c>
      <c r="P65" s="73">
        <f t="shared" ca="1" si="12"/>
        <v>0</v>
      </c>
      <c r="Q65" s="120">
        <f t="shared" ca="1" si="21"/>
        <v>134553</v>
      </c>
      <c r="R65" s="77">
        <f ca="1">IFERROR(SUM($I$15:I65)/$N$5,"")</f>
        <v>0.24241588216746993</v>
      </c>
    </row>
    <row r="66" spans="2:18" x14ac:dyDescent="0.25">
      <c r="B66" s="124">
        <f t="shared" si="14"/>
        <v>43611</v>
      </c>
      <c r="C66" s="127" t="str">
        <f t="shared" ca="1" si="5"/>
        <v/>
      </c>
      <c r="D66" s="71">
        <f t="shared" ca="1" si="6"/>
        <v>454.54166666666669</v>
      </c>
      <c r="E66" s="71">
        <f t="shared" ca="1" si="7"/>
        <v>56.25</v>
      </c>
      <c r="F66" s="71">
        <f t="shared" ca="1" si="15"/>
        <v>247</v>
      </c>
      <c r="G66" s="71">
        <f t="shared" ca="1" si="16"/>
        <v>185.64</v>
      </c>
      <c r="H66" s="71">
        <f t="shared" ca="1" si="17"/>
        <v>4342</v>
      </c>
      <c r="I66" s="128">
        <f t="shared" ca="1" si="19"/>
        <v>732</v>
      </c>
      <c r="J66" s="157" t="str">
        <f t="shared" ca="1" si="18"/>
        <v/>
      </c>
      <c r="K66" s="72" t="str">
        <f t="shared" ca="1" si="20"/>
        <v/>
      </c>
      <c r="L66" s="128" t="str">
        <f t="shared" ca="1" si="8"/>
        <v/>
      </c>
      <c r="M66" s="165" t="str">
        <f t="shared" ca="1" si="9"/>
        <v/>
      </c>
      <c r="N66" s="72" t="str">
        <f t="shared" ca="1" si="10"/>
        <v/>
      </c>
      <c r="O66" s="71" t="str">
        <f t="shared" ca="1" si="11"/>
        <v/>
      </c>
      <c r="P66" s="73">
        <f t="shared" ca="1" si="12"/>
        <v>0</v>
      </c>
      <c r="Q66" s="120">
        <f t="shared" ca="1" si="21"/>
        <v>133821</v>
      </c>
      <c r="R66" s="77">
        <f ca="1">IFERROR(SUM($I$15:I66)/$N$5,"")</f>
        <v>0.24653731813882257</v>
      </c>
    </row>
    <row r="67" spans="2:18" x14ac:dyDescent="0.25">
      <c r="B67" s="124">
        <f t="shared" si="14"/>
        <v>43612</v>
      </c>
      <c r="C67" s="127" t="str">
        <f t="shared" ca="1" si="5"/>
        <v/>
      </c>
      <c r="D67" s="71">
        <f t="shared" ca="1" si="6"/>
        <v>446.33333333333331</v>
      </c>
      <c r="E67" s="71">
        <f t="shared" ca="1" si="7"/>
        <v>56</v>
      </c>
      <c r="F67" s="71">
        <f t="shared" ca="1" si="15"/>
        <v>238</v>
      </c>
      <c r="G67" s="71">
        <f t="shared" ca="1" si="16"/>
        <v>0</v>
      </c>
      <c r="H67" s="71">
        <f t="shared" ca="1" si="17"/>
        <v>4471</v>
      </c>
      <c r="I67" s="128">
        <f t="shared" ca="1" si="19"/>
        <v>744</v>
      </c>
      <c r="J67" s="157" t="str">
        <f t="shared" ca="1" si="18"/>
        <v/>
      </c>
      <c r="K67" s="72" t="str">
        <f t="shared" ca="1" si="20"/>
        <v/>
      </c>
      <c r="L67" s="128" t="str">
        <f t="shared" ca="1" si="8"/>
        <v/>
      </c>
      <c r="M67" s="165" t="str">
        <f t="shared" ca="1" si="9"/>
        <v/>
      </c>
      <c r="N67" s="72" t="str">
        <f t="shared" ca="1" si="10"/>
        <v/>
      </c>
      <c r="O67" s="71" t="str">
        <f t="shared" ca="1" si="11"/>
        <v/>
      </c>
      <c r="P67" s="73">
        <f t="shared" ca="1" si="12"/>
        <v>0</v>
      </c>
      <c r="Q67" s="120">
        <f t="shared" ca="1" si="21"/>
        <v>133077</v>
      </c>
      <c r="R67" s="77">
        <f ca="1">IFERROR(SUM($I$15:I67)/$N$5,"")</f>
        <v>0.25072631863429573</v>
      </c>
    </row>
    <row r="68" spans="2:18" x14ac:dyDescent="0.25">
      <c r="B68" s="124">
        <f t="shared" si="14"/>
        <v>43613</v>
      </c>
      <c r="C68" s="127" t="str">
        <f t="shared" ca="1" si="5"/>
        <v/>
      </c>
      <c r="D68" s="71">
        <f t="shared" ca="1" si="6"/>
        <v>436.25</v>
      </c>
      <c r="E68" s="71">
        <f t="shared" ca="1" si="7"/>
        <v>56</v>
      </c>
      <c r="F68" s="71">
        <f t="shared" ca="1" si="15"/>
        <v>230</v>
      </c>
      <c r="G68" s="71">
        <f t="shared" ca="1" si="16"/>
        <v>371.28</v>
      </c>
      <c r="H68" s="71">
        <f t="shared" ca="1" si="17"/>
        <v>4225</v>
      </c>
      <c r="I68" s="128">
        <f t="shared" ca="1" si="19"/>
        <v>704</v>
      </c>
      <c r="J68" s="157" t="str">
        <f t="shared" ca="1" si="18"/>
        <v/>
      </c>
      <c r="K68" s="72" t="str">
        <f t="shared" ca="1" si="20"/>
        <v/>
      </c>
      <c r="L68" s="128" t="str">
        <f t="shared" ca="1" si="8"/>
        <v/>
      </c>
      <c r="M68" s="165" t="str">
        <f t="shared" ca="1" si="9"/>
        <v/>
      </c>
      <c r="N68" s="72" t="str">
        <f t="shared" ca="1" si="10"/>
        <v/>
      </c>
      <c r="O68" s="71" t="str">
        <f t="shared" ca="1" si="11"/>
        <v/>
      </c>
      <c r="P68" s="73">
        <f t="shared" ca="1" si="12"/>
        <v>0</v>
      </c>
      <c r="Q68" s="120">
        <f t="shared" ca="1" si="21"/>
        <v>132373</v>
      </c>
      <c r="R68" s="77">
        <f ca="1">IFERROR(SUM($I$15:I68)/$N$5,"")</f>
        <v>0.25469010404936715</v>
      </c>
    </row>
    <row r="69" spans="2:18" x14ac:dyDescent="0.25">
      <c r="B69" s="124">
        <f t="shared" si="14"/>
        <v>43614</v>
      </c>
      <c r="C69" s="127" t="str">
        <f t="shared" ca="1" si="5"/>
        <v/>
      </c>
      <c r="D69" s="71">
        <f t="shared" ca="1" si="6"/>
        <v>430.375</v>
      </c>
      <c r="E69" s="71">
        <f t="shared" ca="1" si="7"/>
        <v>56</v>
      </c>
      <c r="F69" s="71">
        <f t="shared" ca="1" si="15"/>
        <v>211</v>
      </c>
      <c r="G69" s="71">
        <f t="shared" ca="1" si="16"/>
        <v>185.64</v>
      </c>
      <c r="H69" s="71">
        <f t="shared" ca="1" si="17"/>
        <v>3962</v>
      </c>
      <c r="I69" s="128">
        <f t="shared" ca="1" si="19"/>
        <v>608</v>
      </c>
      <c r="J69" s="157" t="str">
        <f t="shared" ca="1" si="18"/>
        <v/>
      </c>
      <c r="K69" s="72" t="str">
        <f t="shared" ca="1" si="20"/>
        <v/>
      </c>
      <c r="L69" s="128" t="str">
        <f t="shared" ca="1" si="8"/>
        <v/>
      </c>
      <c r="M69" s="165" t="str">
        <f t="shared" ca="1" si="9"/>
        <v/>
      </c>
      <c r="N69" s="72" t="str">
        <f t="shared" ca="1" si="10"/>
        <v/>
      </c>
      <c r="O69" s="71" t="str">
        <f t="shared" ca="1" si="11"/>
        <v/>
      </c>
      <c r="P69" s="73">
        <f t="shared" ca="1" si="12"/>
        <v>0</v>
      </c>
      <c r="Q69" s="120">
        <f t="shared" ca="1" si="21"/>
        <v>131765</v>
      </c>
      <c r="R69" s="77">
        <f ca="1">IFERROR(SUM($I$15:I69)/$N$5,"")</f>
        <v>0.25811337327147427</v>
      </c>
    </row>
    <row r="70" spans="2:18" x14ac:dyDescent="0.25">
      <c r="B70" s="124">
        <f t="shared" si="14"/>
        <v>43615</v>
      </c>
      <c r="C70" s="127" t="str">
        <f t="shared" ca="1" si="5"/>
        <v/>
      </c>
      <c r="D70" s="71">
        <f t="shared" ca="1" si="6"/>
        <v>419.29166666666669</v>
      </c>
      <c r="E70" s="71">
        <f t="shared" ca="1" si="7"/>
        <v>56</v>
      </c>
      <c r="F70" s="71">
        <f t="shared" ca="1" si="15"/>
        <v>226</v>
      </c>
      <c r="G70" s="71">
        <f t="shared" ca="1" si="16"/>
        <v>196.73</v>
      </c>
      <c r="H70" s="71">
        <f t="shared" ca="1" si="17"/>
        <v>4112</v>
      </c>
      <c r="I70" s="128">
        <f t="shared" ca="1" si="19"/>
        <v>619</v>
      </c>
      <c r="J70" s="157" t="str">
        <f t="shared" ca="1" si="18"/>
        <v/>
      </c>
      <c r="K70" s="72" t="str">
        <f t="shared" ca="1" si="20"/>
        <v/>
      </c>
      <c r="L70" s="128" t="str">
        <f t="shared" ca="1" si="8"/>
        <v/>
      </c>
      <c r="M70" s="165" t="str">
        <f t="shared" ca="1" si="9"/>
        <v/>
      </c>
      <c r="N70" s="72" t="str">
        <f t="shared" ca="1" si="10"/>
        <v/>
      </c>
      <c r="O70" s="71" t="str">
        <f t="shared" ca="1" si="11"/>
        <v/>
      </c>
      <c r="P70" s="73">
        <f t="shared" ca="1" si="12"/>
        <v>0</v>
      </c>
      <c r="Q70" s="120">
        <f t="shared" ca="1" si="21"/>
        <v>131146</v>
      </c>
      <c r="R70" s="77">
        <f ca="1">IFERROR(SUM($I$15:I70)/$N$5,"")</f>
        <v>0.26159857664069186</v>
      </c>
    </row>
    <row r="71" spans="2:18" x14ac:dyDescent="0.25">
      <c r="B71" s="124">
        <f t="shared" si="14"/>
        <v>43616</v>
      </c>
      <c r="C71" s="127" t="str">
        <f t="shared" ca="1" si="5"/>
        <v/>
      </c>
      <c r="D71" s="71" t="str">
        <f t="shared" ca="1" si="6"/>
        <v/>
      </c>
      <c r="E71" s="71" t="str">
        <f t="shared" ca="1" si="7"/>
        <v/>
      </c>
      <c r="F71" s="71" t="str">
        <f t="shared" ca="1" si="15"/>
        <v/>
      </c>
      <c r="G71" s="71" t="str">
        <f t="shared" ca="1" si="16"/>
        <v/>
      </c>
      <c r="H71" s="71" t="str">
        <f t="shared" ca="1" si="17"/>
        <v/>
      </c>
      <c r="I71" s="128" t="str">
        <f t="shared" ca="1" si="19"/>
        <v/>
      </c>
      <c r="J71" s="157" t="str">
        <f t="shared" ca="1" si="18"/>
        <v/>
      </c>
      <c r="K71" s="72" t="str">
        <f t="shared" ca="1" si="20"/>
        <v/>
      </c>
      <c r="L71" s="128" t="str">
        <f t="shared" ca="1" si="8"/>
        <v/>
      </c>
      <c r="M71" s="165" t="str">
        <f t="shared" ca="1" si="9"/>
        <v/>
      </c>
      <c r="N71" s="72" t="str">
        <f t="shared" ca="1" si="10"/>
        <v/>
      </c>
      <c r="O71" s="71" t="str">
        <f t="shared" ca="1" si="11"/>
        <v/>
      </c>
      <c r="P71" s="73" t="str">
        <f t="shared" ca="1" si="12"/>
        <v/>
      </c>
      <c r="Q71" s="120" t="str">
        <f t="shared" ca="1" si="21"/>
        <v/>
      </c>
      <c r="R71" s="77">
        <f ca="1">IFERROR(SUM($I$15:I71)/$N$5,"")</f>
        <v>0.26159857664069186</v>
      </c>
    </row>
    <row r="72" spans="2:18" x14ac:dyDescent="0.25">
      <c r="B72" s="124">
        <f t="shared" si="14"/>
        <v>43617</v>
      </c>
      <c r="C72" s="127" t="str">
        <f t="shared" ca="1" si="5"/>
        <v/>
      </c>
      <c r="D72" s="71" t="str">
        <f t="shared" ca="1" si="6"/>
        <v/>
      </c>
      <c r="E72" s="71" t="str">
        <f t="shared" ca="1" si="7"/>
        <v/>
      </c>
      <c r="F72" s="71" t="str">
        <f t="shared" ca="1" si="15"/>
        <v/>
      </c>
      <c r="G72" s="71" t="str">
        <f t="shared" ca="1" si="16"/>
        <v/>
      </c>
      <c r="H72" s="71" t="str">
        <f t="shared" ca="1" si="17"/>
        <v/>
      </c>
      <c r="I72" s="128" t="str">
        <f t="shared" ca="1" si="19"/>
        <v/>
      </c>
      <c r="J72" s="157" t="str">
        <f t="shared" ca="1" si="18"/>
        <v/>
      </c>
      <c r="K72" s="72" t="str">
        <f t="shared" ca="1" si="20"/>
        <v/>
      </c>
      <c r="L72" s="128" t="str">
        <f t="shared" ca="1" si="8"/>
        <v/>
      </c>
      <c r="M72" s="165" t="str">
        <f t="shared" ca="1" si="9"/>
        <v/>
      </c>
      <c r="N72" s="72" t="str">
        <f t="shared" ca="1" si="10"/>
        <v/>
      </c>
      <c r="O72" s="71" t="str">
        <f t="shared" ca="1" si="11"/>
        <v/>
      </c>
      <c r="P72" s="73" t="str">
        <f t="shared" ca="1" si="12"/>
        <v/>
      </c>
      <c r="Q72" s="120" t="str">
        <f t="shared" ca="1" si="21"/>
        <v/>
      </c>
      <c r="R72" s="77">
        <f ca="1">IFERROR(SUM($I$15:I72)/$N$5,"")</f>
        <v>0.26159857664069186</v>
      </c>
    </row>
    <row r="73" spans="2:18" x14ac:dyDescent="0.25">
      <c r="B73" s="124">
        <f t="shared" si="14"/>
        <v>43618</v>
      </c>
      <c r="C73" s="127" t="str">
        <f t="shared" ca="1" si="5"/>
        <v/>
      </c>
      <c r="D73" s="71" t="str">
        <f t="shared" ca="1" si="6"/>
        <v/>
      </c>
      <c r="E73" s="71" t="str">
        <f t="shared" ca="1" si="7"/>
        <v/>
      </c>
      <c r="F73" s="71" t="str">
        <f t="shared" ca="1" si="15"/>
        <v/>
      </c>
      <c r="G73" s="71" t="str">
        <f t="shared" ca="1" si="16"/>
        <v/>
      </c>
      <c r="H73" s="71" t="str">
        <f t="shared" ca="1" si="17"/>
        <v/>
      </c>
      <c r="I73" s="128" t="str">
        <f t="shared" ca="1" si="19"/>
        <v/>
      </c>
      <c r="J73" s="157" t="str">
        <f t="shared" ca="1" si="18"/>
        <v/>
      </c>
      <c r="K73" s="72" t="str">
        <f t="shared" ca="1" si="20"/>
        <v/>
      </c>
      <c r="L73" s="128" t="str">
        <f t="shared" ca="1" si="8"/>
        <v/>
      </c>
      <c r="M73" s="165" t="str">
        <f t="shared" ca="1" si="9"/>
        <v/>
      </c>
      <c r="N73" s="72" t="str">
        <f t="shared" ca="1" si="10"/>
        <v/>
      </c>
      <c r="O73" s="71" t="str">
        <f t="shared" ca="1" si="11"/>
        <v/>
      </c>
      <c r="P73" s="73" t="str">
        <f t="shared" ca="1" si="12"/>
        <v/>
      </c>
      <c r="Q73" s="120" t="str">
        <f t="shared" ca="1" si="21"/>
        <v/>
      </c>
      <c r="R73" s="77">
        <f ca="1">IFERROR(SUM($I$15:I73)/$N$5,"")</f>
        <v>0.26159857664069186</v>
      </c>
    </row>
    <row r="74" spans="2:18" x14ac:dyDescent="0.25">
      <c r="B74" s="124">
        <f t="shared" si="14"/>
        <v>43619</v>
      </c>
      <c r="C74" s="127" t="str">
        <f t="shared" ca="1" si="5"/>
        <v/>
      </c>
      <c r="D74" s="71" t="str">
        <f t="shared" ca="1" si="6"/>
        <v/>
      </c>
      <c r="E74" s="71" t="str">
        <f t="shared" ca="1" si="7"/>
        <v/>
      </c>
      <c r="F74" s="71" t="str">
        <f t="shared" ca="1" si="15"/>
        <v/>
      </c>
      <c r="G74" s="71" t="str">
        <f t="shared" ca="1" si="16"/>
        <v/>
      </c>
      <c r="H74" s="71" t="str">
        <f t="shared" ca="1" si="17"/>
        <v/>
      </c>
      <c r="I74" s="128" t="str">
        <f t="shared" ca="1" si="19"/>
        <v/>
      </c>
      <c r="J74" s="157" t="str">
        <f t="shared" ca="1" si="18"/>
        <v/>
      </c>
      <c r="K74" s="72" t="str">
        <f t="shared" ca="1" si="20"/>
        <v/>
      </c>
      <c r="L74" s="128" t="str">
        <f t="shared" ca="1" si="8"/>
        <v/>
      </c>
      <c r="M74" s="165" t="str">
        <f t="shared" ca="1" si="9"/>
        <v/>
      </c>
      <c r="N74" s="72" t="str">
        <f t="shared" ca="1" si="10"/>
        <v/>
      </c>
      <c r="O74" s="71" t="str">
        <f t="shared" ca="1" si="11"/>
        <v/>
      </c>
      <c r="P74" s="73" t="str">
        <f t="shared" ca="1" si="12"/>
        <v/>
      </c>
      <c r="Q74" s="120" t="str">
        <f t="shared" ca="1" si="21"/>
        <v/>
      </c>
      <c r="R74" s="77">
        <f ca="1">IFERROR(SUM($I$15:I74)/$N$5,"")</f>
        <v>0.26159857664069186</v>
      </c>
    </row>
    <row r="75" spans="2:18" x14ac:dyDescent="0.25">
      <c r="B75" s="124">
        <f t="shared" si="14"/>
        <v>43620</v>
      </c>
      <c r="C75" s="127" t="str">
        <f t="shared" ca="1" si="5"/>
        <v/>
      </c>
      <c r="D75" s="71" t="str">
        <f t="shared" ca="1" si="6"/>
        <v/>
      </c>
      <c r="E75" s="71" t="str">
        <f t="shared" ca="1" si="7"/>
        <v/>
      </c>
      <c r="F75" s="71" t="str">
        <f t="shared" ca="1" si="15"/>
        <v/>
      </c>
      <c r="G75" s="71" t="str">
        <f t="shared" ca="1" si="16"/>
        <v/>
      </c>
      <c r="H75" s="71" t="str">
        <f t="shared" ca="1" si="17"/>
        <v/>
      </c>
      <c r="I75" s="128" t="str">
        <f t="shared" ca="1" si="19"/>
        <v/>
      </c>
      <c r="J75" s="157" t="str">
        <f t="shared" ca="1" si="18"/>
        <v/>
      </c>
      <c r="K75" s="72" t="str">
        <f t="shared" ca="1" si="20"/>
        <v/>
      </c>
      <c r="L75" s="128" t="str">
        <f t="shared" ca="1" si="8"/>
        <v/>
      </c>
      <c r="M75" s="165" t="str">
        <f t="shared" ca="1" si="9"/>
        <v/>
      </c>
      <c r="N75" s="72" t="str">
        <f t="shared" ca="1" si="10"/>
        <v/>
      </c>
      <c r="O75" s="71" t="str">
        <f t="shared" ca="1" si="11"/>
        <v/>
      </c>
      <c r="P75" s="73" t="str">
        <f t="shared" ca="1" si="12"/>
        <v/>
      </c>
      <c r="Q75" s="120" t="str">
        <f t="shared" ca="1" si="21"/>
        <v/>
      </c>
      <c r="R75" s="77">
        <f ca="1">IFERROR(SUM($I$15:I75)/$N$5,"")</f>
        <v>0.26159857664069186</v>
      </c>
    </row>
    <row r="76" spans="2:18" x14ac:dyDescent="0.25">
      <c r="B76" s="124">
        <f t="shared" si="14"/>
        <v>43621</v>
      </c>
      <c r="C76" s="127" t="str">
        <f t="shared" ca="1" si="5"/>
        <v/>
      </c>
      <c r="D76" s="71" t="str">
        <f t="shared" ca="1" si="6"/>
        <v/>
      </c>
      <c r="E76" s="71" t="str">
        <f t="shared" ca="1" si="7"/>
        <v/>
      </c>
      <c r="F76" s="71" t="str">
        <f t="shared" ca="1" si="15"/>
        <v/>
      </c>
      <c r="G76" s="71" t="str">
        <f t="shared" ca="1" si="16"/>
        <v/>
      </c>
      <c r="H76" s="71" t="str">
        <f t="shared" ca="1" si="17"/>
        <v/>
      </c>
      <c r="I76" s="128" t="str">
        <f t="shared" ca="1" si="19"/>
        <v/>
      </c>
      <c r="J76" s="157" t="str">
        <f t="shared" ca="1" si="18"/>
        <v/>
      </c>
      <c r="K76" s="72" t="str">
        <f t="shared" ca="1" si="20"/>
        <v/>
      </c>
      <c r="L76" s="128" t="str">
        <f t="shared" ca="1" si="8"/>
        <v/>
      </c>
      <c r="M76" s="165" t="str">
        <f t="shared" ca="1" si="9"/>
        <v/>
      </c>
      <c r="N76" s="72" t="str">
        <f t="shared" ca="1" si="10"/>
        <v/>
      </c>
      <c r="O76" s="71" t="str">
        <f t="shared" ca="1" si="11"/>
        <v/>
      </c>
      <c r="P76" s="73" t="str">
        <f t="shared" ca="1" si="12"/>
        <v/>
      </c>
      <c r="Q76" s="120" t="str">
        <f t="shared" ca="1" si="21"/>
        <v/>
      </c>
      <c r="R76" s="77">
        <f ca="1">IFERROR(SUM($I$15:I76)/$N$5,"")</f>
        <v>0.26159857664069186</v>
      </c>
    </row>
    <row r="77" spans="2:18" x14ac:dyDescent="0.25">
      <c r="B77" s="124">
        <f t="shared" si="14"/>
        <v>43622</v>
      </c>
      <c r="C77" s="127" t="str">
        <f t="shared" ca="1" si="5"/>
        <v/>
      </c>
      <c r="D77" s="71" t="str">
        <f t="shared" ca="1" si="6"/>
        <v/>
      </c>
      <c r="E77" s="71" t="str">
        <f t="shared" ca="1" si="7"/>
        <v/>
      </c>
      <c r="F77" s="71" t="str">
        <f t="shared" ca="1" si="15"/>
        <v/>
      </c>
      <c r="G77" s="71" t="str">
        <f t="shared" ca="1" si="16"/>
        <v/>
      </c>
      <c r="H77" s="71" t="str">
        <f t="shared" ca="1" si="17"/>
        <v/>
      </c>
      <c r="I77" s="128" t="str">
        <f t="shared" ca="1" si="19"/>
        <v/>
      </c>
      <c r="J77" s="157" t="str">
        <f t="shared" ca="1" si="18"/>
        <v/>
      </c>
      <c r="K77" s="72" t="str">
        <f t="shared" ca="1" si="20"/>
        <v/>
      </c>
      <c r="L77" s="128" t="str">
        <f t="shared" ca="1" si="8"/>
        <v/>
      </c>
      <c r="M77" s="165" t="str">
        <f t="shared" ca="1" si="9"/>
        <v/>
      </c>
      <c r="N77" s="72" t="str">
        <f t="shared" ca="1" si="10"/>
        <v/>
      </c>
      <c r="O77" s="71" t="str">
        <f t="shared" ca="1" si="11"/>
        <v/>
      </c>
      <c r="P77" s="73" t="str">
        <f t="shared" ca="1" si="12"/>
        <v/>
      </c>
      <c r="Q77" s="120" t="str">
        <f t="shared" ca="1" si="21"/>
        <v/>
      </c>
      <c r="R77" s="77">
        <f ca="1">IFERROR(SUM($I$15:I77)/$N$5,"")</f>
        <v>0.26159857664069186</v>
      </c>
    </row>
    <row r="78" spans="2:18" x14ac:dyDescent="0.25">
      <c r="B78" s="124">
        <f t="shared" si="14"/>
        <v>43623</v>
      </c>
      <c r="C78" s="127" t="str">
        <f t="shared" ca="1" si="5"/>
        <v/>
      </c>
      <c r="D78" s="71" t="str">
        <f t="shared" ca="1" si="6"/>
        <v/>
      </c>
      <c r="E78" s="71" t="str">
        <f t="shared" ca="1" si="7"/>
        <v/>
      </c>
      <c r="F78" s="71" t="str">
        <f t="shared" ca="1" si="15"/>
        <v/>
      </c>
      <c r="G78" s="71" t="str">
        <f t="shared" ca="1" si="16"/>
        <v/>
      </c>
      <c r="H78" s="71" t="str">
        <f t="shared" ca="1" si="17"/>
        <v/>
      </c>
      <c r="I78" s="128" t="str">
        <f t="shared" ca="1" si="19"/>
        <v/>
      </c>
      <c r="J78" s="157" t="str">
        <f t="shared" ca="1" si="18"/>
        <v/>
      </c>
      <c r="K78" s="72" t="str">
        <f t="shared" ca="1" si="20"/>
        <v/>
      </c>
      <c r="L78" s="128" t="str">
        <f t="shared" ca="1" si="8"/>
        <v/>
      </c>
      <c r="M78" s="165" t="str">
        <f t="shared" ca="1" si="9"/>
        <v/>
      </c>
      <c r="N78" s="72" t="str">
        <f t="shared" ca="1" si="10"/>
        <v/>
      </c>
      <c r="O78" s="71" t="str">
        <f t="shared" ca="1" si="11"/>
        <v/>
      </c>
      <c r="P78" s="73" t="str">
        <f t="shared" ca="1" si="12"/>
        <v/>
      </c>
      <c r="Q78" s="120" t="str">
        <f t="shared" ca="1" si="21"/>
        <v/>
      </c>
      <c r="R78" s="77">
        <f ca="1">IFERROR(SUM($I$15:I78)/$N$5,"")</f>
        <v>0.26159857664069186</v>
      </c>
    </row>
    <row r="79" spans="2:18" x14ac:dyDescent="0.25">
      <c r="B79" s="124">
        <f t="shared" si="14"/>
        <v>43624</v>
      </c>
      <c r="C79" s="127" t="str">
        <f t="shared" ca="1" si="5"/>
        <v/>
      </c>
      <c r="D79" s="71" t="str">
        <f t="shared" ca="1" si="6"/>
        <v/>
      </c>
      <c r="E79" s="71" t="str">
        <f t="shared" ca="1" si="7"/>
        <v/>
      </c>
      <c r="F79" s="71" t="str">
        <f t="shared" ca="1" si="15"/>
        <v/>
      </c>
      <c r="G79" s="71" t="str">
        <f t="shared" ca="1" si="16"/>
        <v/>
      </c>
      <c r="H79" s="71" t="str">
        <f t="shared" ca="1" si="17"/>
        <v/>
      </c>
      <c r="I79" s="128" t="str">
        <f t="shared" ca="1" si="19"/>
        <v/>
      </c>
      <c r="J79" s="157" t="str">
        <f t="shared" ca="1" si="18"/>
        <v/>
      </c>
      <c r="K79" s="72" t="str">
        <f t="shared" ref="K79:K99" ca="1" si="22">IF(B79&gt;$B$10,"",IFERROR(AVERAGE(INDIRECT("'"&amp;TEXT($B79,"MM-DD-YY")&amp;"'!I$14:I$37")),""))</f>
        <v/>
      </c>
      <c r="L79" s="128" t="str">
        <f t="shared" ca="1" si="8"/>
        <v/>
      </c>
      <c r="M79" s="165" t="str">
        <f t="shared" ca="1" si="9"/>
        <v/>
      </c>
      <c r="N79" s="72" t="str">
        <f t="shared" ca="1" si="10"/>
        <v/>
      </c>
      <c r="O79" s="71" t="str">
        <f t="shared" ca="1" si="11"/>
        <v/>
      </c>
      <c r="P79" s="73" t="str">
        <f t="shared" ca="1" si="12"/>
        <v/>
      </c>
      <c r="Q79" s="120" t="str">
        <f t="shared" ca="1" si="21"/>
        <v/>
      </c>
      <c r="R79" s="77">
        <f ca="1">IFERROR(SUM($I$15:I79)/$N$5,"")</f>
        <v>0.26159857664069186</v>
      </c>
    </row>
    <row r="80" spans="2:18" x14ac:dyDescent="0.25">
      <c r="B80" s="124">
        <f t="shared" si="14"/>
        <v>43625</v>
      </c>
      <c r="C80" s="127" t="str">
        <f t="shared" ref="C80:C99" ca="1" si="23">IF(B80&gt;$B$10,"",IFERROR(AVERAGE(INDIRECT("'"&amp;TEXT($B80,"MM-DD-YY")&amp;"'!C$14:C$37")),""))</f>
        <v/>
      </c>
      <c r="D80" s="71" t="str">
        <f t="shared" ref="D80:D99" ca="1" si="24">IF(B80&gt;$B$10,"",IFERROR(AVERAGE(INDIRECT("'"&amp;TEXT($B80,"MM-DD-YY")&amp;"'!D$14:D$37")),""))</f>
        <v/>
      </c>
      <c r="E80" s="71" t="str">
        <f t="shared" ref="E80:E99" ca="1" si="25">IF(B80&gt;$B$10,"",IFERROR(AVERAGE(INDIRECT("'"&amp;TEXT($B80,"MM-DD-YY")&amp;"'!E$14:E$37")),""))</f>
        <v/>
      </c>
      <c r="F80" s="71" t="str">
        <f t="shared" ca="1" si="15"/>
        <v/>
      </c>
      <c r="G80" s="71" t="str">
        <f t="shared" ca="1" si="16"/>
        <v/>
      </c>
      <c r="H80" s="71" t="str">
        <f t="shared" ca="1" si="17"/>
        <v/>
      </c>
      <c r="I80" s="128" t="str">
        <f t="shared" ca="1" si="19"/>
        <v/>
      </c>
      <c r="J80" s="157" t="str">
        <f t="shared" ca="1" si="18"/>
        <v/>
      </c>
      <c r="K80" s="72" t="str">
        <f t="shared" ca="1" si="22"/>
        <v/>
      </c>
      <c r="L80" s="128" t="str">
        <f t="shared" ref="L80:L99" ca="1" si="26">IF(B80&gt;$B$10,"",IFERROR(AVERAGE(INDIRECT("'"&amp;TEXT($B80,"MM-DD-YY")&amp;"'!J$14:J$37")),""))</f>
        <v/>
      </c>
      <c r="M80" s="165" t="str">
        <f t="shared" ref="M80:M99" ca="1" si="27">IF(B80&gt;$B$10,"",IFERROR(AVERAGE(INDIRECT("'"&amp;TEXT($B80,"MM-DD-YY")&amp;"'!K$14:K$37")),""))</f>
        <v/>
      </c>
      <c r="N80" s="72" t="str">
        <f t="shared" ref="N80:N99" ca="1" si="28">IF(B80&gt;$B$10,"",IFERROR(AVERAGE(INDIRECT("'"&amp;TEXT($B80,"MM-DD-YY")&amp;"'!L$14:L$37")),""))</f>
        <v/>
      </c>
      <c r="O80" s="71" t="str">
        <f t="shared" ref="O80:O99" ca="1" si="29">IF(B80&gt;$B$10,"",IFERROR(AVERAGE(INDIRECT("'"&amp;TEXT($B80,"MM-DD-YY")&amp;"'!M$14:M$37")),""))</f>
        <v/>
      </c>
      <c r="P80" s="73" t="str">
        <f t="shared" ref="P80:P99" ca="1" si="30">IFERROR(IF(B80&gt;$B$10,"",INDIRECT("'"&amp;TEXT($B80,"MM-DD-YY")&amp;"'!P7")),0)</f>
        <v/>
      </c>
      <c r="Q80" s="120" t="str">
        <f t="shared" ref="Q80:Q99" ca="1" si="31">IFERROR(Q79-I80,"")</f>
        <v/>
      </c>
      <c r="R80" s="77">
        <f ca="1">IFERROR(SUM($I$15:I80)/$N$5,"")</f>
        <v>0.26159857664069186</v>
      </c>
    </row>
    <row r="81" spans="2:18" x14ac:dyDescent="0.25">
      <c r="B81" s="124">
        <f t="shared" ref="B81:B99" si="32">+B80+1</f>
        <v>43626</v>
      </c>
      <c r="C81" s="127" t="str">
        <f t="shared" ca="1" si="23"/>
        <v/>
      </c>
      <c r="D81" s="71" t="str">
        <f t="shared" ca="1" si="24"/>
        <v/>
      </c>
      <c r="E81" s="71" t="str">
        <f t="shared" ca="1" si="25"/>
        <v/>
      </c>
      <c r="F81" s="71" t="str">
        <f t="shared" ref="F81:F99" ca="1" si="33">IF(B81&gt;$B$10,"",IFERROR(AVERAGE(INDIRECT("'"&amp;TEXT($B81,"MM-DD-YY")&amp;"'!L6")),""))</f>
        <v/>
      </c>
      <c r="G81" s="71" t="str">
        <f t="shared" ref="G81:G99" ca="1" si="34">IF(B81&gt;$B$10,"",IFERROR(AVERAGE(INDIRECT("'"&amp;TEXT($B81,"MM-DD-YY")&amp;"'!P5")),""))</f>
        <v/>
      </c>
      <c r="H81" s="71" t="str">
        <f t="shared" ref="H81:H99" ca="1" si="35">IF(B81&gt;$B$10,"",IFERROR(AVERAGE(INDIRECT("'"&amp;TEXT($B81,"MM-DD-YY")&amp;"'!P6")),""))</f>
        <v/>
      </c>
      <c r="I81" s="128" t="str">
        <f t="shared" ca="1" si="19"/>
        <v/>
      </c>
      <c r="J81" s="157" t="str">
        <f t="shared" ref="J81:J99" ca="1" si="36">IF(B81&gt;$B$10,"",IFERROR(AVERAGE(INDIRECT("'"&amp;TEXT($B81,"MM-DD-YY")&amp;"'!T5")),""))</f>
        <v/>
      </c>
      <c r="K81" s="72" t="str">
        <f t="shared" ca="1" si="22"/>
        <v/>
      </c>
      <c r="L81" s="128" t="str">
        <f t="shared" ca="1" si="26"/>
        <v/>
      </c>
      <c r="M81" s="165" t="str">
        <f t="shared" ca="1" si="27"/>
        <v/>
      </c>
      <c r="N81" s="72" t="str">
        <f t="shared" ca="1" si="28"/>
        <v/>
      </c>
      <c r="O81" s="71" t="str">
        <f t="shared" ca="1" si="29"/>
        <v/>
      </c>
      <c r="P81" s="73" t="str">
        <f t="shared" ca="1" si="30"/>
        <v/>
      </c>
      <c r="Q81" s="120" t="str">
        <f t="shared" ca="1" si="31"/>
        <v/>
      </c>
      <c r="R81" s="77">
        <f ca="1">IFERROR(SUM($I$15:I81)/$N$5,"")</f>
        <v>0.26159857664069186</v>
      </c>
    </row>
    <row r="82" spans="2:18" x14ac:dyDescent="0.25">
      <c r="B82" s="124">
        <f t="shared" si="32"/>
        <v>43627</v>
      </c>
      <c r="C82" s="127" t="str">
        <f t="shared" ca="1" si="23"/>
        <v/>
      </c>
      <c r="D82" s="71" t="str">
        <f t="shared" ca="1" si="24"/>
        <v/>
      </c>
      <c r="E82" s="71" t="str">
        <f t="shared" ca="1" si="25"/>
        <v/>
      </c>
      <c r="F82" s="71" t="str">
        <f t="shared" ca="1" si="33"/>
        <v/>
      </c>
      <c r="G82" s="71" t="str">
        <f t="shared" ca="1" si="34"/>
        <v/>
      </c>
      <c r="H82" s="71" t="str">
        <f t="shared" ca="1" si="35"/>
        <v/>
      </c>
      <c r="I82" s="128" t="str">
        <f t="shared" ref="I82:I99" ca="1" si="37">IF(B82&gt;$B$10,"",IFERROR(AVERAGE(INDIRECT("'"&amp;TEXT($B82,"MM-DD-YY")&amp;"'!L7")),""))</f>
        <v/>
      </c>
      <c r="J82" s="157" t="str">
        <f t="shared" ca="1" si="36"/>
        <v/>
      </c>
      <c r="K82" s="72" t="str">
        <f t="shared" ca="1" si="22"/>
        <v/>
      </c>
      <c r="L82" s="128" t="str">
        <f t="shared" ca="1" si="26"/>
        <v/>
      </c>
      <c r="M82" s="165" t="str">
        <f t="shared" ca="1" si="27"/>
        <v/>
      </c>
      <c r="N82" s="72" t="str">
        <f t="shared" ca="1" si="28"/>
        <v/>
      </c>
      <c r="O82" s="71" t="str">
        <f t="shared" ca="1" si="29"/>
        <v/>
      </c>
      <c r="P82" s="73" t="str">
        <f t="shared" ca="1" si="30"/>
        <v/>
      </c>
      <c r="Q82" s="120" t="str">
        <f t="shared" ca="1" si="31"/>
        <v/>
      </c>
      <c r="R82" s="77">
        <f ca="1">IFERROR(SUM($I$15:I82)/$N$5,"")</f>
        <v>0.26159857664069186</v>
      </c>
    </row>
    <row r="83" spans="2:18" x14ac:dyDescent="0.25">
      <c r="B83" s="124">
        <f t="shared" si="32"/>
        <v>43628</v>
      </c>
      <c r="C83" s="127" t="str">
        <f t="shared" ca="1" si="23"/>
        <v/>
      </c>
      <c r="D83" s="71" t="str">
        <f t="shared" ca="1" si="24"/>
        <v/>
      </c>
      <c r="E83" s="71" t="str">
        <f t="shared" ca="1" si="25"/>
        <v/>
      </c>
      <c r="F83" s="71" t="str">
        <f t="shared" ca="1" si="33"/>
        <v/>
      </c>
      <c r="G83" s="71" t="str">
        <f t="shared" ca="1" si="34"/>
        <v/>
      </c>
      <c r="H83" s="71" t="str">
        <f t="shared" ca="1" si="35"/>
        <v/>
      </c>
      <c r="I83" s="128" t="str">
        <f t="shared" ca="1" si="37"/>
        <v/>
      </c>
      <c r="J83" s="157" t="str">
        <f t="shared" ca="1" si="36"/>
        <v/>
      </c>
      <c r="K83" s="72" t="str">
        <f t="shared" ca="1" si="22"/>
        <v/>
      </c>
      <c r="L83" s="128" t="str">
        <f t="shared" ca="1" si="26"/>
        <v/>
      </c>
      <c r="M83" s="165" t="str">
        <f t="shared" ca="1" si="27"/>
        <v/>
      </c>
      <c r="N83" s="72" t="str">
        <f t="shared" ca="1" si="28"/>
        <v/>
      </c>
      <c r="O83" s="71" t="str">
        <f t="shared" ca="1" si="29"/>
        <v/>
      </c>
      <c r="P83" s="73" t="str">
        <f t="shared" ca="1" si="30"/>
        <v/>
      </c>
      <c r="Q83" s="120" t="str">
        <f t="shared" ca="1" si="31"/>
        <v/>
      </c>
      <c r="R83" s="77">
        <f ca="1">IFERROR(SUM($I$15:I83)/$N$5,"")</f>
        <v>0.26159857664069186</v>
      </c>
    </row>
    <row r="84" spans="2:18" x14ac:dyDescent="0.25">
      <c r="B84" s="124">
        <f t="shared" si="32"/>
        <v>43629</v>
      </c>
      <c r="C84" s="127" t="str">
        <f t="shared" ca="1" si="23"/>
        <v/>
      </c>
      <c r="D84" s="71" t="str">
        <f t="shared" ca="1" si="24"/>
        <v/>
      </c>
      <c r="E84" s="71" t="str">
        <f t="shared" ca="1" si="25"/>
        <v/>
      </c>
      <c r="F84" s="71" t="str">
        <f t="shared" ca="1" si="33"/>
        <v/>
      </c>
      <c r="G84" s="71" t="str">
        <f t="shared" ca="1" si="34"/>
        <v/>
      </c>
      <c r="H84" s="71" t="str">
        <f t="shared" ca="1" si="35"/>
        <v/>
      </c>
      <c r="I84" s="128" t="str">
        <f t="shared" ca="1" si="37"/>
        <v/>
      </c>
      <c r="J84" s="157" t="str">
        <f t="shared" ca="1" si="36"/>
        <v/>
      </c>
      <c r="K84" s="72" t="str">
        <f t="shared" ca="1" si="22"/>
        <v/>
      </c>
      <c r="L84" s="128" t="str">
        <f t="shared" ca="1" si="26"/>
        <v/>
      </c>
      <c r="M84" s="165" t="str">
        <f t="shared" ca="1" si="27"/>
        <v/>
      </c>
      <c r="N84" s="72" t="str">
        <f t="shared" ca="1" si="28"/>
        <v/>
      </c>
      <c r="O84" s="71" t="str">
        <f t="shared" ca="1" si="29"/>
        <v/>
      </c>
      <c r="P84" s="73" t="str">
        <f t="shared" ca="1" si="30"/>
        <v/>
      </c>
      <c r="Q84" s="120" t="str">
        <f t="shared" ca="1" si="31"/>
        <v/>
      </c>
      <c r="R84" s="77">
        <f ca="1">IFERROR(SUM($I$15:I84)/$N$5,"")</f>
        <v>0.26159857664069186</v>
      </c>
    </row>
    <row r="85" spans="2:18" x14ac:dyDescent="0.25">
      <c r="B85" s="124">
        <f t="shared" si="32"/>
        <v>43630</v>
      </c>
      <c r="C85" s="127" t="str">
        <f t="shared" ca="1" si="23"/>
        <v/>
      </c>
      <c r="D85" s="71" t="str">
        <f t="shared" ca="1" si="24"/>
        <v/>
      </c>
      <c r="E85" s="71" t="str">
        <f t="shared" ca="1" si="25"/>
        <v/>
      </c>
      <c r="F85" s="71" t="str">
        <f t="shared" ca="1" si="33"/>
        <v/>
      </c>
      <c r="G85" s="71" t="str">
        <f t="shared" ca="1" si="34"/>
        <v/>
      </c>
      <c r="H85" s="71" t="str">
        <f t="shared" ca="1" si="35"/>
        <v/>
      </c>
      <c r="I85" s="128" t="str">
        <f t="shared" ca="1" si="37"/>
        <v/>
      </c>
      <c r="J85" s="157" t="str">
        <f t="shared" ca="1" si="36"/>
        <v/>
      </c>
      <c r="K85" s="72" t="str">
        <f t="shared" ca="1" si="22"/>
        <v/>
      </c>
      <c r="L85" s="128" t="str">
        <f t="shared" ca="1" si="26"/>
        <v/>
      </c>
      <c r="M85" s="165" t="str">
        <f t="shared" ca="1" si="27"/>
        <v/>
      </c>
      <c r="N85" s="72" t="str">
        <f t="shared" ca="1" si="28"/>
        <v/>
      </c>
      <c r="O85" s="71" t="str">
        <f t="shared" ca="1" si="29"/>
        <v/>
      </c>
      <c r="P85" s="73" t="str">
        <f t="shared" ca="1" si="30"/>
        <v/>
      </c>
      <c r="Q85" s="120" t="str">
        <f t="shared" ca="1" si="31"/>
        <v/>
      </c>
      <c r="R85" s="77">
        <f ca="1">IFERROR(SUM($I$15:I85)/$N$5,"")</f>
        <v>0.26159857664069186</v>
      </c>
    </row>
    <row r="86" spans="2:18" x14ac:dyDescent="0.25">
      <c r="B86" s="124">
        <f t="shared" si="32"/>
        <v>43631</v>
      </c>
      <c r="C86" s="127" t="str">
        <f t="shared" ca="1" si="23"/>
        <v/>
      </c>
      <c r="D86" s="71" t="str">
        <f t="shared" ca="1" si="24"/>
        <v/>
      </c>
      <c r="E86" s="71" t="str">
        <f t="shared" ca="1" si="25"/>
        <v/>
      </c>
      <c r="F86" s="71" t="str">
        <f t="shared" ca="1" si="33"/>
        <v/>
      </c>
      <c r="G86" s="71" t="str">
        <f t="shared" ca="1" si="34"/>
        <v/>
      </c>
      <c r="H86" s="71" t="str">
        <f t="shared" ca="1" si="35"/>
        <v/>
      </c>
      <c r="I86" s="128" t="str">
        <f t="shared" ca="1" si="37"/>
        <v/>
      </c>
      <c r="J86" s="157" t="str">
        <f t="shared" ca="1" si="36"/>
        <v/>
      </c>
      <c r="K86" s="72" t="str">
        <f t="shared" ca="1" si="22"/>
        <v/>
      </c>
      <c r="L86" s="128" t="str">
        <f t="shared" ca="1" si="26"/>
        <v/>
      </c>
      <c r="M86" s="165" t="str">
        <f t="shared" ca="1" si="27"/>
        <v/>
      </c>
      <c r="N86" s="72" t="str">
        <f t="shared" ca="1" si="28"/>
        <v/>
      </c>
      <c r="O86" s="71" t="str">
        <f t="shared" ca="1" si="29"/>
        <v/>
      </c>
      <c r="P86" s="73" t="str">
        <f t="shared" ca="1" si="30"/>
        <v/>
      </c>
      <c r="Q86" s="120" t="str">
        <f t="shared" ca="1" si="31"/>
        <v/>
      </c>
      <c r="R86" s="77">
        <f ca="1">IFERROR(SUM($I$15:I86)/$N$5,"")</f>
        <v>0.26159857664069186</v>
      </c>
    </row>
    <row r="87" spans="2:18" x14ac:dyDescent="0.25">
      <c r="B87" s="124">
        <f t="shared" si="32"/>
        <v>43632</v>
      </c>
      <c r="C87" s="127" t="str">
        <f t="shared" ca="1" si="23"/>
        <v/>
      </c>
      <c r="D87" s="71" t="str">
        <f t="shared" ca="1" si="24"/>
        <v/>
      </c>
      <c r="E87" s="71" t="str">
        <f t="shared" ca="1" si="25"/>
        <v/>
      </c>
      <c r="F87" s="71" t="str">
        <f t="shared" ca="1" si="33"/>
        <v/>
      </c>
      <c r="G87" s="71" t="str">
        <f t="shared" ca="1" si="34"/>
        <v/>
      </c>
      <c r="H87" s="71" t="str">
        <f t="shared" ca="1" si="35"/>
        <v/>
      </c>
      <c r="I87" s="128" t="str">
        <f t="shared" ca="1" si="37"/>
        <v/>
      </c>
      <c r="J87" s="157" t="str">
        <f t="shared" ca="1" si="36"/>
        <v/>
      </c>
      <c r="K87" s="72" t="str">
        <f t="shared" ca="1" si="22"/>
        <v/>
      </c>
      <c r="L87" s="128" t="str">
        <f t="shared" ca="1" si="26"/>
        <v/>
      </c>
      <c r="M87" s="165" t="str">
        <f t="shared" ca="1" si="27"/>
        <v/>
      </c>
      <c r="N87" s="72" t="str">
        <f t="shared" ca="1" si="28"/>
        <v/>
      </c>
      <c r="O87" s="71" t="str">
        <f t="shared" ca="1" si="29"/>
        <v/>
      </c>
      <c r="P87" s="73" t="str">
        <f t="shared" ca="1" si="30"/>
        <v/>
      </c>
      <c r="Q87" s="120" t="str">
        <f t="shared" ca="1" si="31"/>
        <v/>
      </c>
      <c r="R87" s="77">
        <f ca="1">IFERROR(SUM($I$15:I87)/$N$5,"")</f>
        <v>0.26159857664069186</v>
      </c>
    </row>
    <row r="88" spans="2:18" x14ac:dyDescent="0.25">
      <c r="B88" s="124">
        <f t="shared" si="32"/>
        <v>43633</v>
      </c>
      <c r="C88" s="127" t="str">
        <f t="shared" ca="1" si="23"/>
        <v/>
      </c>
      <c r="D88" s="71" t="str">
        <f t="shared" ca="1" si="24"/>
        <v/>
      </c>
      <c r="E88" s="71" t="str">
        <f t="shared" ca="1" si="25"/>
        <v/>
      </c>
      <c r="F88" s="71" t="str">
        <f t="shared" ca="1" si="33"/>
        <v/>
      </c>
      <c r="G88" s="71" t="str">
        <f t="shared" ca="1" si="34"/>
        <v/>
      </c>
      <c r="H88" s="71" t="str">
        <f t="shared" ca="1" si="35"/>
        <v/>
      </c>
      <c r="I88" s="128" t="str">
        <f t="shared" ca="1" si="37"/>
        <v/>
      </c>
      <c r="J88" s="157" t="str">
        <f t="shared" ca="1" si="36"/>
        <v/>
      </c>
      <c r="K88" s="72" t="str">
        <f t="shared" ca="1" si="22"/>
        <v/>
      </c>
      <c r="L88" s="128" t="str">
        <f t="shared" ca="1" si="26"/>
        <v/>
      </c>
      <c r="M88" s="165" t="str">
        <f t="shared" ca="1" si="27"/>
        <v/>
      </c>
      <c r="N88" s="72" t="str">
        <f t="shared" ca="1" si="28"/>
        <v/>
      </c>
      <c r="O88" s="71" t="str">
        <f t="shared" ca="1" si="29"/>
        <v/>
      </c>
      <c r="P88" s="73" t="str">
        <f t="shared" ca="1" si="30"/>
        <v/>
      </c>
      <c r="Q88" s="120" t="str">
        <f t="shared" ca="1" si="31"/>
        <v/>
      </c>
      <c r="R88" s="77">
        <f ca="1">IFERROR(SUM($I$15:I88)/$N$5,"")</f>
        <v>0.26159857664069186</v>
      </c>
    </row>
    <row r="89" spans="2:18" x14ac:dyDescent="0.25">
      <c r="B89" s="124">
        <f t="shared" si="32"/>
        <v>43634</v>
      </c>
      <c r="C89" s="127" t="str">
        <f t="shared" ca="1" si="23"/>
        <v/>
      </c>
      <c r="D89" s="71" t="str">
        <f t="shared" ca="1" si="24"/>
        <v/>
      </c>
      <c r="E89" s="71" t="str">
        <f t="shared" ca="1" si="25"/>
        <v/>
      </c>
      <c r="F89" s="71" t="str">
        <f t="shared" ca="1" si="33"/>
        <v/>
      </c>
      <c r="G89" s="71" t="str">
        <f t="shared" ca="1" si="34"/>
        <v/>
      </c>
      <c r="H89" s="71" t="str">
        <f t="shared" ca="1" si="35"/>
        <v/>
      </c>
      <c r="I89" s="128" t="str">
        <f t="shared" ca="1" si="37"/>
        <v/>
      </c>
      <c r="J89" s="157" t="str">
        <f t="shared" ca="1" si="36"/>
        <v/>
      </c>
      <c r="K89" s="72" t="str">
        <f t="shared" ca="1" si="22"/>
        <v/>
      </c>
      <c r="L89" s="128" t="str">
        <f t="shared" ca="1" si="26"/>
        <v/>
      </c>
      <c r="M89" s="165" t="str">
        <f t="shared" ca="1" si="27"/>
        <v/>
      </c>
      <c r="N89" s="72" t="str">
        <f t="shared" ca="1" si="28"/>
        <v/>
      </c>
      <c r="O89" s="71" t="str">
        <f t="shared" ca="1" si="29"/>
        <v/>
      </c>
      <c r="P89" s="73" t="str">
        <f t="shared" ca="1" si="30"/>
        <v/>
      </c>
      <c r="Q89" s="120" t="str">
        <f t="shared" ca="1" si="31"/>
        <v/>
      </c>
      <c r="R89" s="77">
        <f ca="1">IFERROR(SUM($I$15:I89)/$N$5,"")</f>
        <v>0.26159857664069186</v>
      </c>
    </row>
    <row r="90" spans="2:18" x14ac:dyDescent="0.25">
      <c r="B90" s="124">
        <f t="shared" si="32"/>
        <v>43635</v>
      </c>
      <c r="C90" s="127" t="str">
        <f t="shared" ca="1" si="23"/>
        <v/>
      </c>
      <c r="D90" s="71" t="str">
        <f t="shared" ca="1" si="24"/>
        <v/>
      </c>
      <c r="E90" s="71" t="str">
        <f t="shared" ca="1" si="25"/>
        <v/>
      </c>
      <c r="F90" s="71" t="str">
        <f t="shared" ca="1" si="33"/>
        <v/>
      </c>
      <c r="G90" s="71" t="str">
        <f t="shared" ca="1" si="34"/>
        <v/>
      </c>
      <c r="H90" s="71" t="str">
        <f t="shared" ca="1" si="35"/>
        <v/>
      </c>
      <c r="I90" s="128" t="str">
        <f t="shared" ca="1" si="37"/>
        <v/>
      </c>
      <c r="J90" s="157" t="str">
        <f t="shared" ca="1" si="36"/>
        <v/>
      </c>
      <c r="K90" s="72" t="str">
        <f t="shared" ca="1" si="22"/>
        <v/>
      </c>
      <c r="L90" s="128" t="str">
        <f t="shared" ca="1" si="26"/>
        <v/>
      </c>
      <c r="M90" s="165" t="str">
        <f t="shared" ca="1" si="27"/>
        <v/>
      </c>
      <c r="N90" s="72" t="str">
        <f t="shared" ca="1" si="28"/>
        <v/>
      </c>
      <c r="O90" s="71" t="str">
        <f t="shared" ca="1" si="29"/>
        <v/>
      </c>
      <c r="P90" s="73" t="str">
        <f t="shared" ca="1" si="30"/>
        <v/>
      </c>
      <c r="Q90" s="120" t="str">
        <f t="shared" ca="1" si="31"/>
        <v/>
      </c>
      <c r="R90" s="77">
        <f ca="1">IFERROR(SUM($I$15:I90)/$N$5,"")</f>
        <v>0.26159857664069186</v>
      </c>
    </row>
    <row r="91" spans="2:18" x14ac:dyDescent="0.25">
      <c r="B91" s="124">
        <f t="shared" si="32"/>
        <v>43636</v>
      </c>
      <c r="C91" s="127" t="str">
        <f t="shared" ca="1" si="23"/>
        <v/>
      </c>
      <c r="D91" s="71" t="str">
        <f t="shared" ca="1" si="24"/>
        <v/>
      </c>
      <c r="E91" s="71" t="str">
        <f t="shared" ca="1" si="25"/>
        <v/>
      </c>
      <c r="F91" s="71" t="str">
        <f t="shared" ca="1" si="33"/>
        <v/>
      </c>
      <c r="G91" s="71" t="str">
        <f t="shared" ca="1" si="34"/>
        <v/>
      </c>
      <c r="H91" s="71" t="str">
        <f t="shared" ca="1" si="35"/>
        <v/>
      </c>
      <c r="I91" s="128" t="str">
        <f t="shared" ca="1" si="37"/>
        <v/>
      </c>
      <c r="J91" s="157" t="str">
        <f t="shared" ca="1" si="36"/>
        <v/>
      </c>
      <c r="K91" s="72" t="str">
        <f t="shared" ca="1" si="22"/>
        <v/>
      </c>
      <c r="L91" s="128" t="str">
        <f t="shared" ca="1" si="26"/>
        <v/>
      </c>
      <c r="M91" s="165" t="str">
        <f t="shared" ca="1" si="27"/>
        <v/>
      </c>
      <c r="N91" s="72" t="str">
        <f t="shared" ca="1" si="28"/>
        <v/>
      </c>
      <c r="O91" s="71" t="str">
        <f t="shared" ca="1" si="29"/>
        <v/>
      </c>
      <c r="P91" s="73" t="str">
        <f t="shared" ca="1" si="30"/>
        <v/>
      </c>
      <c r="Q91" s="120" t="str">
        <f t="shared" ca="1" si="31"/>
        <v/>
      </c>
      <c r="R91" s="77">
        <f ca="1">IFERROR(SUM($I$15:I91)/$N$5,"")</f>
        <v>0.26159857664069186</v>
      </c>
    </row>
    <row r="92" spans="2:18" x14ac:dyDescent="0.25">
      <c r="B92" s="124">
        <f t="shared" si="32"/>
        <v>43637</v>
      </c>
      <c r="C92" s="127" t="str">
        <f t="shared" ca="1" si="23"/>
        <v/>
      </c>
      <c r="D92" s="71" t="str">
        <f t="shared" ca="1" si="24"/>
        <v/>
      </c>
      <c r="E92" s="71" t="str">
        <f t="shared" ca="1" si="25"/>
        <v/>
      </c>
      <c r="F92" s="71" t="str">
        <f t="shared" ca="1" si="33"/>
        <v/>
      </c>
      <c r="G92" s="71" t="str">
        <f t="shared" ca="1" si="34"/>
        <v/>
      </c>
      <c r="H92" s="71" t="str">
        <f t="shared" ca="1" si="35"/>
        <v/>
      </c>
      <c r="I92" s="128" t="str">
        <f t="shared" ca="1" si="37"/>
        <v/>
      </c>
      <c r="J92" s="157" t="str">
        <f t="shared" ca="1" si="36"/>
        <v/>
      </c>
      <c r="K92" s="72" t="str">
        <f t="shared" ca="1" si="22"/>
        <v/>
      </c>
      <c r="L92" s="128" t="str">
        <f t="shared" ca="1" si="26"/>
        <v/>
      </c>
      <c r="M92" s="165" t="str">
        <f t="shared" ca="1" si="27"/>
        <v/>
      </c>
      <c r="N92" s="72" t="str">
        <f t="shared" ca="1" si="28"/>
        <v/>
      </c>
      <c r="O92" s="71" t="str">
        <f t="shared" ca="1" si="29"/>
        <v/>
      </c>
      <c r="P92" s="73" t="str">
        <f t="shared" ca="1" si="30"/>
        <v/>
      </c>
      <c r="Q92" s="120" t="str">
        <f t="shared" ca="1" si="31"/>
        <v/>
      </c>
      <c r="R92" s="77">
        <f ca="1">IFERROR(SUM($I$15:I92)/$N$5,"")</f>
        <v>0.26159857664069186</v>
      </c>
    </row>
    <row r="93" spans="2:18" x14ac:dyDescent="0.25">
      <c r="B93" s="124">
        <f t="shared" si="32"/>
        <v>43638</v>
      </c>
      <c r="C93" s="127" t="str">
        <f t="shared" ca="1" si="23"/>
        <v/>
      </c>
      <c r="D93" s="71" t="str">
        <f t="shared" ca="1" si="24"/>
        <v/>
      </c>
      <c r="E93" s="71" t="str">
        <f t="shared" ca="1" si="25"/>
        <v/>
      </c>
      <c r="F93" s="71" t="str">
        <f t="shared" ca="1" si="33"/>
        <v/>
      </c>
      <c r="G93" s="71" t="str">
        <f t="shared" ca="1" si="34"/>
        <v/>
      </c>
      <c r="H93" s="71" t="str">
        <f t="shared" ca="1" si="35"/>
        <v/>
      </c>
      <c r="I93" s="128" t="str">
        <f t="shared" ca="1" si="37"/>
        <v/>
      </c>
      <c r="J93" s="157" t="str">
        <f t="shared" ca="1" si="36"/>
        <v/>
      </c>
      <c r="K93" s="72" t="str">
        <f t="shared" ca="1" si="22"/>
        <v/>
      </c>
      <c r="L93" s="128" t="str">
        <f t="shared" ca="1" si="26"/>
        <v/>
      </c>
      <c r="M93" s="165" t="str">
        <f t="shared" ca="1" si="27"/>
        <v/>
      </c>
      <c r="N93" s="72" t="str">
        <f t="shared" ca="1" si="28"/>
        <v/>
      </c>
      <c r="O93" s="71" t="str">
        <f t="shared" ca="1" si="29"/>
        <v/>
      </c>
      <c r="P93" s="73" t="str">
        <f t="shared" ca="1" si="30"/>
        <v/>
      </c>
      <c r="Q93" s="120" t="str">
        <f t="shared" ca="1" si="31"/>
        <v/>
      </c>
      <c r="R93" s="77">
        <f ca="1">IFERROR(SUM($I$15:I93)/$N$5,"")</f>
        <v>0.26159857664069186</v>
      </c>
    </row>
    <row r="94" spans="2:18" x14ac:dyDescent="0.25">
      <c r="B94" s="124">
        <f t="shared" si="32"/>
        <v>43639</v>
      </c>
      <c r="C94" s="127" t="str">
        <f t="shared" ca="1" si="23"/>
        <v/>
      </c>
      <c r="D94" s="71" t="str">
        <f t="shared" ca="1" si="24"/>
        <v/>
      </c>
      <c r="E94" s="71" t="str">
        <f t="shared" ca="1" si="25"/>
        <v/>
      </c>
      <c r="F94" s="71" t="str">
        <f t="shared" ca="1" si="33"/>
        <v/>
      </c>
      <c r="G94" s="71" t="str">
        <f t="shared" ca="1" si="34"/>
        <v/>
      </c>
      <c r="H94" s="71" t="str">
        <f t="shared" ca="1" si="35"/>
        <v/>
      </c>
      <c r="I94" s="128" t="str">
        <f t="shared" ca="1" si="37"/>
        <v/>
      </c>
      <c r="J94" s="157" t="str">
        <f t="shared" ca="1" si="36"/>
        <v/>
      </c>
      <c r="K94" s="72" t="str">
        <f t="shared" ca="1" si="22"/>
        <v/>
      </c>
      <c r="L94" s="128" t="str">
        <f t="shared" ca="1" si="26"/>
        <v/>
      </c>
      <c r="M94" s="165" t="str">
        <f t="shared" ca="1" si="27"/>
        <v/>
      </c>
      <c r="N94" s="72" t="str">
        <f t="shared" ca="1" si="28"/>
        <v/>
      </c>
      <c r="O94" s="71" t="str">
        <f t="shared" ca="1" si="29"/>
        <v/>
      </c>
      <c r="P94" s="73" t="str">
        <f t="shared" ca="1" si="30"/>
        <v/>
      </c>
      <c r="Q94" s="120" t="str">
        <f t="shared" ca="1" si="31"/>
        <v/>
      </c>
      <c r="R94" s="77">
        <f ca="1">IFERROR(SUM($I$15:I94)/$N$5,"")</f>
        <v>0.26159857664069186</v>
      </c>
    </row>
    <row r="95" spans="2:18" x14ac:dyDescent="0.25">
      <c r="B95" s="124">
        <f t="shared" si="32"/>
        <v>43640</v>
      </c>
      <c r="C95" s="127" t="str">
        <f t="shared" ca="1" si="23"/>
        <v/>
      </c>
      <c r="D95" s="71" t="str">
        <f t="shared" ca="1" si="24"/>
        <v/>
      </c>
      <c r="E95" s="71" t="str">
        <f t="shared" ca="1" si="25"/>
        <v/>
      </c>
      <c r="F95" s="71" t="str">
        <f t="shared" ca="1" si="33"/>
        <v/>
      </c>
      <c r="G95" s="71" t="str">
        <f t="shared" ca="1" si="34"/>
        <v/>
      </c>
      <c r="H95" s="71" t="str">
        <f t="shared" ca="1" si="35"/>
        <v/>
      </c>
      <c r="I95" s="128" t="str">
        <f t="shared" ca="1" si="37"/>
        <v/>
      </c>
      <c r="J95" s="157" t="str">
        <f t="shared" ca="1" si="36"/>
        <v/>
      </c>
      <c r="K95" s="72" t="str">
        <f t="shared" ca="1" si="22"/>
        <v/>
      </c>
      <c r="L95" s="128" t="str">
        <f t="shared" ca="1" si="26"/>
        <v/>
      </c>
      <c r="M95" s="165" t="str">
        <f t="shared" ca="1" si="27"/>
        <v/>
      </c>
      <c r="N95" s="72" t="str">
        <f t="shared" ca="1" si="28"/>
        <v/>
      </c>
      <c r="O95" s="71" t="str">
        <f t="shared" ca="1" si="29"/>
        <v/>
      </c>
      <c r="P95" s="73" t="str">
        <f t="shared" ca="1" si="30"/>
        <v/>
      </c>
      <c r="Q95" s="120" t="str">
        <f t="shared" ca="1" si="31"/>
        <v/>
      </c>
      <c r="R95" s="77">
        <f ca="1">IFERROR(SUM($I$15:I95)/$N$5,"")</f>
        <v>0.26159857664069186</v>
      </c>
    </row>
    <row r="96" spans="2:18" x14ac:dyDescent="0.25">
      <c r="B96" s="124">
        <f t="shared" si="32"/>
        <v>43641</v>
      </c>
      <c r="C96" s="127" t="str">
        <f t="shared" ca="1" si="23"/>
        <v/>
      </c>
      <c r="D96" s="71" t="str">
        <f t="shared" ca="1" si="24"/>
        <v/>
      </c>
      <c r="E96" s="71" t="str">
        <f t="shared" ca="1" si="25"/>
        <v/>
      </c>
      <c r="F96" s="71" t="str">
        <f t="shared" ca="1" si="33"/>
        <v/>
      </c>
      <c r="G96" s="71" t="str">
        <f t="shared" ca="1" si="34"/>
        <v/>
      </c>
      <c r="H96" s="71" t="str">
        <f t="shared" ca="1" si="35"/>
        <v/>
      </c>
      <c r="I96" s="128" t="str">
        <f t="shared" ca="1" si="37"/>
        <v/>
      </c>
      <c r="J96" s="157" t="str">
        <f t="shared" ca="1" si="36"/>
        <v/>
      </c>
      <c r="K96" s="72" t="str">
        <f t="shared" ca="1" si="22"/>
        <v/>
      </c>
      <c r="L96" s="128" t="str">
        <f t="shared" ca="1" si="26"/>
        <v/>
      </c>
      <c r="M96" s="165" t="str">
        <f t="shared" ca="1" si="27"/>
        <v/>
      </c>
      <c r="N96" s="72" t="str">
        <f t="shared" ca="1" si="28"/>
        <v/>
      </c>
      <c r="O96" s="71" t="str">
        <f t="shared" ca="1" si="29"/>
        <v/>
      </c>
      <c r="P96" s="73" t="str">
        <f t="shared" ca="1" si="30"/>
        <v/>
      </c>
      <c r="Q96" s="120" t="str">
        <f t="shared" ca="1" si="31"/>
        <v/>
      </c>
      <c r="R96" s="77">
        <f ca="1">IFERROR(SUM($I$15:I96)/$N$5,"")</f>
        <v>0.26159857664069186</v>
      </c>
    </row>
    <row r="97" spans="2:18" x14ac:dyDescent="0.25">
      <c r="B97" s="124">
        <f t="shared" si="32"/>
        <v>43642</v>
      </c>
      <c r="C97" s="127" t="str">
        <f t="shared" ca="1" si="23"/>
        <v/>
      </c>
      <c r="D97" s="71" t="str">
        <f t="shared" ca="1" si="24"/>
        <v/>
      </c>
      <c r="E97" s="71" t="str">
        <f t="shared" ca="1" si="25"/>
        <v/>
      </c>
      <c r="F97" s="71" t="str">
        <f t="shared" ca="1" si="33"/>
        <v/>
      </c>
      <c r="G97" s="71" t="str">
        <f t="shared" ca="1" si="34"/>
        <v/>
      </c>
      <c r="H97" s="71" t="str">
        <f t="shared" ca="1" si="35"/>
        <v/>
      </c>
      <c r="I97" s="128" t="str">
        <f t="shared" ca="1" si="37"/>
        <v/>
      </c>
      <c r="J97" s="157" t="str">
        <f t="shared" ca="1" si="36"/>
        <v/>
      </c>
      <c r="K97" s="72" t="str">
        <f t="shared" ca="1" si="22"/>
        <v/>
      </c>
      <c r="L97" s="128" t="str">
        <f t="shared" ca="1" si="26"/>
        <v/>
      </c>
      <c r="M97" s="165" t="str">
        <f t="shared" ca="1" si="27"/>
        <v/>
      </c>
      <c r="N97" s="72" t="str">
        <f t="shared" ca="1" si="28"/>
        <v/>
      </c>
      <c r="O97" s="71" t="str">
        <f t="shared" ca="1" si="29"/>
        <v/>
      </c>
      <c r="P97" s="73" t="str">
        <f t="shared" ca="1" si="30"/>
        <v/>
      </c>
      <c r="Q97" s="120" t="str">
        <f t="shared" ca="1" si="31"/>
        <v/>
      </c>
      <c r="R97" s="77">
        <f ca="1">IFERROR(SUM($I$15:I97)/$N$5,"")</f>
        <v>0.26159857664069186</v>
      </c>
    </row>
    <row r="98" spans="2:18" x14ac:dyDescent="0.25">
      <c r="B98" s="124">
        <f t="shared" si="32"/>
        <v>43643</v>
      </c>
      <c r="C98" s="127" t="str">
        <f t="shared" ca="1" si="23"/>
        <v/>
      </c>
      <c r="D98" s="71" t="str">
        <f t="shared" ca="1" si="24"/>
        <v/>
      </c>
      <c r="E98" s="71" t="str">
        <f t="shared" ca="1" si="25"/>
        <v/>
      </c>
      <c r="F98" s="71" t="str">
        <f t="shared" ca="1" si="33"/>
        <v/>
      </c>
      <c r="G98" s="71" t="str">
        <f t="shared" ca="1" si="34"/>
        <v/>
      </c>
      <c r="H98" s="71" t="str">
        <f t="shared" ca="1" si="35"/>
        <v/>
      </c>
      <c r="I98" s="128" t="str">
        <f t="shared" ca="1" si="37"/>
        <v/>
      </c>
      <c r="J98" s="157" t="str">
        <f t="shared" ca="1" si="36"/>
        <v/>
      </c>
      <c r="K98" s="72" t="str">
        <f t="shared" ca="1" si="22"/>
        <v/>
      </c>
      <c r="L98" s="128" t="str">
        <f t="shared" ca="1" si="26"/>
        <v/>
      </c>
      <c r="M98" s="165" t="str">
        <f t="shared" ca="1" si="27"/>
        <v/>
      </c>
      <c r="N98" s="72" t="str">
        <f t="shared" ca="1" si="28"/>
        <v/>
      </c>
      <c r="O98" s="71" t="str">
        <f t="shared" ca="1" si="29"/>
        <v/>
      </c>
      <c r="P98" s="73" t="str">
        <f t="shared" ca="1" si="30"/>
        <v/>
      </c>
      <c r="Q98" s="120" t="str">
        <f t="shared" ca="1" si="31"/>
        <v/>
      </c>
      <c r="R98" s="77">
        <f ca="1">IFERROR(SUM($I$15:I98)/$N$5,"")</f>
        <v>0.26159857664069186</v>
      </c>
    </row>
    <row r="99" spans="2:18" ht="15.75" thickBot="1" x14ac:dyDescent="0.3">
      <c r="B99" s="125">
        <f t="shared" si="32"/>
        <v>43644</v>
      </c>
      <c r="C99" s="129" t="str">
        <f t="shared" ca="1" si="23"/>
        <v/>
      </c>
      <c r="D99" s="74" t="str">
        <f t="shared" ca="1" si="24"/>
        <v/>
      </c>
      <c r="E99" s="74" t="str">
        <f t="shared" ca="1" si="25"/>
        <v/>
      </c>
      <c r="F99" s="74" t="str">
        <f t="shared" ca="1" si="33"/>
        <v/>
      </c>
      <c r="G99" s="74" t="str">
        <f t="shared" ca="1" si="34"/>
        <v/>
      </c>
      <c r="H99" s="74" t="str">
        <f t="shared" ca="1" si="35"/>
        <v/>
      </c>
      <c r="I99" s="128" t="str">
        <f t="shared" ca="1" si="37"/>
        <v/>
      </c>
      <c r="J99" s="158" t="str">
        <f t="shared" ca="1" si="36"/>
        <v/>
      </c>
      <c r="K99" s="75" t="str">
        <f t="shared" ca="1" si="22"/>
        <v/>
      </c>
      <c r="L99" s="130" t="str">
        <f t="shared" ca="1" si="26"/>
        <v/>
      </c>
      <c r="M99" s="166" t="str">
        <f t="shared" ca="1" si="27"/>
        <v/>
      </c>
      <c r="N99" s="75" t="str">
        <f t="shared" ca="1" si="28"/>
        <v/>
      </c>
      <c r="O99" s="74" t="str">
        <f t="shared" ca="1" si="29"/>
        <v/>
      </c>
      <c r="P99" s="163" t="str">
        <f t="shared" ca="1" si="30"/>
        <v/>
      </c>
      <c r="Q99" s="121" t="str">
        <f t="shared" ca="1" si="31"/>
        <v/>
      </c>
      <c r="R99" s="78">
        <f ca="1">IFERROR(SUM($I$15:I99)/$N$5,"")</f>
        <v>0.26159857664069186</v>
      </c>
    </row>
    <row r="100" spans="2:18" ht="15.75" thickTop="1" x14ac:dyDescent="0.25"/>
    <row r="116" spans="2:4" x14ac:dyDescent="0.25">
      <c r="B116" s="2"/>
      <c r="C116" s="2"/>
      <c r="D116" s="2"/>
    </row>
  </sheetData>
  <mergeCells count="19"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8:D8"/>
    <mergeCell ref="E8:G8"/>
    <mergeCell ref="K8:M8"/>
    <mergeCell ref="P8:Q8"/>
    <mergeCell ref="C5:D5"/>
    <mergeCell ref="E5:G5"/>
    <mergeCell ref="K5:M5"/>
    <mergeCell ref="P5:Q5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AD1239"/>
  <sheetViews>
    <sheetView showGridLines="0" topLeftCell="A367" workbookViewId="0">
      <selection activeCell="B25" sqref="B25:R494"/>
    </sheetView>
  </sheetViews>
  <sheetFormatPr defaultColWidth="9.140625" defaultRowHeight="15" x14ac:dyDescent="0.25"/>
  <cols>
    <col min="1" max="1" width="4.28515625" style="169" customWidth="1"/>
    <col min="2" max="2" width="17.42578125" customWidth="1"/>
    <col min="3" max="5" width="14" customWidth="1"/>
    <col min="6" max="6" width="11.140625" customWidth="1"/>
    <col min="7" max="7" width="12.85546875" bestFit="1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564" t="s">
        <v>68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67" t="s">
        <v>15</v>
      </c>
      <c r="D5" s="568"/>
      <c r="E5" s="600" t="str">
        <f>'Main Tab'!D5</f>
        <v>Foraker 1207 8UMH-11</v>
      </c>
      <c r="F5" s="600"/>
      <c r="G5" s="601"/>
      <c r="H5" s="11"/>
      <c r="I5" s="11"/>
      <c r="J5" s="149"/>
      <c r="K5" s="567" t="s">
        <v>69</v>
      </c>
      <c r="L5" s="602"/>
      <c r="M5" s="568"/>
      <c r="N5" s="68">
        <f>'Main Tab'!D10</f>
        <v>177608</v>
      </c>
      <c r="P5" s="567" t="s">
        <v>22</v>
      </c>
      <c r="Q5" s="568"/>
      <c r="R5" s="45">
        <f t="array" aca="1" ref="R5" ca="1">IFERROR(INDEX(B15:B99,MATCH(TRUE,(G15:G99)+1-1&gt;0,0),1),"")</f>
        <v>43561.708333333248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71" t="s">
        <v>16</v>
      </c>
      <c r="D6" s="572"/>
      <c r="E6" s="606" t="str">
        <f>'Main Tab'!D6</f>
        <v>STACK</v>
      </c>
      <c r="F6" s="606"/>
      <c r="G6" s="607"/>
      <c r="J6" s="149"/>
      <c r="K6" s="571" t="s">
        <v>20</v>
      </c>
      <c r="L6" s="608"/>
      <c r="M6" s="572"/>
      <c r="N6" s="20"/>
      <c r="O6" s="10"/>
      <c r="P6" s="575" t="s">
        <v>21</v>
      </c>
      <c r="Q6" s="576"/>
      <c r="R6" s="79">
        <f t="array" aca="1" ref="R6" ca="1">IFERROR(INDEX(B16:B100,MATCH(TRUE,(H16:H100)+1-1&gt;0,0),1),"")</f>
        <v>43560.708333333307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71" t="s">
        <v>17</v>
      </c>
      <c r="D7" s="572"/>
      <c r="E7" s="606" t="str">
        <f>'Main Tab'!D7</f>
        <v>Oklahoma</v>
      </c>
      <c r="F7" s="606"/>
      <c r="G7" s="607"/>
      <c r="J7" s="149"/>
      <c r="K7" s="575" t="s">
        <v>19</v>
      </c>
      <c r="L7" s="609"/>
      <c r="M7" s="576"/>
      <c r="N7" s="67"/>
      <c r="O7" s="10"/>
      <c r="P7" s="599"/>
      <c r="Q7" s="599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575" t="s">
        <v>18</v>
      </c>
      <c r="D8" s="576"/>
      <c r="E8" s="597" t="str">
        <f>'Main Tab'!D8</f>
        <v>Canadian</v>
      </c>
      <c r="F8" s="597"/>
      <c r="G8" s="598"/>
      <c r="J8" s="149"/>
      <c r="K8" s="599"/>
      <c r="L8" s="599"/>
      <c r="M8" s="599"/>
      <c r="N8" s="10"/>
      <c r="O8" s="10"/>
      <c r="P8" s="599"/>
      <c r="Q8" s="599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70">
        <f ca="1">MAX('Main Tab:04-05-19'!L5)+2</f>
        <v>43617</v>
      </c>
      <c r="J10" s="151" t="s">
        <v>125</v>
      </c>
      <c r="M10" s="151" t="s">
        <v>4</v>
      </c>
      <c r="N10" s="603" t="s">
        <v>38</v>
      </c>
      <c r="O10" s="604"/>
      <c r="P10" s="605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135</v>
      </c>
      <c r="G11" s="29" t="s">
        <v>136</v>
      </c>
      <c r="H11" s="29" t="s">
        <v>2</v>
      </c>
      <c r="I11" s="30" t="s">
        <v>135</v>
      </c>
      <c r="J11" s="154" t="s">
        <v>135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134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44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77" t="str">
        <f ca="1">IFERROR(AVERAGE(C15:C1238),"")</f>
        <v/>
      </c>
      <c r="D14" s="178">
        <f ca="1">IFERROR(AVERAGE(D15:D1238),"")</f>
        <v>818.99341021416808</v>
      </c>
      <c r="E14" s="178">
        <f t="shared" ref="E14" ca="1" si="0">IFERROR(AVERAGE(E15:E99),"")</f>
        <v>27.306666666666668</v>
      </c>
      <c r="F14" s="178">
        <f ca="1">SUM(F15:F99)</f>
        <v>3252</v>
      </c>
      <c r="G14" s="178">
        <f t="shared" ref="G14:J14" ca="1" si="1">SUM(G15:G99)</f>
        <v>2998.56</v>
      </c>
      <c r="H14" s="178">
        <f t="shared" ca="1" si="1"/>
        <v>117437</v>
      </c>
      <c r="I14" s="179">
        <f t="shared" ca="1" si="1"/>
        <v>3324</v>
      </c>
      <c r="J14" s="162">
        <f t="shared" ca="1" si="1"/>
        <v>0</v>
      </c>
      <c r="K14" s="138" t="str">
        <f t="shared" ref="K14:O14" ca="1" si="2">IFERROR(AVERAGE(K15:K99),"")</f>
        <v/>
      </c>
      <c r="L14" s="136" t="str">
        <f t="shared" ca="1" si="2"/>
        <v/>
      </c>
      <c r="M14" s="167" t="str">
        <f t="shared" ca="1" si="2"/>
        <v/>
      </c>
      <c r="N14" s="138" t="str">
        <f t="shared" ca="1" si="2"/>
        <v/>
      </c>
      <c r="O14" s="135" t="str">
        <f t="shared" ca="1" si="2"/>
        <v/>
      </c>
      <c r="P14" s="136">
        <f t="shared" ref="P14" ca="1" si="3">SUM(P15:P99)</f>
        <v>0</v>
      </c>
      <c r="Q14" s="137">
        <f ca="1">MIN(Q15:Q99)</f>
        <v>0</v>
      </c>
      <c r="R14" s="139">
        <f ca="1">MAX(R15:R99)</f>
        <v>1.8715373181388224E-2</v>
      </c>
    </row>
    <row r="15" spans="1:30" ht="15.75" thickTop="1" x14ac:dyDescent="0.25">
      <c r="A15" s="169">
        <v>14</v>
      </c>
      <c r="B15" s="173">
        <f>'Main Tab'!D20+TIME(7,0,0)</f>
        <v>43560.291666666664</v>
      </c>
      <c r="C15" s="126" t="str">
        <f ca="1">IF($B15&gt;$B$10,"",IFERROR(AVERAGE(INDIRECT("'"&amp;TEXT($B15-TIME(6,1,0),"MM-DD-YY")&amp;"'!C"&amp;$A15)),""))</f>
        <v/>
      </c>
      <c r="D15" s="181" t="str">
        <f ca="1">IF($B15&gt;$B$10,"",IFERROR(AVERAGE(INDIRECT("'"&amp;TEXT($B15-TIME(6,1,0),"MM-DD-YY")&amp;"'!D"&amp;$A15)),""))</f>
        <v/>
      </c>
      <c r="E15" s="181" t="str">
        <f ca="1">IF($B15&gt;$B$10,"",IFERROR(AVERAGE(INDIRECT("'"&amp;TEXT($B15-TIME(6,1,0),"MM-DD-YY")&amp;"'!E"&amp;$A15)),""))</f>
        <v/>
      </c>
      <c r="F15" s="181" t="str">
        <f ca="1">IF($B15&gt;$B$10,"",IFERROR(AVERAGE(INDIRECT("'"&amp;TEXT($B15-TIME(6,1,0),"MM-DD-YY")&amp;"'!P"&amp;$A15)),""))</f>
        <v/>
      </c>
      <c r="G15" s="181" t="str">
        <f ca="1">IF($B15&gt;$B$10,"",IFERROR(AVERAGE(INDIRECT("'"&amp;TEXT($B15-TIME(6,1,0),"MM-DD-YY")&amp;"'!AC"&amp;$A15)),""))</f>
        <v/>
      </c>
      <c r="H15" s="181" t="str">
        <f ca="1">IF($B15&gt;$B$10,"",IFERROR(AVERAGE(INDIRECT("'"&amp;TEXT($B15-TIME(6,1,0),"MM-DD-YY")&amp;"'!O"&amp;$A15)),""))</f>
        <v/>
      </c>
      <c r="I15" s="182" t="str">
        <f ca="1">IF($B15&gt;$B$10,"",IFERROR(AVERAGE(INDIRECT("'"&amp;TEXT($B15-TIME(6,1,0),"MM-DD-YY")&amp;"'!Q"&amp;$A15)),""))</f>
        <v/>
      </c>
      <c r="J15" s="176" t="str">
        <f ca="1">IF($B15&gt;$B$10,"",IFERROR(AVERAGE(INDIRECT("'"&amp;TEXT($B15-TIME(6,1,0),"MM-DD-YY")&amp;"'!T"&amp;$A15)),""))</f>
        <v/>
      </c>
      <c r="K15" s="126" t="str">
        <f ca="1">IF($B15&gt;$B$10,"",IFERROR(AVERAGE(INDIRECT("'"&amp;TEXT($B15-TIME(6,1,0),"MM-DD-YY")&amp;"'!I"&amp;$A15)),""))</f>
        <v/>
      </c>
      <c r="L15" s="182" t="str">
        <f ca="1">IF($B15&gt;$B$10,"",IFERROR(AVERAGE(INDIRECT("'"&amp;TEXT($B15-TIME(6,1,0),"MM-DD-YY")&amp;"'!J"&amp;$A15)),""))</f>
        <v/>
      </c>
      <c r="M15" s="127" t="str">
        <f ca="1">IF($B15&gt;$B$10,"",IFERROR(AVERAGE(INDIRECT("'"&amp;TEXT($B15-TIME(6,1,0),"MM-DD-YY")&amp;"'!K"&amp;$A15)),""))</f>
        <v/>
      </c>
      <c r="N15" s="126" t="str">
        <f ca="1">IF($B15&gt;$B$10,"",IFERROR(AVERAGE(INDIRECT("'"&amp;TEXT($B15-TIME(6,1,0),"MM-DD-YY")&amp;"'!L"&amp;$A15)),""))</f>
        <v/>
      </c>
      <c r="O15" s="181" t="str">
        <f ca="1">IF($B15&gt;$B$10,"",IFERROR(AVERAGE(INDIRECT("'"&amp;TEXT($B15-TIME(6,1,0),"MM-DD-YY")&amp;"'!M"&amp;$A15)),""))</f>
        <v/>
      </c>
      <c r="P15" s="182" t="str">
        <f ca="1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9">
        <v>15</v>
      </c>
      <c r="B16" s="174">
        <f>+B15+TIME(1,0,0)</f>
        <v>43560.333333333328</v>
      </c>
      <c r="C16" s="127" t="str">
        <f t="shared" ref="C16:C79" ca="1" si="4">IF($B16&gt;$B$10,"",IFERROR(AVERAGE(INDIRECT("'"&amp;TEXT($B16-TIME(6,1,0),"MM-DD-YY")&amp;"'!C"&amp;$A16)),""))</f>
        <v/>
      </c>
      <c r="D16" s="180" t="str">
        <f t="shared" ref="D16:D79" ca="1" si="5">IF($B16&gt;$B$10,"",IFERROR(AVERAGE(INDIRECT("'"&amp;TEXT($B16-TIME(6,1,0),"MM-DD-YY")&amp;"'!D"&amp;$A16)),""))</f>
        <v/>
      </c>
      <c r="E16" s="180" t="str">
        <f t="shared" ref="E16:E79" ca="1" si="6">IF($B16&gt;$B$10,"",IFERROR(AVERAGE(INDIRECT("'"&amp;TEXT($B16-TIME(6,1,0),"MM-DD-YY")&amp;"'!E"&amp;$A16)),""))</f>
        <v/>
      </c>
      <c r="F16" s="180" t="str">
        <f t="shared" ref="F16:F79" ca="1" si="7">IF($B16&gt;$B$10,"",IFERROR(AVERAGE(INDIRECT("'"&amp;TEXT($B16-TIME(6,1,0),"MM-DD-YY")&amp;"'!P"&amp;$A16)),""))</f>
        <v/>
      </c>
      <c r="G16" s="180" t="str">
        <f t="shared" ref="G16:G79" ca="1" si="8">IF($B16&gt;$B$10,"",IFERROR(AVERAGE(INDIRECT("'"&amp;TEXT($B16-TIME(6,1,0),"MM-DD-YY")&amp;"'!AC"&amp;$A16)),""))</f>
        <v/>
      </c>
      <c r="H16" s="180" t="str">
        <f t="shared" ref="H16:H79" ca="1" si="9">IF($B16&gt;$B$10,"",IFERROR(AVERAGE(INDIRECT("'"&amp;TEXT($B16-TIME(6,1,0),"MM-DD-YY")&amp;"'!O"&amp;$A16)),""))</f>
        <v/>
      </c>
      <c r="I16" s="183" t="str">
        <f t="shared" ref="I16:I79" ca="1" si="10">IF($B16&gt;$B$10,"",IFERROR(AVERAGE(INDIRECT("'"&amp;TEXT($B16-TIME(6,1,0),"MM-DD-YY")&amp;"'!Q"&amp;$A16)),""))</f>
        <v/>
      </c>
      <c r="J16" s="176" t="str">
        <f t="shared" ref="J16:J79" ca="1" si="11">IF($B16&gt;$B$10,"",IFERROR(AVERAGE(INDIRECT("'"&amp;TEXT($B16-TIME(6,1,0),"MM-DD-YY")&amp;"'!T"&amp;$A16)),""))</f>
        <v/>
      </c>
      <c r="K16" s="127" t="str">
        <f t="shared" ref="K16:K79" ca="1" si="12">IF($B16&gt;$B$10,"",IFERROR(AVERAGE(INDIRECT("'"&amp;TEXT($B16-TIME(6,1,0),"MM-DD-YY")&amp;"'!I"&amp;$A16)),""))</f>
        <v/>
      </c>
      <c r="L16" s="183" t="str">
        <f t="shared" ref="L16:L79" ca="1" si="13">IF($B16&gt;$B$10,"",IFERROR(AVERAGE(INDIRECT("'"&amp;TEXT($B16-TIME(6,1,0),"MM-DD-YY")&amp;"'!J"&amp;$A16)),""))</f>
        <v/>
      </c>
      <c r="M16" s="127" t="str">
        <f t="shared" ref="M16:M79" ca="1" si="14">IF($B16&gt;$B$10,"",IFERROR(AVERAGE(INDIRECT("'"&amp;TEXT($B16-TIME(6,1,0),"MM-DD-YY")&amp;"'!K"&amp;$A16)),""))</f>
        <v/>
      </c>
      <c r="N16" s="127" t="str">
        <f t="shared" ref="N16:N79" ca="1" si="15">IF($B16&gt;$B$10,"",IFERROR(AVERAGE(INDIRECT("'"&amp;TEXT($B16-TIME(6,1,0),"MM-DD-YY")&amp;"'!L"&amp;$A16)),""))</f>
        <v/>
      </c>
      <c r="O16" s="180" t="str">
        <f t="shared" ref="O16:O79" ca="1" si="16">IF($B16&gt;$B$10,"",IFERROR(AVERAGE(INDIRECT("'"&amp;TEXT($B16-TIME(6,1,0),"MM-DD-YY")&amp;"'!M"&amp;$A16)),""))</f>
        <v/>
      </c>
      <c r="P16" s="183" t="str">
        <f t="shared" ref="P16:P79" ca="1" si="17">IF($B16&gt;$B$10,"",IFERROR(AVERAGE(INDIRECT("'"&amp;TEXT($B16-TIME(6,1,0),"MM-DD-YY")&amp;"'!N"&amp;$A16)),""))</f>
        <v/>
      </c>
      <c r="Q16" s="120" t="str">
        <f t="shared" ref="Q16:Q79" ca="1" si="18">IFERROR(Q15-I16,"")</f>
        <v/>
      </c>
      <c r="R16" s="77">
        <f ca="1">IFERROR(SUM($I$15:I16)/$N$5,"")</f>
        <v>0</v>
      </c>
    </row>
    <row r="17" spans="1:18" x14ac:dyDescent="0.25">
      <c r="A17" s="169">
        <v>16</v>
      </c>
      <c r="B17" s="174">
        <f t="shared" ref="B17:B80" si="19">+B16+TIME(1,0,0)</f>
        <v>43560.374999999993</v>
      </c>
      <c r="C17" s="127" t="str">
        <f t="shared" ca="1" si="4"/>
        <v/>
      </c>
      <c r="D17" s="180" t="str">
        <f t="shared" ca="1" si="5"/>
        <v/>
      </c>
      <c r="E17" s="180" t="str">
        <f t="shared" ca="1" si="6"/>
        <v/>
      </c>
      <c r="F17" s="180" t="str">
        <f t="shared" ca="1" si="7"/>
        <v/>
      </c>
      <c r="G17" s="180" t="str">
        <f t="shared" ca="1" si="8"/>
        <v/>
      </c>
      <c r="H17" s="180" t="str">
        <f t="shared" ca="1" si="9"/>
        <v/>
      </c>
      <c r="I17" s="183" t="str">
        <f t="shared" ca="1" si="10"/>
        <v/>
      </c>
      <c r="J17" s="176" t="str">
        <f t="shared" ca="1" si="11"/>
        <v/>
      </c>
      <c r="K17" s="127" t="str">
        <f t="shared" ca="1" si="12"/>
        <v/>
      </c>
      <c r="L17" s="183" t="str">
        <f t="shared" ca="1" si="13"/>
        <v/>
      </c>
      <c r="M17" s="127" t="str">
        <f t="shared" ca="1" si="14"/>
        <v/>
      </c>
      <c r="N17" s="127" t="str">
        <f t="shared" ca="1" si="15"/>
        <v/>
      </c>
      <c r="O17" s="180" t="str">
        <f t="shared" ca="1" si="16"/>
        <v/>
      </c>
      <c r="P17" s="183" t="str">
        <f t="shared" ca="1" si="17"/>
        <v/>
      </c>
      <c r="Q17" s="120" t="str">
        <f t="shared" ca="1" si="18"/>
        <v/>
      </c>
      <c r="R17" s="77">
        <f ca="1">IFERROR(SUM($I$15:I17)/$N$5,"")</f>
        <v>0</v>
      </c>
    </row>
    <row r="18" spans="1:18" x14ac:dyDescent="0.25">
      <c r="A18" s="169">
        <v>17</v>
      </c>
      <c r="B18" s="174">
        <f t="shared" si="19"/>
        <v>43560.416666666657</v>
      </c>
      <c r="C18" s="127" t="str">
        <f t="shared" ca="1" si="4"/>
        <v/>
      </c>
      <c r="D18" s="180" t="str">
        <f t="shared" ca="1" si="5"/>
        <v/>
      </c>
      <c r="E18" s="180" t="str">
        <f t="shared" ca="1" si="6"/>
        <v/>
      </c>
      <c r="F18" s="180" t="str">
        <f t="shared" ca="1" si="7"/>
        <v/>
      </c>
      <c r="G18" s="180" t="str">
        <f t="shared" ca="1" si="8"/>
        <v/>
      </c>
      <c r="H18" s="180" t="str">
        <f t="shared" ca="1" si="9"/>
        <v/>
      </c>
      <c r="I18" s="183" t="str">
        <f t="shared" ca="1" si="10"/>
        <v/>
      </c>
      <c r="J18" s="176" t="str">
        <f t="shared" ca="1" si="11"/>
        <v/>
      </c>
      <c r="K18" s="127" t="str">
        <f t="shared" ca="1" si="12"/>
        <v/>
      </c>
      <c r="L18" s="183" t="str">
        <f t="shared" ca="1" si="13"/>
        <v/>
      </c>
      <c r="M18" s="127" t="str">
        <f t="shared" ca="1" si="14"/>
        <v/>
      </c>
      <c r="N18" s="127" t="str">
        <f t="shared" ca="1" si="15"/>
        <v/>
      </c>
      <c r="O18" s="180" t="str">
        <f t="shared" ca="1" si="16"/>
        <v/>
      </c>
      <c r="P18" s="183" t="str">
        <f t="shared" ca="1" si="17"/>
        <v/>
      </c>
      <c r="Q18" s="120" t="str">
        <f t="shared" ca="1" si="18"/>
        <v/>
      </c>
      <c r="R18" s="77">
        <f ca="1">IFERROR(SUM($I$15:I18)/$N$5,"")</f>
        <v>0</v>
      </c>
    </row>
    <row r="19" spans="1:18" x14ac:dyDescent="0.25">
      <c r="A19" s="169">
        <v>18</v>
      </c>
      <c r="B19" s="174">
        <f t="shared" si="19"/>
        <v>43560.458333333321</v>
      </c>
      <c r="C19" s="127" t="str">
        <f t="shared" ca="1" si="4"/>
        <v/>
      </c>
      <c r="D19" s="180" t="str">
        <f t="shared" ca="1" si="5"/>
        <v/>
      </c>
      <c r="E19" s="180" t="str">
        <f t="shared" ca="1" si="6"/>
        <v/>
      </c>
      <c r="F19" s="180" t="str">
        <f t="shared" ca="1" si="7"/>
        <v/>
      </c>
      <c r="G19" s="180" t="str">
        <f t="shared" ca="1" si="8"/>
        <v/>
      </c>
      <c r="H19" s="180" t="str">
        <f t="shared" ca="1" si="9"/>
        <v/>
      </c>
      <c r="I19" s="183" t="str">
        <f t="shared" ca="1" si="10"/>
        <v/>
      </c>
      <c r="J19" s="176" t="str">
        <f t="shared" ca="1" si="11"/>
        <v/>
      </c>
      <c r="K19" s="127" t="str">
        <f t="shared" ca="1" si="12"/>
        <v/>
      </c>
      <c r="L19" s="183" t="str">
        <f t="shared" ca="1" si="13"/>
        <v/>
      </c>
      <c r="M19" s="127" t="str">
        <f t="shared" ca="1" si="14"/>
        <v/>
      </c>
      <c r="N19" s="127" t="str">
        <f t="shared" ca="1" si="15"/>
        <v/>
      </c>
      <c r="O19" s="180" t="str">
        <f t="shared" ca="1" si="16"/>
        <v/>
      </c>
      <c r="P19" s="183" t="str">
        <f t="shared" ca="1" si="17"/>
        <v/>
      </c>
      <c r="Q19" s="120" t="str">
        <f t="shared" ca="1" si="18"/>
        <v/>
      </c>
      <c r="R19" s="77">
        <f ca="1">IFERROR(SUM($I$15:I19)/$N$5,"")</f>
        <v>0</v>
      </c>
    </row>
    <row r="20" spans="1:18" x14ac:dyDescent="0.25">
      <c r="A20" s="169">
        <v>19</v>
      </c>
      <c r="B20" s="174">
        <f t="shared" si="19"/>
        <v>43560.499999999985</v>
      </c>
      <c r="C20" s="127" t="str">
        <f t="shared" ca="1" si="4"/>
        <v/>
      </c>
      <c r="D20" s="180" t="str">
        <f t="shared" ca="1" si="5"/>
        <v/>
      </c>
      <c r="E20" s="180" t="str">
        <f t="shared" ca="1" si="6"/>
        <v/>
      </c>
      <c r="F20" s="180" t="str">
        <f t="shared" ca="1" si="7"/>
        <v/>
      </c>
      <c r="G20" s="180" t="str">
        <f t="shared" ca="1" si="8"/>
        <v/>
      </c>
      <c r="H20" s="180" t="str">
        <f t="shared" ca="1" si="9"/>
        <v/>
      </c>
      <c r="I20" s="183" t="str">
        <f t="shared" ca="1" si="10"/>
        <v/>
      </c>
      <c r="J20" s="176" t="str">
        <f t="shared" ca="1" si="11"/>
        <v/>
      </c>
      <c r="K20" s="127" t="str">
        <f t="shared" ca="1" si="12"/>
        <v/>
      </c>
      <c r="L20" s="183" t="str">
        <f t="shared" ca="1" si="13"/>
        <v/>
      </c>
      <c r="M20" s="127" t="str">
        <f t="shared" ca="1" si="14"/>
        <v/>
      </c>
      <c r="N20" s="127" t="str">
        <f t="shared" ca="1" si="15"/>
        <v/>
      </c>
      <c r="O20" s="180" t="str">
        <f t="shared" ca="1" si="16"/>
        <v/>
      </c>
      <c r="P20" s="183" t="str">
        <f t="shared" ca="1" si="17"/>
        <v/>
      </c>
      <c r="Q20" s="120" t="str">
        <f t="shared" ca="1" si="18"/>
        <v/>
      </c>
      <c r="R20" s="77">
        <f ca="1">IFERROR(SUM($I$15:I20)/$N$5,"")</f>
        <v>0</v>
      </c>
    </row>
    <row r="21" spans="1:18" x14ac:dyDescent="0.25">
      <c r="A21" s="169">
        <v>20</v>
      </c>
      <c r="B21" s="174">
        <f t="shared" si="19"/>
        <v>43560.54166666665</v>
      </c>
      <c r="C21" s="127" t="str">
        <f t="shared" ca="1" si="4"/>
        <v/>
      </c>
      <c r="D21" s="180" t="str">
        <f t="shared" ca="1" si="5"/>
        <v/>
      </c>
      <c r="E21" s="180" t="str">
        <f t="shared" ca="1" si="6"/>
        <v/>
      </c>
      <c r="F21" s="180" t="str">
        <f t="shared" ca="1" si="7"/>
        <v/>
      </c>
      <c r="G21" s="180" t="str">
        <f t="shared" ca="1" si="8"/>
        <v/>
      </c>
      <c r="H21" s="180" t="str">
        <f t="shared" ca="1" si="9"/>
        <v/>
      </c>
      <c r="I21" s="183" t="str">
        <f t="shared" ca="1" si="10"/>
        <v/>
      </c>
      <c r="J21" s="176" t="str">
        <f t="shared" ca="1" si="11"/>
        <v/>
      </c>
      <c r="K21" s="127" t="str">
        <f t="shared" ca="1" si="12"/>
        <v/>
      </c>
      <c r="L21" s="183" t="str">
        <f t="shared" ca="1" si="13"/>
        <v/>
      </c>
      <c r="M21" s="127" t="str">
        <f t="shared" ca="1" si="14"/>
        <v/>
      </c>
      <c r="N21" s="127" t="str">
        <f t="shared" ca="1" si="15"/>
        <v/>
      </c>
      <c r="O21" s="180" t="str">
        <f t="shared" ca="1" si="16"/>
        <v/>
      </c>
      <c r="P21" s="183" t="str">
        <f t="shared" ca="1" si="17"/>
        <v/>
      </c>
      <c r="Q21" s="120" t="str">
        <f t="shared" ca="1" si="18"/>
        <v/>
      </c>
      <c r="R21" s="77">
        <f ca="1">IFERROR(SUM($I$15:I21)/$N$5,"")</f>
        <v>0</v>
      </c>
    </row>
    <row r="22" spans="1:18" x14ac:dyDescent="0.25">
      <c r="A22" s="169">
        <v>21</v>
      </c>
      <c r="B22" s="174">
        <f t="shared" si="19"/>
        <v>43560.583333333314</v>
      </c>
      <c r="C22" s="127" t="str">
        <f t="shared" ca="1" si="4"/>
        <v/>
      </c>
      <c r="D22" s="180" t="str">
        <f t="shared" ca="1" si="5"/>
        <v/>
      </c>
      <c r="E22" s="180" t="str">
        <f t="shared" ca="1" si="6"/>
        <v/>
      </c>
      <c r="F22" s="180" t="str">
        <f t="shared" ca="1" si="7"/>
        <v/>
      </c>
      <c r="G22" s="180" t="str">
        <f t="shared" ca="1" si="8"/>
        <v/>
      </c>
      <c r="H22" s="180" t="str">
        <f t="shared" ca="1" si="9"/>
        <v/>
      </c>
      <c r="I22" s="183" t="str">
        <f t="shared" ca="1" si="10"/>
        <v/>
      </c>
      <c r="J22" s="176" t="str">
        <f t="shared" ca="1" si="11"/>
        <v/>
      </c>
      <c r="K22" s="127" t="str">
        <f t="shared" ca="1" si="12"/>
        <v/>
      </c>
      <c r="L22" s="183" t="str">
        <f t="shared" ca="1" si="13"/>
        <v/>
      </c>
      <c r="M22" s="127" t="str">
        <f t="shared" ca="1" si="14"/>
        <v/>
      </c>
      <c r="N22" s="127" t="str">
        <f t="shared" ca="1" si="15"/>
        <v/>
      </c>
      <c r="O22" s="180" t="str">
        <f t="shared" ca="1" si="16"/>
        <v/>
      </c>
      <c r="P22" s="183" t="str">
        <f t="shared" ca="1" si="17"/>
        <v/>
      </c>
      <c r="Q22" s="120" t="str">
        <f t="shared" ca="1" si="18"/>
        <v/>
      </c>
      <c r="R22" s="77">
        <f ca="1">IFERROR(SUM($I$15:I22)/$N$5,"")</f>
        <v>0</v>
      </c>
    </row>
    <row r="23" spans="1:18" x14ac:dyDescent="0.25">
      <c r="A23" s="169">
        <v>22</v>
      </c>
      <c r="B23" s="174">
        <f t="shared" si="19"/>
        <v>43560.624999999978</v>
      </c>
      <c r="C23" s="127" t="str">
        <f t="shared" ca="1" si="4"/>
        <v/>
      </c>
      <c r="D23" s="180" t="str">
        <f t="shared" ca="1" si="5"/>
        <v/>
      </c>
      <c r="E23" s="180" t="str">
        <f t="shared" ca="1" si="6"/>
        <v/>
      </c>
      <c r="F23" s="180" t="str">
        <f t="shared" ca="1" si="7"/>
        <v/>
      </c>
      <c r="G23" s="180" t="str">
        <f t="shared" ca="1" si="8"/>
        <v/>
      </c>
      <c r="H23" s="180" t="str">
        <f t="shared" ca="1" si="9"/>
        <v/>
      </c>
      <c r="I23" s="183" t="str">
        <f t="shared" ca="1" si="10"/>
        <v/>
      </c>
      <c r="J23" s="176" t="str">
        <f t="shared" ca="1" si="11"/>
        <v/>
      </c>
      <c r="K23" s="127" t="str">
        <f t="shared" ca="1" si="12"/>
        <v/>
      </c>
      <c r="L23" s="183" t="str">
        <f t="shared" ca="1" si="13"/>
        <v/>
      </c>
      <c r="M23" s="127" t="str">
        <f t="shared" ca="1" si="14"/>
        <v/>
      </c>
      <c r="N23" s="127" t="str">
        <f t="shared" ca="1" si="15"/>
        <v/>
      </c>
      <c r="O23" s="180" t="str">
        <f t="shared" ca="1" si="16"/>
        <v/>
      </c>
      <c r="P23" s="183" t="str">
        <f t="shared" ca="1" si="17"/>
        <v/>
      </c>
      <c r="Q23" s="120" t="str">
        <f t="shared" ca="1" si="18"/>
        <v/>
      </c>
      <c r="R23" s="77">
        <f ca="1">IFERROR(SUM($I$15:I23)/$N$5,"")</f>
        <v>0</v>
      </c>
    </row>
    <row r="24" spans="1:18" x14ac:dyDescent="0.25">
      <c r="A24" s="169">
        <v>23</v>
      </c>
      <c r="B24" s="174">
        <f t="shared" si="19"/>
        <v>43560.666666666642</v>
      </c>
      <c r="C24" s="127" t="str">
        <f t="shared" ca="1" si="4"/>
        <v/>
      </c>
      <c r="D24" s="180" t="str">
        <f t="shared" ca="1" si="5"/>
        <v/>
      </c>
      <c r="E24" s="180" t="str">
        <f t="shared" ca="1" si="6"/>
        <v/>
      </c>
      <c r="F24" s="180" t="str">
        <f t="shared" ca="1" si="7"/>
        <v/>
      </c>
      <c r="G24" s="180" t="str">
        <f t="shared" ca="1" si="8"/>
        <v/>
      </c>
      <c r="H24" s="180" t="str">
        <f t="shared" ca="1" si="9"/>
        <v/>
      </c>
      <c r="I24" s="183" t="str">
        <f t="shared" ca="1" si="10"/>
        <v/>
      </c>
      <c r="J24" s="176" t="str">
        <f t="shared" ca="1" si="11"/>
        <v/>
      </c>
      <c r="K24" s="127" t="str">
        <f t="shared" ca="1" si="12"/>
        <v/>
      </c>
      <c r="L24" s="183" t="str">
        <f t="shared" ca="1" si="13"/>
        <v/>
      </c>
      <c r="M24" s="127" t="str">
        <f t="shared" ca="1" si="14"/>
        <v/>
      </c>
      <c r="N24" s="127" t="str">
        <f t="shared" ca="1" si="15"/>
        <v/>
      </c>
      <c r="O24" s="180" t="str">
        <f t="shared" ca="1" si="16"/>
        <v/>
      </c>
      <c r="P24" s="183" t="str">
        <f t="shared" ca="1" si="17"/>
        <v/>
      </c>
      <c r="Q24" s="120" t="str">
        <f t="shared" ca="1" si="18"/>
        <v/>
      </c>
      <c r="R24" s="77">
        <f ca="1">IFERROR(SUM($I$15:I24)/$N$5,"")</f>
        <v>0</v>
      </c>
    </row>
    <row r="25" spans="1:18" x14ac:dyDescent="0.25">
      <c r="A25" s="169">
        <v>24</v>
      </c>
      <c r="B25" s="174">
        <f t="shared" si="19"/>
        <v>43560.708333333307</v>
      </c>
      <c r="C25" s="127" t="str">
        <f t="shared" ca="1" si="4"/>
        <v/>
      </c>
      <c r="D25" s="180">
        <f t="shared" ca="1" si="5"/>
        <v>1422</v>
      </c>
      <c r="E25" s="180">
        <f t="shared" ca="1" si="6"/>
        <v>10</v>
      </c>
      <c r="F25" s="180">
        <f t="shared" ca="1" si="7"/>
        <v>0</v>
      </c>
      <c r="G25" s="180" t="str">
        <f t="shared" ca="1" si="8"/>
        <v/>
      </c>
      <c r="H25" s="180">
        <f t="shared" ca="1" si="9"/>
        <v>176</v>
      </c>
      <c r="I25" s="183">
        <f t="shared" ca="1" si="10"/>
        <v>0</v>
      </c>
      <c r="J25" s="176" t="str">
        <f t="shared" ca="1" si="11"/>
        <v/>
      </c>
      <c r="K25" s="127" t="str">
        <f t="shared" ca="1" si="12"/>
        <v/>
      </c>
      <c r="L25" s="183" t="str">
        <f t="shared" ca="1" si="13"/>
        <v/>
      </c>
      <c r="M25" s="127" t="str">
        <f t="shared" ca="1" si="14"/>
        <v/>
      </c>
      <c r="N25" s="127" t="str">
        <f t="shared" ca="1" si="15"/>
        <v/>
      </c>
      <c r="O25" s="180" t="str">
        <f t="shared" ca="1" si="16"/>
        <v/>
      </c>
      <c r="P25" s="183" t="str">
        <f t="shared" ca="1" si="17"/>
        <v/>
      </c>
      <c r="Q25" s="120" t="str">
        <f t="shared" ca="1" si="18"/>
        <v/>
      </c>
      <c r="R25" s="77">
        <f ca="1">IFERROR(SUM($I$15:I25)/$N$5,"")</f>
        <v>0</v>
      </c>
    </row>
    <row r="26" spans="1:18" x14ac:dyDescent="0.25">
      <c r="A26" s="169">
        <v>25</v>
      </c>
      <c r="B26" s="174">
        <f t="shared" si="19"/>
        <v>43560.749999999971</v>
      </c>
      <c r="C26" s="127" t="str">
        <f t="shared" ca="1" si="4"/>
        <v/>
      </c>
      <c r="D26" s="180">
        <f t="shared" ca="1" si="5"/>
        <v>1172</v>
      </c>
      <c r="E26" s="180">
        <f t="shared" ca="1" si="6"/>
        <v>18</v>
      </c>
      <c r="F26" s="180">
        <f t="shared" ca="1" si="7"/>
        <v>0</v>
      </c>
      <c r="G26" s="180" t="str">
        <f t="shared" ca="1" si="8"/>
        <v/>
      </c>
      <c r="H26" s="180">
        <f t="shared" ca="1" si="9"/>
        <v>439</v>
      </c>
      <c r="I26" s="183">
        <f t="shared" ca="1" si="10"/>
        <v>0</v>
      </c>
      <c r="J26" s="176" t="str">
        <f t="shared" ca="1" si="11"/>
        <v/>
      </c>
      <c r="K26" s="127" t="str">
        <f t="shared" ca="1" si="12"/>
        <v/>
      </c>
      <c r="L26" s="183" t="str">
        <f t="shared" ca="1" si="13"/>
        <v/>
      </c>
      <c r="M26" s="127" t="str">
        <f t="shared" ca="1" si="14"/>
        <v/>
      </c>
      <c r="N26" s="127" t="str">
        <f t="shared" ca="1" si="15"/>
        <v/>
      </c>
      <c r="O26" s="180" t="str">
        <f t="shared" ca="1" si="16"/>
        <v/>
      </c>
      <c r="P26" s="183" t="str">
        <f t="shared" ca="1" si="17"/>
        <v/>
      </c>
      <c r="Q26" s="120" t="str">
        <f t="shared" ca="1" si="18"/>
        <v/>
      </c>
      <c r="R26" s="77">
        <f ca="1">IFERROR(SUM($I$15:I26)/$N$5,"")</f>
        <v>0</v>
      </c>
    </row>
    <row r="27" spans="1:18" x14ac:dyDescent="0.25">
      <c r="A27" s="169">
        <v>26</v>
      </c>
      <c r="B27" s="174">
        <f t="shared" si="19"/>
        <v>43560.791666666635</v>
      </c>
      <c r="C27" s="127" t="str">
        <f t="shared" ca="1" si="4"/>
        <v/>
      </c>
      <c r="D27" s="180">
        <f t="shared" ca="1" si="5"/>
        <v>1092</v>
      </c>
      <c r="E27" s="180">
        <f t="shared" ca="1" si="6"/>
        <v>22</v>
      </c>
      <c r="F27" s="180">
        <f t="shared" ca="1" si="7"/>
        <v>0</v>
      </c>
      <c r="G27" s="180" t="str">
        <f t="shared" ca="1" si="8"/>
        <v/>
      </c>
      <c r="H27" s="180">
        <f t="shared" ca="1" si="9"/>
        <v>0</v>
      </c>
      <c r="I27" s="183">
        <f t="shared" ca="1" si="10"/>
        <v>15</v>
      </c>
      <c r="J27" s="176" t="str">
        <f t="shared" ca="1" si="11"/>
        <v/>
      </c>
      <c r="K27" s="127" t="str">
        <f t="shared" ca="1" si="12"/>
        <v/>
      </c>
      <c r="L27" s="183" t="str">
        <f t="shared" ca="1" si="13"/>
        <v/>
      </c>
      <c r="M27" s="127" t="str">
        <f t="shared" ca="1" si="14"/>
        <v/>
      </c>
      <c r="N27" s="127" t="str">
        <f t="shared" ca="1" si="15"/>
        <v/>
      </c>
      <c r="O27" s="180" t="str">
        <f t="shared" ca="1" si="16"/>
        <v/>
      </c>
      <c r="P27" s="183" t="str">
        <f t="shared" ca="1" si="17"/>
        <v/>
      </c>
      <c r="Q27" s="120" t="str">
        <f t="shared" ca="1" si="18"/>
        <v/>
      </c>
      <c r="R27" s="77">
        <f ca="1">IFERROR(SUM($I$15:I27)/$N$5,"")</f>
        <v>8.4455655150668895E-5</v>
      </c>
    </row>
    <row r="28" spans="1:18" x14ac:dyDescent="0.25">
      <c r="A28" s="169">
        <v>27</v>
      </c>
      <c r="B28" s="174">
        <f t="shared" si="19"/>
        <v>43560.833333333299</v>
      </c>
      <c r="C28" s="127" t="str">
        <f t="shared" ca="1" si="4"/>
        <v/>
      </c>
      <c r="D28" s="180">
        <f t="shared" ca="1" si="5"/>
        <v>1421</v>
      </c>
      <c r="E28" s="180">
        <f t="shared" ca="1" si="6"/>
        <v>22</v>
      </c>
      <c r="F28" s="180">
        <f t="shared" ca="1" si="7"/>
        <v>0</v>
      </c>
      <c r="G28" s="180" t="str">
        <f t="shared" ca="1" si="8"/>
        <v/>
      </c>
      <c r="H28" s="180">
        <f t="shared" ca="1" si="9"/>
        <v>352</v>
      </c>
      <c r="I28" s="183">
        <f t="shared" ca="1" si="10"/>
        <v>54</v>
      </c>
      <c r="J28" s="176" t="str">
        <f t="shared" ca="1" si="11"/>
        <v/>
      </c>
      <c r="K28" s="127" t="str">
        <f t="shared" ca="1" si="12"/>
        <v/>
      </c>
      <c r="L28" s="183" t="str">
        <f t="shared" ca="1" si="13"/>
        <v/>
      </c>
      <c r="M28" s="127" t="str">
        <f t="shared" ca="1" si="14"/>
        <v/>
      </c>
      <c r="N28" s="127" t="str">
        <f t="shared" ca="1" si="15"/>
        <v/>
      </c>
      <c r="O28" s="180" t="str">
        <f t="shared" ca="1" si="16"/>
        <v/>
      </c>
      <c r="P28" s="183" t="str">
        <f t="shared" ca="1" si="17"/>
        <v/>
      </c>
      <c r="Q28" s="120" t="str">
        <f t="shared" ca="1" si="18"/>
        <v/>
      </c>
      <c r="R28" s="77">
        <f ca="1">IFERROR(SUM($I$15:I28)/$N$5,"")</f>
        <v>3.8849601369307689E-4</v>
      </c>
    </row>
    <row r="29" spans="1:18" x14ac:dyDescent="0.25">
      <c r="A29" s="169">
        <v>28</v>
      </c>
      <c r="B29" s="174">
        <f t="shared" si="19"/>
        <v>43560.874999999964</v>
      </c>
      <c r="C29" s="127" t="str">
        <f t="shared" ca="1" si="4"/>
        <v/>
      </c>
      <c r="D29" s="180">
        <f t="shared" ca="1" si="5"/>
        <v>1548</v>
      </c>
      <c r="E29" s="180">
        <f t="shared" ca="1" si="6"/>
        <v>22</v>
      </c>
      <c r="F29" s="180">
        <f t="shared" ca="1" si="7"/>
        <v>0</v>
      </c>
      <c r="G29" s="180" t="str">
        <f t="shared" ca="1" si="8"/>
        <v/>
      </c>
      <c r="H29" s="180">
        <f t="shared" ca="1" si="9"/>
        <v>873</v>
      </c>
      <c r="I29" s="183">
        <f t="shared" ca="1" si="10"/>
        <v>55</v>
      </c>
      <c r="J29" s="176" t="str">
        <f t="shared" ca="1" si="11"/>
        <v/>
      </c>
      <c r="K29" s="127" t="str">
        <f t="shared" ca="1" si="12"/>
        <v/>
      </c>
      <c r="L29" s="183" t="str">
        <f t="shared" ca="1" si="13"/>
        <v/>
      </c>
      <c r="M29" s="127" t="str">
        <f t="shared" ca="1" si="14"/>
        <v/>
      </c>
      <c r="N29" s="127" t="str">
        <f t="shared" ca="1" si="15"/>
        <v/>
      </c>
      <c r="O29" s="180" t="str">
        <f t="shared" ca="1" si="16"/>
        <v/>
      </c>
      <c r="P29" s="183" t="str">
        <f t="shared" ca="1" si="17"/>
        <v/>
      </c>
      <c r="Q29" s="120" t="str">
        <f t="shared" ca="1" si="18"/>
        <v/>
      </c>
      <c r="R29" s="77">
        <f ca="1">IFERROR(SUM($I$15:I29)/$N$5,"")</f>
        <v>6.9816674924552951E-4</v>
      </c>
    </row>
    <row r="30" spans="1:18" x14ac:dyDescent="0.25">
      <c r="A30" s="169">
        <v>29</v>
      </c>
      <c r="B30" s="174">
        <f t="shared" si="19"/>
        <v>43560.916666666628</v>
      </c>
      <c r="C30" s="127" t="str">
        <f t="shared" ca="1" si="4"/>
        <v/>
      </c>
      <c r="D30" s="180">
        <f t="shared" ca="1" si="5"/>
        <v>1589</v>
      </c>
      <c r="E30" s="180">
        <f t="shared" ca="1" si="6"/>
        <v>22</v>
      </c>
      <c r="F30" s="180">
        <f t="shared" ca="1" si="7"/>
        <v>0</v>
      </c>
      <c r="G30" s="180" t="str">
        <f t="shared" ca="1" si="8"/>
        <v/>
      </c>
      <c r="H30" s="180">
        <f t="shared" ca="1" si="9"/>
        <v>877</v>
      </c>
      <c r="I30" s="183">
        <f t="shared" ca="1" si="10"/>
        <v>32</v>
      </c>
      <c r="J30" s="176" t="str">
        <f t="shared" ca="1" si="11"/>
        <v/>
      </c>
      <c r="K30" s="127" t="str">
        <f t="shared" ca="1" si="12"/>
        <v/>
      </c>
      <c r="L30" s="183" t="str">
        <f t="shared" ca="1" si="13"/>
        <v/>
      </c>
      <c r="M30" s="127" t="str">
        <f t="shared" ca="1" si="14"/>
        <v/>
      </c>
      <c r="N30" s="127" t="str">
        <f t="shared" ca="1" si="15"/>
        <v/>
      </c>
      <c r="O30" s="180" t="str">
        <f t="shared" ca="1" si="16"/>
        <v/>
      </c>
      <c r="P30" s="183" t="str">
        <f t="shared" ca="1" si="17"/>
        <v/>
      </c>
      <c r="Q30" s="120" t="str">
        <f t="shared" ca="1" si="18"/>
        <v/>
      </c>
      <c r="R30" s="77">
        <f ca="1">IFERROR(SUM($I$15:I30)/$N$5,"")</f>
        <v>8.7833881356695642E-4</v>
      </c>
    </row>
    <row r="31" spans="1:18" x14ac:dyDescent="0.25">
      <c r="A31" s="169">
        <v>30</v>
      </c>
      <c r="B31" s="174">
        <f t="shared" si="19"/>
        <v>43560.958333333292</v>
      </c>
      <c r="C31" s="127" t="str">
        <f t="shared" ca="1" si="4"/>
        <v/>
      </c>
      <c r="D31" s="180">
        <f t="shared" ca="1" si="5"/>
        <v>1650</v>
      </c>
      <c r="E31" s="180">
        <f t="shared" ca="1" si="6"/>
        <v>24</v>
      </c>
      <c r="F31" s="180">
        <f t="shared" ca="1" si="7"/>
        <v>0</v>
      </c>
      <c r="G31" s="180" t="str">
        <f t="shared" ca="1" si="8"/>
        <v/>
      </c>
      <c r="H31" s="180">
        <f t="shared" ca="1" si="9"/>
        <v>753</v>
      </c>
      <c r="I31" s="183">
        <f t="shared" ca="1" si="10"/>
        <v>32</v>
      </c>
      <c r="J31" s="176" t="str">
        <f t="shared" ca="1" si="11"/>
        <v/>
      </c>
      <c r="K31" s="127" t="str">
        <f t="shared" ca="1" si="12"/>
        <v/>
      </c>
      <c r="L31" s="183" t="str">
        <f t="shared" ca="1" si="13"/>
        <v/>
      </c>
      <c r="M31" s="127" t="str">
        <f t="shared" ca="1" si="14"/>
        <v/>
      </c>
      <c r="N31" s="127" t="str">
        <f t="shared" ca="1" si="15"/>
        <v/>
      </c>
      <c r="O31" s="180" t="str">
        <f t="shared" ca="1" si="16"/>
        <v/>
      </c>
      <c r="P31" s="183" t="str">
        <f t="shared" ca="1" si="17"/>
        <v/>
      </c>
      <c r="Q31" s="120" t="str">
        <f t="shared" ca="1" si="18"/>
        <v/>
      </c>
      <c r="R31" s="77">
        <f ca="1">IFERROR(SUM($I$15:I31)/$N$5,"")</f>
        <v>1.0585108778883834E-3</v>
      </c>
    </row>
    <row r="32" spans="1:18" x14ac:dyDescent="0.25">
      <c r="A32" s="169">
        <v>31</v>
      </c>
      <c r="B32" s="174">
        <f t="shared" si="19"/>
        <v>43560.999999999956</v>
      </c>
      <c r="C32" s="127" t="str">
        <f t="shared" ca="1" si="4"/>
        <v/>
      </c>
      <c r="D32" s="180">
        <f t="shared" ca="1" si="5"/>
        <v>1700</v>
      </c>
      <c r="E32" s="180">
        <f t="shared" ca="1" si="6"/>
        <v>24</v>
      </c>
      <c r="F32" s="180">
        <f t="shared" ca="1" si="7"/>
        <v>35</v>
      </c>
      <c r="G32" s="180" t="str">
        <f t="shared" ca="1" si="8"/>
        <v/>
      </c>
      <c r="H32" s="180">
        <f t="shared" ca="1" si="9"/>
        <v>1088</v>
      </c>
      <c r="I32" s="183">
        <f t="shared" ca="1" si="10"/>
        <v>35</v>
      </c>
      <c r="J32" s="176" t="str">
        <f t="shared" ca="1" si="11"/>
        <v/>
      </c>
      <c r="K32" s="127" t="str">
        <f t="shared" ca="1" si="12"/>
        <v/>
      </c>
      <c r="L32" s="183" t="str">
        <f t="shared" ca="1" si="13"/>
        <v/>
      </c>
      <c r="M32" s="127" t="str">
        <f t="shared" ca="1" si="14"/>
        <v/>
      </c>
      <c r="N32" s="127" t="str">
        <f t="shared" ca="1" si="15"/>
        <v/>
      </c>
      <c r="O32" s="180" t="str">
        <f t="shared" ca="1" si="16"/>
        <v/>
      </c>
      <c r="P32" s="183" t="str">
        <f t="shared" ca="1" si="17"/>
        <v/>
      </c>
      <c r="Q32" s="120" t="str">
        <f t="shared" ca="1" si="18"/>
        <v/>
      </c>
      <c r="R32" s="77">
        <f ca="1">IFERROR(SUM($I$15:I32)/$N$5,"")</f>
        <v>1.2555740732399442E-3</v>
      </c>
    </row>
    <row r="33" spans="1:18" x14ac:dyDescent="0.25">
      <c r="A33" s="169">
        <v>32</v>
      </c>
      <c r="B33" s="174">
        <f t="shared" si="19"/>
        <v>43561.041666666621</v>
      </c>
      <c r="C33" s="127" t="str">
        <f t="shared" ca="1" si="4"/>
        <v/>
      </c>
      <c r="D33" s="180">
        <f t="shared" ca="1" si="5"/>
        <v>1692</v>
      </c>
      <c r="E33" s="180">
        <f t="shared" ca="1" si="6"/>
        <v>24</v>
      </c>
      <c r="F33" s="180">
        <f t="shared" ca="1" si="7"/>
        <v>33</v>
      </c>
      <c r="G33" s="180" t="str">
        <f t="shared" ca="1" si="8"/>
        <v/>
      </c>
      <c r="H33" s="180">
        <f t="shared" ca="1" si="9"/>
        <v>1223</v>
      </c>
      <c r="I33" s="183">
        <f t="shared" ca="1" si="10"/>
        <v>28</v>
      </c>
      <c r="J33" s="176" t="str">
        <f t="shared" ca="1" si="11"/>
        <v/>
      </c>
      <c r="K33" s="127" t="str">
        <f t="shared" ca="1" si="12"/>
        <v/>
      </c>
      <c r="L33" s="183" t="str">
        <f t="shared" ca="1" si="13"/>
        <v/>
      </c>
      <c r="M33" s="127" t="str">
        <f t="shared" ca="1" si="14"/>
        <v/>
      </c>
      <c r="N33" s="127" t="str">
        <f t="shared" ca="1" si="15"/>
        <v/>
      </c>
      <c r="O33" s="180" t="str">
        <f t="shared" ca="1" si="16"/>
        <v/>
      </c>
      <c r="P33" s="183" t="str">
        <f t="shared" ca="1" si="17"/>
        <v/>
      </c>
      <c r="Q33" s="120" t="str">
        <f t="shared" ca="1" si="18"/>
        <v/>
      </c>
      <c r="R33" s="77">
        <f ca="1">IFERROR(SUM($I$15:I33)/$N$5,"")</f>
        <v>1.4132246295211928E-3</v>
      </c>
    </row>
    <row r="34" spans="1:18" x14ac:dyDescent="0.25">
      <c r="A34" s="169">
        <v>33</v>
      </c>
      <c r="B34" s="174">
        <f t="shared" si="19"/>
        <v>43561.083333333285</v>
      </c>
      <c r="C34" s="127" t="str">
        <f t="shared" ca="1" si="4"/>
        <v/>
      </c>
      <c r="D34" s="180">
        <f t="shared" ca="1" si="5"/>
        <v>1681</v>
      </c>
      <c r="E34" s="180">
        <f t="shared" ca="1" si="6"/>
        <v>24</v>
      </c>
      <c r="F34" s="180">
        <f t="shared" ca="1" si="7"/>
        <v>36</v>
      </c>
      <c r="G34" s="180" t="str">
        <f t="shared" ca="1" si="8"/>
        <v/>
      </c>
      <c r="H34" s="180">
        <f t="shared" ca="1" si="9"/>
        <v>1234</v>
      </c>
      <c r="I34" s="183">
        <f t="shared" ca="1" si="10"/>
        <v>27</v>
      </c>
      <c r="J34" s="176" t="str">
        <f t="shared" ca="1" si="11"/>
        <v/>
      </c>
      <c r="K34" s="127" t="str">
        <f t="shared" ca="1" si="12"/>
        <v/>
      </c>
      <c r="L34" s="183" t="str">
        <f t="shared" ca="1" si="13"/>
        <v/>
      </c>
      <c r="M34" s="127" t="str">
        <f t="shared" ca="1" si="14"/>
        <v/>
      </c>
      <c r="N34" s="127" t="str">
        <f t="shared" ca="1" si="15"/>
        <v/>
      </c>
      <c r="O34" s="180" t="str">
        <f t="shared" ca="1" si="16"/>
        <v/>
      </c>
      <c r="P34" s="183" t="str">
        <f t="shared" ca="1" si="17"/>
        <v/>
      </c>
      <c r="Q34" s="120" t="str">
        <f t="shared" ca="1" si="18"/>
        <v/>
      </c>
      <c r="R34" s="77">
        <f ca="1">IFERROR(SUM($I$15:I34)/$N$5,"")</f>
        <v>1.5652448087923967E-3</v>
      </c>
    </row>
    <row r="35" spans="1:18" x14ac:dyDescent="0.25">
      <c r="A35" s="169">
        <v>34</v>
      </c>
      <c r="B35" s="174">
        <f t="shared" si="19"/>
        <v>43561.124999999949</v>
      </c>
      <c r="C35" s="127" t="str">
        <f t="shared" ca="1" si="4"/>
        <v/>
      </c>
      <c r="D35" s="180">
        <f t="shared" ca="1" si="5"/>
        <v>1664</v>
      </c>
      <c r="E35" s="180">
        <f t="shared" ca="1" si="6"/>
        <v>24</v>
      </c>
      <c r="F35" s="180">
        <f t="shared" ca="1" si="7"/>
        <v>35</v>
      </c>
      <c r="G35" s="180" t="str">
        <f t="shared" ca="1" si="8"/>
        <v/>
      </c>
      <c r="H35" s="180">
        <f t="shared" ca="1" si="9"/>
        <v>1185</v>
      </c>
      <c r="I35" s="183">
        <f t="shared" ca="1" si="10"/>
        <v>26</v>
      </c>
      <c r="J35" s="176" t="str">
        <f t="shared" ca="1" si="11"/>
        <v/>
      </c>
      <c r="K35" s="127" t="str">
        <f t="shared" ca="1" si="12"/>
        <v/>
      </c>
      <c r="L35" s="183" t="str">
        <f t="shared" ca="1" si="13"/>
        <v/>
      </c>
      <c r="M35" s="127" t="str">
        <f t="shared" ca="1" si="14"/>
        <v/>
      </c>
      <c r="N35" s="127" t="str">
        <f t="shared" ca="1" si="15"/>
        <v/>
      </c>
      <c r="O35" s="180" t="str">
        <f t="shared" ca="1" si="16"/>
        <v/>
      </c>
      <c r="P35" s="183" t="str">
        <f t="shared" ca="1" si="17"/>
        <v/>
      </c>
      <c r="Q35" s="120" t="str">
        <f t="shared" ca="1" si="18"/>
        <v/>
      </c>
      <c r="R35" s="77">
        <f ca="1">IFERROR(SUM($I$15:I35)/$N$5,"")</f>
        <v>1.7116346110535561E-3</v>
      </c>
    </row>
    <row r="36" spans="1:18" x14ac:dyDescent="0.25">
      <c r="A36" s="169">
        <v>35</v>
      </c>
      <c r="B36" s="174">
        <f t="shared" si="19"/>
        <v>43561.166666666613</v>
      </c>
      <c r="C36" s="127" t="str">
        <f t="shared" ca="1" si="4"/>
        <v/>
      </c>
      <c r="D36" s="180">
        <f t="shared" ca="1" si="5"/>
        <v>1649</v>
      </c>
      <c r="E36" s="180">
        <f t="shared" ca="1" si="6"/>
        <v>24</v>
      </c>
      <c r="F36" s="180">
        <f t="shared" ca="1" si="7"/>
        <v>37</v>
      </c>
      <c r="G36" s="180" t="str">
        <f t="shared" ca="1" si="8"/>
        <v/>
      </c>
      <c r="H36" s="180">
        <f t="shared" ca="1" si="9"/>
        <v>1159</v>
      </c>
      <c r="I36" s="183">
        <f t="shared" ca="1" si="10"/>
        <v>30</v>
      </c>
      <c r="J36" s="176" t="str">
        <f t="shared" ca="1" si="11"/>
        <v/>
      </c>
      <c r="K36" s="127" t="str">
        <f t="shared" ca="1" si="12"/>
        <v/>
      </c>
      <c r="L36" s="183" t="str">
        <f t="shared" ca="1" si="13"/>
        <v/>
      </c>
      <c r="M36" s="127" t="str">
        <f t="shared" ca="1" si="14"/>
        <v/>
      </c>
      <c r="N36" s="127" t="str">
        <f t="shared" ca="1" si="15"/>
        <v/>
      </c>
      <c r="O36" s="180" t="str">
        <f t="shared" ca="1" si="16"/>
        <v/>
      </c>
      <c r="P36" s="183" t="str">
        <f t="shared" ca="1" si="17"/>
        <v/>
      </c>
      <c r="Q36" s="120" t="str">
        <f t="shared" ca="1" si="18"/>
        <v/>
      </c>
      <c r="R36" s="77">
        <f ca="1">IFERROR(SUM($I$15:I36)/$N$5,"")</f>
        <v>1.880545921354894E-3</v>
      </c>
    </row>
    <row r="37" spans="1:18" x14ac:dyDescent="0.25">
      <c r="A37" s="169">
        <v>36</v>
      </c>
      <c r="B37" s="174">
        <f t="shared" si="19"/>
        <v>43561.208333333278</v>
      </c>
      <c r="C37" s="127" t="str">
        <f t="shared" ca="1" si="4"/>
        <v/>
      </c>
      <c r="D37" s="180">
        <f t="shared" ca="1" si="5"/>
        <v>1638</v>
      </c>
      <c r="E37" s="180">
        <f t="shared" ca="1" si="6"/>
        <v>24</v>
      </c>
      <c r="F37" s="180">
        <f t="shared" ca="1" si="7"/>
        <v>38</v>
      </c>
      <c r="G37" s="180" t="str">
        <f t="shared" ca="1" si="8"/>
        <v/>
      </c>
      <c r="H37" s="180">
        <f t="shared" ca="1" si="9"/>
        <v>1121</v>
      </c>
      <c r="I37" s="183">
        <f t="shared" ca="1" si="10"/>
        <v>35</v>
      </c>
      <c r="J37" s="176" t="str">
        <f t="shared" ca="1" si="11"/>
        <v/>
      </c>
      <c r="K37" s="127" t="str">
        <f t="shared" ca="1" si="12"/>
        <v/>
      </c>
      <c r="L37" s="183" t="str">
        <f t="shared" ca="1" si="13"/>
        <v/>
      </c>
      <c r="M37" s="127" t="str">
        <f t="shared" ca="1" si="14"/>
        <v/>
      </c>
      <c r="N37" s="127" t="str">
        <f t="shared" ca="1" si="15"/>
        <v/>
      </c>
      <c r="O37" s="180" t="str">
        <f t="shared" ca="1" si="16"/>
        <v/>
      </c>
      <c r="P37" s="183" t="str">
        <f t="shared" ca="1" si="17"/>
        <v/>
      </c>
      <c r="Q37" s="120" t="str">
        <f t="shared" ca="1" si="18"/>
        <v/>
      </c>
      <c r="R37" s="77">
        <f ca="1">IFERROR(SUM($I$15:I37)/$N$5,"")</f>
        <v>2.0776091167064546E-3</v>
      </c>
    </row>
    <row r="38" spans="1:18" x14ac:dyDescent="0.25">
      <c r="A38" s="169">
        <v>37</v>
      </c>
      <c r="B38" s="174">
        <f t="shared" si="19"/>
        <v>43561.249999999942</v>
      </c>
      <c r="C38" s="127" t="str">
        <f t="shared" ca="1" si="4"/>
        <v/>
      </c>
      <c r="D38" s="180">
        <f t="shared" ca="1" si="5"/>
        <v>1629</v>
      </c>
      <c r="E38" s="180">
        <f t="shared" ca="1" si="6"/>
        <v>24</v>
      </c>
      <c r="F38" s="180">
        <f t="shared" ca="1" si="7"/>
        <v>39</v>
      </c>
      <c r="G38" s="180" t="str">
        <f t="shared" ca="1" si="8"/>
        <v/>
      </c>
      <c r="H38" s="180">
        <f t="shared" ca="1" si="9"/>
        <v>1102</v>
      </c>
      <c r="I38" s="183">
        <f t="shared" ca="1" si="10"/>
        <v>33</v>
      </c>
      <c r="J38" s="176" t="str">
        <f t="shared" ca="1" si="11"/>
        <v/>
      </c>
      <c r="K38" s="127" t="str">
        <f t="shared" ca="1" si="12"/>
        <v/>
      </c>
      <c r="L38" s="183" t="str">
        <f t="shared" ca="1" si="13"/>
        <v/>
      </c>
      <c r="M38" s="127" t="str">
        <f t="shared" ca="1" si="14"/>
        <v/>
      </c>
      <c r="N38" s="127" t="str">
        <f t="shared" ca="1" si="15"/>
        <v/>
      </c>
      <c r="O38" s="180" t="str">
        <f t="shared" ca="1" si="16"/>
        <v/>
      </c>
      <c r="P38" s="183" t="str">
        <f t="shared" ca="1" si="17"/>
        <v/>
      </c>
      <c r="Q38" s="120" t="str">
        <f t="shared" ca="1" si="18"/>
        <v/>
      </c>
      <c r="R38" s="77">
        <f ca="1">IFERROR(SUM($I$15:I38)/$N$5,"")</f>
        <v>2.2634115580379261E-3</v>
      </c>
    </row>
    <row r="39" spans="1:18" x14ac:dyDescent="0.25">
      <c r="A39" s="169">
        <v>14</v>
      </c>
      <c r="B39" s="174">
        <f t="shared" si="19"/>
        <v>43561.291666666606</v>
      </c>
      <c r="C39" s="127" t="str">
        <f t="shared" ca="1" si="4"/>
        <v/>
      </c>
      <c r="D39" s="180">
        <f t="shared" ca="1" si="5"/>
        <v>1621</v>
      </c>
      <c r="E39" s="180">
        <f t="shared" ca="1" si="6"/>
        <v>24</v>
      </c>
      <c r="F39" s="180">
        <f t="shared" ca="1" si="7"/>
        <v>45</v>
      </c>
      <c r="G39" s="180" t="str">
        <f t="shared" ca="1" si="8"/>
        <v/>
      </c>
      <c r="H39" s="180">
        <f t="shared" ca="1" si="9"/>
        <v>1155</v>
      </c>
      <c r="I39" s="183">
        <f t="shared" ca="1" si="10"/>
        <v>24</v>
      </c>
      <c r="J39" s="176" t="str">
        <f t="shared" ca="1" si="11"/>
        <v/>
      </c>
      <c r="K39" s="127" t="str">
        <f t="shared" ca="1" si="12"/>
        <v/>
      </c>
      <c r="L39" s="183" t="str">
        <f t="shared" ca="1" si="13"/>
        <v/>
      </c>
      <c r="M39" s="127" t="str">
        <f t="shared" ca="1" si="14"/>
        <v/>
      </c>
      <c r="N39" s="127" t="str">
        <f t="shared" ca="1" si="15"/>
        <v/>
      </c>
      <c r="O39" s="180" t="str">
        <f t="shared" ca="1" si="16"/>
        <v/>
      </c>
      <c r="P39" s="183" t="str">
        <f t="shared" ca="1" si="17"/>
        <v/>
      </c>
      <c r="Q39" s="120" t="str">
        <f t="shared" ca="1" si="18"/>
        <v/>
      </c>
      <c r="R39" s="77">
        <f ca="1">IFERROR(SUM($I$15:I39)/$N$5,"")</f>
        <v>2.3985406062789964E-3</v>
      </c>
    </row>
    <row r="40" spans="1:18" x14ac:dyDescent="0.25">
      <c r="A40" s="169">
        <v>15</v>
      </c>
      <c r="B40" s="174">
        <f t="shared" si="19"/>
        <v>43561.33333333327</v>
      </c>
      <c r="C40" s="127" t="str">
        <f t="shared" ca="1" si="4"/>
        <v/>
      </c>
      <c r="D40" s="180">
        <f t="shared" ca="1" si="5"/>
        <v>1606</v>
      </c>
      <c r="E40" s="180">
        <f t="shared" ca="1" si="6"/>
        <v>24</v>
      </c>
      <c r="F40" s="180">
        <f t="shared" ca="1" si="7"/>
        <v>25</v>
      </c>
      <c r="G40" s="180" t="str">
        <f t="shared" ca="1" si="8"/>
        <v/>
      </c>
      <c r="H40" s="180">
        <f t="shared" ca="1" si="9"/>
        <v>1394</v>
      </c>
      <c r="I40" s="183">
        <f t="shared" ca="1" si="10"/>
        <v>20</v>
      </c>
      <c r="J40" s="176" t="str">
        <f t="shared" ca="1" si="11"/>
        <v/>
      </c>
      <c r="K40" s="127" t="str">
        <f t="shared" ca="1" si="12"/>
        <v/>
      </c>
      <c r="L40" s="183" t="str">
        <f t="shared" ca="1" si="13"/>
        <v/>
      </c>
      <c r="M40" s="127" t="str">
        <f t="shared" ca="1" si="14"/>
        <v/>
      </c>
      <c r="N40" s="127" t="str">
        <f t="shared" ca="1" si="15"/>
        <v/>
      </c>
      <c r="O40" s="180" t="str">
        <f t="shared" ca="1" si="16"/>
        <v/>
      </c>
      <c r="P40" s="183" t="str">
        <f t="shared" ca="1" si="17"/>
        <v/>
      </c>
      <c r="Q40" s="120" t="str">
        <f t="shared" ca="1" si="18"/>
        <v/>
      </c>
      <c r="R40" s="77">
        <f ca="1">IFERROR(SUM($I$15:I40)/$N$5,"")</f>
        <v>2.5111481464798885E-3</v>
      </c>
    </row>
    <row r="41" spans="1:18" x14ac:dyDescent="0.25">
      <c r="A41" s="169">
        <v>16</v>
      </c>
      <c r="B41" s="174">
        <f t="shared" si="19"/>
        <v>43561.374999999935</v>
      </c>
      <c r="C41" s="127" t="str">
        <f t="shared" ca="1" si="4"/>
        <v/>
      </c>
      <c r="D41" s="180">
        <f t="shared" ca="1" si="5"/>
        <v>1598</v>
      </c>
      <c r="E41" s="180">
        <f t="shared" ca="1" si="6"/>
        <v>26</v>
      </c>
      <c r="F41" s="180">
        <f t="shared" ca="1" si="7"/>
        <v>42</v>
      </c>
      <c r="G41" s="180" t="str">
        <f t="shared" ca="1" si="8"/>
        <v/>
      </c>
      <c r="H41" s="180">
        <f t="shared" ca="1" si="9"/>
        <v>1440</v>
      </c>
      <c r="I41" s="183">
        <f t="shared" ca="1" si="10"/>
        <v>35</v>
      </c>
      <c r="J41" s="176" t="str">
        <f t="shared" ca="1" si="11"/>
        <v/>
      </c>
      <c r="K41" s="127" t="str">
        <f t="shared" ca="1" si="12"/>
        <v/>
      </c>
      <c r="L41" s="183" t="str">
        <f t="shared" ca="1" si="13"/>
        <v/>
      </c>
      <c r="M41" s="127" t="str">
        <f t="shared" ca="1" si="14"/>
        <v/>
      </c>
      <c r="N41" s="127" t="str">
        <f t="shared" ca="1" si="15"/>
        <v/>
      </c>
      <c r="O41" s="180" t="str">
        <f t="shared" ca="1" si="16"/>
        <v/>
      </c>
      <c r="P41" s="183" t="str">
        <f t="shared" ca="1" si="17"/>
        <v/>
      </c>
      <c r="Q41" s="120" t="str">
        <f t="shared" ca="1" si="18"/>
        <v/>
      </c>
      <c r="R41" s="77">
        <f ca="1">IFERROR(SUM($I$15:I41)/$N$5,"")</f>
        <v>2.7082113418314489E-3</v>
      </c>
    </row>
    <row r="42" spans="1:18" x14ac:dyDescent="0.25">
      <c r="A42" s="169">
        <v>17</v>
      </c>
      <c r="B42" s="174">
        <f t="shared" si="19"/>
        <v>43561.416666666599</v>
      </c>
      <c r="C42" s="127" t="str">
        <f t="shared" ca="1" si="4"/>
        <v/>
      </c>
      <c r="D42" s="180">
        <f t="shared" ca="1" si="5"/>
        <v>1591</v>
      </c>
      <c r="E42" s="180">
        <f t="shared" ca="1" si="6"/>
        <v>26</v>
      </c>
      <c r="F42" s="180">
        <f t="shared" ca="1" si="7"/>
        <v>51</v>
      </c>
      <c r="G42" s="180" t="str">
        <f t="shared" ca="1" si="8"/>
        <v/>
      </c>
      <c r="H42" s="180">
        <f t="shared" ca="1" si="9"/>
        <v>1392</v>
      </c>
      <c r="I42" s="183">
        <f t="shared" ca="1" si="10"/>
        <v>35</v>
      </c>
      <c r="J42" s="176" t="str">
        <f t="shared" ca="1" si="11"/>
        <v/>
      </c>
      <c r="K42" s="127" t="str">
        <f t="shared" ca="1" si="12"/>
        <v/>
      </c>
      <c r="L42" s="183" t="str">
        <f t="shared" ca="1" si="13"/>
        <v/>
      </c>
      <c r="M42" s="127" t="str">
        <f t="shared" ca="1" si="14"/>
        <v/>
      </c>
      <c r="N42" s="127" t="str">
        <f t="shared" ca="1" si="15"/>
        <v/>
      </c>
      <c r="O42" s="180" t="str">
        <f t="shared" ca="1" si="16"/>
        <v/>
      </c>
      <c r="P42" s="183" t="str">
        <f t="shared" ca="1" si="17"/>
        <v/>
      </c>
      <c r="Q42" s="120" t="str">
        <f t="shared" ca="1" si="18"/>
        <v/>
      </c>
      <c r="R42" s="77">
        <f ca="1">IFERROR(SUM($I$15:I42)/$N$5,"")</f>
        <v>2.9052745371830097E-3</v>
      </c>
    </row>
    <row r="43" spans="1:18" x14ac:dyDescent="0.25">
      <c r="A43" s="169">
        <v>18</v>
      </c>
      <c r="B43" s="174">
        <f t="shared" si="19"/>
        <v>43561.458333333263</v>
      </c>
      <c r="C43" s="127" t="str">
        <f t="shared" ca="1" si="4"/>
        <v/>
      </c>
      <c r="D43" s="180">
        <f t="shared" ca="1" si="5"/>
        <v>1572</v>
      </c>
      <c r="E43" s="180">
        <f t="shared" ca="1" si="6"/>
        <v>26</v>
      </c>
      <c r="F43" s="180">
        <f t="shared" ca="1" si="7"/>
        <v>41</v>
      </c>
      <c r="G43" s="180" t="str">
        <f t="shared" ca="1" si="8"/>
        <v/>
      </c>
      <c r="H43" s="180">
        <f t="shared" ca="1" si="9"/>
        <v>1422</v>
      </c>
      <c r="I43" s="183">
        <f t="shared" ca="1" si="10"/>
        <v>37</v>
      </c>
      <c r="J43" s="176" t="str">
        <f t="shared" ca="1" si="11"/>
        <v/>
      </c>
      <c r="K43" s="127" t="str">
        <f t="shared" ca="1" si="12"/>
        <v/>
      </c>
      <c r="L43" s="183" t="str">
        <f t="shared" ca="1" si="13"/>
        <v/>
      </c>
      <c r="M43" s="127" t="str">
        <f t="shared" ca="1" si="14"/>
        <v/>
      </c>
      <c r="N43" s="127" t="str">
        <f t="shared" ca="1" si="15"/>
        <v/>
      </c>
      <c r="O43" s="180" t="str">
        <f t="shared" ca="1" si="16"/>
        <v/>
      </c>
      <c r="P43" s="183" t="str">
        <f t="shared" ca="1" si="17"/>
        <v/>
      </c>
      <c r="Q43" s="120" t="str">
        <f t="shared" ca="1" si="18"/>
        <v/>
      </c>
      <c r="R43" s="77">
        <f ca="1">IFERROR(SUM($I$15:I43)/$N$5,"")</f>
        <v>3.1135984865546598E-3</v>
      </c>
    </row>
    <row r="44" spans="1:18" x14ac:dyDescent="0.25">
      <c r="A44" s="169">
        <v>19</v>
      </c>
      <c r="B44" s="174">
        <f t="shared" si="19"/>
        <v>43561.499999999927</v>
      </c>
      <c r="C44" s="127" t="str">
        <f t="shared" ca="1" si="4"/>
        <v/>
      </c>
      <c r="D44" s="180">
        <f t="shared" ca="1" si="5"/>
        <v>1554</v>
      </c>
      <c r="E44" s="180">
        <f t="shared" ca="1" si="6"/>
        <v>26</v>
      </c>
      <c r="F44" s="180">
        <f t="shared" ca="1" si="7"/>
        <v>43</v>
      </c>
      <c r="G44" s="180" t="str">
        <f t="shared" ca="1" si="8"/>
        <v/>
      </c>
      <c r="H44" s="180">
        <f t="shared" ca="1" si="9"/>
        <v>1396</v>
      </c>
      <c r="I44" s="183">
        <f t="shared" ca="1" si="10"/>
        <v>35</v>
      </c>
      <c r="J44" s="176" t="str">
        <f t="shared" ca="1" si="11"/>
        <v/>
      </c>
      <c r="K44" s="127" t="str">
        <f t="shared" ca="1" si="12"/>
        <v/>
      </c>
      <c r="L44" s="183" t="str">
        <f t="shared" ca="1" si="13"/>
        <v/>
      </c>
      <c r="M44" s="127" t="str">
        <f t="shared" ca="1" si="14"/>
        <v/>
      </c>
      <c r="N44" s="127" t="str">
        <f t="shared" ca="1" si="15"/>
        <v/>
      </c>
      <c r="O44" s="180" t="str">
        <f t="shared" ca="1" si="16"/>
        <v/>
      </c>
      <c r="P44" s="183" t="str">
        <f t="shared" ca="1" si="17"/>
        <v/>
      </c>
      <c r="Q44" s="120" t="str">
        <f t="shared" ca="1" si="18"/>
        <v/>
      </c>
      <c r="R44" s="77">
        <f ca="1">IFERROR(SUM($I$15:I44)/$N$5,"")</f>
        <v>3.3106616819062206E-3</v>
      </c>
    </row>
    <row r="45" spans="1:18" x14ac:dyDescent="0.25">
      <c r="A45" s="169">
        <v>20</v>
      </c>
      <c r="B45" s="174">
        <f t="shared" si="19"/>
        <v>43561.541666666591</v>
      </c>
      <c r="C45" s="127" t="str">
        <f t="shared" ca="1" si="4"/>
        <v/>
      </c>
      <c r="D45" s="180">
        <f t="shared" ca="1" si="5"/>
        <v>1539</v>
      </c>
      <c r="E45" s="180">
        <f t="shared" ca="1" si="6"/>
        <v>26</v>
      </c>
      <c r="F45" s="180">
        <f t="shared" ca="1" si="7"/>
        <v>57</v>
      </c>
      <c r="G45" s="180" t="str">
        <f t="shared" ca="1" si="8"/>
        <v/>
      </c>
      <c r="H45" s="180">
        <f t="shared" ca="1" si="9"/>
        <v>1507</v>
      </c>
      <c r="I45" s="183">
        <f t="shared" ca="1" si="10"/>
        <v>55</v>
      </c>
      <c r="J45" s="176" t="str">
        <f t="shared" ca="1" si="11"/>
        <v/>
      </c>
      <c r="K45" s="127" t="str">
        <f t="shared" ca="1" si="12"/>
        <v/>
      </c>
      <c r="L45" s="183" t="str">
        <f t="shared" ca="1" si="13"/>
        <v/>
      </c>
      <c r="M45" s="127" t="str">
        <f t="shared" ca="1" si="14"/>
        <v/>
      </c>
      <c r="N45" s="127" t="str">
        <f t="shared" ca="1" si="15"/>
        <v/>
      </c>
      <c r="O45" s="180" t="str">
        <f t="shared" ca="1" si="16"/>
        <v/>
      </c>
      <c r="P45" s="183" t="str">
        <f t="shared" ca="1" si="17"/>
        <v/>
      </c>
      <c r="Q45" s="120" t="str">
        <f t="shared" ca="1" si="18"/>
        <v/>
      </c>
      <c r="R45" s="77">
        <f ca="1">IFERROR(SUM($I$15:I45)/$N$5,"")</f>
        <v>3.6203324174586731E-3</v>
      </c>
    </row>
    <row r="46" spans="1:18" x14ac:dyDescent="0.25">
      <c r="A46" s="169">
        <v>21</v>
      </c>
      <c r="B46" s="174">
        <f t="shared" si="19"/>
        <v>43561.583333333256</v>
      </c>
      <c r="C46" s="127" t="str">
        <f t="shared" ca="1" si="4"/>
        <v/>
      </c>
      <c r="D46" s="180">
        <f t="shared" ca="1" si="5"/>
        <v>1522</v>
      </c>
      <c r="E46" s="180">
        <f t="shared" ca="1" si="6"/>
        <v>26</v>
      </c>
      <c r="F46" s="180">
        <f t="shared" ca="1" si="7"/>
        <v>37</v>
      </c>
      <c r="G46" s="180" t="str">
        <f t="shared" ca="1" si="8"/>
        <v/>
      </c>
      <c r="H46" s="180">
        <f t="shared" ca="1" si="9"/>
        <v>1434</v>
      </c>
      <c r="I46" s="183">
        <f t="shared" ca="1" si="10"/>
        <v>34</v>
      </c>
      <c r="J46" s="176" t="str">
        <f t="shared" ca="1" si="11"/>
        <v/>
      </c>
      <c r="K46" s="127" t="str">
        <f t="shared" ca="1" si="12"/>
        <v/>
      </c>
      <c r="L46" s="183" t="str">
        <f t="shared" ca="1" si="13"/>
        <v/>
      </c>
      <c r="M46" s="127" t="str">
        <f t="shared" ca="1" si="14"/>
        <v/>
      </c>
      <c r="N46" s="127" t="str">
        <f t="shared" ca="1" si="15"/>
        <v/>
      </c>
      <c r="O46" s="180" t="str">
        <f t="shared" ca="1" si="16"/>
        <v/>
      </c>
      <c r="P46" s="183" t="str">
        <f t="shared" ca="1" si="17"/>
        <v/>
      </c>
      <c r="Q46" s="120" t="str">
        <f t="shared" ca="1" si="18"/>
        <v/>
      </c>
      <c r="R46" s="77">
        <f ca="1">IFERROR(SUM($I$15:I46)/$N$5,"")</f>
        <v>3.8117652358001892E-3</v>
      </c>
    </row>
    <row r="47" spans="1:18" x14ac:dyDescent="0.25">
      <c r="A47" s="169">
        <v>22</v>
      </c>
      <c r="B47" s="174">
        <f t="shared" si="19"/>
        <v>43561.62499999992</v>
      </c>
      <c r="C47" s="127" t="str">
        <f t="shared" ca="1" si="4"/>
        <v/>
      </c>
      <c r="D47" s="180">
        <f t="shared" ca="1" si="5"/>
        <v>1510</v>
      </c>
      <c r="E47" s="180">
        <f t="shared" ca="1" si="6"/>
        <v>26</v>
      </c>
      <c r="F47" s="180">
        <f t="shared" ca="1" si="7"/>
        <v>35</v>
      </c>
      <c r="G47" s="180" t="str">
        <f t="shared" ca="1" si="8"/>
        <v/>
      </c>
      <c r="H47" s="180">
        <f t="shared" ca="1" si="9"/>
        <v>1427</v>
      </c>
      <c r="I47" s="183">
        <f t="shared" ca="1" si="10"/>
        <v>34</v>
      </c>
      <c r="J47" s="176" t="str">
        <f t="shared" ca="1" si="11"/>
        <v/>
      </c>
      <c r="K47" s="127" t="str">
        <f t="shared" ca="1" si="12"/>
        <v/>
      </c>
      <c r="L47" s="183" t="str">
        <f t="shared" ca="1" si="13"/>
        <v/>
      </c>
      <c r="M47" s="127" t="str">
        <f t="shared" ca="1" si="14"/>
        <v/>
      </c>
      <c r="N47" s="127" t="str">
        <f t="shared" ca="1" si="15"/>
        <v/>
      </c>
      <c r="O47" s="180" t="str">
        <f t="shared" ca="1" si="16"/>
        <v/>
      </c>
      <c r="P47" s="183" t="str">
        <f t="shared" ca="1" si="17"/>
        <v/>
      </c>
      <c r="Q47" s="120" t="str">
        <f t="shared" ca="1" si="18"/>
        <v/>
      </c>
      <c r="R47" s="77">
        <f ca="1">IFERROR(SUM($I$15:I47)/$N$5,"")</f>
        <v>4.0031980541417054E-3</v>
      </c>
    </row>
    <row r="48" spans="1:18" x14ac:dyDescent="0.25">
      <c r="A48" s="169">
        <v>23</v>
      </c>
      <c r="B48" s="174">
        <f t="shared" si="19"/>
        <v>43561.666666666584</v>
      </c>
      <c r="C48" s="127" t="str">
        <f t="shared" ca="1" si="4"/>
        <v/>
      </c>
      <c r="D48" s="180">
        <f t="shared" ca="1" si="5"/>
        <v>1505</v>
      </c>
      <c r="E48" s="180">
        <f t="shared" ca="1" si="6"/>
        <v>26</v>
      </c>
      <c r="F48" s="180">
        <f t="shared" ca="1" si="7"/>
        <v>38</v>
      </c>
      <c r="G48" s="180" t="str">
        <f t="shared" ca="1" si="8"/>
        <v/>
      </c>
      <c r="H48" s="180">
        <f t="shared" ca="1" si="9"/>
        <v>1412</v>
      </c>
      <c r="I48" s="183">
        <f t="shared" ca="1" si="10"/>
        <v>38</v>
      </c>
      <c r="J48" s="176" t="str">
        <f t="shared" ca="1" si="11"/>
        <v/>
      </c>
      <c r="K48" s="127" t="str">
        <f t="shared" ca="1" si="12"/>
        <v/>
      </c>
      <c r="L48" s="183" t="str">
        <f t="shared" ca="1" si="13"/>
        <v/>
      </c>
      <c r="M48" s="127" t="str">
        <f t="shared" ca="1" si="14"/>
        <v/>
      </c>
      <c r="N48" s="127" t="str">
        <f t="shared" ca="1" si="15"/>
        <v/>
      </c>
      <c r="O48" s="180" t="str">
        <f t="shared" ca="1" si="16"/>
        <v/>
      </c>
      <c r="P48" s="183" t="str">
        <f t="shared" ca="1" si="17"/>
        <v/>
      </c>
      <c r="Q48" s="120" t="str">
        <f t="shared" ca="1" si="18"/>
        <v/>
      </c>
      <c r="R48" s="77">
        <f ca="1">IFERROR(SUM($I$15:I48)/$N$5,"")</f>
        <v>4.2171523805234002E-3</v>
      </c>
    </row>
    <row r="49" spans="1:18" x14ac:dyDescent="0.25">
      <c r="A49" s="169">
        <v>24</v>
      </c>
      <c r="B49" s="174">
        <f t="shared" si="19"/>
        <v>43561.708333333248</v>
      </c>
      <c r="C49" s="127" t="str">
        <f t="shared" ca="1" si="4"/>
        <v/>
      </c>
      <c r="D49" s="180">
        <f t="shared" ca="1" si="5"/>
        <v>1496</v>
      </c>
      <c r="E49" s="180">
        <f t="shared" ca="1" si="6"/>
        <v>26</v>
      </c>
      <c r="F49" s="180">
        <f t="shared" ca="1" si="7"/>
        <v>41</v>
      </c>
      <c r="G49" s="180">
        <f t="shared" ca="1" si="8"/>
        <v>179.35</v>
      </c>
      <c r="H49" s="180">
        <f t="shared" ca="1" si="9"/>
        <v>1343</v>
      </c>
      <c r="I49" s="183">
        <f t="shared" ca="1" si="10"/>
        <v>45</v>
      </c>
      <c r="J49" s="176" t="str">
        <f t="shared" ca="1" si="11"/>
        <v/>
      </c>
      <c r="K49" s="127" t="str">
        <f t="shared" ca="1" si="12"/>
        <v/>
      </c>
      <c r="L49" s="183" t="str">
        <f t="shared" ca="1" si="13"/>
        <v/>
      </c>
      <c r="M49" s="127" t="str">
        <f t="shared" ca="1" si="14"/>
        <v/>
      </c>
      <c r="N49" s="127" t="str">
        <f t="shared" ca="1" si="15"/>
        <v/>
      </c>
      <c r="O49" s="180" t="str">
        <f t="shared" ca="1" si="16"/>
        <v/>
      </c>
      <c r="P49" s="183" t="str">
        <f t="shared" ca="1" si="17"/>
        <v/>
      </c>
      <c r="Q49" s="120" t="str">
        <f t="shared" ca="1" si="18"/>
        <v/>
      </c>
      <c r="R49" s="77">
        <f ca="1">IFERROR(SUM($I$15:I49)/$N$5,"")</f>
        <v>4.4705193459754064E-3</v>
      </c>
    </row>
    <row r="50" spans="1:18" x14ac:dyDescent="0.25">
      <c r="A50" s="169">
        <v>25</v>
      </c>
      <c r="B50" s="174">
        <f t="shared" si="19"/>
        <v>43561.749999999913</v>
      </c>
      <c r="C50" s="127" t="str">
        <f t="shared" ca="1" si="4"/>
        <v/>
      </c>
      <c r="D50" s="180">
        <f t="shared" ca="1" si="5"/>
        <v>1483</v>
      </c>
      <c r="E50" s="180">
        <f t="shared" ca="1" si="6"/>
        <v>26</v>
      </c>
      <c r="F50" s="180">
        <f t="shared" ca="1" si="7"/>
        <v>62</v>
      </c>
      <c r="G50" s="180" t="str">
        <f t="shared" ca="1" si="8"/>
        <v/>
      </c>
      <c r="H50" s="180">
        <f t="shared" ca="1" si="9"/>
        <v>1375</v>
      </c>
      <c r="I50" s="183">
        <f t="shared" ca="1" si="10"/>
        <v>46</v>
      </c>
      <c r="J50" s="176" t="str">
        <f t="shared" ca="1" si="11"/>
        <v/>
      </c>
      <c r="K50" s="127" t="str">
        <f t="shared" ca="1" si="12"/>
        <v/>
      </c>
      <c r="L50" s="183" t="str">
        <f t="shared" ca="1" si="13"/>
        <v/>
      </c>
      <c r="M50" s="127" t="str">
        <f t="shared" ca="1" si="14"/>
        <v/>
      </c>
      <c r="N50" s="127" t="str">
        <f t="shared" ca="1" si="15"/>
        <v/>
      </c>
      <c r="O50" s="180" t="str">
        <f t="shared" ca="1" si="16"/>
        <v/>
      </c>
      <c r="P50" s="183" t="str">
        <f t="shared" ca="1" si="17"/>
        <v/>
      </c>
      <c r="Q50" s="120" t="str">
        <f t="shared" ca="1" si="18"/>
        <v/>
      </c>
      <c r="R50" s="77">
        <f ca="1">IFERROR(SUM($I$15:I50)/$N$5,"")</f>
        <v>4.7295166884374577E-3</v>
      </c>
    </row>
    <row r="51" spans="1:18" x14ac:dyDescent="0.25">
      <c r="A51" s="169">
        <v>26</v>
      </c>
      <c r="B51" s="174">
        <f t="shared" si="19"/>
        <v>43561.791666666577</v>
      </c>
      <c r="C51" s="127" t="str">
        <f t="shared" ca="1" si="4"/>
        <v/>
      </c>
      <c r="D51" s="180">
        <f t="shared" ca="1" si="5"/>
        <v>1472</v>
      </c>
      <c r="E51" s="180">
        <f t="shared" ca="1" si="6"/>
        <v>26</v>
      </c>
      <c r="F51" s="180">
        <f t="shared" ca="1" si="7"/>
        <v>53</v>
      </c>
      <c r="G51" s="180">
        <f t="shared" ca="1" si="8"/>
        <v>178.76</v>
      </c>
      <c r="H51" s="180">
        <f t="shared" ca="1" si="9"/>
        <v>1434</v>
      </c>
      <c r="I51" s="183">
        <f t="shared" ca="1" si="10"/>
        <v>46</v>
      </c>
      <c r="J51" s="176" t="str">
        <f t="shared" ca="1" si="11"/>
        <v/>
      </c>
      <c r="K51" s="127" t="str">
        <f t="shared" ca="1" si="12"/>
        <v/>
      </c>
      <c r="L51" s="183" t="str">
        <f t="shared" ca="1" si="13"/>
        <v/>
      </c>
      <c r="M51" s="127" t="str">
        <f t="shared" ca="1" si="14"/>
        <v/>
      </c>
      <c r="N51" s="127" t="str">
        <f t="shared" ca="1" si="15"/>
        <v/>
      </c>
      <c r="O51" s="180" t="str">
        <f t="shared" ca="1" si="16"/>
        <v/>
      </c>
      <c r="P51" s="183" t="str">
        <f t="shared" ca="1" si="17"/>
        <v/>
      </c>
      <c r="Q51" s="120" t="str">
        <f t="shared" ca="1" si="18"/>
        <v/>
      </c>
      <c r="R51" s="77">
        <f ca="1">IFERROR(SUM($I$15:I51)/$N$5,"")</f>
        <v>4.988514030899509E-3</v>
      </c>
    </row>
    <row r="52" spans="1:18" x14ac:dyDescent="0.25">
      <c r="A52" s="169">
        <v>27</v>
      </c>
      <c r="B52" s="174">
        <f t="shared" si="19"/>
        <v>43561.833333333241</v>
      </c>
      <c r="C52" s="127" t="str">
        <f t="shared" ca="1" si="4"/>
        <v/>
      </c>
      <c r="D52" s="180">
        <f t="shared" ca="1" si="5"/>
        <v>1467</v>
      </c>
      <c r="E52" s="180">
        <f t="shared" ca="1" si="6"/>
        <v>26</v>
      </c>
      <c r="F52" s="180">
        <f t="shared" ca="1" si="7"/>
        <v>44</v>
      </c>
      <c r="G52" s="180" t="str">
        <f t="shared" ca="1" si="8"/>
        <v/>
      </c>
      <c r="H52" s="180">
        <f t="shared" ca="1" si="9"/>
        <v>1451</v>
      </c>
      <c r="I52" s="183">
        <f t="shared" ca="1" si="10"/>
        <v>33</v>
      </c>
      <c r="J52" s="176" t="str">
        <f t="shared" ca="1" si="11"/>
        <v/>
      </c>
      <c r="K52" s="127" t="str">
        <f t="shared" ca="1" si="12"/>
        <v/>
      </c>
      <c r="L52" s="183" t="str">
        <f t="shared" ca="1" si="13"/>
        <v/>
      </c>
      <c r="M52" s="127" t="str">
        <f t="shared" ca="1" si="14"/>
        <v/>
      </c>
      <c r="N52" s="127" t="str">
        <f t="shared" ca="1" si="15"/>
        <v/>
      </c>
      <c r="O52" s="180" t="str">
        <f t="shared" ca="1" si="16"/>
        <v/>
      </c>
      <c r="P52" s="183" t="str">
        <f t="shared" ca="1" si="17"/>
        <v/>
      </c>
      <c r="Q52" s="120" t="str">
        <f t="shared" ca="1" si="18"/>
        <v/>
      </c>
      <c r="R52" s="77">
        <f ca="1">IFERROR(SUM($I$15:I52)/$N$5,"")</f>
        <v>5.1743164722309809E-3</v>
      </c>
    </row>
    <row r="53" spans="1:18" x14ac:dyDescent="0.25">
      <c r="A53" s="169">
        <v>28</v>
      </c>
      <c r="B53" s="174">
        <f t="shared" si="19"/>
        <v>43561.874999999905</v>
      </c>
      <c r="C53" s="127" t="str">
        <f t="shared" ca="1" si="4"/>
        <v/>
      </c>
      <c r="D53" s="180">
        <f t="shared" ca="1" si="5"/>
        <v>1481</v>
      </c>
      <c r="E53" s="180">
        <f t="shared" ca="1" si="6"/>
        <v>28</v>
      </c>
      <c r="F53" s="180">
        <f t="shared" ca="1" si="7"/>
        <v>50</v>
      </c>
      <c r="G53" s="180">
        <f t="shared" ca="1" si="8"/>
        <v>177.96</v>
      </c>
      <c r="H53" s="180">
        <f t="shared" ca="1" si="9"/>
        <v>1469</v>
      </c>
      <c r="I53" s="183">
        <f t="shared" ca="1" si="10"/>
        <v>46</v>
      </c>
      <c r="J53" s="176" t="str">
        <f t="shared" ca="1" si="11"/>
        <v/>
      </c>
      <c r="K53" s="127" t="str">
        <f t="shared" ca="1" si="12"/>
        <v/>
      </c>
      <c r="L53" s="183" t="str">
        <f t="shared" ca="1" si="13"/>
        <v/>
      </c>
      <c r="M53" s="127" t="str">
        <f t="shared" ca="1" si="14"/>
        <v/>
      </c>
      <c r="N53" s="127" t="str">
        <f t="shared" ca="1" si="15"/>
        <v/>
      </c>
      <c r="O53" s="180" t="str">
        <f t="shared" ca="1" si="16"/>
        <v/>
      </c>
      <c r="P53" s="183" t="str">
        <f t="shared" ca="1" si="17"/>
        <v/>
      </c>
      <c r="Q53" s="120" t="str">
        <f t="shared" ca="1" si="18"/>
        <v/>
      </c>
      <c r="R53" s="77">
        <f ca="1">IFERROR(SUM($I$15:I53)/$N$5,"")</f>
        <v>5.4333138146930322E-3</v>
      </c>
    </row>
    <row r="54" spans="1:18" x14ac:dyDescent="0.25">
      <c r="A54" s="169">
        <v>29</v>
      </c>
      <c r="B54" s="174">
        <f t="shared" si="19"/>
        <v>43561.91666666657</v>
      </c>
      <c r="C54" s="127" t="str">
        <f t="shared" ca="1" si="4"/>
        <v/>
      </c>
      <c r="D54" s="180">
        <f t="shared" ca="1" si="5"/>
        <v>1463</v>
      </c>
      <c r="E54" s="180">
        <f t="shared" ca="1" si="6"/>
        <v>28</v>
      </c>
      <c r="F54" s="180">
        <f t="shared" ca="1" si="7"/>
        <v>52</v>
      </c>
      <c r="G54" s="180" t="str">
        <f t="shared" ca="1" si="8"/>
        <v/>
      </c>
      <c r="H54" s="180">
        <f t="shared" ca="1" si="9"/>
        <v>1895</v>
      </c>
      <c r="I54" s="183">
        <f t="shared" ca="1" si="10"/>
        <v>46</v>
      </c>
      <c r="J54" s="176" t="str">
        <f t="shared" ca="1" si="11"/>
        <v/>
      </c>
      <c r="K54" s="127" t="str">
        <f t="shared" ca="1" si="12"/>
        <v/>
      </c>
      <c r="L54" s="183" t="str">
        <f t="shared" ca="1" si="13"/>
        <v/>
      </c>
      <c r="M54" s="127" t="str">
        <f t="shared" ca="1" si="14"/>
        <v/>
      </c>
      <c r="N54" s="127" t="str">
        <f t="shared" ca="1" si="15"/>
        <v/>
      </c>
      <c r="O54" s="180" t="str">
        <f t="shared" ca="1" si="16"/>
        <v/>
      </c>
      <c r="P54" s="183" t="str">
        <f t="shared" ca="1" si="17"/>
        <v/>
      </c>
      <c r="Q54" s="120" t="str">
        <f t="shared" ca="1" si="18"/>
        <v/>
      </c>
      <c r="R54" s="77">
        <f ca="1">IFERROR(SUM($I$15:I54)/$N$5,"")</f>
        <v>5.6923111571550835E-3</v>
      </c>
    </row>
    <row r="55" spans="1:18" x14ac:dyDescent="0.25">
      <c r="A55" s="169">
        <v>30</v>
      </c>
      <c r="B55" s="174">
        <f t="shared" si="19"/>
        <v>43561.958333333234</v>
      </c>
      <c r="C55" s="127" t="str">
        <f t="shared" ca="1" si="4"/>
        <v/>
      </c>
      <c r="D55" s="180">
        <f t="shared" ca="1" si="5"/>
        <v>1452</v>
      </c>
      <c r="E55" s="180">
        <f t="shared" ca="1" si="6"/>
        <v>28</v>
      </c>
      <c r="F55" s="180">
        <f t="shared" ca="1" si="7"/>
        <v>50</v>
      </c>
      <c r="G55" s="180">
        <f t="shared" ca="1" si="8"/>
        <v>182.45</v>
      </c>
      <c r="H55" s="180">
        <f t="shared" ca="1" si="9"/>
        <v>1815</v>
      </c>
      <c r="I55" s="183">
        <f t="shared" ca="1" si="10"/>
        <v>57</v>
      </c>
      <c r="J55" s="176" t="str">
        <f t="shared" ca="1" si="11"/>
        <v/>
      </c>
      <c r="K55" s="127" t="str">
        <f t="shared" ca="1" si="12"/>
        <v/>
      </c>
      <c r="L55" s="183" t="str">
        <f t="shared" ca="1" si="13"/>
        <v/>
      </c>
      <c r="M55" s="127" t="str">
        <f t="shared" ca="1" si="14"/>
        <v/>
      </c>
      <c r="N55" s="127" t="str">
        <f t="shared" ca="1" si="15"/>
        <v/>
      </c>
      <c r="O55" s="180" t="str">
        <f t="shared" ca="1" si="16"/>
        <v/>
      </c>
      <c r="P55" s="183" t="str">
        <f t="shared" ca="1" si="17"/>
        <v/>
      </c>
      <c r="Q55" s="120" t="str">
        <f t="shared" ca="1" si="18"/>
        <v/>
      </c>
      <c r="R55" s="77">
        <f ca="1">IFERROR(SUM($I$15:I55)/$N$5,"")</f>
        <v>6.0132426467276248E-3</v>
      </c>
    </row>
    <row r="56" spans="1:18" x14ac:dyDescent="0.25">
      <c r="A56" s="169">
        <v>31</v>
      </c>
      <c r="B56" s="174">
        <f t="shared" si="19"/>
        <v>43561.999999999898</v>
      </c>
      <c r="C56" s="127" t="str">
        <f t="shared" ca="1" si="4"/>
        <v/>
      </c>
      <c r="D56" s="180">
        <f t="shared" ca="1" si="5"/>
        <v>1443</v>
      </c>
      <c r="E56" s="180">
        <f t="shared" ca="1" si="6"/>
        <v>28</v>
      </c>
      <c r="F56" s="180">
        <f t="shared" ca="1" si="7"/>
        <v>52</v>
      </c>
      <c r="G56" s="180" t="str">
        <f t="shared" ca="1" si="8"/>
        <v/>
      </c>
      <c r="H56" s="180">
        <f t="shared" ca="1" si="9"/>
        <v>1718</v>
      </c>
      <c r="I56" s="183">
        <f t="shared" ca="1" si="10"/>
        <v>54</v>
      </c>
      <c r="J56" s="176" t="str">
        <f t="shared" ca="1" si="11"/>
        <v/>
      </c>
      <c r="K56" s="127" t="str">
        <f t="shared" ca="1" si="12"/>
        <v/>
      </c>
      <c r="L56" s="183" t="str">
        <f t="shared" ca="1" si="13"/>
        <v/>
      </c>
      <c r="M56" s="127" t="str">
        <f t="shared" ca="1" si="14"/>
        <v/>
      </c>
      <c r="N56" s="127" t="str">
        <f t="shared" ca="1" si="15"/>
        <v/>
      </c>
      <c r="O56" s="180" t="str">
        <f t="shared" ca="1" si="16"/>
        <v/>
      </c>
      <c r="P56" s="183" t="str">
        <f t="shared" ca="1" si="17"/>
        <v/>
      </c>
      <c r="Q56" s="120" t="str">
        <f t="shared" ca="1" si="18"/>
        <v/>
      </c>
      <c r="R56" s="77">
        <f ca="1">IFERROR(SUM($I$15:I56)/$N$5,"")</f>
        <v>6.3172830052700326E-3</v>
      </c>
    </row>
    <row r="57" spans="1:18" x14ac:dyDescent="0.25">
      <c r="A57" s="169">
        <v>32</v>
      </c>
      <c r="B57" s="174">
        <f t="shared" si="19"/>
        <v>43562.041666666562</v>
      </c>
      <c r="C57" s="127" t="str">
        <f t="shared" ca="1" si="4"/>
        <v/>
      </c>
      <c r="D57" s="180">
        <f t="shared" ca="1" si="5"/>
        <v>1437</v>
      </c>
      <c r="E57" s="180">
        <f t="shared" ca="1" si="6"/>
        <v>28</v>
      </c>
      <c r="F57" s="180">
        <f t="shared" ca="1" si="7"/>
        <v>45</v>
      </c>
      <c r="G57" s="180" t="str">
        <f t="shared" ca="1" si="8"/>
        <v/>
      </c>
      <c r="H57" s="180">
        <f t="shared" ca="1" si="9"/>
        <v>1795</v>
      </c>
      <c r="I57" s="183">
        <f t="shared" ca="1" si="10"/>
        <v>49</v>
      </c>
      <c r="J57" s="176" t="str">
        <f t="shared" ca="1" si="11"/>
        <v/>
      </c>
      <c r="K57" s="127" t="str">
        <f t="shared" ca="1" si="12"/>
        <v/>
      </c>
      <c r="L57" s="183" t="str">
        <f t="shared" ca="1" si="13"/>
        <v/>
      </c>
      <c r="M57" s="127" t="str">
        <f t="shared" ca="1" si="14"/>
        <v/>
      </c>
      <c r="N57" s="127" t="str">
        <f t="shared" ca="1" si="15"/>
        <v/>
      </c>
      <c r="O57" s="180" t="str">
        <f t="shared" ca="1" si="16"/>
        <v/>
      </c>
      <c r="P57" s="183" t="str">
        <f t="shared" ca="1" si="17"/>
        <v/>
      </c>
      <c r="Q57" s="120" t="str">
        <f t="shared" ca="1" si="18"/>
        <v/>
      </c>
      <c r="R57" s="77">
        <f ca="1">IFERROR(SUM($I$15:I57)/$N$5,"")</f>
        <v>6.5931714787622183E-3</v>
      </c>
    </row>
    <row r="58" spans="1:18" x14ac:dyDescent="0.25">
      <c r="A58" s="169">
        <v>33</v>
      </c>
      <c r="B58" s="174">
        <f t="shared" si="19"/>
        <v>43562.083333333227</v>
      </c>
      <c r="C58" s="127" t="str">
        <f t="shared" ca="1" si="4"/>
        <v/>
      </c>
      <c r="D58" s="180">
        <f t="shared" ca="1" si="5"/>
        <v>1421</v>
      </c>
      <c r="E58" s="180">
        <f t="shared" ca="1" si="6"/>
        <v>28</v>
      </c>
      <c r="F58" s="180">
        <f t="shared" ca="1" si="7"/>
        <v>49</v>
      </c>
      <c r="G58" s="180" t="str">
        <f t="shared" ca="1" si="8"/>
        <v/>
      </c>
      <c r="H58" s="180">
        <f t="shared" ca="1" si="9"/>
        <v>1778</v>
      </c>
      <c r="I58" s="183">
        <f t="shared" ca="1" si="10"/>
        <v>55</v>
      </c>
      <c r="J58" s="176" t="str">
        <f t="shared" ca="1" si="11"/>
        <v/>
      </c>
      <c r="K58" s="127" t="str">
        <f t="shared" ca="1" si="12"/>
        <v/>
      </c>
      <c r="L58" s="183" t="str">
        <f t="shared" ca="1" si="13"/>
        <v/>
      </c>
      <c r="M58" s="127" t="str">
        <f t="shared" ca="1" si="14"/>
        <v/>
      </c>
      <c r="N58" s="127" t="str">
        <f t="shared" ca="1" si="15"/>
        <v/>
      </c>
      <c r="O58" s="180" t="str">
        <f t="shared" ca="1" si="16"/>
        <v/>
      </c>
      <c r="P58" s="183" t="str">
        <f t="shared" ca="1" si="17"/>
        <v/>
      </c>
      <c r="Q58" s="120" t="str">
        <f t="shared" ca="1" si="18"/>
        <v/>
      </c>
      <c r="R58" s="77">
        <f ca="1">IFERROR(SUM($I$15:I58)/$N$5,"")</f>
        <v>6.9028422143146704E-3</v>
      </c>
    </row>
    <row r="59" spans="1:18" x14ac:dyDescent="0.25">
      <c r="A59" s="169">
        <v>34</v>
      </c>
      <c r="B59" s="174">
        <f t="shared" si="19"/>
        <v>43562.124999999891</v>
      </c>
      <c r="C59" s="127" t="str">
        <f t="shared" ca="1" si="4"/>
        <v/>
      </c>
      <c r="D59" s="180">
        <f t="shared" ca="1" si="5"/>
        <v>1409</v>
      </c>
      <c r="E59" s="180">
        <f t="shared" ca="1" si="6"/>
        <v>28</v>
      </c>
      <c r="F59" s="180">
        <f t="shared" ca="1" si="7"/>
        <v>51</v>
      </c>
      <c r="G59" s="180" t="str">
        <f t="shared" ca="1" si="8"/>
        <v/>
      </c>
      <c r="H59" s="180">
        <f t="shared" ca="1" si="9"/>
        <v>1698</v>
      </c>
      <c r="I59" s="183">
        <f t="shared" ca="1" si="10"/>
        <v>53</v>
      </c>
      <c r="J59" s="176" t="str">
        <f t="shared" ca="1" si="11"/>
        <v/>
      </c>
      <c r="K59" s="127" t="str">
        <f t="shared" ca="1" si="12"/>
        <v/>
      </c>
      <c r="L59" s="183" t="str">
        <f t="shared" ca="1" si="13"/>
        <v/>
      </c>
      <c r="M59" s="127" t="str">
        <f t="shared" ca="1" si="14"/>
        <v/>
      </c>
      <c r="N59" s="127" t="str">
        <f t="shared" ca="1" si="15"/>
        <v/>
      </c>
      <c r="O59" s="180" t="str">
        <f t="shared" ca="1" si="16"/>
        <v/>
      </c>
      <c r="P59" s="183" t="str">
        <f t="shared" ca="1" si="17"/>
        <v/>
      </c>
      <c r="Q59" s="120" t="str">
        <f t="shared" ca="1" si="18"/>
        <v/>
      </c>
      <c r="R59" s="77">
        <f ca="1">IFERROR(SUM($I$15:I59)/$N$5,"")</f>
        <v>7.2012521958470339E-3</v>
      </c>
    </row>
    <row r="60" spans="1:18" x14ac:dyDescent="0.25">
      <c r="A60" s="169">
        <v>35</v>
      </c>
      <c r="B60" s="174">
        <f t="shared" si="19"/>
        <v>43562.166666666555</v>
      </c>
      <c r="C60" s="127" t="str">
        <f t="shared" ca="1" si="4"/>
        <v/>
      </c>
      <c r="D60" s="180">
        <f t="shared" ca="1" si="5"/>
        <v>1407</v>
      </c>
      <c r="E60" s="180">
        <f t="shared" ca="1" si="6"/>
        <v>28</v>
      </c>
      <c r="F60" s="180">
        <f t="shared" ca="1" si="7"/>
        <v>44</v>
      </c>
      <c r="G60" s="180" t="str">
        <f t="shared" ca="1" si="8"/>
        <v/>
      </c>
      <c r="H60" s="180">
        <f t="shared" ca="1" si="9"/>
        <v>1738</v>
      </c>
      <c r="I60" s="183">
        <f t="shared" ca="1" si="10"/>
        <v>51</v>
      </c>
      <c r="J60" s="176" t="str">
        <f t="shared" ca="1" si="11"/>
        <v/>
      </c>
      <c r="K60" s="127" t="str">
        <f t="shared" ca="1" si="12"/>
        <v/>
      </c>
      <c r="L60" s="183" t="str">
        <f t="shared" ca="1" si="13"/>
        <v/>
      </c>
      <c r="M60" s="127" t="str">
        <f t="shared" ca="1" si="14"/>
        <v/>
      </c>
      <c r="N60" s="127" t="str">
        <f t="shared" ca="1" si="15"/>
        <v/>
      </c>
      <c r="O60" s="180" t="str">
        <f t="shared" ca="1" si="16"/>
        <v/>
      </c>
      <c r="P60" s="183" t="str">
        <f t="shared" ca="1" si="17"/>
        <v/>
      </c>
      <c r="Q60" s="120" t="str">
        <f t="shared" ca="1" si="18"/>
        <v/>
      </c>
      <c r="R60" s="77">
        <f ca="1">IFERROR(SUM($I$15:I60)/$N$5,"")</f>
        <v>7.4884014233593081E-3</v>
      </c>
    </row>
    <row r="61" spans="1:18" x14ac:dyDescent="0.25">
      <c r="A61" s="169">
        <v>36</v>
      </c>
      <c r="B61" s="174">
        <f t="shared" si="19"/>
        <v>43562.208333333219</v>
      </c>
      <c r="C61" s="127" t="str">
        <f t="shared" ca="1" si="4"/>
        <v/>
      </c>
      <c r="D61" s="180">
        <f t="shared" ca="1" si="5"/>
        <v>1404</v>
      </c>
      <c r="E61" s="180">
        <f t="shared" ca="1" si="6"/>
        <v>28</v>
      </c>
      <c r="F61" s="180">
        <f t="shared" ca="1" si="7"/>
        <v>51</v>
      </c>
      <c r="G61" s="180" t="str">
        <f t="shared" ca="1" si="8"/>
        <v/>
      </c>
      <c r="H61" s="180">
        <f t="shared" ca="1" si="9"/>
        <v>1682</v>
      </c>
      <c r="I61" s="183">
        <f t="shared" ca="1" si="10"/>
        <v>54</v>
      </c>
      <c r="J61" s="176" t="str">
        <f t="shared" ca="1" si="11"/>
        <v/>
      </c>
      <c r="K61" s="127" t="str">
        <f t="shared" ca="1" si="12"/>
        <v/>
      </c>
      <c r="L61" s="183" t="str">
        <f t="shared" ca="1" si="13"/>
        <v/>
      </c>
      <c r="M61" s="127" t="str">
        <f t="shared" ca="1" si="14"/>
        <v/>
      </c>
      <c r="N61" s="127" t="str">
        <f t="shared" ca="1" si="15"/>
        <v/>
      </c>
      <c r="O61" s="180" t="str">
        <f t="shared" ca="1" si="16"/>
        <v/>
      </c>
      <c r="P61" s="183" t="str">
        <f t="shared" ca="1" si="17"/>
        <v/>
      </c>
      <c r="Q61" s="120" t="str">
        <f t="shared" ca="1" si="18"/>
        <v/>
      </c>
      <c r="R61" s="77">
        <f ca="1">IFERROR(SUM($I$15:I61)/$N$5,"")</f>
        <v>7.7924417819017159E-3</v>
      </c>
    </row>
    <row r="62" spans="1:18" x14ac:dyDescent="0.25">
      <c r="A62" s="169">
        <v>37</v>
      </c>
      <c r="B62" s="174">
        <f t="shared" si="19"/>
        <v>43562.249999999884</v>
      </c>
      <c r="C62" s="127" t="str">
        <f t="shared" ca="1" si="4"/>
        <v/>
      </c>
      <c r="D62" s="180">
        <f t="shared" ca="1" si="5"/>
        <v>1398</v>
      </c>
      <c r="E62" s="180">
        <f t="shared" ca="1" si="6"/>
        <v>28</v>
      </c>
      <c r="F62" s="180">
        <f t="shared" ca="1" si="7"/>
        <v>55</v>
      </c>
      <c r="G62" s="180" t="str">
        <f t="shared" ca="1" si="8"/>
        <v/>
      </c>
      <c r="H62" s="180">
        <f t="shared" ca="1" si="9"/>
        <v>1733</v>
      </c>
      <c r="I62" s="183">
        <f t="shared" ca="1" si="10"/>
        <v>53</v>
      </c>
      <c r="J62" s="176" t="str">
        <f t="shared" ca="1" si="11"/>
        <v/>
      </c>
      <c r="K62" s="127" t="str">
        <f t="shared" ca="1" si="12"/>
        <v/>
      </c>
      <c r="L62" s="183" t="str">
        <f t="shared" ca="1" si="13"/>
        <v/>
      </c>
      <c r="M62" s="127" t="str">
        <f t="shared" ca="1" si="14"/>
        <v/>
      </c>
      <c r="N62" s="127" t="str">
        <f t="shared" ca="1" si="15"/>
        <v/>
      </c>
      <c r="O62" s="180" t="str">
        <f t="shared" ca="1" si="16"/>
        <v/>
      </c>
      <c r="P62" s="183" t="str">
        <f t="shared" ca="1" si="17"/>
        <v/>
      </c>
      <c r="Q62" s="120" t="str">
        <f t="shared" ca="1" si="18"/>
        <v/>
      </c>
      <c r="R62" s="77">
        <f ca="1">IFERROR(SUM($I$15:I62)/$N$5,"")</f>
        <v>8.0908517634340794E-3</v>
      </c>
    </row>
    <row r="63" spans="1:18" x14ac:dyDescent="0.25">
      <c r="A63" s="169">
        <v>14</v>
      </c>
      <c r="B63" s="174">
        <f t="shared" si="19"/>
        <v>43562.291666666548</v>
      </c>
      <c r="C63" s="127" t="str">
        <f t="shared" ca="1" si="4"/>
        <v/>
      </c>
      <c r="D63" s="180">
        <f t="shared" ca="1" si="5"/>
        <v>1395</v>
      </c>
      <c r="E63" s="180">
        <f t="shared" ca="1" si="6"/>
        <v>28</v>
      </c>
      <c r="F63" s="180">
        <f t="shared" ca="1" si="7"/>
        <v>52</v>
      </c>
      <c r="G63" s="180" t="str">
        <f t="shared" ca="1" si="8"/>
        <v/>
      </c>
      <c r="H63" s="180">
        <f t="shared" ca="1" si="9"/>
        <v>1722</v>
      </c>
      <c r="I63" s="183">
        <f t="shared" ca="1" si="10"/>
        <v>53</v>
      </c>
      <c r="J63" s="176" t="str">
        <f t="shared" ca="1" si="11"/>
        <v/>
      </c>
      <c r="K63" s="127" t="str">
        <f t="shared" ca="1" si="12"/>
        <v/>
      </c>
      <c r="L63" s="183" t="str">
        <f t="shared" ca="1" si="13"/>
        <v/>
      </c>
      <c r="M63" s="127" t="str">
        <f t="shared" ca="1" si="14"/>
        <v/>
      </c>
      <c r="N63" s="127" t="str">
        <f t="shared" ca="1" si="15"/>
        <v/>
      </c>
      <c r="O63" s="180" t="str">
        <f t="shared" ca="1" si="16"/>
        <v/>
      </c>
      <c r="P63" s="183" t="str">
        <f t="shared" ca="1" si="17"/>
        <v/>
      </c>
      <c r="Q63" s="120" t="str">
        <f t="shared" ca="1" si="18"/>
        <v/>
      </c>
      <c r="R63" s="77">
        <f ca="1">IFERROR(SUM($I$15:I63)/$N$5,"")</f>
        <v>8.389261744966443E-3</v>
      </c>
    </row>
    <row r="64" spans="1:18" x14ac:dyDescent="0.25">
      <c r="A64" s="169">
        <v>15</v>
      </c>
      <c r="B64" s="174">
        <f t="shared" si="19"/>
        <v>43562.333333333212</v>
      </c>
      <c r="C64" s="127" t="str">
        <f t="shared" ca="1" si="4"/>
        <v/>
      </c>
      <c r="D64" s="180">
        <f t="shared" ca="1" si="5"/>
        <v>1386</v>
      </c>
      <c r="E64" s="180">
        <f t="shared" ca="1" si="6"/>
        <v>28</v>
      </c>
      <c r="F64" s="180">
        <f t="shared" ca="1" si="7"/>
        <v>40</v>
      </c>
      <c r="G64" s="180" t="str">
        <f t="shared" ca="1" si="8"/>
        <v/>
      </c>
      <c r="H64" s="180">
        <f t="shared" ca="1" si="9"/>
        <v>1732</v>
      </c>
      <c r="I64" s="183">
        <f t="shared" ca="1" si="10"/>
        <v>51</v>
      </c>
      <c r="J64" s="176" t="str">
        <f t="shared" ca="1" si="11"/>
        <v/>
      </c>
      <c r="K64" s="127" t="str">
        <f t="shared" ca="1" si="12"/>
        <v/>
      </c>
      <c r="L64" s="183" t="str">
        <f t="shared" ca="1" si="13"/>
        <v/>
      </c>
      <c r="M64" s="127" t="str">
        <f t="shared" ca="1" si="14"/>
        <v/>
      </c>
      <c r="N64" s="127" t="str">
        <f t="shared" ca="1" si="15"/>
        <v/>
      </c>
      <c r="O64" s="180" t="str">
        <f t="shared" ca="1" si="16"/>
        <v/>
      </c>
      <c r="P64" s="183" t="str">
        <f t="shared" ca="1" si="17"/>
        <v/>
      </c>
      <c r="Q64" s="120" t="str">
        <f t="shared" ca="1" si="18"/>
        <v/>
      </c>
      <c r="R64" s="77">
        <f ca="1">IFERROR(SUM($I$15:I64)/$N$5,"")</f>
        <v>8.6764109724787163E-3</v>
      </c>
    </row>
    <row r="65" spans="1:18" x14ac:dyDescent="0.25">
      <c r="A65" s="169">
        <v>16</v>
      </c>
      <c r="B65" s="174">
        <f t="shared" si="19"/>
        <v>43562.374999999876</v>
      </c>
      <c r="C65" s="127" t="str">
        <f t="shared" ca="1" si="4"/>
        <v/>
      </c>
      <c r="D65" s="180">
        <f t="shared" ca="1" si="5"/>
        <v>1387</v>
      </c>
      <c r="E65" s="180">
        <f t="shared" ca="1" si="6"/>
        <v>28</v>
      </c>
      <c r="F65" s="180">
        <f t="shared" ca="1" si="7"/>
        <v>48</v>
      </c>
      <c r="G65" s="180">
        <f t="shared" ca="1" si="8"/>
        <v>206.42</v>
      </c>
      <c r="H65" s="180">
        <f t="shared" ca="1" si="9"/>
        <v>1628</v>
      </c>
      <c r="I65" s="183">
        <f t="shared" ca="1" si="10"/>
        <v>53</v>
      </c>
      <c r="J65" s="176" t="str">
        <f t="shared" ca="1" si="11"/>
        <v/>
      </c>
      <c r="K65" s="127" t="str">
        <f t="shared" ca="1" si="12"/>
        <v/>
      </c>
      <c r="L65" s="183" t="str">
        <f t="shared" ca="1" si="13"/>
        <v/>
      </c>
      <c r="M65" s="127" t="str">
        <f t="shared" ca="1" si="14"/>
        <v/>
      </c>
      <c r="N65" s="127" t="str">
        <f t="shared" ca="1" si="15"/>
        <v/>
      </c>
      <c r="O65" s="180" t="str">
        <f t="shared" ca="1" si="16"/>
        <v/>
      </c>
      <c r="P65" s="183" t="str">
        <f t="shared" ca="1" si="17"/>
        <v/>
      </c>
      <c r="Q65" s="120" t="str">
        <f t="shared" ca="1" si="18"/>
        <v/>
      </c>
      <c r="R65" s="77">
        <f ca="1">IFERROR(SUM($I$15:I65)/$N$5,"")</f>
        <v>8.9748209540110799E-3</v>
      </c>
    </row>
    <row r="66" spans="1:18" x14ac:dyDescent="0.25">
      <c r="A66" s="169">
        <v>17</v>
      </c>
      <c r="B66" s="174">
        <f t="shared" si="19"/>
        <v>43562.416666666541</v>
      </c>
      <c r="C66" s="127" t="str">
        <f t="shared" ca="1" si="4"/>
        <v/>
      </c>
      <c r="D66" s="180">
        <f t="shared" ca="1" si="5"/>
        <v>1379</v>
      </c>
      <c r="E66" s="180">
        <f t="shared" ca="1" si="6"/>
        <v>28</v>
      </c>
      <c r="F66" s="180">
        <f t="shared" ca="1" si="7"/>
        <v>51</v>
      </c>
      <c r="G66" s="180">
        <f t="shared" ca="1" si="8"/>
        <v>179.4</v>
      </c>
      <c r="H66" s="180">
        <f t="shared" ca="1" si="9"/>
        <v>1718</v>
      </c>
      <c r="I66" s="183">
        <f t="shared" ca="1" si="10"/>
        <v>47</v>
      </c>
      <c r="J66" s="176" t="str">
        <f t="shared" ca="1" si="11"/>
        <v/>
      </c>
      <c r="K66" s="127" t="str">
        <f t="shared" ca="1" si="12"/>
        <v/>
      </c>
      <c r="L66" s="183" t="str">
        <f t="shared" ca="1" si="13"/>
        <v/>
      </c>
      <c r="M66" s="127" t="str">
        <f t="shared" ca="1" si="14"/>
        <v/>
      </c>
      <c r="N66" s="127" t="str">
        <f t="shared" ca="1" si="15"/>
        <v/>
      </c>
      <c r="O66" s="180" t="str">
        <f t="shared" ca="1" si="16"/>
        <v/>
      </c>
      <c r="P66" s="183" t="str">
        <f t="shared" ca="1" si="17"/>
        <v/>
      </c>
      <c r="Q66" s="120" t="str">
        <f t="shared" ca="1" si="18"/>
        <v/>
      </c>
      <c r="R66" s="77">
        <f ca="1">IFERROR(SUM($I$15:I66)/$N$5,"")</f>
        <v>9.2394486734831763E-3</v>
      </c>
    </row>
    <row r="67" spans="1:18" x14ac:dyDescent="0.25">
      <c r="A67" s="169">
        <v>18</v>
      </c>
      <c r="B67" s="174">
        <f t="shared" si="19"/>
        <v>43562.458333333205</v>
      </c>
      <c r="C67" s="127" t="str">
        <f t="shared" ca="1" si="4"/>
        <v/>
      </c>
      <c r="D67" s="180">
        <f t="shared" ca="1" si="5"/>
        <v>1378</v>
      </c>
      <c r="E67" s="180">
        <f t="shared" ca="1" si="6"/>
        <v>28</v>
      </c>
      <c r="F67" s="180">
        <f t="shared" ca="1" si="7"/>
        <v>48</v>
      </c>
      <c r="G67" s="180">
        <f t="shared" ca="1" si="8"/>
        <v>184.26</v>
      </c>
      <c r="H67" s="180">
        <f t="shared" ca="1" si="9"/>
        <v>1731</v>
      </c>
      <c r="I67" s="183">
        <f t="shared" ca="1" si="10"/>
        <v>50</v>
      </c>
      <c r="J67" s="176" t="str">
        <f t="shared" ca="1" si="11"/>
        <v/>
      </c>
      <c r="K67" s="127" t="str">
        <f t="shared" ca="1" si="12"/>
        <v/>
      </c>
      <c r="L67" s="183" t="str">
        <f t="shared" ca="1" si="13"/>
        <v/>
      </c>
      <c r="M67" s="127" t="str">
        <f t="shared" ca="1" si="14"/>
        <v/>
      </c>
      <c r="N67" s="127" t="str">
        <f t="shared" ca="1" si="15"/>
        <v/>
      </c>
      <c r="O67" s="180" t="str">
        <f t="shared" ca="1" si="16"/>
        <v/>
      </c>
      <c r="P67" s="183" t="str">
        <f t="shared" ca="1" si="17"/>
        <v/>
      </c>
      <c r="Q67" s="120" t="str">
        <f t="shared" ca="1" si="18"/>
        <v/>
      </c>
      <c r="R67" s="77">
        <f ca="1">IFERROR(SUM($I$15:I67)/$N$5,"")</f>
        <v>9.5209675239854054E-3</v>
      </c>
    </row>
    <row r="68" spans="1:18" x14ac:dyDescent="0.25">
      <c r="A68" s="169">
        <v>19</v>
      </c>
      <c r="B68" s="174">
        <f t="shared" si="19"/>
        <v>43562.499999999869</v>
      </c>
      <c r="C68" s="127" t="str">
        <f t="shared" ca="1" si="4"/>
        <v/>
      </c>
      <c r="D68" s="180">
        <f t="shared" ca="1" si="5"/>
        <v>1375</v>
      </c>
      <c r="E68" s="180">
        <f t="shared" ca="1" si="6"/>
        <v>28</v>
      </c>
      <c r="F68" s="180">
        <f t="shared" ca="1" si="7"/>
        <v>49</v>
      </c>
      <c r="G68" s="180">
        <f t="shared" ca="1" si="8"/>
        <v>206.42</v>
      </c>
      <c r="H68" s="180">
        <f t="shared" ca="1" si="9"/>
        <v>1733</v>
      </c>
      <c r="I68" s="183">
        <f t="shared" ca="1" si="10"/>
        <v>51</v>
      </c>
      <c r="J68" s="176" t="str">
        <f t="shared" ca="1" si="11"/>
        <v/>
      </c>
      <c r="K68" s="127" t="str">
        <f t="shared" ca="1" si="12"/>
        <v/>
      </c>
      <c r="L68" s="183" t="str">
        <f t="shared" ca="1" si="13"/>
        <v/>
      </c>
      <c r="M68" s="127" t="str">
        <f t="shared" ca="1" si="14"/>
        <v/>
      </c>
      <c r="N68" s="127" t="str">
        <f t="shared" ca="1" si="15"/>
        <v/>
      </c>
      <c r="O68" s="180" t="str">
        <f t="shared" ca="1" si="16"/>
        <v/>
      </c>
      <c r="P68" s="183" t="str">
        <f t="shared" ca="1" si="17"/>
        <v/>
      </c>
      <c r="Q68" s="120" t="str">
        <f t="shared" ca="1" si="18"/>
        <v/>
      </c>
      <c r="R68" s="77">
        <f ca="1">IFERROR(SUM($I$15:I68)/$N$5,"")</f>
        <v>9.8081167514976805E-3</v>
      </c>
    </row>
    <row r="69" spans="1:18" x14ac:dyDescent="0.25">
      <c r="A69" s="169">
        <v>20</v>
      </c>
      <c r="B69" s="174">
        <f t="shared" si="19"/>
        <v>43562.541666666533</v>
      </c>
      <c r="C69" s="127" t="str">
        <f t="shared" ca="1" si="4"/>
        <v/>
      </c>
      <c r="D69" s="180">
        <f t="shared" ca="1" si="5"/>
        <v>1374</v>
      </c>
      <c r="E69" s="180">
        <f t="shared" ca="1" si="6"/>
        <v>28</v>
      </c>
      <c r="F69" s="180">
        <f t="shared" ca="1" si="7"/>
        <v>50</v>
      </c>
      <c r="G69" s="180">
        <f t="shared" ca="1" si="8"/>
        <v>191.19</v>
      </c>
      <c r="H69" s="180">
        <f t="shared" ca="1" si="9"/>
        <v>1769</v>
      </c>
      <c r="I69" s="183">
        <f t="shared" ca="1" si="10"/>
        <v>50</v>
      </c>
      <c r="J69" s="176" t="str">
        <f t="shared" ca="1" si="11"/>
        <v/>
      </c>
      <c r="K69" s="127" t="str">
        <f t="shared" ca="1" si="12"/>
        <v/>
      </c>
      <c r="L69" s="183" t="str">
        <f t="shared" ca="1" si="13"/>
        <v/>
      </c>
      <c r="M69" s="127" t="str">
        <f t="shared" ca="1" si="14"/>
        <v/>
      </c>
      <c r="N69" s="127" t="str">
        <f t="shared" ca="1" si="15"/>
        <v/>
      </c>
      <c r="O69" s="180" t="str">
        <f t="shared" ca="1" si="16"/>
        <v/>
      </c>
      <c r="P69" s="183" t="str">
        <f t="shared" ca="1" si="17"/>
        <v/>
      </c>
      <c r="Q69" s="120" t="str">
        <f t="shared" ca="1" si="18"/>
        <v/>
      </c>
      <c r="R69" s="77">
        <f ca="1">IFERROR(SUM($I$15:I69)/$N$5,"")</f>
        <v>1.008963560199991E-2</v>
      </c>
    </row>
    <row r="70" spans="1:18" x14ac:dyDescent="0.25">
      <c r="A70" s="169">
        <v>21</v>
      </c>
      <c r="B70" s="174">
        <f t="shared" si="19"/>
        <v>43562.583333333198</v>
      </c>
      <c r="C70" s="127" t="str">
        <f t="shared" ca="1" si="4"/>
        <v/>
      </c>
      <c r="D70" s="180">
        <f t="shared" ca="1" si="5"/>
        <v>1366</v>
      </c>
      <c r="E70" s="180">
        <f t="shared" ca="1" si="6"/>
        <v>30</v>
      </c>
      <c r="F70" s="180">
        <f t="shared" ca="1" si="7"/>
        <v>48</v>
      </c>
      <c r="G70" s="180">
        <f t="shared" ca="1" si="8"/>
        <v>185.64</v>
      </c>
      <c r="H70" s="180">
        <f t="shared" ca="1" si="9"/>
        <v>1826</v>
      </c>
      <c r="I70" s="183">
        <f t="shared" ca="1" si="10"/>
        <v>54</v>
      </c>
      <c r="J70" s="176" t="str">
        <f t="shared" ca="1" si="11"/>
        <v/>
      </c>
      <c r="K70" s="127" t="str">
        <f t="shared" ca="1" si="12"/>
        <v/>
      </c>
      <c r="L70" s="183" t="str">
        <f t="shared" ca="1" si="13"/>
        <v/>
      </c>
      <c r="M70" s="127" t="str">
        <f t="shared" ca="1" si="14"/>
        <v/>
      </c>
      <c r="N70" s="127" t="str">
        <f t="shared" ca="1" si="15"/>
        <v/>
      </c>
      <c r="O70" s="180" t="str">
        <f t="shared" ca="1" si="16"/>
        <v/>
      </c>
      <c r="P70" s="183" t="str">
        <f t="shared" ca="1" si="17"/>
        <v/>
      </c>
      <c r="Q70" s="120" t="str">
        <f t="shared" ca="1" si="18"/>
        <v/>
      </c>
      <c r="R70" s="77">
        <f ca="1">IFERROR(SUM($I$15:I70)/$N$5,"")</f>
        <v>1.0393675960542317E-2</v>
      </c>
    </row>
    <row r="71" spans="1:18" x14ac:dyDescent="0.25">
      <c r="A71" s="169">
        <v>22</v>
      </c>
      <c r="B71" s="174">
        <f t="shared" si="19"/>
        <v>43562.624999999862</v>
      </c>
      <c r="C71" s="127" t="str">
        <f t="shared" ca="1" si="4"/>
        <v/>
      </c>
      <c r="D71" s="180">
        <f t="shared" ca="1" si="5"/>
        <v>1355</v>
      </c>
      <c r="E71" s="180">
        <f t="shared" ca="1" si="6"/>
        <v>30</v>
      </c>
      <c r="F71" s="180">
        <f t="shared" ca="1" si="7"/>
        <v>51</v>
      </c>
      <c r="G71" s="180" t="str">
        <f t="shared" ca="1" si="8"/>
        <v/>
      </c>
      <c r="H71" s="180">
        <f t="shared" ca="1" si="9"/>
        <v>1873</v>
      </c>
      <c r="I71" s="183">
        <f t="shared" ca="1" si="10"/>
        <v>51</v>
      </c>
      <c r="J71" s="176" t="str">
        <f t="shared" ca="1" si="11"/>
        <v/>
      </c>
      <c r="K71" s="127" t="str">
        <f t="shared" ca="1" si="12"/>
        <v/>
      </c>
      <c r="L71" s="183" t="str">
        <f t="shared" ca="1" si="13"/>
        <v/>
      </c>
      <c r="M71" s="127" t="str">
        <f t="shared" ca="1" si="14"/>
        <v/>
      </c>
      <c r="N71" s="127" t="str">
        <f t="shared" ca="1" si="15"/>
        <v/>
      </c>
      <c r="O71" s="180" t="str">
        <f t="shared" ca="1" si="16"/>
        <v/>
      </c>
      <c r="P71" s="183" t="str">
        <f t="shared" ca="1" si="17"/>
        <v/>
      </c>
      <c r="Q71" s="120" t="str">
        <f t="shared" ca="1" si="18"/>
        <v/>
      </c>
      <c r="R71" s="77">
        <f ca="1">IFERROR(SUM($I$15:I71)/$N$5,"")</f>
        <v>1.0680825188054592E-2</v>
      </c>
    </row>
    <row r="72" spans="1:18" x14ac:dyDescent="0.25">
      <c r="A72" s="169">
        <v>23</v>
      </c>
      <c r="B72" s="174">
        <f t="shared" si="19"/>
        <v>43562.666666666526</v>
      </c>
      <c r="C72" s="127" t="str">
        <f t="shared" ca="1" si="4"/>
        <v/>
      </c>
      <c r="D72" s="180">
        <f t="shared" ca="1" si="5"/>
        <v>1342</v>
      </c>
      <c r="E72" s="180">
        <f t="shared" ca="1" si="6"/>
        <v>30</v>
      </c>
      <c r="F72" s="180">
        <f t="shared" ca="1" si="7"/>
        <v>52</v>
      </c>
      <c r="G72" s="180">
        <f t="shared" ca="1" si="8"/>
        <v>202.89</v>
      </c>
      <c r="H72" s="180">
        <f t="shared" ca="1" si="9"/>
        <v>1937</v>
      </c>
      <c r="I72" s="183">
        <f t="shared" ca="1" si="10"/>
        <v>50</v>
      </c>
      <c r="J72" s="176" t="str">
        <f t="shared" ca="1" si="11"/>
        <v/>
      </c>
      <c r="K72" s="127" t="str">
        <f t="shared" ca="1" si="12"/>
        <v/>
      </c>
      <c r="L72" s="183" t="str">
        <f t="shared" ca="1" si="13"/>
        <v/>
      </c>
      <c r="M72" s="127" t="str">
        <f t="shared" ca="1" si="14"/>
        <v/>
      </c>
      <c r="N72" s="127" t="str">
        <f t="shared" ca="1" si="15"/>
        <v/>
      </c>
      <c r="O72" s="180" t="str">
        <f t="shared" ca="1" si="16"/>
        <v/>
      </c>
      <c r="P72" s="183" t="str">
        <f t="shared" ca="1" si="17"/>
        <v/>
      </c>
      <c r="Q72" s="120" t="str">
        <f t="shared" ca="1" si="18"/>
        <v/>
      </c>
      <c r="R72" s="77">
        <f ca="1">IFERROR(SUM($I$15:I72)/$N$5,"")</f>
        <v>1.0962344038556822E-2</v>
      </c>
    </row>
    <row r="73" spans="1:18" x14ac:dyDescent="0.25">
      <c r="A73" s="169">
        <v>24</v>
      </c>
      <c r="B73" s="174">
        <f t="shared" si="19"/>
        <v>43562.70833333319</v>
      </c>
      <c r="C73" s="127" t="str">
        <f t="shared" ca="1" si="4"/>
        <v/>
      </c>
      <c r="D73" s="180">
        <f t="shared" ca="1" si="5"/>
        <v>1337</v>
      </c>
      <c r="E73" s="180">
        <f t="shared" ca="1" si="6"/>
        <v>30</v>
      </c>
      <c r="F73" s="180">
        <f t="shared" ca="1" si="7"/>
        <v>48</v>
      </c>
      <c r="G73" s="180" t="str">
        <f t="shared" ca="1" si="8"/>
        <v/>
      </c>
      <c r="H73" s="180">
        <f t="shared" ca="1" si="9"/>
        <v>1866</v>
      </c>
      <c r="I73" s="183">
        <f t="shared" ca="1" si="10"/>
        <v>52</v>
      </c>
      <c r="J73" s="176" t="str">
        <f t="shared" ca="1" si="11"/>
        <v/>
      </c>
      <c r="K73" s="127" t="str">
        <f t="shared" ca="1" si="12"/>
        <v/>
      </c>
      <c r="L73" s="183" t="str">
        <f t="shared" ca="1" si="13"/>
        <v/>
      </c>
      <c r="M73" s="127" t="str">
        <f t="shared" ca="1" si="14"/>
        <v/>
      </c>
      <c r="N73" s="127" t="str">
        <f t="shared" ca="1" si="15"/>
        <v/>
      </c>
      <c r="O73" s="180" t="str">
        <f t="shared" ca="1" si="16"/>
        <v/>
      </c>
      <c r="P73" s="183" t="str">
        <f t="shared" ca="1" si="17"/>
        <v/>
      </c>
      <c r="Q73" s="120" t="str">
        <f t="shared" ca="1" si="18"/>
        <v/>
      </c>
      <c r="R73" s="77">
        <f ca="1">IFERROR(SUM($I$15:I73)/$N$5,"")</f>
        <v>1.1255123643079141E-2</v>
      </c>
    </row>
    <row r="74" spans="1:18" x14ac:dyDescent="0.25">
      <c r="A74" s="169">
        <v>25</v>
      </c>
      <c r="B74" s="174">
        <f t="shared" si="19"/>
        <v>43562.749999999854</v>
      </c>
      <c r="C74" s="127" t="str">
        <f t="shared" ca="1" si="4"/>
        <v/>
      </c>
      <c r="D74" s="180">
        <f t="shared" ca="1" si="5"/>
        <v>1337</v>
      </c>
      <c r="E74" s="180">
        <f t="shared" ca="1" si="6"/>
        <v>30</v>
      </c>
      <c r="F74" s="180">
        <f t="shared" ca="1" si="7"/>
        <v>52</v>
      </c>
      <c r="G74" s="180" t="str">
        <f t="shared" ca="1" si="8"/>
        <v/>
      </c>
      <c r="H74" s="180">
        <f t="shared" ca="1" si="9"/>
        <v>1915</v>
      </c>
      <c r="I74" s="183">
        <f t="shared" ca="1" si="10"/>
        <v>48</v>
      </c>
      <c r="J74" s="176" t="str">
        <f t="shared" ca="1" si="11"/>
        <v/>
      </c>
      <c r="K74" s="127" t="str">
        <f t="shared" ca="1" si="12"/>
        <v/>
      </c>
      <c r="L74" s="183" t="str">
        <f t="shared" ca="1" si="13"/>
        <v/>
      </c>
      <c r="M74" s="127" t="str">
        <f t="shared" ca="1" si="14"/>
        <v/>
      </c>
      <c r="N74" s="127" t="str">
        <f t="shared" ca="1" si="15"/>
        <v/>
      </c>
      <c r="O74" s="180" t="str">
        <f t="shared" ca="1" si="16"/>
        <v/>
      </c>
      <c r="P74" s="183" t="str">
        <f t="shared" ca="1" si="17"/>
        <v/>
      </c>
      <c r="Q74" s="120" t="str">
        <f t="shared" ca="1" si="18"/>
        <v/>
      </c>
      <c r="R74" s="77">
        <f ca="1">IFERROR(SUM($I$15:I74)/$N$5,"")</f>
        <v>1.1525381739561281E-2</v>
      </c>
    </row>
    <row r="75" spans="1:18" x14ac:dyDescent="0.25">
      <c r="A75" s="169">
        <v>26</v>
      </c>
      <c r="B75" s="174">
        <f t="shared" si="19"/>
        <v>43562.791666666519</v>
      </c>
      <c r="C75" s="127" t="str">
        <f t="shared" ca="1" si="4"/>
        <v/>
      </c>
      <c r="D75" s="180">
        <f t="shared" ca="1" si="5"/>
        <v>1337</v>
      </c>
      <c r="E75" s="180">
        <f t="shared" ca="1" si="6"/>
        <v>30</v>
      </c>
      <c r="F75" s="180">
        <f t="shared" ca="1" si="7"/>
        <v>49</v>
      </c>
      <c r="G75" s="180" t="str">
        <f t="shared" ca="1" si="8"/>
        <v/>
      </c>
      <c r="H75" s="180">
        <f t="shared" ca="1" si="9"/>
        <v>1960</v>
      </c>
      <c r="I75" s="183">
        <f t="shared" ca="1" si="10"/>
        <v>52</v>
      </c>
      <c r="J75" s="176" t="str">
        <f t="shared" ca="1" si="11"/>
        <v/>
      </c>
      <c r="K75" s="127" t="str">
        <f t="shared" ca="1" si="12"/>
        <v/>
      </c>
      <c r="L75" s="183" t="str">
        <f t="shared" ca="1" si="13"/>
        <v/>
      </c>
      <c r="M75" s="127" t="str">
        <f t="shared" ca="1" si="14"/>
        <v/>
      </c>
      <c r="N75" s="127" t="str">
        <f t="shared" ca="1" si="15"/>
        <v/>
      </c>
      <c r="O75" s="180" t="str">
        <f t="shared" ca="1" si="16"/>
        <v/>
      </c>
      <c r="P75" s="183" t="str">
        <f t="shared" ca="1" si="17"/>
        <v/>
      </c>
      <c r="Q75" s="120" t="str">
        <f t="shared" ca="1" si="18"/>
        <v/>
      </c>
      <c r="R75" s="77">
        <f ca="1">IFERROR(SUM($I$15:I75)/$N$5,"")</f>
        <v>1.1818161344083599E-2</v>
      </c>
    </row>
    <row r="76" spans="1:18" x14ac:dyDescent="0.25">
      <c r="A76" s="169">
        <v>27</v>
      </c>
      <c r="B76" s="174">
        <f t="shared" si="19"/>
        <v>43562.833333333183</v>
      </c>
      <c r="C76" s="127" t="str">
        <f t="shared" ca="1" si="4"/>
        <v/>
      </c>
      <c r="D76" s="180">
        <f t="shared" ca="1" si="5"/>
        <v>1329</v>
      </c>
      <c r="E76" s="180">
        <f t="shared" ca="1" si="6"/>
        <v>30</v>
      </c>
      <c r="F76" s="180">
        <f t="shared" ca="1" si="7"/>
        <v>55</v>
      </c>
      <c r="G76" s="180" t="str">
        <f t="shared" ca="1" si="8"/>
        <v/>
      </c>
      <c r="H76" s="180">
        <f t="shared" ca="1" si="9"/>
        <v>1926</v>
      </c>
      <c r="I76" s="183">
        <f t="shared" ca="1" si="10"/>
        <v>54</v>
      </c>
      <c r="J76" s="176" t="str">
        <f t="shared" ca="1" si="11"/>
        <v/>
      </c>
      <c r="K76" s="127" t="str">
        <f t="shared" ca="1" si="12"/>
        <v/>
      </c>
      <c r="L76" s="183" t="str">
        <f t="shared" ca="1" si="13"/>
        <v/>
      </c>
      <c r="M76" s="127" t="str">
        <f t="shared" ca="1" si="14"/>
        <v/>
      </c>
      <c r="N76" s="127" t="str">
        <f t="shared" ca="1" si="15"/>
        <v/>
      </c>
      <c r="O76" s="180" t="str">
        <f t="shared" ca="1" si="16"/>
        <v/>
      </c>
      <c r="P76" s="183" t="str">
        <f t="shared" ca="1" si="17"/>
        <v/>
      </c>
      <c r="Q76" s="120" t="str">
        <f t="shared" ca="1" si="18"/>
        <v/>
      </c>
      <c r="R76" s="77">
        <f ca="1">IFERROR(SUM($I$15:I76)/$N$5,"")</f>
        <v>1.2122201702626009E-2</v>
      </c>
    </row>
    <row r="77" spans="1:18" x14ac:dyDescent="0.25">
      <c r="A77" s="169">
        <v>28</v>
      </c>
      <c r="B77" s="174">
        <f t="shared" si="19"/>
        <v>43562.874999999847</v>
      </c>
      <c r="C77" s="127" t="str">
        <f t="shared" ca="1" si="4"/>
        <v/>
      </c>
      <c r="D77" s="180">
        <f t="shared" ca="1" si="5"/>
        <v>1320</v>
      </c>
      <c r="E77" s="180">
        <f t="shared" ca="1" si="6"/>
        <v>30</v>
      </c>
      <c r="F77" s="180">
        <f t="shared" ca="1" si="7"/>
        <v>58</v>
      </c>
      <c r="G77" s="180" t="str">
        <f t="shared" ca="1" si="8"/>
        <v/>
      </c>
      <c r="H77" s="180">
        <f t="shared" ca="1" si="9"/>
        <v>1611</v>
      </c>
      <c r="I77" s="183">
        <f t="shared" ca="1" si="10"/>
        <v>53</v>
      </c>
      <c r="J77" s="176" t="str">
        <f t="shared" ca="1" si="11"/>
        <v/>
      </c>
      <c r="K77" s="127" t="str">
        <f t="shared" ca="1" si="12"/>
        <v/>
      </c>
      <c r="L77" s="183" t="str">
        <f t="shared" ca="1" si="13"/>
        <v/>
      </c>
      <c r="M77" s="127" t="str">
        <f t="shared" ca="1" si="14"/>
        <v/>
      </c>
      <c r="N77" s="127" t="str">
        <f t="shared" ca="1" si="15"/>
        <v/>
      </c>
      <c r="O77" s="180" t="str">
        <f t="shared" ca="1" si="16"/>
        <v/>
      </c>
      <c r="P77" s="183" t="str">
        <f t="shared" ca="1" si="17"/>
        <v/>
      </c>
      <c r="Q77" s="120" t="str">
        <f t="shared" ca="1" si="18"/>
        <v/>
      </c>
      <c r="R77" s="77">
        <f ca="1">IFERROR(SUM($I$15:I77)/$N$5,"")</f>
        <v>1.242061168415837E-2</v>
      </c>
    </row>
    <row r="78" spans="1:18" x14ac:dyDescent="0.25">
      <c r="A78" s="169">
        <v>29</v>
      </c>
      <c r="B78" s="174">
        <f t="shared" si="19"/>
        <v>43562.916666666511</v>
      </c>
      <c r="C78" s="127" t="str">
        <f t="shared" ca="1" si="4"/>
        <v/>
      </c>
      <c r="D78" s="180">
        <f t="shared" ca="1" si="5"/>
        <v>1317</v>
      </c>
      <c r="E78" s="180">
        <f t="shared" ca="1" si="6"/>
        <v>30</v>
      </c>
      <c r="F78" s="180">
        <f t="shared" ca="1" si="7"/>
        <v>64</v>
      </c>
      <c r="G78" s="180" t="str">
        <f t="shared" ca="1" si="8"/>
        <v/>
      </c>
      <c r="H78" s="180">
        <f t="shared" ca="1" si="9"/>
        <v>1931</v>
      </c>
      <c r="I78" s="183">
        <f t="shared" ca="1" si="10"/>
        <v>57</v>
      </c>
      <c r="J78" s="176" t="str">
        <f t="shared" ca="1" si="11"/>
        <v/>
      </c>
      <c r="K78" s="127" t="str">
        <f t="shared" ca="1" si="12"/>
        <v/>
      </c>
      <c r="L78" s="183" t="str">
        <f t="shared" ca="1" si="13"/>
        <v/>
      </c>
      <c r="M78" s="127" t="str">
        <f t="shared" ca="1" si="14"/>
        <v/>
      </c>
      <c r="N78" s="127" t="str">
        <f t="shared" ca="1" si="15"/>
        <v/>
      </c>
      <c r="O78" s="180" t="str">
        <f t="shared" ca="1" si="16"/>
        <v/>
      </c>
      <c r="P78" s="183" t="str">
        <f t="shared" ca="1" si="17"/>
        <v/>
      </c>
      <c r="Q78" s="120" t="str">
        <f t="shared" ca="1" si="18"/>
        <v/>
      </c>
      <c r="R78" s="77">
        <f ca="1">IFERROR(SUM($I$15:I78)/$N$5,"")</f>
        <v>1.2741543173730913E-2</v>
      </c>
    </row>
    <row r="79" spans="1:18" x14ac:dyDescent="0.25">
      <c r="A79" s="169">
        <v>30</v>
      </c>
      <c r="B79" s="174">
        <f t="shared" si="19"/>
        <v>43562.958333333176</v>
      </c>
      <c r="C79" s="127" t="str">
        <f t="shared" ca="1" si="4"/>
        <v/>
      </c>
      <c r="D79" s="180">
        <f t="shared" ca="1" si="5"/>
        <v>1316</v>
      </c>
      <c r="E79" s="180">
        <f t="shared" ca="1" si="6"/>
        <v>30</v>
      </c>
      <c r="F79" s="180">
        <f t="shared" ca="1" si="7"/>
        <v>58</v>
      </c>
      <c r="G79" s="180" t="str">
        <f t="shared" ca="1" si="8"/>
        <v/>
      </c>
      <c r="H79" s="180">
        <f t="shared" ca="1" si="9"/>
        <v>1917</v>
      </c>
      <c r="I79" s="183">
        <f t="shared" ca="1" si="10"/>
        <v>53</v>
      </c>
      <c r="J79" s="176" t="str">
        <f t="shared" ca="1" si="11"/>
        <v/>
      </c>
      <c r="K79" s="127" t="str">
        <f t="shared" ca="1" si="12"/>
        <v/>
      </c>
      <c r="L79" s="183" t="str">
        <f t="shared" ca="1" si="13"/>
        <v/>
      </c>
      <c r="M79" s="127" t="str">
        <f t="shared" ca="1" si="14"/>
        <v/>
      </c>
      <c r="N79" s="127" t="str">
        <f t="shared" ca="1" si="15"/>
        <v/>
      </c>
      <c r="O79" s="180" t="str">
        <f t="shared" ca="1" si="16"/>
        <v/>
      </c>
      <c r="P79" s="183" t="str">
        <f t="shared" ca="1" si="17"/>
        <v/>
      </c>
      <c r="Q79" s="120" t="str">
        <f t="shared" ca="1" si="18"/>
        <v/>
      </c>
      <c r="R79" s="77">
        <f ca="1">IFERROR(SUM($I$15:I79)/$N$5,"")</f>
        <v>1.3039953155263276E-2</v>
      </c>
    </row>
    <row r="80" spans="1:18" x14ac:dyDescent="0.25">
      <c r="A80" s="169">
        <v>31</v>
      </c>
      <c r="B80" s="174">
        <f t="shared" si="19"/>
        <v>43562.99999999984</v>
      </c>
      <c r="C80" s="127" t="str">
        <f t="shared" ref="C80:C143" ca="1" si="20">IF($B80&gt;$B$10,"",IFERROR(AVERAGE(INDIRECT("'"&amp;TEXT($B80-TIME(6,1,0),"MM-DD-YY")&amp;"'!C"&amp;$A80)),""))</f>
        <v/>
      </c>
      <c r="D80" s="180">
        <f t="shared" ref="D80:D143" ca="1" si="21">IF($B80&gt;$B$10,"",IFERROR(AVERAGE(INDIRECT("'"&amp;TEXT($B80-TIME(6,1,0),"MM-DD-YY")&amp;"'!D"&amp;$A80)),""))</f>
        <v>1309</v>
      </c>
      <c r="E80" s="180">
        <f t="shared" ref="E80:E143" ca="1" si="22">IF($B80&gt;$B$10,"",IFERROR(AVERAGE(INDIRECT("'"&amp;TEXT($B80-TIME(6,1,0),"MM-DD-YY")&amp;"'!E"&amp;$A80)),""))</f>
        <v>30</v>
      </c>
      <c r="F80" s="180">
        <f t="shared" ref="F80:F143" ca="1" si="23">IF($B80&gt;$B$10,"",IFERROR(AVERAGE(INDIRECT("'"&amp;TEXT($B80-TIME(6,1,0),"MM-DD-YY")&amp;"'!P"&amp;$A80)),""))</f>
        <v>54</v>
      </c>
      <c r="G80" s="180" t="str">
        <f t="shared" ref="G80:G143" ca="1" si="24">IF($B80&gt;$B$10,"",IFERROR(AVERAGE(INDIRECT("'"&amp;TEXT($B80-TIME(6,1,0),"MM-DD-YY")&amp;"'!AC"&amp;$A80)),""))</f>
        <v/>
      </c>
      <c r="H80" s="180">
        <f t="shared" ref="H80:H143" ca="1" si="25">IF($B80&gt;$B$10,"",IFERROR(AVERAGE(INDIRECT("'"&amp;TEXT($B80-TIME(6,1,0),"MM-DD-YY")&amp;"'!O"&amp;$A80)),""))</f>
        <v>1928</v>
      </c>
      <c r="I80" s="183">
        <f t="shared" ref="I80:I143" ca="1" si="26">IF($B80&gt;$B$10,"",IFERROR(AVERAGE(INDIRECT("'"&amp;TEXT($B80-TIME(6,1,0),"MM-DD-YY")&amp;"'!Q"&amp;$A80)),""))</f>
        <v>50</v>
      </c>
      <c r="J80" s="176" t="str">
        <f t="shared" ref="J80:J143" ca="1" si="27">IF($B80&gt;$B$10,"",IFERROR(AVERAGE(INDIRECT("'"&amp;TEXT($B80-TIME(6,1,0),"MM-DD-YY")&amp;"'!T"&amp;$A80)),""))</f>
        <v/>
      </c>
      <c r="K80" s="127" t="str">
        <f t="shared" ref="K80:K143" ca="1" si="28">IF($B80&gt;$B$10,"",IFERROR(AVERAGE(INDIRECT("'"&amp;TEXT($B80-TIME(6,1,0),"MM-DD-YY")&amp;"'!I"&amp;$A80)),""))</f>
        <v/>
      </c>
      <c r="L80" s="183" t="str">
        <f t="shared" ref="L80:L143" ca="1" si="29">IF($B80&gt;$B$10,"",IFERROR(AVERAGE(INDIRECT("'"&amp;TEXT($B80-TIME(6,1,0),"MM-DD-YY")&amp;"'!J"&amp;$A80)),""))</f>
        <v/>
      </c>
      <c r="M80" s="127" t="str">
        <f t="shared" ref="M80:M143" ca="1" si="30">IF($B80&gt;$B$10,"",IFERROR(AVERAGE(INDIRECT("'"&amp;TEXT($B80-TIME(6,1,0),"MM-DD-YY")&amp;"'!K"&amp;$A80)),""))</f>
        <v/>
      </c>
      <c r="N80" s="127" t="str">
        <f t="shared" ref="N80:N143" ca="1" si="31">IF($B80&gt;$B$10,"",IFERROR(AVERAGE(INDIRECT("'"&amp;TEXT($B80-TIME(6,1,0),"MM-DD-YY")&amp;"'!L"&amp;$A80)),""))</f>
        <v/>
      </c>
      <c r="O80" s="180" t="str">
        <f t="shared" ref="O80:O143" ca="1" si="32">IF($B80&gt;$B$10,"",IFERROR(AVERAGE(INDIRECT("'"&amp;TEXT($B80-TIME(6,1,0),"MM-DD-YY")&amp;"'!M"&amp;$A80)),""))</f>
        <v/>
      </c>
      <c r="P80" s="183" t="str">
        <f t="shared" ref="P80:P143" ca="1" si="33">IF($B80&gt;$B$10,"",IFERROR(AVERAGE(INDIRECT("'"&amp;TEXT($B80-TIME(6,1,0),"MM-DD-YY")&amp;"'!N"&amp;$A80)),""))</f>
        <v/>
      </c>
      <c r="Q80" s="120" t="str">
        <f t="shared" ref="Q80:Q99" ca="1" si="34">IFERROR(Q79-I80,"")</f>
        <v/>
      </c>
      <c r="R80" s="77">
        <f ca="1">IFERROR(SUM($I$15:I80)/$N$5,"")</f>
        <v>1.3321472005765505E-2</v>
      </c>
    </row>
    <row r="81" spans="1:18" x14ac:dyDescent="0.25">
      <c r="A81" s="169">
        <v>32</v>
      </c>
      <c r="B81" s="174">
        <f t="shared" ref="B81:B144" si="35">+B80+TIME(1,0,0)</f>
        <v>43563.041666666504</v>
      </c>
      <c r="C81" s="127" t="str">
        <f t="shared" ca="1" si="20"/>
        <v/>
      </c>
      <c r="D81" s="180">
        <f t="shared" ca="1" si="21"/>
        <v>1303</v>
      </c>
      <c r="E81" s="180">
        <f t="shared" ca="1" si="22"/>
        <v>30</v>
      </c>
      <c r="F81" s="180">
        <f t="shared" ca="1" si="23"/>
        <v>51</v>
      </c>
      <c r="G81" s="180" t="str">
        <f t="shared" ca="1" si="24"/>
        <v/>
      </c>
      <c r="H81" s="180">
        <f t="shared" ca="1" si="25"/>
        <v>1906</v>
      </c>
      <c r="I81" s="183">
        <f t="shared" ca="1" si="26"/>
        <v>54</v>
      </c>
      <c r="J81" s="176" t="str">
        <f t="shared" ca="1" si="27"/>
        <v/>
      </c>
      <c r="K81" s="127" t="str">
        <f t="shared" ca="1" si="28"/>
        <v/>
      </c>
      <c r="L81" s="183" t="str">
        <f t="shared" ca="1" si="29"/>
        <v/>
      </c>
      <c r="M81" s="127" t="str">
        <f t="shared" ca="1" si="30"/>
        <v/>
      </c>
      <c r="N81" s="127" t="str">
        <f t="shared" ca="1" si="31"/>
        <v/>
      </c>
      <c r="O81" s="180" t="str">
        <f t="shared" ca="1" si="32"/>
        <v/>
      </c>
      <c r="P81" s="183" t="str">
        <f t="shared" ca="1" si="33"/>
        <v/>
      </c>
      <c r="Q81" s="120" t="str">
        <f t="shared" ca="1" si="34"/>
        <v/>
      </c>
      <c r="R81" s="77">
        <f ca="1">IFERROR(SUM($I$15:I81)/$N$5,"")</f>
        <v>1.3625512364307915E-2</v>
      </c>
    </row>
    <row r="82" spans="1:18" x14ac:dyDescent="0.25">
      <c r="A82" s="169">
        <v>33</v>
      </c>
      <c r="B82" s="174">
        <f t="shared" si="35"/>
        <v>43563.083333333168</v>
      </c>
      <c r="C82" s="127" t="str">
        <f t="shared" ca="1" si="20"/>
        <v/>
      </c>
      <c r="D82" s="180">
        <f t="shared" ca="1" si="21"/>
        <v>1301</v>
      </c>
      <c r="E82" s="180">
        <f t="shared" ca="1" si="22"/>
        <v>30</v>
      </c>
      <c r="F82" s="180">
        <f t="shared" ca="1" si="23"/>
        <v>56</v>
      </c>
      <c r="G82" s="180" t="str">
        <f t="shared" ca="1" si="24"/>
        <v/>
      </c>
      <c r="H82" s="180">
        <f t="shared" ca="1" si="25"/>
        <v>1921</v>
      </c>
      <c r="I82" s="183">
        <f t="shared" ca="1" si="26"/>
        <v>51</v>
      </c>
      <c r="J82" s="176" t="str">
        <f t="shared" ca="1" si="27"/>
        <v/>
      </c>
      <c r="K82" s="127" t="str">
        <f t="shared" ca="1" si="28"/>
        <v/>
      </c>
      <c r="L82" s="183" t="str">
        <f t="shared" ca="1" si="29"/>
        <v/>
      </c>
      <c r="M82" s="127" t="str">
        <f t="shared" ca="1" si="30"/>
        <v/>
      </c>
      <c r="N82" s="127" t="str">
        <f t="shared" ca="1" si="31"/>
        <v/>
      </c>
      <c r="O82" s="180" t="str">
        <f t="shared" ca="1" si="32"/>
        <v/>
      </c>
      <c r="P82" s="183" t="str">
        <f t="shared" ca="1" si="33"/>
        <v/>
      </c>
      <c r="Q82" s="120" t="str">
        <f t="shared" ca="1" si="34"/>
        <v/>
      </c>
      <c r="R82" s="77">
        <f ca="1">IFERROR(SUM($I$15:I82)/$N$5,"")</f>
        <v>1.3912661591820188E-2</v>
      </c>
    </row>
    <row r="83" spans="1:18" x14ac:dyDescent="0.25">
      <c r="A83" s="169">
        <v>34</v>
      </c>
      <c r="B83" s="174">
        <f t="shared" si="35"/>
        <v>43563.124999999833</v>
      </c>
      <c r="C83" s="127" t="str">
        <f t="shared" ca="1" si="20"/>
        <v/>
      </c>
      <c r="D83" s="180">
        <f t="shared" ca="1" si="21"/>
        <v>1301</v>
      </c>
      <c r="E83" s="180">
        <f t="shared" ca="1" si="22"/>
        <v>30</v>
      </c>
      <c r="F83" s="180">
        <f t="shared" ca="1" si="23"/>
        <v>53</v>
      </c>
      <c r="G83" s="180" t="str">
        <f t="shared" ca="1" si="24"/>
        <v/>
      </c>
      <c r="H83" s="180">
        <f t="shared" ca="1" si="25"/>
        <v>1922</v>
      </c>
      <c r="I83" s="183">
        <f t="shared" ca="1" si="26"/>
        <v>48</v>
      </c>
      <c r="J83" s="176" t="str">
        <f t="shared" ca="1" si="27"/>
        <v/>
      </c>
      <c r="K83" s="127" t="str">
        <f t="shared" ca="1" si="28"/>
        <v/>
      </c>
      <c r="L83" s="183" t="str">
        <f t="shared" ca="1" si="29"/>
        <v/>
      </c>
      <c r="M83" s="127" t="str">
        <f t="shared" ca="1" si="30"/>
        <v/>
      </c>
      <c r="N83" s="127" t="str">
        <f t="shared" ca="1" si="31"/>
        <v/>
      </c>
      <c r="O83" s="180" t="str">
        <f t="shared" ca="1" si="32"/>
        <v/>
      </c>
      <c r="P83" s="183" t="str">
        <f t="shared" ca="1" si="33"/>
        <v/>
      </c>
      <c r="Q83" s="120" t="str">
        <f t="shared" ca="1" si="34"/>
        <v/>
      </c>
      <c r="R83" s="77">
        <f ca="1">IFERROR(SUM($I$15:I83)/$N$5,"")</f>
        <v>1.4182919688302329E-2</v>
      </c>
    </row>
    <row r="84" spans="1:18" x14ac:dyDescent="0.25">
      <c r="A84" s="169">
        <v>35</v>
      </c>
      <c r="B84" s="174">
        <f t="shared" si="35"/>
        <v>43563.166666666497</v>
      </c>
      <c r="C84" s="127" t="str">
        <f t="shared" ca="1" si="20"/>
        <v/>
      </c>
      <c r="D84" s="180">
        <f t="shared" ca="1" si="21"/>
        <v>1291</v>
      </c>
      <c r="E84" s="180">
        <f t="shared" ca="1" si="22"/>
        <v>30</v>
      </c>
      <c r="F84" s="180">
        <f t="shared" ca="1" si="23"/>
        <v>57</v>
      </c>
      <c r="G84" s="180" t="str">
        <f t="shared" ca="1" si="24"/>
        <v/>
      </c>
      <c r="H84" s="180">
        <f t="shared" ca="1" si="25"/>
        <v>1901</v>
      </c>
      <c r="I84" s="183">
        <f t="shared" ca="1" si="26"/>
        <v>49</v>
      </c>
      <c r="J84" s="176" t="str">
        <f t="shared" ca="1" si="27"/>
        <v/>
      </c>
      <c r="K84" s="127" t="str">
        <f t="shared" ca="1" si="28"/>
        <v/>
      </c>
      <c r="L84" s="183" t="str">
        <f t="shared" ca="1" si="29"/>
        <v/>
      </c>
      <c r="M84" s="127" t="str">
        <f t="shared" ca="1" si="30"/>
        <v/>
      </c>
      <c r="N84" s="127" t="str">
        <f t="shared" ca="1" si="31"/>
        <v/>
      </c>
      <c r="O84" s="180" t="str">
        <f t="shared" ca="1" si="32"/>
        <v/>
      </c>
      <c r="P84" s="183" t="str">
        <f t="shared" ca="1" si="33"/>
        <v/>
      </c>
      <c r="Q84" s="120" t="str">
        <f t="shared" ca="1" si="34"/>
        <v/>
      </c>
      <c r="R84" s="77">
        <f ca="1">IFERROR(SUM($I$15:I84)/$N$5,"")</f>
        <v>1.4458808161794514E-2</v>
      </c>
    </row>
    <row r="85" spans="1:18" x14ac:dyDescent="0.25">
      <c r="A85" s="169">
        <v>36</v>
      </c>
      <c r="B85" s="174">
        <f t="shared" si="35"/>
        <v>43563.208333333161</v>
      </c>
      <c r="C85" s="127" t="str">
        <f t="shared" ca="1" si="20"/>
        <v/>
      </c>
      <c r="D85" s="180">
        <f t="shared" ca="1" si="21"/>
        <v>1280</v>
      </c>
      <c r="E85" s="180">
        <f t="shared" ca="1" si="22"/>
        <v>30</v>
      </c>
      <c r="F85" s="180">
        <f t="shared" ca="1" si="23"/>
        <v>53</v>
      </c>
      <c r="G85" s="180" t="str">
        <f t="shared" ca="1" si="24"/>
        <v/>
      </c>
      <c r="H85" s="180">
        <f t="shared" ca="1" si="25"/>
        <v>1907</v>
      </c>
      <c r="I85" s="183">
        <f t="shared" ca="1" si="26"/>
        <v>55</v>
      </c>
      <c r="J85" s="176" t="str">
        <f t="shared" ca="1" si="27"/>
        <v/>
      </c>
      <c r="K85" s="127" t="str">
        <f t="shared" ca="1" si="28"/>
        <v/>
      </c>
      <c r="L85" s="183" t="str">
        <f t="shared" ca="1" si="29"/>
        <v/>
      </c>
      <c r="M85" s="127" t="str">
        <f t="shared" ca="1" si="30"/>
        <v/>
      </c>
      <c r="N85" s="127" t="str">
        <f t="shared" ca="1" si="31"/>
        <v/>
      </c>
      <c r="O85" s="180" t="str">
        <f t="shared" ca="1" si="32"/>
        <v/>
      </c>
      <c r="P85" s="183" t="str">
        <f t="shared" ca="1" si="33"/>
        <v/>
      </c>
      <c r="Q85" s="120" t="str">
        <f t="shared" ca="1" si="34"/>
        <v/>
      </c>
      <c r="R85" s="77">
        <f ca="1">IFERROR(SUM($I$15:I85)/$N$5,"")</f>
        <v>1.4768478897346966E-2</v>
      </c>
    </row>
    <row r="86" spans="1:18" x14ac:dyDescent="0.25">
      <c r="A86" s="169">
        <v>37</v>
      </c>
      <c r="B86" s="174">
        <f t="shared" si="35"/>
        <v>43563.249999999825</v>
      </c>
      <c r="C86" s="127" t="str">
        <f t="shared" ca="1" si="20"/>
        <v/>
      </c>
      <c r="D86" s="180">
        <f t="shared" ca="1" si="21"/>
        <v>1284</v>
      </c>
      <c r="E86" s="180">
        <f t="shared" ca="1" si="22"/>
        <v>30</v>
      </c>
      <c r="F86" s="180">
        <f t="shared" ca="1" si="23"/>
        <v>46</v>
      </c>
      <c r="G86" s="180" t="str">
        <f t="shared" ca="1" si="24"/>
        <v/>
      </c>
      <c r="H86" s="180">
        <f t="shared" ca="1" si="25"/>
        <v>1906</v>
      </c>
      <c r="I86" s="183">
        <f t="shared" ca="1" si="26"/>
        <v>48</v>
      </c>
      <c r="J86" s="176" t="str">
        <f t="shared" ca="1" si="27"/>
        <v/>
      </c>
      <c r="K86" s="127" t="str">
        <f t="shared" ca="1" si="28"/>
        <v/>
      </c>
      <c r="L86" s="183" t="str">
        <f t="shared" ca="1" si="29"/>
        <v/>
      </c>
      <c r="M86" s="127" t="str">
        <f t="shared" ca="1" si="30"/>
        <v/>
      </c>
      <c r="N86" s="127" t="str">
        <f t="shared" ca="1" si="31"/>
        <v/>
      </c>
      <c r="O86" s="180" t="str">
        <f t="shared" ca="1" si="32"/>
        <v/>
      </c>
      <c r="P86" s="183" t="str">
        <f t="shared" ca="1" si="33"/>
        <v/>
      </c>
      <c r="Q86" s="120" t="str">
        <f t="shared" ca="1" si="34"/>
        <v/>
      </c>
      <c r="R86" s="77">
        <f ca="1">IFERROR(SUM($I$15:I86)/$N$5,"")</f>
        <v>1.5038736993829106E-2</v>
      </c>
    </row>
    <row r="87" spans="1:18" x14ac:dyDescent="0.25">
      <c r="A87" s="169">
        <v>14</v>
      </c>
      <c r="B87" s="174">
        <f t="shared" si="35"/>
        <v>43563.29166666649</v>
      </c>
      <c r="C87" s="127" t="str">
        <f t="shared" ca="1" si="20"/>
        <v/>
      </c>
      <c r="D87" s="180">
        <f t="shared" ca="1" si="21"/>
        <v>1275</v>
      </c>
      <c r="E87" s="180">
        <f t="shared" ca="1" si="22"/>
        <v>30</v>
      </c>
      <c r="F87" s="180">
        <f t="shared" ca="1" si="23"/>
        <v>60</v>
      </c>
      <c r="G87" s="180">
        <f t="shared" ca="1" si="24"/>
        <v>177</v>
      </c>
      <c r="H87" s="180">
        <f t="shared" ca="1" si="25"/>
        <v>1881</v>
      </c>
      <c r="I87" s="183">
        <f t="shared" ca="1" si="26"/>
        <v>59</v>
      </c>
      <c r="J87" s="176" t="str">
        <f t="shared" ca="1" si="27"/>
        <v/>
      </c>
      <c r="K87" s="127" t="str">
        <f t="shared" ca="1" si="28"/>
        <v/>
      </c>
      <c r="L87" s="183" t="str">
        <f t="shared" ca="1" si="29"/>
        <v/>
      </c>
      <c r="M87" s="127" t="str">
        <f t="shared" ca="1" si="30"/>
        <v/>
      </c>
      <c r="N87" s="127" t="str">
        <f t="shared" ca="1" si="31"/>
        <v/>
      </c>
      <c r="O87" s="180" t="str">
        <f t="shared" ca="1" si="32"/>
        <v/>
      </c>
      <c r="P87" s="183" t="str">
        <f t="shared" ca="1" si="33"/>
        <v/>
      </c>
      <c r="Q87" s="120" t="str">
        <f t="shared" ca="1" si="34"/>
        <v/>
      </c>
      <c r="R87" s="77">
        <f ca="1">IFERROR(SUM($I$15:I87)/$N$5,"")</f>
        <v>1.5370929237421737E-2</v>
      </c>
    </row>
    <row r="88" spans="1:18" x14ac:dyDescent="0.25">
      <c r="A88" s="169">
        <v>15</v>
      </c>
      <c r="B88" s="174">
        <f t="shared" si="35"/>
        <v>43563.333333333154</v>
      </c>
      <c r="C88" s="127" t="str">
        <f t="shared" ca="1" si="20"/>
        <v/>
      </c>
      <c r="D88" s="180">
        <f t="shared" ca="1" si="21"/>
        <v>1271</v>
      </c>
      <c r="E88" s="180">
        <f t="shared" ca="1" si="22"/>
        <v>30</v>
      </c>
      <c r="F88" s="180">
        <f t="shared" ca="1" si="23"/>
        <v>39</v>
      </c>
      <c r="G88" s="180">
        <f t="shared" ca="1" si="24"/>
        <v>193.26</v>
      </c>
      <c r="H88" s="180">
        <f t="shared" ca="1" si="25"/>
        <v>1887</v>
      </c>
      <c r="I88" s="183">
        <f t="shared" ca="1" si="26"/>
        <v>48</v>
      </c>
      <c r="J88" s="176" t="str">
        <f t="shared" ca="1" si="27"/>
        <v/>
      </c>
      <c r="K88" s="127" t="str">
        <f t="shared" ca="1" si="28"/>
        <v/>
      </c>
      <c r="L88" s="183" t="str">
        <f t="shared" ca="1" si="29"/>
        <v/>
      </c>
      <c r="M88" s="127" t="str">
        <f t="shared" ca="1" si="30"/>
        <v/>
      </c>
      <c r="N88" s="127" t="str">
        <f t="shared" ca="1" si="31"/>
        <v/>
      </c>
      <c r="O88" s="180" t="str">
        <f t="shared" ca="1" si="32"/>
        <v/>
      </c>
      <c r="P88" s="183" t="str">
        <f t="shared" ca="1" si="33"/>
        <v/>
      </c>
      <c r="Q88" s="120" t="str">
        <f t="shared" ca="1" si="34"/>
        <v/>
      </c>
      <c r="R88" s="77">
        <f ca="1">IFERROR(SUM($I$15:I88)/$N$5,"")</f>
        <v>1.5641187333903878E-2</v>
      </c>
    </row>
    <row r="89" spans="1:18" x14ac:dyDescent="0.25">
      <c r="A89" s="169">
        <v>16</v>
      </c>
      <c r="B89" s="174">
        <f t="shared" si="35"/>
        <v>43563.374999999818</v>
      </c>
      <c r="C89" s="127" t="str">
        <f t="shared" ca="1" si="20"/>
        <v/>
      </c>
      <c r="D89" s="180">
        <f t="shared" ca="1" si="21"/>
        <v>1269</v>
      </c>
      <c r="E89" s="180">
        <f t="shared" ca="1" si="22"/>
        <v>30</v>
      </c>
      <c r="F89" s="180">
        <f t="shared" ca="1" si="23"/>
        <v>39</v>
      </c>
      <c r="G89" s="180">
        <f t="shared" ca="1" si="24"/>
        <v>189.8</v>
      </c>
      <c r="H89" s="180">
        <f t="shared" ca="1" si="25"/>
        <v>1896</v>
      </c>
      <c r="I89" s="183">
        <f t="shared" ca="1" si="26"/>
        <v>49</v>
      </c>
      <c r="J89" s="176" t="str">
        <f t="shared" ca="1" si="27"/>
        <v/>
      </c>
      <c r="K89" s="127" t="str">
        <f t="shared" ca="1" si="28"/>
        <v/>
      </c>
      <c r="L89" s="183" t="str">
        <f t="shared" ca="1" si="29"/>
        <v/>
      </c>
      <c r="M89" s="127" t="str">
        <f t="shared" ca="1" si="30"/>
        <v/>
      </c>
      <c r="N89" s="127" t="str">
        <f t="shared" ca="1" si="31"/>
        <v/>
      </c>
      <c r="O89" s="180" t="str">
        <f t="shared" ca="1" si="32"/>
        <v/>
      </c>
      <c r="P89" s="183" t="str">
        <f t="shared" ca="1" si="33"/>
        <v/>
      </c>
      <c r="Q89" s="120" t="str">
        <f t="shared" ca="1" si="34"/>
        <v/>
      </c>
      <c r="R89" s="77">
        <f ca="1">IFERROR(SUM($I$15:I89)/$N$5,"")</f>
        <v>1.5917075807396062E-2</v>
      </c>
    </row>
    <row r="90" spans="1:18" x14ac:dyDescent="0.25">
      <c r="A90" s="169">
        <v>17</v>
      </c>
      <c r="B90" s="174">
        <f t="shared" si="35"/>
        <v>43563.416666666482</v>
      </c>
      <c r="C90" s="127" t="str">
        <f t="shared" ca="1" si="20"/>
        <v/>
      </c>
      <c r="D90" s="180">
        <f t="shared" ca="1" si="21"/>
        <v>1261</v>
      </c>
      <c r="E90" s="180">
        <f t="shared" ca="1" si="22"/>
        <v>30</v>
      </c>
      <c r="F90" s="180">
        <f t="shared" ca="1" si="23"/>
        <v>55</v>
      </c>
      <c r="G90" s="180">
        <f t="shared" ca="1" si="24"/>
        <v>178.81</v>
      </c>
      <c r="H90" s="180">
        <f t="shared" ca="1" si="25"/>
        <v>1862</v>
      </c>
      <c r="I90" s="183">
        <f t="shared" ca="1" si="26"/>
        <v>52</v>
      </c>
      <c r="J90" s="176" t="str">
        <f t="shared" ca="1" si="27"/>
        <v/>
      </c>
      <c r="K90" s="127" t="str">
        <f t="shared" ca="1" si="28"/>
        <v/>
      </c>
      <c r="L90" s="183" t="str">
        <f t="shared" ca="1" si="29"/>
        <v/>
      </c>
      <c r="M90" s="127" t="str">
        <f t="shared" ca="1" si="30"/>
        <v/>
      </c>
      <c r="N90" s="127" t="str">
        <f t="shared" ca="1" si="31"/>
        <v/>
      </c>
      <c r="O90" s="180" t="str">
        <f t="shared" ca="1" si="32"/>
        <v/>
      </c>
      <c r="P90" s="183" t="str">
        <f t="shared" ca="1" si="33"/>
        <v/>
      </c>
      <c r="Q90" s="120" t="str">
        <f t="shared" ca="1" si="34"/>
        <v/>
      </c>
      <c r="R90" s="77">
        <f ca="1">IFERROR(SUM($I$15:I90)/$N$5,"")</f>
        <v>1.6209855411918384E-2</v>
      </c>
    </row>
    <row r="91" spans="1:18" x14ac:dyDescent="0.25">
      <c r="A91" s="169">
        <v>18</v>
      </c>
      <c r="B91" s="174">
        <f t="shared" si="35"/>
        <v>43563.458333333147</v>
      </c>
      <c r="C91" s="127" t="str">
        <f t="shared" ca="1" si="20"/>
        <v/>
      </c>
      <c r="D91" s="180">
        <f t="shared" ca="1" si="21"/>
        <v>1266</v>
      </c>
      <c r="E91" s="180">
        <f t="shared" ca="1" si="22"/>
        <v>30</v>
      </c>
      <c r="F91" s="180">
        <f t="shared" ca="1" si="23"/>
        <v>56</v>
      </c>
      <c r="G91" s="180">
        <f t="shared" ca="1" si="24"/>
        <v>184.95</v>
      </c>
      <c r="H91" s="180">
        <f t="shared" ca="1" si="25"/>
        <v>1879</v>
      </c>
      <c r="I91" s="183">
        <f t="shared" ca="1" si="26"/>
        <v>46</v>
      </c>
      <c r="J91" s="176" t="str">
        <f t="shared" ca="1" si="27"/>
        <v/>
      </c>
      <c r="K91" s="127" t="str">
        <f t="shared" ca="1" si="28"/>
        <v/>
      </c>
      <c r="L91" s="183" t="str">
        <f t="shared" ca="1" si="29"/>
        <v/>
      </c>
      <c r="M91" s="127" t="str">
        <f t="shared" ca="1" si="30"/>
        <v/>
      </c>
      <c r="N91" s="127" t="str">
        <f t="shared" ca="1" si="31"/>
        <v/>
      </c>
      <c r="O91" s="180" t="str">
        <f t="shared" ca="1" si="32"/>
        <v/>
      </c>
      <c r="P91" s="183" t="str">
        <f t="shared" ca="1" si="33"/>
        <v/>
      </c>
      <c r="Q91" s="120" t="str">
        <f t="shared" ca="1" si="34"/>
        <v/>
      </c>
      <c r="R91" s="77">
        <f ca="1">IFERROR(SUM($I$15:I91)/$N$5,"")</f>
        <v>1.6468852754380432E-2</v>
      </c>
    </row>
    <row r="92" spans="1:18" x14ac:dyDescent="0.25">
      <c r="A92" s="169">
        <v>19</v>
      </c>
      <c r="B92" s="174">
        <f t="shared" si="35"/>
        <v>43563.499999999811</v>
      </c>
      <c r="C92" s="127" t="str">
        <f t="shared" ca="1" si="20"/>
        <v/>
      </c>
      <c r="D92" s="180">
        <f t="shared" ca="1" si="21"/>
        <v>1265</v>
      </c>
      <c r="E92" s="180">
        <f t="shared" ca="1" si="22"/>
        <v>30</v>
      </c>
      <c r="F92" s="180">
        <f t="shared" ca="1" si="23"/>
        <v>41</v>
      </c>
      <c r="G92" s="180" t="str">
        <f t="shared" ca="1" si="24"/>
        <v/>
      </c>
      <c r="H92" s="180">
        <f t="shared" ca="1" si="25"/>
        <v>1801</v>
      </c>
      <c r="I92" s="183">
        <f t="shared" ca="1" si="26"/>
        <v>51</v>
      </c>
      <c r="J92" s="176" t="str">
        <f t="shared" ca="1" si="27"/>
        <v/>
      </c>
      <c r="K92" s="127" t="str">
        <f t="shared" ca="1" si="28"/>
        <v/>
      </c>
      <c r="L92" s="183" t="str">
        <f t="shared" ca="1" si="29"/>
        <v/>
      </c>
      <c r="M92" s="127" t="str">
        <f t="shared" ca="1" si="30"/>
        <v/>
      </c>
      <c r="N92" s="127" t="str">
        <f t="shared" ca="1" si="31"/>
        <v/>
      </c>
      <c r="O92" s="180" t="str">
        <f t="shared" ca="1" si="32"/>
        <v/>
      </c>
      <c r="P92" s="183" t="str">
        <f t="shared" ca="1" si="33"/>
        <v/>
      </c>
      <c r="Q92" s="120" t="str">
        <f t="shared" ca="1" si="34"/>
        <v/>
      </c>
      <c r="R92" s="77">
        <f ca="1">IFERROR(SUM($I$15:I92)/$N$5,"")</f>
        <v>1.6756001981892709E-2</v>
      </c>
    </row>
    <row r="93" spans="1:18" x14ac:dyDescent="0.25">
      <c r="A93" s="169">
        <v>20</v>
      </c>
      <c r="B93" s="174">
        <f t="shared" si="35"/>
        <v>43563.541666666475</v>
      </c>
      <c r="C93" s="127" t="str">
        <f t="shared" ca="1" si="20"/>
        <v/>
      </c>
      <c r="D93" s="180">
        <f t="shared" ca="1" si="21"/>
        <v>1261</v>
      </c>
      <c r="E93" s="180">
        <f t="shared" ca="1" si="22"/>
        <v>30</v>
      </c>
      <c r="F93" s="180">
        <f t="shared" ca="1" si="23"/>
        <v>54</v>
      </c>
      <c r="G93" s="180" t="str">
        <f t="shared" ca="1" si="24"/>
        <v/>
      </c>
      <c r="H93" s="180">
        <f t="shared" ca="1" si="25"/>
        <v>1860</v>
      </c>
      <c r="I93" s="183">
        <f t="shared" ca="1" si="26"/>
        <v>53</v>
      </c>
      <c r="J93" s="176" t="str">
        <f t="shared" ca="1" si="27"/>
        <v/>
      </c>
      <c r="K93" s="127" t="str">
        <f t="shared" ca="1" si="28"/>
        <v/>
      </c>
      <c r="L93" s="183" t="str">
        <f t="shared" ca="1" si="29"/>
        <v/>
      </c>
      <c r="M93" s="127" t="str">
        <f t="shared" ca="1" si="30"/>
        <v/>
      </c>
      <c r="N93" s="127" t="str">
        <f t="shared" ca="1" si="31"/>
        <v/>
      </c>
      <c r="O93" s="180" t="str">
        <f t="shared" ca="1" si="32"/>
        <v/>
      </c>
      <c r="P93" s="183" t="str">
        <f t="shared" ca="1" si="33"/>
        <v/>
      </c>
      <c r="Q93" s="120" t="str">
        <f t="shared" ca="1" si="34"/>
        <v/>
      </c>
      <c r="R93" s="77">
        <f ca="1">IFERROR(SUM($I$15:I93)/$N$5,"")</f>
        <v>1.7054411963425071E-2</v>
      </c>
    </row>
    <row r="94" spans="1:18" x14ac:dyDescent="0.25">
      <c r="A94" s="169">
        <v>21</v>
      </c>
      <c r="B94" s="174">
        <f t="shared" si="35"/>
        <v>43563.583333333139</v>
      </c>
      <c r="C94" s="127" t="str">
        <f t="shared" ca="1" si="20"/>
        <v/>
      </c>
      <c r="D94" s="180">
        <f t="shared" ca="1" si="21"/>
        <v>1258</v>
      </c>
      <c r="E94" s="180">
        <f t="shared" ca="1" si="22"/>
        <v>30</v>
      </c>
      <c r="F94" s="180">
        <f t="shared" ca="1" si="23"/>
        <v>54</v>
      </c>
      <c r="G94" s="180" t="str">
        <f t="shared" ca="1" si="24"/>
        <v/>
      </c>
      <c r="H94" s="180">
        <f t="shared" ca="1" si="25"/>
        <v>1890</v>
      </c>
      <c r="I94" s="183">
        <f t="shared" ca="1" si="26"/>
        <v>54</v>
      </c>
      <c r="J94" s="176" t="str">
        <f t="shared" ca="1" si="27"/>
        <v/>
      </c>
      <c r="K94" s="127" t="str">
        <f t="shared" ca="1" si="28"/>
        <v/>
      </c>
      <c r="L94" s="183" t="str">
        <f t="shared" ca="1" si="29"/>
        <v/>
      </c>
      <c r="M94" s="127" t="str">
        <f t="shared" ca="1" si="30"/>
        <v/>
      </c>
      <c r="N94" s="127" t="str">
        <f t="shared" ca="1" si="31"/>
        <v/>
      </c>
      <c r="O94" s="180" t="str">
        <f t="shared" ca="1" si="32"/>
        <v/>
      </c>
      <c r="P94" s="183" t="str">
        <f t="shared" ca="1" si="33"/>
        <v/>
      </c>
      <c r="Q94" s="120" t="str">
        <f t="shared" ca="1" si="34"/>
        <v/>
      </c>
      <c r="R94" s="77">
        <f ca="1">IFERROR(SUM($I$15:I94)/$N$5,"")</f>
        <v>1.735845232196748E-2</v>
      </c>
    </row>
    <row r="95" spans="1:18" x14ac:dyDescent="0.25">
      <c r="A95" s="169">
        <v>22</v>
      </c>
      <c r="B95" s="174">
        <f t="shared" si="35"/>
        <v>43563.624999999804</v>
      </c>
      <c r="C95" s="127" t="str">
        <f t="shared" ca="1" si="20"/>
        <v/>
      </c>
      <c r="D95" s="180">
        <f t="shared" ca="1" si="21"/>
        <v>1255</v>
      </c>
      <c r="E95" s="180">
        <f t="shared" ca="1" si="22"/>
        <v>30</v>
      </c>
      <c r="F95" s="180">
        <f t="shared" ca="1" si="23"/>
        <v>51</v>
      </c>
      <c r="G95" s="180" t="str">
        <f t="shared" ca="1" si="24"/>
        <v/>
      </c>
      <c r="H95" s="180">
        <f t="shared" ca="1" si="25"/>
        <v>1882</v>
      </c>
      <c r="I95" s="183">
        <f t="shared" ca="1" si="26"/>
        <v>52</v>
      </c>
      <c r="J95" s="176" t="str">
        <f t="shared" ca="1" si="27"/>
        <v/>
      </c>
      <c r="K95" s="127" t="str">
        <f t="shared" ca="1" si="28"/>
        <v/>
      </c>
      <c r="L95" s="183" t="str">
        <f t="shared" ca="1" si="29"/>
        <v/>
      </c>
      <c r="M95" s="127" t="str">
        <f t="shared" ca="1" si="30"/>
        <v/>
      </c>
      <c r="N95" s="127" t="str">
        <f t="shared" ca="1" si="31"/>
        <v/>
      </c>
      <c r="O95" s="180" t="str">
        <f t="shared" ca="1" si="32"/>
        <v/>
      </c>
      <c r="P95" s="183" t="str">
        <f t="shared" ca="1" si="33"/>
        <v/>
      </c>
      <c r="Q95" s="120" t="str">
        <f t="shared" ca="1" si="34"/>
        <v/>
      </c>
      <c r="R95" s="77">
        <f ca="1">IFERROR(SUM($I$15:I95)/$N$5,"")</f>
        <v>1.7651231926489798E-2</v>
      </c>
    </row>
    <row r="96" spans="1:18" x14ac:dyDescent="0.25">
      <c r="A96" s="169">
        <v>23</v>
      </c>
      <c r="B96" s="174">
        <f t="shared" si="35"/>
        <v>43563.666666666468</v>
      </c>
      <c r="C96" s="127" t="str">
        <f t="shared" ca="1" si="20"/>
        <v/>
      </c>
      <c r="D96" s="180">
        <f t="shared" ca="1" si="21"/>
        <v>1251</v>
      </c>
      <c r="E96" s="180">
        <f t="shared" ca="1" si="22"/>
        <v>30</v>
      </c>
      <c r="F96" s="180">
        <f t="shared" ca="1" si="23"/>
        <v>50</v>
      </c>
      <c r="G96" s="180" t="str">
        <f t="shared" ca="1" si="24"/>
        <v/>
      </c>
      <c r="H96" s="180">
        <f t="shared" ca="1" si="25"/>
        <v>1878</v>
      </c>
      <c r="I96" s="183">
        <f t="shared" ca="1" si="26"/>
        <v>54</v>
      </c>
      <c r="J96" s="176" t="str">
        <f t="shared" ca="1" si="27"/>
        <v/>
      </c>
      <c r="K96" s="127" t="str">
        <f t="shared" ca="1" si="28"/>
        <v/>
      </c>
      <c r="L96" s="183" t="str">
        <f t="shared" ca="1" si="29"/>
        <v/>
      </c>
      <c r="M96" s="127" t="str">
        <f t="shared" ca="1" si="30"/>
        <v/>
      </c>
      <c r="N96" s="127" t="str">
        <f t="shared" ca="1" si="31"/>
        <v/>
      </c>
      <c r="O96" s="180" t="str">
        <f t="shared" ca="1" si="32"/>
        <v/>
      </c>
      <c r="P96" s="183" t="str">
        <f t="shared" ca="1" si="33"/>
        <v/>
      </c>
      <c r="Q96" s="120" t="str">
        <f t="shared" ca="1" si="34"/>
        <v/>
      </c>
      <c r="R96" s="77">
        <f ca="1">IFERROR(SUM($I$15:I96)/$N$5,"")</f>
        <v>1.7955272285032207E-2</v>
      </c>
    </row>
    <row r="97" spans="1:18" x14ac:dyDescent="0.25">
      <c r="A97" s="169">
        <v>24</v>
      </c>
      <c r="B97" s="174">
        <f t="shared" si="35"/>
        <v>43563.708333333132</v>
      </c>
      <c r="C97" s="127" t="str">
        <f t="shared" ca="1" si="20"/>
        <v/>
      </c>
      <c r="D97" s="180">
        <f t="shared" ca="1" si="21"/>
        <v>1242</v>
      </c>
      <c r="E97" s="180">
        <f t="shared" ca="1" si="22"/>
        <v>30</v>
      </c>
      <c r="F97" s="180">
        <f t="shared" ca="1" si="23"/>
        <v>50</v>
      </c>
      <c r="G97" s="180" t="str">
        <f t="shared" ca="1" si="24"/>
        <v/>
      </c>
      <c r="H97" s="180">
        <f t="shared" ca="1" si="25"/>
        <v>1886</v>
      </c>
      <c r="I97" s="183">
        <f t="shared" ca="1" si="26"/>
        <v>47</v>
      </c>
      <c r="J97" s="176" t="str">
        <f t="shared" ca="1" si="27"/>
        <v/>
      </c>
      <c r="K97" s="127" t="str">
        <f t="shared" ca="1" si="28"/>
        <v/>
      </c>
      <c r="L97" s="183" t="str">
        <f t="shared" ca="1" si="29"/>
        <v/>
      </c>
      <c r="M97" s="127" t="str">
        <f t="shared" ca="1" si="30"/>
        <v/>
      </c>
      <c r="N97" s="127" t="str">
        <f t="shared" ca="1" si="31"/>
        <v/>
      </c>
      <c r="O97" s="180" t="str">
        <f t="shared" ca="1" si="32"/>
        <v/>
      </c>
      <c r="P97" s="183" t="str">
        <f t="shared" ca="1" si="33"/>
        <v/>
      </c>
      <c r="Q97" s="120" t="str">
        <f t="shared" ca="1" si="34"/>
        <v/>
      </c>
      <c r="R97" s="77">
        <f ca="1">IFERROR(SUM($I$15:I97)/$N$5,"")</f>
        <v>1.82199000045043E-2</v>
      </c>
    </row>
    <row r="98" spans="1:18" x14ac:dyDescent="0.25">
      <c r="A98" s="169">
        <v>25</v>
      </c>
      <c r="B98" s="174">
        <f t="shared" si="35"/>
        <v>43563.749999999796</v>
      </c>
      <c r="C98" s="127" t="str">
        <f t="shared" ca="1" si="20"/>
        <v/>
      </c>
      <c r="D98" s="180">
        <f t="shared" ca="1" si="21"/>
        <v>1229</v>
      </c>
      <c r="E98" s="180">
        <f t="shared" ca="1" si="22"/>
        <v>32</v>
      </c>
      <c r="F98" s="180">
        <f t="shared" ca="1" si="23"/>
        <v>43</v>
      </c>
      <c r="G98" s="180" t="str">
        <f t="shared" ca="1" si="24"/>
        <v/>
      </c>
      <c r="H98" s="180">
        <f t="shared" ca="1" si="25"/>
        <v>2072</v>
      </c>
      <c r="I98" s="183">
        <f t="shared" ca="1" si="26"/>
        <v>43</v>
      </c>
      <c r="J98" s="176" t="str">
        <f t="shared" ca="1" si="27"/>
        <v/>
      </c>
      <c r="K98" s="127" t="str">
        <f t="shared" ca="1" si="28"/>
        <v/>
      </c>
      <c r="L98" s="183" t="str">
        <f t="shared" ca="1" si="29"/>
        <v/>
      </c>
      <c r="M98" s="127" t="str">
        <f t="shared" ca="1" si="30"/>
        <v/>
      </c>
      <c r="N98" s="127" t="str">
        <f t="shared" ca="1" si="31"/>
        <v/>
      </c>
      <c r="O98" s="180" t="str">
        <f t="shared" ca="1" si="32"/>
        <v/>
      </c>
      <c r="P98" s="183" t="str">
        <f t="shared" ca="1" si="33"/>
        <v/>
      </c>
      <c r="Q98" s="120" t="str">
        <f t="shared" ca="1" si="34"/>
        <v/>
      </c>
      <c r="R98" s="77">
        <f ca="1">IFERROR(SUM($I$15:I98)/$N$5,"")</f>
        <v>1.846200621593622E-2</v>
      </c>
    </row>
    <row r="99" spans="1:18" x14ac:dyDescent="0.25">
      <c r="A99" s="169">
        <v>26</v>
      </c>
      <c r="B99" s="174">
        <f t="shared" si="35"/>
        <v>43563.791666666461</v>
      </c>
      <c r="C99" s="127" t="str">
        <f t="shared" ca="1" si="20"/>
        <v/>
      </c>
      <c r="D99" s="180">
        <f t="shared" ca="1" si="21"/>
        <v>1224</v>
      </c>
      <c r="E99" s="180">
        <f t="shared" ca="1" si="22"/>
        <v>32</v>
      </c>
      <c r="F99" s="180">
        <f t="shared" ca="1" si="23"/>
        <v>51</v>
      </c>
      <c r="G99" s="180" t="str">
        <f t="shared" ca="1" si="24"/>
        <v/>
      </c>
      <c r="H99" s="180">
        <f t="shared" ca="1" si="25"/>
        <v>2092</v>
      </c>
      <c r="I99" s="183">
        <f t="shared" ca="1" si="26"/>
        <v>45</v>
      </c>
      <c r="J99" s="176" t="str">
        <f t="shared" ca="1" si="27"/>
        <v/>
      </c>
      <c r="K99" s="127" t="str">
        <f t="shared" ca="1" si="28"/>
        <v/>
      </c>
      <c r="L99" s="183" t="str">
        <f t="shared" ca="1" si="29"/>
        <v/>
      </c>
      <c r="M99" s="127" t="str">
        <f t="shared" ca="1" si="30"/>
        <v/>
      </c>
      <c r="N99" s="127" t="str">
        <f t="shared" ca="1" si="31"/>
        <v/>
      </c>
      <c r="O99" s="180" t="str">
        <f t="shared" ca="1" si="32"/>
        <v/>
      </c>
      <c r="P99" s="183" t="str">
        <f t="shared" ca="1" si="33"/>
        <v/>
      </c>
      <c r="Q99" s="120" t="str">
        <f t="shared" ca="1" si="34"/>
        <v/>
      </c>
      <c r="R99" s="77">
        <f ca="1">IFERROR(SUM($I$15:I99)/$N$5,"")</f>
        <v>1.8715373181388224E-2</v>
      </c>
    </row>
    <row r="100" spans="1:18" x14ac:dyDescent="0.25">
      <c r="A100" s="169">
        <v>27</v>
      </c>
      <c r="B100" s="174">
        <f t="shared" si="35"/>
        <v>43563.833333333125</v>
      </c>
      <c r="C100" s="127" t="str">
        <f t="shared" ca="1" si="20"/>
        <v/>
      </c>
      <c r="D100" s="180">
        <f t="shared" ca="1" si="21"/>
        <v>1222</v>
      </c>
      <c r="E100" s="180">
        <f t="shared" ca="1" si="22"/>
        <v>32</v>
      </c>
      <c r="F100" s="180">
        <f t="shared" ca="1" si="23"/>
        <v>56</v>
      </c>
      <c r="G100" s="180">
        <f t="shared" ca="1" si="24"/>
        <v>183.94</v>
      </c>
      <c r="H100" s="180">
        <f t="shared" ca="1" si="25"/>
        <v>2081</v>
      </c>
      <c r="I100" s="183">
        <f t="shared" ca="1" si="26"/>
        <v>49</v>
      </c>
      <c r="J100" s="176" t="str">
        <f t="shared" ca="1" si="27"/>
        <v/>
      </c>
      <c r="K100" s="127" t="str">
        <f t="shared" ca="1" si="28"/>
        <v/>
      </c>
      <c r="L100" s="183" t="str">
        <f t="shared" ca="1" si="29"/>
        <v/>
      </c>
      <c r="M100" s="127" t="str">
        <f t="shared" ca="1" si="30"/>
        <v/>
      </c>
      <c r="N100" s="127" t="str">
        <f t="shared" ca="1" si="31"/>
        <v/>
      </c>
      <c r="O100" s="180" t="str">
        <f t="shared" ca="1" si="32"/>
        <v/>
      </c>
      <c r="P100" s="183" t="str">
        <f t="shared" ca="1" si="33"/>
        <v/>
      </c>
      <c r="Q100" s="120" t="str">
        <f t="shared" ref="Q100:Q163" ca="1" si="36">IFERROR(Q99-I100,"")</f>
        <v/>
      </c>
      <c r="R100" s="77">
        <f ca="1">IFERROR(SUM($I$15:I100)/$N$5,"")</f>
        <v>1.8991261654880409E-2</v>
      </c>
    </row>
    <row r="101" spans="1:18" x14ac:dyDescent="0.25">
      <c r="A101" s="169">
        <v>28</v>
      </c>
      <c r="B101" s="174">
        <f t="shared" si="35"/>
        <v>43563.874999999789</v>
      </c>
      <c r="C101" s="127" t="str">
        <f t="shared" ca="1" si="20"/>
        <v/>
      </c>
      <c r="D101" s="180">
        <f t="shared" ca="1" si="21"/>
        <v>1214</v>
      </c>
      <c r="E101" s="180">
        <f t="shared" ca="1" si="22"/>
        <v>32</v>
      </c>
      <c r="F101" s="180">
        <f t="shared" ca="1" si="23"/>
        <v>49</v>
      </c>
      <c r="G101" s="180">
        <f t="shared" ca="1" si="24"/>
        <v>185.64</v>
      </c>
      <c r="H101" s="180">
        <f t="shared" ca="1" si="25"/>
        <v>2086</v>
      </c>
      <c r="I101" s="183">
        <f t="shared" ca="1" si="26"/>
        <v>51</v>
      </c>
      <c r="J101" s="176" t="str">
        <f t="shared" ca="1" si="27"/>
        <v/>
      </c>
      <c r="K101" s="127" t="str">
        <f t="shared" ca="1" si="28"/>
        <v/>
      </c>
      <c r="L101" s="183" t="str">
        <f t="shared" ca="1" si="29"/>
        <v/>
      </c>
      <c r="M101" s="127" t="str">
        <f t="shared" ca="1" si="30"/>
        <v/>
      </c>
      <c r="N101" s="127" t="str">
        <f t="shared" ca="1" si="31"/>
        <v/>
      </c>
      <c r="O101" s="180" t="str">
        <f t="shared" ca="1" si="32"/>
        <v/>
      </c>
      <c r="P101" s="183" t="str">
        <f t="shared" ca="1" si="33"/>
        <v/>
      </c>
      <c r="Q101" s="120" t="str">
        <f t="shared" ca="1" si="36"/>
        <v/>
      </c>
      <c r="R101" s="77">
        <f ca="1">IFERROR(SUM($I$15:I101)/$N$5,"")</f>
        <v>1.9278410882392686E-2</v>
      </c>
    </row>
    <row r="102" spans="1:18" x14ac:dyDescent="0.25">
      <c r="A102" s="169">
        <v>29</v>
      </c>
      <c r="B102" s="174">
        <f t="shared" si="35"/>
        <v>43563.916666666453</v>
      </c>
      <c r="C102" s="127" t="str">
        <f t="shared" ca="1" si="20"/>
        <v/>
      </c>
      <c r="D102" s="180">
        <f t="shared" ca="1" si="21"/>
        <v>1215</v>
      </c>
      <c r="E102" s="180">
        <f t="shared" ca="1" si="22"/>
        <v>32</v>
      </c>
      <c r="F102" s="180">
        <f t="shared" ca="1" si="23"/>
        <v>58</v>
      </c>
      <c r="G102" s="180">
        <f t="shared" ca="1" si="24"/>
        <v>178.37</v>
      </c>
      <c r="H102" s="180">
        <f t="shared" ca="1" si="25"/>
        <v>2105</v>
      </c>
      <c r="I102" s="183">
        <f t="shared" ca="1" si="26"/>
        <v>48</v>
      </c>
      <c r="J102" s="176" t="str">
        <f t="shared" ca="1" si="27"/>
        <v/>
      </c>
      <c r="K102" s="127" t="str">
        <f t="shared" ca="1" si="28"/>
        <v/>
      </c>
      <c r="L102" s="183" t="str">
        <f t="shared" ca="1" si="29"/>
        <v/>
      </c>
      <c r="M102" s="127" t="str">
        <f t="shared" ca="1" si="30"/>
        <v/>
      </c>
      <c r="N102" s="127" t="str">
        <f t="shared" ca="1" si="31"/>
        <v/>
      </c>
      <c r="O102" s="180" t="str">
        <f t="shared" ca="1" si="32"/>
        <v/>
      </c>
      <c r="P102" s="183" t="str">
        <f t="shared" ca="1" si="33"/>
        <v/>
      </c>
      <c r="Q102" s="120" t="str">
        <f t="shared" ca="1" si="36"/>
        <v/>
      </c>
      <c r="R102" s="77">
        <f ca="1">IFERROR(SUM($I$15:I102)/$N$5,"")</f>
        <v>1.9548668978874827E-2</v>
      </c>
    </row>
    <row r="103" spans="1:18" x14ac:dyDescent="0.25">
      <c r="A103" s="169">
        <v>30</v>
      </c>
      <c r="B103" s="174">
        <f t="shared" si="35"/>
        <v>43563.958333333117</v>
      </c>
      <c r="C103" s="127" t="str">
        <f t="shared" ca="1" si="20"/>
        <v/>
      </c>
      <c r="D103" s="180">
        <f t="shared" ca="1" si="21"/>
        <v>1204</v>
      </c>
      <c r="E103" s="180">
        <f t="shared" ca="1" si="22"/>
        <v>32</v>
      </c>
      <c r="F103" s="180">
        <f t="shared" ca="1" si="23"/>
        <v>52</v>
      </c>
      <c r="G103" s="180">
        <f t="shared" ca="1" si="24"/>
        <v>202.9</v>
      </c>
      <c r="H103" s="180">
        <f t="shared" ca="1" si="25"/>
        <v>2081</v>
      </c>
      <c r="I103" s="183">
        <f t="shared" ca="1" si="26"/>
        <v>50</v>
      </c>
      <c r="J103" s="176" t="str">
        <f t="shared" ca="1" si="27"/>
        <v/>
      </c>
      <c r="K103" s="127" t="str">
        <f t="shared" ca="1" si="28"/>
        <v/>
      </c>
      <c r="L103" s="183" t="str">
        <f t="shared" ca="1" si="29"/>
        <v/>
      </c>
      <c r="M103" s="127" t="str">
        <f t="shared" ca="1" si="30"/>
        <v/>
      </c>
      <c r="N103" s="127" t="str">
        <f t="shared" ca="1" si="31"/>
        <v/>
      </c>
      <c r="O103" s="180" t="str">
        <f t="shared" ca="1" si="32"/>
        <v/>
      </c>
      <c r="P103" s="183" t="str">
        <f t="shared" ca="1" si="33"/>
        <v/>
      </c>
      <c r="Q103" s="120" t="str">
        <f t="shared" ca="1" si="36"/>
        <v/>
      </c>
      <c r="R103" s="77">
        <f ca="1">IFERROR(SUM($I$15:I103)/$N$5,"")</f>
        <v>1.9830187829377056E-2</v>
      </c>
    </row>
    <row r="104" spans="1:18" x14ac:dyDescent="0.25">
      <c r="A104" s="169">
        <v>31</v>
      </c>
      <c r="B104" s="174">
        <f t="shared" si="35"/>
        <v>43563.999999999782</v>
      </c>
      <c r="C104" s="127" t="str">
        <f t="shared" ca="1" si="20"/>
        <v/>
      </c>
      <c r="D104" s="180">
        <f t="shared" ca="1" si="21"/>
        <v>1208</v>
      </c>
      <c r="E104" s="180">
        <f t="shared" ca="1" si="22"/>
        <v>32</v>
      </c>
      <c r="F104" s="180">
        <f t="shared" ca="1" si="23"/>
        <v>51</v>
      </c>
      <c r="G104" s="180" t="str">
        <f t="shared" ca="1" si="24"/>
        <v/>
      </c>
      <c r="H104" s="180">
        <f t="shared" ca="1" si="25"/>
        <v>2094</v>
      </c>
      <c r="I104" s="183">
        <f t="shared" ca="1" si="26"/>
        <v>46</v>
      </c>
      <c r="J104" s="176" t="str">
        <f t="shared" ca="1" si="27"/>
        <v/>
      </c>
      <c r="K104" s="127" t="str">
        <f t="shared" ca="1" si="28"/>
        <v/>
      </c>
      <c r="L104" s="183" t="str">
        <f t="shared" ca="1" si="29"/>
        <v/>
      </c>
      <c r="M104" s="127" t="str">
        <f t="shared" ca="1" si="30"/>
        <v/>
      </c>
      <c r="N104" s="127" t="str">
        <f t="shared" ca="1" si="31"/>
        <v/>
      </c>
      <c r="O104" s="180" t="str">
        <f t="shared" ca="1" si="32"/>
        <v/>
      </c>
      <c r="P104" s="183" t="str">
        <f t="shared" ca="1" si="33"/>
        <v/>
      </c>
      <c r="Q104" s="120" t="str">
        <f t="shared" ca="1" si="36"/>
        <v/>
      </c>
      <c r="R104" s="77">
        <f ca="1">IFERROR(SUM($I$15:I104)/$N$5,"")</f>
        <v>2.0089185171839108E-2</v>
      </c>
    </row>
    <row r="105" spans="1:18" x14ac:dyDescent="0.25">
      <c r="A105" s="169">
        <v>32</v>
      </c>
      <c r="B105" s="174">
        <f t="shared" si="35"/>
        <v>43564.041666666446</v>
      </c>
      <c r="C105" s="127" t="str">
        <f t="shared" ca="1" si="20"/>
        <v/>
      </c>
      <c r="D105" s="180">
        <f t="shared" ca="1" si="21"/>
        <v>1201</v>
      </c>
      <c r="E105" s="180">
        <f t="shared" ca="1" si="22"/>
        <v>32</v>
      </c>
      <c r="F105" s="180">
        <f t="shared" ca="1" si="23"/>
        <v>54</v>
      </c>
      <c r="G105" s="180" t="str">
        <f t="shared" ca="1" si="24"/>
        <v/>
      </c>
      <c r="H105" s="180">
        <f t="shared" ca="1" si="25"/>
        <v>2110</v>
      </c>
      <c r="I105" s="183">
        <f t="shared" ca="1" si="26"/>
        <v>47</v>
      </c>
      <c r="J105" s="176" t="str">
        <f t="shared" ca="1" si="27"/>
        <v/>
      </c>
      <c r="K105" s="127" t="str">
        <f t="shared" ca="1" si="28"/>
        <v/>
      </c>
      <c r="L105" s="183" t="str">
        <f t="shared" ca="1" si="29"/>
        <v/>
      </c>
      <c r="M105" s="127" t="str">
        <f t="shared" ca="1" si="30"/>
        <v/>
      </c>
      <c r="N105" s="127" t="str">
        <f t="shared" ca="1" si="31"/>
        <v/>
      </c>
      <c r="O105" s="180" t="str">
        <f t="shared" ca="1" si="32"/>
        <v/>
      </c>
      <c r="P105" s="183" t="str">
        <f t="shared" ca="1" si="33"/>
        <v/>
      </c>
      <c r="Q105" s="120" t="str">
        <f t="shared" ca="1" si="36"/>
        <v/>
      </c>
      <c r="R105" s="77">
        <f ca="1">IFERROR(SUM($I$15:I105)/$N$5,"")</f>
        <v>2.0353812891311201E-2</v>
      </c>
    </row>
    <row r="106" spans="1:18" x14ac:dyDescent="0.25">
      <c r="A106" s="169">
        <v>33</v>
      </c>
      <c r="B106" s="174">
        <f t="shared" si="35"/>
        <v>43564.08333333311</v>
      </c>
      <c r="C106" s="127" t="str">
        <f t="shared" ca="1" si="20"/>
        <v/>
      </c>
      <c r="D106" s="180">
        <f t="shared" ca="1" si="21"/>
        <v>1196</v>
      </c>
      <c r="E106" s="180">
        <f t="shared" ca="1" si="22"/>
        <v>32</v>
      </c>
      <c r="F106" s="180">
        <f t="shared" ca="1" si="23"/>
        <v>57</v>
      </c>
      <c r="G106" s="180" t="str">
        <f t="shared" ca="1" si="24"/>
        <v/>
      </c>
      <c r="H106" s="180">
        <f t="shared" ca="1" si="25"/>
        <v>2063</v>
      </c>
      <c r="I106" s="183">
        <f t="shared" ca="1" si="26"/>
        <v>49</v>
      </c>
      <c r="J106" s="176" t="str">
        <f t="shared" ca="1" si="27"/>
        <v/>
      </c>
      <c r="K106" s="127" t="str">
        <f t="shared" ca="1" si="28"/>
        <v/>
      </c>
      <c r="L106" s="183" t="str">
        <f t="shared" ca="1" si="29"/>
        <v/>
      </c>
      <c r="M106" s="127" t="str">
        <f t="shared" ca="1" si="30"/>
        <v/>
      </c>
      <c r="N106" s="127" t="str">
        <f t="shared" ca="1" si="31"/>
        <v/>
      </c>
      <c r="O106" s="180" t="str">
        <f t="shared" ca="1" si="32"/>
        <v/>
      </c>
      <c r="P106" s="183" t="str">
        <f t="shared" ca="1" si="33"/>
        <v/>
      </c>
      <c r="Q106" s="120" t="str">
        <f t="shared" ca="1" si="36"/>
        <v/>
      </c>
      <c r="R106" s="77">
        <f ca="1">IFERROR(SUM($I$15:I106)/$N$5,"")</f>
        <v>2.0629701364803386E-2</v>
      </c>
    </row>
    <row r="107" spans="1:18" x14ac:dyDescent="0.25">
      <c r="A107" s="169">
        <v>34</v>
      </c>
      <c r="B107" s="174">
        <f t="shared" si="35"/>
        <v>43564.124999999774</v>
      </c>
      <c r="C107" s="127" t="str">
        <f t="shared" ca="1" si="20"/>
        <v/>
      </c>
      <c r="D107" s="180">
        <f t="shared" ca="1" si="21"/>
        <v>1195</v>
      </c>
      <c r="E107" s="180">
        <f t="shared" ca="1" si="22"/>
        <v>32</v>
      </c>
      <c r="F107" s="180">
        <f t="shared" ca="1" si="23"/>
        <v>53</v>
      </c>
      <c r="G107" s="180" t="str">
        <f t="shared" ca="1" si="24"/>
        <v/>
      </c>
      <c r="H107" s="180">
        <f t="shared" ca="1" si="25"/>
        <v>2113</v>
      </c>
      <c r="I107" s="183">
        <f t="shared" ca="1" si="26"/>
        <v>49</v>
      </c>
      <c r="J107" s="176" t="str">
        <f t="shared" ca="1" si="27"/>
        <v/>
      </c>
      <c r="K107" s="127" t="str">
        <f t="shared" ca="1" si="28"/>
        <v/>
      </c>
      <c r="L107" s="183" t="str">
        <f t="shared" ca="1" si="29"/>
        <v/>
      </c>
      <c r="M107" s="127" t="str">
        <f t="shared" ca="1" si="30"/>
        <v/>
      </c>
      <c r="N107" s="127" t="str">
        <f t="shared" ca="1" si="31"/>
        <v/>
      </c>
      <c r="O107" s="180" t="str">
        <f t="shared" ca="1" si="32"/>
        <v/>
      </c>
      <c r="P107" s="183" t="str">
        <f t="shared" ca="1" si="33"/>
        <v/>
      </c>
      <c r="Q107" s="120" t="str">
        <f t="shared" ca="1" si="36"/>
        <v/>
      </c>
      <c r="R107" s="77">
        <f ca="1">IFERROR(SUM($I$15:I107)/$N$5,"")</f>
        <v>2.0905589838295571E-2</v>
      </c>
    </row>
    <row r="108" spans="1:18" x14ac:dyDescent="0.25">
      <c r="A108" s="169">
        <v>35</v>
      </c>
      <c r="B108" s="174">
        <f t="shared" si="35"/>
        <v>43564.166666666439</v>
      </c>
      <c r="C108" s="127" t="str">
        <f t="shared" ca="1" si="20"/>
        <v/>
      </c>
      <c r="D108" s="180">
        <f t="shared" ca="1" si="21"/>
        <v>1192</v>
      </c>
      <c r="E108" s="180">
        <f t="shared" ca="1" si="22"/>
        <v>32</v>
      </c>
      <c r="F108" s="180">
        <f t="shared" ca="1" si="23"/>
        <v>51</v>
      </c>
      <c r="G108" s="180" t="str">
        <f t="shared" ca="1" si="24"/>
        <v/>
      </c>
      <c r="H108" s="180">
        <f t="shared" ca="1" si="25"/>
        <v>2051</v>
      </c>
      <c r="I108" s="183">
        <f t="shared" ca="1" si="26"/>
        <v>51</v>
      </c>
      <c r="J108" s="176" t="str">
        <f t="shared" ca="1" si="27"/>
        <v/>
      </c>
      <c r="K108" s="127" t="str">
        <f t="shared" ca="1" si="28"/>
        <v/>
      </c>
      <c r="L108" s="183" t="str">
        <f t="shared" ca="1" si="29"/>
        <v/>
      </c>
      <c r="M108" s="127" t="str">
        <f t="shared" ca="1" si="30"/>
        <v/>
      </c>
      <c r="N108" s="127" t="str">
        <f t="shared" ca="1" si="31"/>
        <v/>
      </c>
      <c r="O108" s="180" t="str">
        <f t="shared" ca="1" si="32"/>
        <v/>
      </c>
      <c r="P108" s="183" t="str">
        <f t="shared" ca="1" si="33"/>
        <v/>
      </c>
      <c r="Q108" s="120" t="str">
        <f t="shared" ca="1" si="36"/>
        <v/>
      </c>
      <c r="R108" s="77">
        <f ca="1">IFERROR(SUM($I$15:I108)/$N$5,"")</f>
        <v>2.1192739065807847E-2</v>
      </c>
    </row>
    <row r="109" spans="1:18" x14ac:dyDescent="0.25">
      <c r="A109" s="169">
        <v>36</v>
      </c>
      <c r="B109" s="174">
        <f t="shared" si="35"/>
        <v>43564.208333333103</v>
      </c>
      <c r="C109" s="127" t="str">
        <f t="shared" ca="1" si="20"/>
        <v/>
      </c>
      <c r="D109" s="180">
        <f t="shared" ca="1" si="21"/>
        <v>1185</v>
      </c>
      <c r="E109" s="180">
        <f t="shared" ca="1" si="22"/>
        <v>32</v>
      </c>
      <c r="F109" s="180">
        <f t="shared" ca="1" si="23"/>
        <v>55</v>
      </c>
      <c r="G109" s="180" t="str">
        <f t="shared" ca="1" si="24"/>
        <v/>
      </c>
      <c r="H109" s="180">
        <f t="shared" ca="1" si="25"/>
        <v>2083</v>
      </c>
      <c r="I109" s="183">
        <f t="shared" ca="1" si="26"/>
        <v>50</v>
      </c>
      <c r="J109" s="176" t="str">
        <f t="shared" ca="1" si="27"/>
        <v/>
      </c>
      <c r="K109" s="127" t="str">
        <f t="shared" ca="1" si="28"/>
        <v/>
      </c>
      <c r="L109" s="183" t="str">
        <f t="shared" ca="1" si="29"/>
        <v/>
      </c>
      <c r="M109" s="127" t="str">
        <f t="shared" ca="1" si="30"/>
        <v/>
      </c>
      <c r="N109" s="127" t="str">
        <f t="shared" ca="1" si="31"/>
        <v/>
      </c>
      <c r="O109" s="180" t="str">
        <f t="shared" ca="1" si="32"/>
        <v/>
      </c>
      <c r="P109" s="183" t="str">
        <f t="shared" ca="1" si="33"/>
        <v/>
      </c>
      <c r="Q109" s="120" t="str">
        <f t="shared" ca="1" si="36"/>
        <v/>
      </c>
      <c r="R109" s="77">
        <f ca="1">IFERROR(SUM($I$15:I109)/$N$5,"")</f>
        <v>2.1474257916310076E-2</v>
      </c>
    </row>
    <row r="110" spans="1:18" x14ac:dyDescent="0.25">
      <c r="A110" s="169">
        <v>37</v>
      </c>
      <c r="B110" s="174">
        <f t="shared" si="35"/>
        <v>43564.249999999767</v>
      </c>
      <c r="C110" s="127" t="str">
        <f t="shared" ca="1" si="20"/>
        <v/>
      </c>
      <c r="D110" s="180">
        <f t="shared" ca="1" si="21"/>
        <v>1183</v>
      </c>
      <c r="E110" s="180">
        <f t="shared" ca="1" si="22"/>
        <v>32</v>
      </c>
      <c r="F110" s="180">
        <f t="shared" ca="1" si="23"/>
        <v>66</v>
      </c>
      <c r="G110" s="180" t="str">
        <f t="shared" ca="1" si="24"/>
        <v/>
      </c>
      <c r="H110" s="180">
        <f t="shared" ca="1" si="25"/>
        <v>2080</v>
      </c>
      <c r="I110" s="183">
        <f t="shared" ca="1" si="26"/>
        <v>61</v>
      </c>
      <c r="J110" s="176" t="str">
        <f t="shared" ca="1" si="27"/>
        <v/>
      </c>
      <c r="K110" s="127" t="str">
        <f t="shared" ca="1" si="28"/>
        <v/>
      </c>
      <c r="L110" s="183" t="str">
        <f t="shared" ca="1" si="29"/>
        <v/>
      </c>
      <c r="M110" s="127" t="str">
        <f t="shared" ca="1" si="30"/>
        <v/>
      </c>
      <c r="N110" s="127" t="str">
        <f t="shared" ca="1" si="31"/>
        <v/>
      </c>
      <c r="O110" s="180" t="str">
        <f t="shared" ca="1" si="32"/>
        <v/>
      </c>
      <c r="P110" s="183" t="str">
        <f t="shared" ca="1" si="33"/>
        <v/>
      </c>
      <c r="Q110" s="120" t="str">
        <f t="shared" ca="1" si="36"/>
        <v/>
      </c>
      <c r="R110" s="77">
        <f ca="1">IFERROR(SUM($I$15:I110)/$N$5,"")</f>
        <v>2.1817710913922796E-2</v>
      </c>
    </row>
    <row r="111" spans="1:18" x14ac:dyDescent="0.25">
      <c r="A111" s="169">
        <v>14</v>
      </c>
      <c r="B111" s="174">
        <f t="shared" si="35"/>
        <v>43564.291666666431</v>
      </c>
      <c r="C111" s="127" t="str">
        <f t="shared" ca="1" si="20"/>
        <v/>
      </c>
      <c r="D111" s="180">
        <f t="shared" ca="1" si="21"/>
        <v>1178</v>
      </c>
      <c r="E111" s="180">
        <f t="shared" ca="1" si="22"/>
        <v>32</v>
      </c>
      <c r="F111" s="180">
        <f t="shared" ca="1" si="23"/>
        <v>51</v>
      </c>
      <c r="G111" s="180">
        <f t="shared" ca="1" si="24"/>
        <v>182.5</v>
      </c>
      <c r="H111" s="180">
        <f t="shared" ca="1" si="25"/>
        <v>2085</v>
      </c>
      <c r="I111" s="183">
        <f t="shared" ca="1" si="26"/>
        <v>45</v>
      </c>
      <c r="J111" s="176" t="str">
        <f t="shared" ca="1" si="27"/>
        <v/>
      </c>
      <c r="K111" s="127" t="str">
        <f t="shared" ca="1" si="28"/>
        <v/>
      </c>
      <c r="L111" s="183" t="str">
        <f t="shared" ca="1" si="29"/>
        <v/>
      </c>
      <c r="M111" s="127" t="str">
        <f t="shared" ca="1" si="30"/>
        <v/>
      </c>
      <c r="N111" s="127" t="str">
        <f t="shared" ca="1" si="31"/>
        <v/>
      </c>
      <c r="O111" s="180" t="str">
        <f t="shared" ca="1" si="32"/>
        <v/>
      </c>
      <c r="P111" s="183" t="str">
        <f t="shared" ca="1" si="33"/>
        <v/>
      </c>
      <c r="Q111" s="120" t="str">
        <f t="shared" ca="1" si="36"/>
        <v/>
      </c>
      <c r="R111" s="77">
        <f ca="1">IFERROR(SUM($I$15:I111)/$N$5,"")</f>
        <v>2.2071077879374804E-2</v>
      </c>
    </row>
    <row r="112" spans="1:18" x14ac:dyDescent="0.25">
      <c r="A112" s="169">
        <v>15</v>
      </c>
      <c r="B112" s="174">
        <f t="shared" si="35"/>
        <v>43564.333333333096</v>
      </c>
      <c r="C112" s="127" t="str">
        <f t="shared" ca="1" si="20"/>
        <v/>
      </c>
      <c r="D112" s="180">
        <f t="shared" ca="1" si="21"/>
        <v>1171</v>
      </c>
      <c r="E112" s="180">
        <f t="shared" ca="1" si="22"/>
        <v>32</v>
      </c>
      <c r="F112" s="180">
        <f t="shared" ca="1" si="23"/>
        <v>48</v>
      </c>
      <c r="G112" s="180">
        <f t="shared" ca="1" si="24"/>
        <v>183.19</v>
      </c>
      <c r="H112" s="180">
        <f t="shared" ca="1" si="25"/>
        <v>2078</v>
      </c>
      <c r="I112" s="183">
        <f t="shared" ca="1" si="26"/>
        <v>41</v>
      </c>
      <c r="J112" s="176" t="str">
        <f t="shared" ca="1" si="27"/>
        <v/>
      </c>
      <c r="K112" s="127" t="str">
        <f t="shared" ca="1" si="28"/>
        <v/>
      </c>
      <c r="L112" s="183" t="str">
        <f t="shared" ca="1" si="29"/>
        <v/>
      </c>
      <c r="M112" s="127" t="str">
        <f t="shared" ca="1" si="30"/>
        <v/>
      </c>
      <c r="N112" s="127" t="str">
        <f t="shared" ca="1" si="31"/>
        <v/>
      </c>
      <c r="O112" s="180" t="str">
        <f t="shared" ca="1" si="32"/>
        <v/>
      </c>
      <c r="P112" s="183" t="str">
        <f t="shared" ca="1" si="33"/>
        <v/>
      </c>
      <c r="Q112" s="120" t="str">
        <f t="shared" ca="1" si="36"/>
        <v/>
      </c>
      <c r="R112" s="77">
        <f ca="1">IFERROR(SUM($I$15:I112)/$N$5,"")</f>
        <v>2.2301923336786631E-2</v>
      </c>
    </row>
    <row r="113" spans="1:18" x14ac:dyDescent="0.25">
      <c r="A113" s="169">
        <v>16</v>
      </c>
      <c r="B113" s="174">
        <f t="shared" si="35"/>
        <v>43564.37499999976</v>
      </c>
      <c r="C113" s="127" t="str">
        <f t="shared" ca="1" si="20"/>
        <v/>
      </c>
      <c r="D113" s="180">
        <f t="shared" ca="1" si="21"/>
        <v>1171</v>
      </c>
      <c r="E113" s="180">
        <f t="shared" ca="1" si="22"/>
        <v>32</v>
      </c>
      <c r="F113" s="180">
        <f t="shared" ca="1" si="23"/>
        <v>51</v>
      </c>
      <c r="G113" s="180">
        <f t="shared" ca="1" si="24"/>
        <v>184.95</v>
      </c>
      <c r="H113" s="180">
        <f t="shared" ca="1" si="25"/>
        <v>2052</v>
      </c>
      <c r="I113" s="183">
        <f t="shared" ca="1" si="26"/>
        <v>42</v>
      </c>
      <c r="J113" s="176" t="str">
        <f t="shared" ca="1" si="27"/>
        <v/>
      </c>
      <c r="K113" s="127" t="str">
        <f t="shared" ca="1" si="28"/>
        <v/>
      </c>
      <c r="L113" s="183" t="str">
        <f t="shared" ca="1" si="29"/>
        <v/>
      </c>
      <c r="M113" s="127" t="str">
        <f t="shared" ca="1" si="30"/>
        <v/>
      </c>
      <c r="N113" s="127" t="str">
        <f t="shared" ca="1" si="31"/>
        <v/>
      </c>
      <c r="O113" s="180" t="str">
        <f t="shared" ca="1" si="32"/>
        <v/>
      </c>
      <c r="P113" s="183" t="str">
        <f t="shared" ca="1" si="33"/>
        <v/>
      </c>
      <c r="Q113" s="120" t="str">
        <f t="shared" ca="1" si="36"/>
        <v/>
      </c>
      <c r="R113" s="77">
        <f ca="1">IFERROR(SUM($I$15:I113)/$N$5,"")</f>
        <v>2.2538399171208503E-2</v>
      </c>
    </row>
    <row r="114" spans="1:18" x14ac:dyDescent="0.25">
      <c r="A114" s="169">
        <v>17</v>
      </c>
      <c r="B114" s="174">
        <f t="shared" si="35"/>
        <v>43564.416666666424</v>
      </c>
      <c r="C114" s="127" t="str">
        <f t="shared" ca="1" si="20"/>
        <v/>
      </c>
      <c r="D114" s="180">
        <f t="shared" ca="1" si="21"/>
        <v>1167</v>
      </c>
      <c r="E114" s="180">
        <f t="shared" ca="1" si="22"/>
        <v>32</v>
      </c>
      <c r="F114" s="180">
        <f t="shared" ca="1" si="23"/>
        <v>49</v>
      </c>
      <c r="G114" s="180" t="str">
        <f t="shared" ca="1" si="24"/>
        <v/>
      </c>
      <c r="H114" s="180">
        <f t="shared" ca="1" si="25"/>
        <v>2073</v>
      </c>
      <c r="I114" s="183">
        <f t="shared" ca="1" si="26"/>
        <v>46</v>
      </c>
      <c r="J114" s="176" t="str">
        <f t="shared" ca="1" si="27"/>
        <v/>
      </c>
      <c r="K114" s="127" t="str">
        <f t="shared" ca="1" si="28"/>
        <v/>
      </c>
      <c r="L114" s="183" t="str">
        <f t="shared" ca="1" si="29"/>
        <v/>
      </c>
      <c r="M114" s="127" t="str">
        <f t="shared" ca="1" si="30"/>
        <v/>
      </c>
      <c r="N114" s="127" t="str">
        <f t="shared" ca="1" si="31"/>
        <v/>
      </c>
      <c r="O114" s="180" t="str">
        <f t="shared" ca="1" si="32"/>
        <v/>
      </c>
      <c r="P114" s="183" t="str">
        <f t="shared" ca="1" si="33"/>
        <v/>
      </c>
      <c r="Q114" s="120" t="str">
        <f t="shared" ca="1" si="36"/>
        <v/>
      </c>
      <c r="R114" s="77">
        <f ca="1">IFERROR(SUM($I$15:I114)/$N$5,"")</f>
        <v>2.2797396513670555E-2</v>
      </c>
    </row>
    <row r="115" spans="1:18" x14ac:dyDescent="0.25">
      <c r="A115" s="169">
        <v>18</v>
      </c>
      <c r="B115" s="174">
        <f t="shared" si="35"/>
        <v>43564.458333333088</v>
      </c>
      <c r="C115" s="127" t="str">
        <f t="shared" ca="1" si="20"/>
        <v/>
      </c>
      <c r="D115" s="180">
        <f t="shared" ca="1" si="21"/>
        <v>1156</v>
      </c>
      <c r="E115" s="180">
        <f t="shared" ca="1" si="22"/>
        <v>32</v>
      </c>
      <c r="F115" s="180">
        <f t="shared" ca="1" si="23"/>
        <v>50</v>
      </c>
      <c r="G115" s="180" t="str">
        <f t="shared" ca="1" si="24"/>
        <v/>
      </c>
      <c r="H115" s="180">
        <f t="shared" ca="1" si="25"/>
        <v>2061</v>
      </c>
      <c r="I115" s="183">
        <f t="shared" ca="1" si="26"/>
        <v>45</v>
      </c>
      <c r="J115" s="176" t="str">
        <f t="shared" ca="1" si="27"/>
        <v/>
      </c>
      <c r="K115" s="127" t="str">
        <f t="shared" ca="1" si="28"/>
        <v/>
      </c>
      <c r="L115" s="183" t="str">
        <f t="shared" ca="1" si="29"/>
        <v/>
      </c>
      <c r="M115" s="127" t="str">
        <f t="shared" ca="1" si="30"/>
        <v/>
      </c>
      <c r="N115" s="127" t="str">
        <f t="shared" ca="1" si="31"/>
        <v/>
      </c>
      <c r="O115" s="180" t="str">
        <f t="shared" ca="1" si="32"/>
        <v/>
      </c>
      <c r="P115" s="183" t="str">
        <f t="shared" ca="1" si="33"/>
        <v/>
      </c>
      <c r="Q115" s="120" t="str">
        <f t="shared" ca="1" si="36"/>
        <v/>
      </c>
      <c r="R115" s="77">
        <f ca="1">IFERROR(SUM($I$15:I115)/$N$5,"")</f>
        <v>2.3050763479122563E-2</v>
      </c>
    </row>
    <row r="116" spans="1:18" x14ac:dyDescent="0.25">
      <c r="A116" s="169">
        <v>19</v>
      </c>
      <c r="B116" s="174">
        <f t="shared" si="35"/>
        <v>43564.499999999753</v>
      </c>
      <c r="C116" s="127" t="str">
        <f t="shared" ca="1" si="20"/>
        <v/>
      </c>
      <c r="D116" s="180">
        <f t="shared" ca="1" si="21"/>
        <v>1155</v>
      </c>
      <c r="E116" s="180">
        <f t="shared" ca="1" si="22"/>
        <v>32</v>
      </c>
      <c r="F116" s="180">
        <f t="shared" ca="1" si="23"/>
        <v>51</v>
      </c>
      <c r="G116" s="180" t="str">
        <f t="shared" ca="1" si="24"/>
        <v/>
      </c>
      <c r="H116" s="180">
        <f t="shared" ca="1" si="25"/>
        <v>2061</v>
      </c>
      <c r="I116" s="183">
        <f t="shared" ca="1" si="26"/>
        <v>43</v>
      </c>
      <c r="J116" s="176" t="str">
        <f t="shared" ca="1" si="27"/>
        <v/>
      </c>
      <c r="K116" s="127" t="str">
        <f t="shared" ca="1" si="28"/>
        <v/>
      </c>
      <c r="L116" s="183" t="str">
        <f t="shared" ca="1" si="29"/>
        <v/>
      </c>
      <c r="M116" s="127" t="str">
        <f t="shared" ca="1" si="30"/>
        <v/>
      </c>
      <c r="N116" s="127" t="str">
        <f t="shared" ca="1" si="31"/>
        <v/>
      </c>
      <c r="O116" s="180" t="str">
        <f t="shared" ca="1" si="32"/>
        <v/>
      </c>
      <c r="P116" s="183" t="str">
        <f t="shared" ca="1" si="33"/>
        <v/>
      </c>
      <c r="Q116" s="120" t="str">
        <f t="shared" ca="1" si="36"/>
        <v/>
      </c>
      <c r="R116" s="77">
        <f ca="1">IFERROR(SUM($I$15:I116)/$N$5,"")</f>
        <v>2.3292869690554479E-2</v>
      </c>
    </row>
    <row r="117" spans="1:18" x14ac:dyDescent="0.25">
      <c r="A117" s="169">
        <v>20</v>
      </c>
      <c r="B117" s="174">
        <f t="shared" si="35"/>
        <v>43564.541666666417</v>
      </c>
      <c r="C117" s="127" t="str">
        <f t="shared" ca="1" si="20"/>
        <v/>
      </c>
      <c r="D117" s="180">
        <f t="shared" ca="1" si="21"/>
        <v>1148</v>
      </c>
      <c r="E117" s="180">
        <f t="shared" ca="1" si="22"/>
        <v>32</v>
      </c>
      <c r="F117" s="180">
        <f t="shared" ca="1" si="23"/>
        <v>52</v>
      </c>
      <c r="G117" s="180" t="str">
        <f t="shared" ca="1" si="24"/>
        <v/>
      </c>
      <c r="H117" s="180">
        <f t="shared" ca="1" si="25"/>
        <v>2035</v>
      </c>
      <c r="I117" s="183">
        <f t="shared" ca="1" si="26"/>
        <v>54</v>
      </c>
      <c r="J117" s="176" t="str">
        <f t="shared" ca="1" si="27"/>
        <v/>
      </c>
      <c r="K117" s="127" t="str">
        <f t="shared" ca="1" si="28"/>
        <v/>
      </c>
      <c r="L117" s="183" t="str">
        <f t="shared" ca="1" si="29"/>
        <v/>
      </c>
      <c r="M117" s="127" t="str">
        <f t="shared" ca="1" si="30"/>
        <v/>
      </c>
      <c r="N117" s="127" t="str">
        <f t="shared" ca="1" si="31"/>
        <v/>
      </c>
      <c r="O117" s="180" t="str">
        <f t="shared" ca="1" si="32"/>
        <v/>
      </c>
      <c r="P117" s="183" t="str">
        <f t="shared" ca="1" si="33"/>
        <v/>
      </c>
      <c r="Q117" s="120" t="str">
        <f t="shared" ca="1" si="36"/>
        <v/>
      </c>
      <c r="R117" s="77">
        <f ca="1">IFERROR(SUM($I$15:I117)/$N$5,"")</f>
        <v>2.3596910049096888E-2</v>
      </c>
    </row>
    <row r="118" spans="1:18" x14ac:dyDescent="0.25">
      <c r="A118" s="169">
        <v>21</v>
      </c>
      <c r="B118" s="174">
        <f t="shared" si="35"/>
        <v>43564.583333333081</v>
      </c>
      <c r="C118" s="127" t="str">
        <f t="shared" ca="1" si="20"/>
        <v/>
      </c>
      <c r="D118" s="180">
        <f t="shared" ca="1" si="21"/>
        <v>1145</v>
      </c>
      <c r="E118" s="180">
        <f t="shared" ca="1" si="22"/>
        <v>32</v>
      </c>
      <c r="F118" s="180">
        <f t="shared" ca="1" si="23"/>
        <v>59</v>
      </c>
      <c r="G118" s="180" t="str">
        <f t="shared" ca="1" si="24"/>
        <v/>
      </c>
      <c r="H118" s="180">
        <f t="shared" ca="1" si="25"/>
        <v>2043</v>
      </c>
      <c r="I118" s="183">
        <f t="shared" ca="1" si="26"/>
        <v>42</v>
      </c>
      <c r="J118" s="176" t="str">
        <f t="shared" ca="1" si="27"/>
        <v/>
      </c>
      <c r="K118" s="127" t="str">
        <f t="shared" ca="1" si="28"/>
        <v/>
      </c>
      <c r="L118" s="183" t="str">
        <f t="shared" ca="1" si="29"/>
        <v/>
      </c>
      <c r="M118" s="127" t="str">
        <f t="shared" ca="1" si="30"/>
        <v/>
      </c>
      <c r="N118" s="127" t="str">
        <f t="shared" ca="1" si="31"/>
        <v/>
      </c>
      <c r="O118" s="180" t="str">
        <f t="shared" ca="1" si="32"/>
        <v/>
      </c>
      <c r="P118" s="183" t="str">
        <f t="shared" ca="1" si="33"/>
        <v/>
      </c>
      <c r="Q118" s="120" t="str">
        <f t="shared" ca="1" si="36"/>
        <v/>
      </c>
      <c r="R118" s="77">
        <f ca="1">IFERROR(SUM($I$15:I118)/$N$5,"")</f>
        <v>2.383338588351876E-2</v>
      </c>
    </row>
    <row r="119" spans="1:18" x14ac:dyDescent="0.25">
      <c r="A119" s="169">
        <v>22</v>
      </c>
      <c r="B119" s="174">
        <f t="shared" si="35"/>
        <v>43564.624999999745</v>
      </c>
      <c r="C119" s="127" t="str">
        <f t="shared" ca="1" si="20"/>
        <v/>
      </c>
      <c r="D119" s="180">
        <f t="shared" ca="1" si="21"/>
        <v>1144</v>
      </c>
      <c r="E119" s="180">
        <f t="shared" ca="1" si="22"/>
        <v>32</v>
      </c>
      <c r="F119" s="180">
        <f t="shared" ca="1" si="23"/>
        <v>66</v>
      </c>
      <c r="G119" s="180" t="str">
        <f t="shared" ca="1" si="24"/>
        <v/>
      </c>
      <c r="H119" s="180">
        <f t="shared" ca="1" si="25"/>
        <v>2031</v>
      </c>
      <c r="I119" s="183">
        <f t="shared" ca="1" si="26"/>
        <v>42</v>
      </c>
      <c r="J119" s="176" t="str">
        <f t="shared" ca="1" si="27"/>
        <v/>
      </c>
      <c r="K119" s="127" t="str">
        <f t="shared" ca="1" si="28"/>
        <v/>
      </c>
      <c r="L119" s="183" t="str">
        <f t="shared" ca="1" si="29"/>
        <v/>
      </c>
      <c r="M119" s="127" t="str">
        <f t="shared" ca="1" si="30"/>
        <v/>
      </c>
      <c r="N119" s="127" t="str">
        <f t="shared" ca="1" si="31"/>
        <v/>
      </c>
      <c r="O119" s="180" t="str">
        <f t="shared" ca="1" si="32"/>
        <v/>
      </c>
      <c r="P119" s="183" t="str">
        <f t="shared" ca="1" si="33"/>
        <v/>
      </c>
      <c r="Q119" s="120" t="str">
        <f t="shared" ca="1" si="36"/>
        <v/>
      </c>
      <c r="R119" s="77">
        <f ca="1">IFERROR(SUM($I$15:I119)/$N$5,"")</f>
        <v>2.4069861717940632E-2</v>
      </c>
    </row>
    <row r="120" spans="1:18" x14ac:dyDescent="0.25">
      <c r="A120" s="169">
        <v>23</v>
      </c>
      <c r="B120" s="174">
        <f t="shared" si="35"/>
        <v>43564.66666666641</v>
      </c>
      <c r="C120" s="127" t="str">
        <f t="shared" ca="1" si="20"/>
        <v/>
      </c>
      <c r="D120" s="180">
        <f t="shared" ca="1" si="21"/>
        <v>1155</v>
      </c>
      <c r="E120" s="180">
        <f t="shared" ca="1" si="22"/>
        <v>32</v>
      </c>
      <c r="F120" s="180">
        <f t="shared" ca="1" si="23"/>
        <v>65</v>
      </c>
      <c r="G120" s="180" t="str">
        <f t="shared" ca="1" si="24"/>
        <v/>
      </c>
      <c r="H120" s="180">
        <f t="shared" ca="1" si="25"/>
        <v>2120</v>
      </c>
      <c r="I120" s="183">
        <f t="shared" ca="1" si="26"/>
        <v>51</v>
      </c>
      <c r="J120" s="176" t="str">
        <f t="shared" ca="1" si="27"/>
        <v/>
      </c>
      <c r="K120" s="127" t="str">
        <f t="shared" ca="1" si="28"/>
        <v/>
      </c>
      <c r="L120" s="183" t="str">
        <f t="shared" ca="1" si="29"/>
        <v/>
      </c>
      <c r="M120" s="127" t="str">
        <f t="shared" ca="1" si="30"/>
        <v/>
      </c>
      <c r="N120" s="127" t="str">
        <f t="shared" ca="1" si="31"/>
        <v/>
      </c>
      <c r="O120" s="180" t="str">
        <f t="shared" ca="1" si="32"/>
        <v/>
      </c>
      <c r="P120" s="183" t="str">
        <f t="shared" ca="1" si="33"/>
        <v/>
      </c>
      <c r="Q120" s="120" t="str">
        <f t="shared" ca="1" si="36"/>
        <v/>
      </c>
      <c r="R120" s="77">
        <f ca="1">IFERROR(SUM($I$15:I120)/$N$5,"")</f>
        <v>2.4357010945452909E-2</v>
      </c>
    </row>
    <row r="121" spans="1:18" x14ac:dyDescent="0.25">
      <c r="A121" s="169">
        <v>24</v>
      </c>
      <c r="B121" s="174">
        <f t="shared" si="35"/>
        <v>43564.708333333074</v>
      </c>
      <c r="C121" s="127" t="str">
        <f t="shared" ca="1" si="20"/>
        <v/>
      </c>
      <c r="D121" s="180">
        <f t="shared" ca="1" si="21"/>
        <v>1148</v>
      </c>
      <c r="E121" s="180">
        <f t="shared" ca="1" si="22"/>
        <v>32</v>
      </c>
      <c r="F121" s="180">
        <f t="shared" ca="1" si="23"/>
        <v>54</v>
      </c>
      <c r="G121" s="180" t="str">
        <f t="shared" ca="1" si="24"/>
        <v/>
      </c>
      <c r="H121" s="180">
        <f t="shared" ca="1" si="25"/>
        <v>2051</v>
      </c>
      <c r="I121" s="183">
        <f t="shared" ca="1" si="26"/>
        <v>43</v>
      </c>
      <c r="J121" s="176" t="str">
        <f t="shared" ca="1" si="27"/>
        <v/>
      </c>
      <c r="K121" s="127" t="str">
        <f t="shared" ca="1" si="28"/>
        <v/>
      </c>
      <c r="L121" s="183" t="str">
        <f t="shared" ca="1" si="29"/>
        <v/>
      </c>
      <c r="M121" s="127" t="str">
        <f t="shared" ca="1" si="30"/>
        <v/>
      </c>
      <c r="N121" s="127" t="str">
        <f t="shared" ca="1" si="31"/>
        <v/>
      </c>
      <c r="O121" s="180" t="str">
        <f t="shared" ca="1" si="32"/>
        <v/>
      </c>
      <c r="P121" s="183" t="str">
        <f t="shared" ca="1" si="33"/>
        <v/>
      </c>
      <c r="Q121" s="120" t="str">
        <f t="shared" ca="1" si="36"/>
        <v/>
      </c>
      <c r="R121" s="77">
        <f ca="1">IFERROR(SUM($I$15:I121)/$N$5,"")</f>
        <v>2.4599117156884825E-2</v>
      </c>
    </row>
    <row r="122" spans="1:18" x14ac:dyDescent="0.25">
      <c r="A122" s="169">
        <v>25</v>
      </c>
      <c r="B122" s="174">
        <f t="shared" si="35"/>
        <v>43564.749999999738</v>
      </c>
      <c r="C122" s="127" t="str">
        <f t="shared" ca="1" si="20"/>
        <v/>
      </c>
      <c r="D122" s="180">
        <f t="shared" ca="1" si="21"/>
        <v>1145</v>
      </c>
      <c r="E122" s="180">
        <f t="shared" ca="1" si="22"/>
        <v>32</v>
      </c>
      <c r="F122" s="180">
        <f t="shared" ca="1" si="23"/>
        <v>54</v>
      </c>
      <c r="G122" s="180">
        <f t="shared" ca="1" si="24"/>
        <v>183.2</v>
      </c>
      <c r="H122" s="180">
        <f t="shared" ca="1" si="25"/>
        <v>2092</v>
      </c>
      <c r="I122" s="183">
        <f t="shared" ca="1" si="26"/>
        <v>44</v>
      </c>
      <c r="J122" s="176" t="str">
        <f t="shared" ca="1" si="27"/>
        <v/>
      </c>
      <c r="K122" s="127" t="str">
        <f t="shared" ca="1" si="28"/>
        <v/>
      </c>
      <c r="L122" s="183" t="str">
        <f t="shared" ca="1" si="29"/>
        <v/>
      </c>
      <c r="M122" s="127" t="str">
        <f t="shared" ca="1" si="30"/>
        <v/>
      </c>
      <c r="N122" s="127" t="str">
        <f t="shared" ca="1" si="31"/>
        <v/>
      </c>
      <c r="O122" s="180" t="str">
        <f t="shared" ca="1" si="32"/>
        <v/>
      </c>
      <c r="P122" s="183" t="str">
        <f t="shared" ca="1" si="33"/>
        <v/>
      </c>
      <c r="Q122" s="120" t="str">
        <f t="shared" ca="1" si="36"/>
        <v/>
      </c>
      <c r="R122" s="77">
        <f ca="1">IFERROR(SUM($I$15:I122)/$N$5,"")</f>
        <v>2.4846853745326788E-2</v>
      </c>
    </row>
    <row r="123" spans="1:18" x14ac:dyDescent="0.25">
      <c r="A123" s="169">
        <v>26</v>
      </c>
      <c r="B123" s="174">
        <f t="shared" si="35"/>
        <v>43564.791666666402</v>
      </c>
      <c r="C123" s="127" t="str">
        <f t="shared" ca="1" si="20"/>
        <v/>
      </c>
      <c r="D123" s="180">
        <f t="shared" ca="1" si="21"/>
        <v>1140</v>
      </c>
      <c r="E123" s="180">
        <f t="shared" ca="1" si="22"/>
        <v>32</v>
      </c>
      <c r="F123" s="180">
        <f t="shared" ca="1" si="23"/>
        <v>54</v>
      </c>
      <c r="G123" s="180" t="str">
        <f t="shared" ca="1" si="24"/>
        <v/>
      </c>
      <c r="H123" s="180">
        <f t="shared" ca="1" si="25"/>
        <v>2079</v>
      </c>
      <c r="I123" s="183">
        <f t="shared" ca="1" si="26"/>
        <v>44</v>
      </c>
      <c r="J123" s="176" t="str">
        <f t="shared" ca="1" si="27"/>
        <v/>
      </c>
      <c r="K123" s="127" t="str">
        <f t="shared" ca="1" si="28"/>
        <v/>
      </c>
      <c r="L123" s="183" t="str">
        <f t="shared" ca="1" si="29"/>
        <v/>
      </c>
      <c r="M123" s="127" t="str">
        <f t="shared" ca="1" si="30"/>
        <v/>
      </c>
      <c r="N123" s="127" t="str">
        <f t="shared" ca="1" si="31"/>
        <v/>
      </c>
      <c r="O123" s="180" t="str">
        <f t="shared" ca="1" si="32"/>
        <v/>
      </c>
      <c r="P123" s="183" t="str">
        <f t="shared" ca="1" si="33"/>
        <v/>
      </c>
      <c r="Q123" s="120" t="str">
        <f t="shared" ca="1" si="36"/>
        <v/>
      </c>
      <c r="R123" s="77">
        <f ca="1">IFERROR(SUM($I$15:I123)/$N$5,"")</f>
        <v>2.5094590333768749E-2</v>
      </c>
    </row>
    <row r="124" spans="1:18" x14ac:dyDescent="0.25">
      <c r="A124" s="169">
        <v>27</v>
      </c>
      <c r="B124" s="174">
        <f t="shared" si="35"/>
        <v>43564.833333333067</v>
      </c>
      <c r="C124" s="127" t="str">
        <f t="shared" ca="1" si="20"/>
        <v/>
      </c>
      <c r="D124" s="180">
        <f t="shared" ca="1" si="21"/>
        <v>1135</v>
      </c>
      <c r="E124" s="180">
        <f t="shared" ca="1" si="22"/>
        <v>32</v>
      </c>
      <c r="F124" s="180">
        <f t="shared" ca="1" si="23"/>
        <v>53</v>
      </c>
      <c r="G124" s="180" t="str">
        <f t="shared" ca="1" si="24"/>
        <v/>
      </c>
      <c r="H124" s="180">
        <f t="shared" ca="1" si="25"/>
        <v>2100</v>
      </c>
      <c r="I124" s="183">
        <f t="shared" ca="1" si="26"/>
        <v>43</v>
      </c>
      <c r="J124" s="176" t="str">
        <f t="shared" ca="1" si="27"/>
        <v/>
      </c>
      <c r="K124" s="127" t="str">
        <f t="shared" ca="1" si="28"/>
        <v/>
      </c>
      <c r="L124" s="183" t="str">
        <f t="shared" ca="1" si="29"/>
        <v/>
      </c>
      <c r="M124" s="127" t="str">
        <f t="shared" ca="1" si="30"/>
        <v/>
      </c>
      <c r="N124" s="127" t="str">
        <f t="shared" ca="1" si="31"/>
        <v/>
      </c>
      <c r="O124" s="180" t="str">
        <f t="shared" ca="1" si="32"/>
        <v/>
      </c>
      <c r="P124" s="183" t="str">
        <f t="shared" ca="1" si="33"/>
        <v/>
      </c>
      <c r="Q124" s="120" t="str">
        <f t="shared" ca="1" si="36"/>
        <v/>
      </c>
      <c r="R124" s="77">
        <f ca="1">IFERROR(SUM($I$15:I124)/$N$5,"")</f>
        <v>2.5336696545200668E-2</v>
      </c>
    </row>
    <row r="125" spans="1:18" x14ac:dyDescent="0.25">
      <c r="A125" s="169">
        <v>28</v>
      </c>
      <c r="B125" s="174">
        <f t="shared" si="35"/>
        <v>43564.874999999731</v>
      </c>
      <c r="C125" s="127" t="str">
        <f t="shared" ca="1" si="20"/>
        <v/>
      </c>
      <c r="D125" s="180">
        <f t="shared" ca="1" si="21"/>
        <v>1127</v>
      </c>
      <c r="E125" s="180">
        <f t="shared" ca="1" si="22"/>
        <v>32</v>
      </c>
      <c r="F125" s="180">
        <f t="shared" ca="1" si="23"/>
        <v>52</v>
      </c>
      <c r="G125" s="180">
        <f t="shared" ca="1" si="24"/>
        <v>192.57</v>
      </c>
      <c r="H125" s="180">
        <f t="shared" ca="1" si="25"/>
        <v>2048</v>
      </c>
      <c r="I125" s="183">
        <f t="shared" ca="1" si="26"/>
        <v>43</v>
      </c>
      <c r="J125" s="176" t="str">
        <f t="shared" ca="1" si="27"/>
        <v/>
      </c>
      <c r="K125" s="127" t="str">
        <f t="shared" ca="1" si="28"/>
        <v/>
      </c>
      <c r="L125" s="183" t="str">
        <f t="shared" ca="1" si="29"/>
        <v/>
      </c>
      <c r="M125" s="127" t="str">
        <f t="shared" ca="1" si="30"/>
        <v/>
      </c>
      <c r="N125" s="127" t="str">
        <f t="shared" ca="1" si="31"/>
        <v/>
      </c>
      <c r="O125" s="180" t="str">
        <f t="shared" ca="1" si="32"/>
        <v/>
      </c>
      <c r="P125" s="183" t="str">
        <f t="shared" ca="1" si="33"/>
        <v/>
      </c>
      <c r="Q125" s="120" t="str">
        <f t="shared" ca="1" si="36"/>
        <v/>
      </c>
      <c r="R125" s="77">
        <f ca="1">IFERROR(SUM($I$15:I125)/$N$5,"")</f>
        <v>2.5578802756632584E-2</v>
      </c>
    </row>
    <row r="126" spans="1:18" x14ac:dyDescent="0.25">
      <c r="A126" s="169">
        <v>29</v>
      </c>
      <c r="B126" s="174">
        <f t="shared" si="35"/>
        <v>43564.916666666395</v>
      </c>
      <c r="C126" s="127" t="str">
        <f t="shared" ca="1" si="20"/>
        <v/>
      </c>
      <c r="D126" s="180">
        <f t="shared" ca="1" si="21"/>
        <v>1121</v>
      </c>
      <c r="E126" s="180">
        <f t="shared" ca="1" si="22"/>
        <v>32</v>
      </c>
      <c r="F126" s="180">
        <f t="shared" ca="1" si="23"/>
        <v>56</v>
      </c>
      <c r="G126" s="180">
        <f t="shared" ca="1" si="24"/>
        <v>205.04</v>
      </c>
      <c r="H126" s="180">
        <f t="shared" ca="1" si="25"/>
        <v>2092</v>
      </c>
      <c r="I126" s="183">
        <f t="shared" ca="1" si="26"/>
        <v>45</v>
      </c>
      <c r="J126" s="176" t="str">
        <f t="shared" ca="1" si="27"/>
        <v/>
      </c>
      <c r="K126" s="127" t="str">
        <f t="shared" ca="1" si="28"/>
        <v/>
      </c>
      <c r="L126" s="183" t="str">
        <f t="shared" ca="1" si="29"/>
        <v/>
      </c>
      <c r="M126" s="127" t="str">
        <f t="shared" ca="1" si="30"/>
        <v/>
      </c>
      <c r="N126" s="127" t="str">
        <f t="shared" ca="1" si="31"/>
        <v/>
      </c>
      <c r="O126" s="180" t="str">
        <f t="shared" ca="1" si="32"/>
        <v/>
      </c>
      <c r="P126" s="183" t="str">
        <f t="shared" ca="1" si="33"/>
        <v/>
      </c>
      <c r="Q126" s="120" t="str">
        <f t="shared" ca="1" si="36"/>
        <v/>
      </c>
      <c r="R126" s="77">
        <f ca="1">IFERROR(SUM($I$15:I126)/$N$5,"")</f>
        <v>2.5832169722084592E-2</v>
      </c>
    </row>
    <row r="127" spans="1:18" x14ac:dyDescent="0.25">
      <c r="A127" s="169">
        <v>30</v>
      </c>
      <c r="B127" s="174">
        <f t="shared" si="35"/>
        <v>43564.958333333059</v>
      </c>
      <c r="C127" s="127" t="str">
        <f t="shared" ca="1" si="20"/>
        <v/>
      </c>
      <c r="D127" s="180">
        <f t="shared" ca="1" si="21"/>
        <v>1123</v>
      </c>
      <c r="E127" s="180">
        <f t="shared" ca="1" si="22"/>
        <v>32</v>
      </c>
      <c r="F127" s="180">
        <f t="shared" ca="1" si="23"/>
        <v>55</v>
      </c>
      <c r="G127" s="180" t="str">
        <f t="shared" ca="1" si="24"/>
        <v/>
      </c>
      <c r="H127" s="180">
        <f t="shared" ca="1" si="25"/>
        <v>2048</v>
      </c>
      <c r="I127" s="183">
        <f t="shared" ca="1" si="26"/>
        <v>45</v>
      </c>
      <c r="J127" s="176" t="str">
        <f t="shared" ca="1" si="27"/>
        <v/>
      </c>
      <c r="K127" s="127" t="str">
        <f t="shared" ca="1" si="28"/>
        <v/>
      </c>
      <c r="L127" s="183" t="str">
        <f t="shared" ca="1" si="29"/>
        <v/>
      </c>
      <c r="M127" s="127" t="str">
        <f t="shared" ca="1" si="30"/>
        <v/>
      </c>
      <c r="N127" s="127" t="str">
        <f t="shared" ca="1" si="31"/>
        <v/>
      </c>
      <c r="O127" s="180" t="str">
        <f t="shared" ca="1" si="32"/>
        <v/>
      </c>
      <c r="P127" s="183" t="str">
        <f t="shared" ca="1" si="33"/>
        <v/>
      </c>
      <c r="Q127" s="120" t="str">
        <f t="shared" ca="1" si="36"/>
        <v/>
      </c>
      <c r="R127" s="77">
        <f ca="1">IFERROR(SUM($I$15:I127)/$N$5,"")</f>
        <v>2.6085536687536597E-2</v>
      </c>
    </row>
    <row r="128" spans="1:18" x14ac:dyDescent="0.25">
      <c r="A128" s="169">
        <v>31</v>
      </c>
      <c r="B128" s="174">
        <f t="shared" si="35"/>
        <v>43564.999999999724</v>
      </c>
      <c r="C128" s="127" t="str">
        <f t="shared" ca="1" si="20"/>
        <v/>
      </c>
      <c r="D128" s="180">
        <f t="shared" ca="1" si="21"/>
        <v>1117</v>
      </c>
      <c r="E128" s="180">
        <f t="shared" ca="1" si="22"/>
        <v>32</v>
      </c>
      <c r="F128" s="180">
        <f t="shared" ca="1" si="23"/>
        <v>56</v>
      </c>
      <c r="G128" s="180" t="str">
        <f t="shared" ca="1" si="24"/>
        <v/>
      </c>
      <c r="H128" s="180">
        <f t="shared" ca="1" si="25"/>
        <v>2065</v>
      </c>
      <c r="I128" s="183">
        <f t="shared" ca="1" si="26"/>
        <v>44</v>
      </c>
      <c r="J128" s="176" t="str">
        <f t="shared" ca="1" si="27"/>
        <v/>
      </c>
      <c r="K128" s="127" t="str">
        <f t="shared" ca="1" si="28"/>
        <v/>
      </c>
      <c r="L128" s="183" t="str">
        <f t="shared" ca="1" si="29"/>
        <v/>
      </c>
      <c r="M128" s="127" t="str">
        <f t="shared" ca="1" si="30"/>
        <v/>
      </c>
      <c r="N128" s="127" t="str">
        <f t="shared" ca="1" si="31"/>
        <v/>
      </c>
      <c r="O128" s="180" t="str">
        <f t="shared" ca="1" si="32"/>
        <v/>
      </c>
      <c r="P128" s="183" t="str">
        <f t="shared" ca="1" si="33"/>
        <v/>
      </c>
      <c r="Q128" s="120" t="str">
        <f t="shared" ca="1" si="36"/>
        <v/>
      </c>
      <c r="R128" s="77">
        <f ca="1">IFERROR(SUM($I$15:I128)/$N$5,"")</f>
        <v>2.633327327597856E-2</v>
      </c>
    </row>
    <row r="129" spans="1:18" x14ac:dyDescent="0.25">
      <c r="A129" s="169">
        <v>32</v>
      </c>
      <c r="B129" s="174">
        <f t="shared" si="35"/>
        <v>43565.041666666388</v>
      </c>
      <c r="C129" s="127" t="str">
        <f t="shared" ca="1" si="20"/>
        <v/>
      </c>
      <c r="D129" s="180">
        <f t="shared" ca="1" si="21"/>
        <v>1111</v>
      </c>
      <c r="E129" s="180">
        <f t="shared" ca="1" si="22"/>
        <v>32</v>
      </c>
      <c r="F129" s="180">
        <f t="shared" ca="1" si="23"/>
        <v>56</v>
      </c>
      <c r="G129" s="180" t="str">
        <f t="shared" ca="1" si="24"/>
        <v/>
      </c>
      <c r="H129" s="180">
        <f t="shared" ca="1" si="25"/>
        <v>2060</v>
      </c>
      <c r="I129" s="183">
        <f t="shared" ca="1" si="26"/>
        <v>44</v>
      </c>
      <c r="J129" s="176" t="str">
        <f t="shared" ca="1" si="27"/>
        <v/>
      </c>
      <c r="K129" s="127" t="str">
        <f t="shared" ca="1" si="28"/>
        <v/>
      </c>
      <c r="L129" s="183" t="str">
        <f t="shared" ca="1" si="29"/>
        <v/>
      </c>
      <c r="M129" s="127" t="str">
        <f t="shared" ca="1" si="30"/>
        <v/>
      </c>
      <c r="N129" s="127" t="str">
        <f t="shared" ca="1" si="31"/>
        <v/>
      </c>
      <c r="O129" s="180" t="str">
        <f t="shared" ca="1" si="32"/>
        <v/>
      </c>
      <c r="P129" s="183" t="str">
        <f t="shared" ca="1" si="33"/>
        <v/>
      </c>
      <c r="Q129" s="120" t="str">
        <f t="shared" ca="1" si="36"/>
        <v/>
      </c>
      <c r="R129" s="77">
        <f ca="1">IFERROR(SUM($I$15:I129)/$N$5,"")</f>
        <v>2.658100986442052E-2</v>
      </c>
    </row>
    <row r="130" spans="1:18" x14ac:dyDescent="0.25">
      <c r="A130" s="169">
        <v>33</v>
      </c>
      <c r="B130" s="174">
        <f t="shared" si="35"/>
        <v>43565.083333333052</v>
      </c>
      <c r="C130" s="127" t="str">
        <f t="shared" ca="1" si="20"/>
        <v/>
      </c>
      <c r="D130" s="180">
        <f t="shared" ca="1" si="21"/>
        <v>1099</v>
      </c>
      <c r="E130" s="180">
        <f t="shared" ca="1" si="22"/>
        <v>32</v>
      </c>
      <c r="F130" s="180">
        <f t="shared" ca="1" si="23"/>
        <v>54</v>
      </c>
      <c r="G130" s="180">
        <f t="shared" ca="1" si="24"/>
        <v>184.26</v>
      </c>
      <c r="H130" s="180">
        <f t="shared" ca="1" si="25"/>
        <v>1990</v>
      </c>
      <c r="I130" s="183">
        <f t="shared" ca="1" si="26"/>
        <v>43</v>
      </c>
      <c r="J130" s="176" t="str">
        <f t="shared" ca="1" si="27"/>
        <v/>
      </c>
      <c r="K130" s="127" t="str">
        <f t="shared" ca="1" si="28"/>
        <v/>
      </c>
      <c r="L130" s="183" t="str">
        <f t="shared" ca="1" si="29"/>
        <v/>
      </c>
      <c r="M130" s="127" t="str">
        <f t="shared" ca="1" si="30"/>
        <v/>
      </c>
      <c r="N130" s="127" t="str">
        <f t="shared" ca="1" si="31"/>
        <v/>
      </c>
      <c r="O130" s="180" t="str">
        <f t="shared" ca="1" si="32"/>
        <v/>
      </c>
      <c r="P130" s="183" t="str">
        <f t="shared" ca="1" si="33"/>
        <v/>
      </c>
      <c r="Q130" s="120" t="str">
        <f t="shared" ca="1" si="36"/>
        <v/>
      </c>
      <c r="R130" s="77">
        <f ca="1">IFERROR(SUM($I$15:I130)/$N$5,"")</f>
        <v>2.682311607585244E-2</v>
      </c>
    </row>
    <row r="131" spans="1:18" x14ac:dyDescent="0.25">
      <c r="A131" s="169">
        <v>34</v>
      </c>
      <c r="B131" s="174">
        <f t="shared" si="35"/>
        <v>43565.124999999716</v>
      </c>
      <c r="C131" s="127" t="str">
        <f t="shared" ca="1" si="20"/>
        <v/>
      </c>
      <c r="D131" s="180">
        <f t="shared" ca="1" si="21"/>
        <v>1102</v>
      </c>
      <c r="E131" s="180">
        <f t="shared" ca="1" si="22"/>
        <v>32</v>
      </c>
      <c r="F131" s="180">
        <f t="shared" ca="1" si="23"/>
        <v>55</v>
      </c>
      <c r="G131" s="180" t="str">
        <f t="shared" ca="1" si="24"/>
        <v/>
      </c>
      <c r="H131" s="180">
        <f t="shared" ca="1" si="25"/>
        <v>2030</v>
      </c>
      <c r="I131" s="183">
        <f t="shared" ca="1" si="26"/>
        <v>42</v>
      </c>
      <c r="J131" s="176" t="str">
        <f t="shared" ca="1" si="27"/>
        <v/>
      </c>
      <c r="K131" s="127" t="str">
        <f t="shared" ca="1" si="28"/>
        <v/>
      </c>
      <c r="L131" s="183" t="str">
        <f t="shared" ca="1" si="29"/>
        <v/>
      </c>
      <c r="M131" s="127" t="str">
        <f t="shared" ca="1" si="30"/>
        <v/>
      </c>
      <c r="N131" s="127" t="str">
        <f t="shared" ca="1" si="31"/>
        <v/>
      </c>
      <c r="O131" s="180" t="str">
        <f t="shared" ca="1" si="32"/>
        <v/>
      </c>
      <c r="P131" s="183" t="str">
        <f t="shared" ca="1" si="33"/>
        <v/>
      </c>
      <c r="Q131" s="120" t="str">
        <f t="shared" ca="1" si="36"/>
        <v/>
      </c>
      <c r="R131" s="77">
        <f ca="1">IFERROR(SUM($I$15:I131)/$N$5,"")</f>
        <v>2.7059591910274312E-2</v>
      </c>
    </row>
    <row r="132" spans="1:18" x14ac:dyDescent="0.25">
      <c r="A132" s="169">
        <v>35</v>
      </c>
      <c r="B132" s="174">
        <f t="shared" si="35"/>
        <v>43565.16666666638</v>
      </c>
      <c r="C132" s="127" t="str">
        <f t="shared" ca="1" si="20"/>
        <v/>
      </c>
      <c r="D132" s="180">
        <f t="shared" ca="1" si="21"/>
        <v>1098</v>
      </c>
      <c r="E132" s="180">
        <f t="shared" ca="1" si="22"/>
        <v>32</v>
      </c>
      <c r="F132" s="180">
        <f t="shared" ca="1" si="23"/>
        <v>55</v>
      </c>
      <c r="G132" s="180" t="str">
        <f t="shared" ca="1" si="24"/>
        <v/>
      </c>
      <c r="H132" s="180">
        <f t="shared" ca="1" si="25"/>
        <v>2000</v>
      </c>
      <c r="I132" s="183">
        <f t="shared" ca="1" si="26"/>
        <v>43</v>
      </c>
      <c r="J132" s="176" t="str">
        <f t="shared" ca="1" si="27"/>
        <v/>
      </c>
      <c r="K132" s="127" t="str">
        <f t="shared" ca="1" si="28"/>
        <v/>
      </c>
      <c r="L132" s="183" t="str">
        <f t="shared" ca="1" si="29"/>
        <v/>
      </c>
      <c r="M132" s="127" t="str">
        <f t="shared" ca="1" si="30"/>
        <v/>
      </c>
      <c r="N132" s="127" t="str">
        <f t="shared" ca="1" si="31"/>
        <v/>
      </c>
      <c r="O132" s="180" t="str">
        <f t="shared" ca="1" si="32"/>
        <v/>
      </c>
      <c r="P132" s="183" t="str">
        <f t="shared" ca="1" si="33"/>
        <v/>
      </c>
      <c r="Q132" s="120" t="str">
        <f t="shared" ca="1" si="36"/>
        <v/>
      </c>
      <c r="R132" s="77">
        <f ca="1">IFERROR(SUM($I$15:I132)/$N$5,"")</f>
        <v>2.7301698121706231E-2</v>
      </c>
    </row>
    <row r="133" spans="1:18" x14ac:dyDescent="0.25">
      <c r="A133" s="169">
        <v>36</v>
      </c>
      <c r="B133" s="174">
        <f t="shared" si="35"/>
        <v>43565.208333333045</v>
      </c>
      <c r="C133" s="127" t="str">
        <f t="shared" ca="1" si="20"/>
        <v/>
      </c>
      <c r="D133" s="180">
        <f t="shared" ca="1" si="21"/>
        <v>1096</v>
      </c>
      <c r="E133" s="180">
        <f t="shared" ca="1" si="22"/>
        <v>32</v>
      </c>
      <c r="F133" s="180">
        <f t="shared" ca="1" si="23"/>
        <v>56</v>
      </c>
      <c r="G133" s="180" t="str">
        <f t="shared" ca="1" si="24"/>
        <v/>
      </c>
      <c r="H133" s="180">
        <f t="shared" ca="1" si="25"/>
        <v>1987</v>
      </c>
      <c r="I133" s="183">
        <f t="shared" ca="1" si="26"/>
        <v>44</v>
      </c>
      <c r="J133" s="176" t="str">
        <f t="shared" ca="1" si="27"/>
        <v/>
      </c>
      <c r="K133" s="127" t="str">
        <f t="shared" ca="1" si="28"/>
        <v/>
      </c>
      <c r="L133" s="183" t="str">
        <f t="shared" ca="1" si="29"/>
        <v/>
      </c>
      <c r="M133" s="127" t="str">
        <f t="shared" ca="1" si="30"/>
        <v/>
      </c>
      <c r="N133" s="127" t="str">
        <f t="shared" ca="1" si="31"/>
        <v/>
      </c>
      <c r="O133" s="180" t="str">
        <f t="shared" ca="1" si="32"/>
        <v/>
      </c>
      <c r="P133" s="183" t="str">
        <f t="shared" ca="1" si="33"/>
        <v/>
      </c>
      <c r="Q133" s="120" t="str">
        <f t="shared" ca="1" si="36"/>
        <v/>
      </c>
      <c r="R133" s="77">
        <f ca="1">IFERROR(SUM($I$15:I133)/$N$5,"")</f>
        <v>2.7549434710148191E-2</v>
      </c>
    </row>
    <row r="134" spans="1:18" x14ac:dyDescent="0.25">
      <c r="A134" s="169">
        <v>37</v>
      </c>
      <c r="B134" s="174">
        <f t="shared" si="35"/>
        <v>43565.249999999709</v>
      </c>
      <c r="C134" s="127" t="str">
        <f t="shared" ca="1" si="20"/>
        <v/>
      </c>
      <c r="D134" s="180">
        <f t="shared" ca="1" si="21"/>
        <v>1093</v>
      </c>
      <c r="E134" s="180">
        <f t="shared" ca="1" si="22"/>
        <v>32</v>
      </c>
      <c r="F134" s="180">
        <f t="shared" ca="1" si="23"/>
        <v>54</v>
      </c>
      <c r="G134" s="180" t="str">
        <f t="shared" ca="1" si="24"/>
        <v/>
      </c>
      <c r="H134" s="180">
        <f t="shared" ca="1" si="25"/>
        <v>2031</v>
      </c>
      <c r="I134" s="183">
        <f t="shared" ca="1" si="26"/>
        <v>42</v>
      </c>
      <c r="J134" s="176" t="str">
        <f t="shared" ca="1" si="27"/>
        <v/>
      </c>
      <c r="K134" s="127" t="str">
        <f t="shared" ca="1" si="28"/>
        <v/>
      </c>
      <c r="L134" s="183" t="str">
        <f t="shared" ca="1" si="29"/>
        <v/>
      </c>
      <c r="M134" s="127" t="str">
        <f t="shared" ca="1" si="30"/>
        <v/>
      </c>
      <c r="N134" s="127" t="str">
        <f t="shared" ca="1" si="31"/>
        <v/>
      </c>
      <c r="O134" s="180" t="str">
        <f t="shared" ca="1" si="32"/>
        <v/>
      </c>
      <c r="P134" s="183" t="str">
        <f t="shared" ca="1" si="33"/>
        <v/>
      </c>
      <c r="Q134" s="120" t="str">
        <f t="shared" ca="1" si="36"/>
        <v/>
      </c>
      <c r="R134" s="77">
        <f ca="1">IFERROR(SUM($I$15:I134)/$N$5,"")</f>
        <v>2.7785910544570063E-2</v>
      </c>
    </row>
    <row r="135" spans="1:18" x14ac:dyDescent="0.25">
      <c r="A135" s="169">
        <v>14</v>
      </c>
      <c r="B135" s="174">
        <f t="shared" si="35"/>
        <v>43565.291666666373</v>
      </c>
      <c r="C135" s="127" t="str">
        <f t="shared" ca="1" si="20"/>
        <v/>
      </c>
      <c r="D135" s="180">
        <f t="shared" ca="1" si="21"/>
        <v>1089</v>
      </c>
      <c r="E135" s="180">
        <f t="shared" ca="1" si="22"/>
        <v>32</v>
      </c>
      <c r="F135" s="180">
        <f t="shared" ca="1" si="23"/>
        <v>60</v>
      </c>
      <c r="G135" s="180">
        <f t="shared" ca="1" si="24"/>
        <v>190.61</v>
      </c>
      <c r="H135" s="180">
        <f t="shared" ca="1" si="25"/>
        <v>1983</v>
      </c>
      <c r="I135" s="183">
        <f t="shared" ca="1" si="26"/>
        <v>40</v>
      </c>
      <c r="J135" s="176" t="str">
        <f t="shared" ca="1" si="27"/>
        <v/>
      </c>
      <c r="K135" s="127" t="str">
        <f t="shared" ca="1" si="28"/>
        <v/>
      </c>
      <c r="L135" s="183" t="str">
        <f t="shared" ca="1" si="29"/>
        <v/>
      </c>
      <c r="M135" s="127" t="str">
        <f t="shared" ca="1" si="30"/>
        <v/>
      </c>
      <c r="N135" s="127" t="str">
        <f t="shared" ca="1" si="31"/>
        <v/>
      </c>
      <c r="O135" s="180" t="str">
        <f t="shared" ca="1" si="32"/>
        <v/>
      </c>
      <c r="P135" s="183" t="str">
        <f t="shared" ca="1" si="33"/>
        <v/>
      </c>
      <c r="Q135" s="120" t="str">
        <f t="shared" ca="1" si="36"/>
        <v/>
      </c>
      <c r="R135" s="77">
        <f ca="1">IFERROR(SUM($I$15:I135)/$N$5,"")</f>
        <v>2.8011125624971846E-2</v>
      </c>
    </row>
    <row r="136" spans="1:18" x14ac:dyDescent="0.25">
      <c r="A136" s="169">
        <v>15</v>
      </c>
      <c r="B136" s="174">
        <f t="shared" si="35"/>
        <v>43565.333333333037</v>
      </c>
      <c r="C136" s="127" t="str">
        <f t="shared" ca="1" si="20"/>
        <v/>
      </c>
      <c r="D136" s="180">
        <f t="shared" ca="1" si="21"/>
        <v>1083</v>
      </c>
      <c r="E136" s="180">
        <f t="shared" ca="1" si="22"/>
        <v>34</v>
      </c>
      <c r="F136" s="180">
        <f t="shared" ca="1" si="23"/>
        <v>57</v>
      </c>
      <c r="G136" s="180">
        <f t="shared" ca="1" si="24"/>
        <v>180.42</v>
      </c>
      <c r="H136" s="180">
        <f t="shared" ca="1" si="25"/>
        <v>1979</v>
      </c>
      <c r="I136" s="183">
        <f t="shared" ca="1" si="26"/>
        <v>41</v>
      </c>
      <c r="J136" s="176" t="str">
        <f t="shared" ca="1" si="27"/>
        <v/>
      </c>
      <c r="K136" s="127" t="str">
        <f t="shared" ca="1" si="28"/>
        <v/>
      </c>
      <c r="L136" s="183" t="str">
        <f t="shared" ca="1" si="29"/>
        <v/>
      </c>
      <c r="M136" s="127" t="str">
        <f t="shared" ca="1" si="30"/>
        <v/>
      </c>
      <c r="N136" s="127" t="str">
        <f t="shared" ca="1" si="31"/>
        <v/>
      </c>
      <c r="O136" s="180" t="str">
        <f t="shared" ca="1" si="32"/>
        <v/>
      </c>
      <c r="P136" s="183" t="str">
        <f t="shared" ca="1" si="33"/>
        <v/>
      </c>
      <c r="Q136" s="120" t="str">
        <f t="shared" ca="1" si="36"/>
        <v/>
      </c>
      <c r="R136" s="77">
        <f ca="1">IFERROR(SUM($I$15:I136)/$N$5,"")</f>
        <v>2.8241971082383677E-2</v>
      </c>
    </row>
    <row r="137" spans="1:18" x14ac:dyDescent="0.25">
      <c r="A137" s="169">
        <v>16</v>
      </c>
      <c r="B137" s="174">
        <f t="shared" si="35"/>
        <v>43565.374999999702</v>
      </c>
      <c r="C137" s="127" t="str">
        <f t="shared" ca="1" si="20"/>
        <v/>
      </c>
      <c r="D137" s="180">
        <f t="shared" ca="1" si="21"/>
        <v>1078</v>
      </c>
      <c r="E137" s="180">
        <f t="shared" ca="1" si="22"/>
        <v>34</v>
      </c>
      <c r="F137" s="180">
        <f t="shared" ca="1" si="23"/>
        <v>58</v>
      </c>
      <c r="G137" s="180">
        <f t="shared" ca="1" si="24"/>
        <v>178.72</v>
      </c>
      <c r="H137" s="180">
        <f t="shared" ca="1" si="25"/>
        <v>2056</v>
      </c>
      <c r="I137" s="183">
        <f t="shared" ca="1" si="26"/>
        <v>43</v>
      </c>
      <c r="J137" s="176" t="str">
        <f t="shared" ca="1" si="27"/>
        <v/>
      </c>
      <c r="K137" s="127" t="str">
        <f t="shared" ca="1" si="28"/>
        <v/>
      </c>
      <c r="L137" s="183" t="str">
        <f t="shared" ca="1" si="29"/>
        <v/>
      </c>
      <c r="M137" s="127" t="str">
        <f t="shared" ca="1" si="30"/>
        <v/>
      </c>
      <c r="N137" s="127" t="str">
        <f t="shared" ca="1" si="31"/>
        <v/>
      </c>
      <c r="O137" s="180" t="str">
        <f t="shared" ca="1" si="32"/>
        <v/>
      </c>
      <c r="P137" s="183" t="str">
        <f t="shared" ca="1" si="33"/>
        <v/>
      </c>
      <c r="Q137" s="120" t="str">
        <f t="shared" ca="1" si="36"/>
        <v/>
      </c>
      <c r="R137" s="77">
        <f ca="1">IFERROR(SUM($I$15:I137)/$N$5,"")</f>
        <v>2.8484077293815593E-2</v>
      </c>
    </row>
    <row r="138" spans="1:18" x14ac:dyDescent="0.25">
      <c r="A138" s="169">
        <v>17</v>
      </c>
      <c r="B138" s="174">
        <f t="shared" si="35"/>
        <v>43565.416666666366</v>
      </c>
      <c r="C138" s="127" t="str">
        <f t="shared" ca="1" si="20"/>
        <v/>
      </c>
      <c r="D138" s="180">
        <f t="shared" ca="1" si="21"/>
        <v>1068</v>
      </c>
      <c r="E138" s="180">
        <f t="shared" ca="1" si="22"/>
        <v>34</v>
      </c>
      <c r="F138" s="180">
        <f t="shared" ca="1" si="23"/>
        <v>63</v>
      </c>
      <c r="G138" s="180">
        <f t="shared" ca="1" si="24"/>
        <v>177.33</v>
      </c>
      <c r="H138" s="180">
        <f t="shared" ca="1" si="25"/>
        <v>2180</v>
      </c>
      <c r="I138" s="183">
        <f t="shared" ca="1" si="26"/>
        <v>38</v>
      </c>
      <c r="J138" s="176" t="str">
        <f t="shared" ca="1" si="27"/>
        <v/>
      </c>
      <c r="K138" s="127" t="str">
        <f t="shared" ca="1" si="28"/>
        <v/>
      </c>
      <c r="L138" s="183" t="str">
        <f t="shared" ca="1" si="29"/>
        <v/>
      </c>
      <c r="M138" s="127" t="str">
        <f t="shared" ca="1" si="30"/>
        <v/>
      </c>
      <c r="N138" s="127" t="str">
        <f t="shared" ca="1" si="31"/>
        <v/>
      </c>
      <c r="O138" s="180" t="str">
        <f t="shared" ca="1" si="32"/>
        <v/>
      </c>
      <c r="P138" s="183" t="str">
        <f t="shared" ca="1" si="33"/>
        <v/>
      </c>
      <c r="Q138" s="120" t="str">
        <f t="shared" ca="1" si="36"/>
        <v/>
      </c>
      <c r="R138" s="77">
        <f ca="1">IFERROR(SUM($I$15:I138)/$N$5,"")</f>
        <v>2.8698031620197288E-2</v>
      </c>
    </row>
    <row r="139" spans="1:18" x14ac:dyDescent="0.25">
      <c r="A139" s="169">
        <v>18</v>
      </c>
      <c r="B139" s="174">
        <f t="shared" si="35"/>
        <v>43565.45833333303</v>
      </c>
      <c r="C139" s="127" t="str">
        <f t="shared" ca="1" si="20"/>
        <v/>
      </c>
      <c r="D139" s="180">
        <f t="shared" ca="1" si="21"/>
        <v>1064</v>
      </c>
      <c r="E139" s="180">
        <f t="shared" ca="1" si="22"/>
        <v>34</v>
      </c>
      <c r="F139" s="180">
        <f t="shared" ca="1" si="23"/>
        <v>56</v>
      </c>
      <c r="G139" s="180" t="str">
        <f t="shared" ca="1" si="24"/>
        <v/>
      </c>
      <c r="H139" s="180">
        <f t="shared" ca="1" si="25"/>
        <v>2203</v>
      </c>
      <c r="I139" s="183">
        <f t="shared" ca="1" si="26"/>
        <v>41</v>
      </c>
      <c r="J139" s="176" t="str">
        <f t="shared" ca="1" si="27"/>
        <v/>
      </c>
      <c r="K139" s="127" t="str">
        <f t="shared" ca="1" si="28"/>
        <v/>
      </c>
      <c r="L139" s="183" t="str">
        <f t="shared" ca="1" si="29"/>
        <v/>
      </c>
      <c r="M139" s="127" t="str">
        <f t="shared" ca="1" si="30"/>
        <v/>
      </c>
      <c r="N139" s="127" t="str">
        <f t="shared" ca="1" si="31"/>
        <v/>
      </c>
      <c r="O139" s="180" t="str">
        <f t="shared" ca="1" si="32"/>
        <v/>
      </c>
      <c r="P139" s="183" t="str">
        <f t="shared" ca="1" si="33"/>
        <v/>
      </c>
      <c r="Q139" s="120" t="str">
        <f t="shared" ca="1" si="36"/>
        <v/>
      </c>
      <c r="R139" s="77">
        <f ca="1">IFERROR(SUM($I$15:I139)/$N$5,"")</f>
        <v>2.8928877077609116E-2</v>
      </c>
    </row>
    <row r="140" spans="1:18" x14ac:dyDescent="0.25">
      <c r="A140" s="169">
        <v>19</v>
      </c>
      <c r="B140" s="174">
        <f t="shared" si="35"/>
        <v>43565.499999999694</v>
      </c>
      <c r="C140" s="127" t="str">
        <f t="shared" ca="1" si="20"/>
        <v/>
      </c>
      <c r="D140" s="180">
        <f t="shared" ca="1" si="21"/>
        <v>1057</v>
      </c>
      <c r="E140" s="180">
        <f t="shared" ca="1" si="22"/>
        <v>34</v>
      </c>
      <c r="F140" s="180">
        <f t="shared" ca="1" si="23"/>
        <v>64</v>
      </c>
      <c r="G140" s="180" t="str">
        <f t="shared" ca="1" si="24"/>
        <v/>
      </c>
      <c r="H140" s="180">
        <f t="shared" ca="1" si="25"/>
        <v>2180</v>
      </c>
      <c r="I140" s="183">
        <f t="shared" ca="1" si="26"/>
        <v>47</v>
      </c>
      <c r="J140" s="176" t="str">
        <f t="shared" ca="1" si="27"/>
        <v/>
      </c>
      <c r="K140" s="127" t="str">
        <f t="shared" ca="1" si="28"/>
        <v/>
      </c>
      <c r="L140" s="183" t="str">
        <f t="shared" ca="1" si="29"/>
        <v/>
      </c>
      <c r="M140" s="127" t="str">
        <f t="shared" ca="1" si="30"/>
        <v/>
      </c>
      <c r="N140" s="127" t="str">
        <f t="shared" ca="1" si="31"/>
        <v/>
      </c>
      <c r="O140" s="180" t="str">
        <f t="shared" ca="1" si="32"/>
        <v/>
      </c>
      <c r="P140" s="183" t="str">
        <f t="shared" ca="1" si="33"/>
        <v/>
      </c>
      <c r="Q140" s="120" t="str">
        <f t="shared" ca="1" si="36"/>
        <v/>
      </c>
      <c r="R140" s="77">
        <f ca="1">IFERROR(SUM($I$15:I140)/$N$5,"")</f>
        <v>2.9193504797081212E-2</v>
      </c>
    </row>
    <row r="141" spans="1:18" x14ac:dyDescent="0.25">
      <c r="A141" s="169">
        <v>20</v>
      </c>
      <c r="B141" s="174">
        <f t="shared" si="35"/>
        <v>43565.541666666359</v>
      </c>
      <c r="C141" s="127" t="str">
        <f t="shared" ca="1" si="20"/>
        <v/>
      </c>
      <c r="D141" s="180">
        <f t="shared" ca="1" si="21"/>
        <v>1056</v>
      </c>
      <c r="E141" s="180">
        <f t="shared" ca="1" si="22"/>
        <v>34</v>
      </c>
      <c r="F141" s="180">
        <f t="shared" ca="1" si="23"/>
        <v>50</v>
      </c>
      <c r="G141" s="180" t="str">
        <f t="shared" ca="1" si="24"/>
        <v/>
      </c>
      <c r="H141" s="180">
        <f t="shared" ca="1" si="25"/>
        <v>2173</v>
      </c>
      <c r="I141" s="183">
        <f t="shared" ca="1" si="26"/>
        <v>37</v>
      </c>
      <c r="J141" s="176" t="str">
        <f t="shared" ca="1" si="27"/>
        <v/>
      </c>
      <c r="K141" s="127" t="str">
        <f t="shared" ca="1" si="28"/>
        <v/>
      </c>
      <c r="L141" s="183" t="str">
        <f t="shared" ca="1" si="29"/>
        <v/>
      </c>
      <c r="M141" s="127" t="str">
        <f t="shared" ca="1" si="30"/>
        <v/>
      </c>
      <c r="N141" s="127" t="str">
        <f t="shared" ca="1" si="31"/>
        <v/>
      </c>
      <c r="O141" s="180" t="str">
        <f t="shared" ca="1" si="32"/>
        <v/>
      </c>
      <c r="P141" s="183" t="str">
        <f t="shared" ca="1" si="33"/>
        <v/>
      </c>
      <c r="Q141" s="120" t="str">
        <f t="shared" ca="1" si="36"/>
        <v/>
      </c>
      <c r="R141" s="77">
        <f ca="1">IFERROR(SUM($I$15:I141)/$N$5,"")</f>
        <v>2.9401828746452863E-2</v>
      </c>
    </row>
    <row r="142" spans="1:18" x14ac:dyDescent="0.25">
      <c r="A142" s="169">
        <v>21</v>
      </c>
      <c r="B142" s="174">
        <f t="shared" si="35"/>
        <v>43565.583333333023</v>
      </c>
      <c r="C142" s="127" t="str">
        <f t="shared" ca="1" si="20"/>
        <v/>
      </c>
      <c r="D142" s="180">
        <f t="shared" ca="1" si="21"/>
        <v>1056</v>
      </c>
      <c r="E142" s="180">
        <f t="shared" ca="1" si="22"/>
        <v>34</v>
      </c>
      <c r="F142" s="180">
        <f t="shared" ca="1" si="23"/>
        <v>55</v>
      </c>
      <c r="G142" s="180" t="str">
        <f t="shared" ca="1" si="24"/>
        <v/>
      </c>
      <c r="H142" s="180">
        <f t="shared" ca="1" si="25"/>
        <v>2192</v>
      </c>
      <c r="I142" s="183">
        <f t="shared" ca="1" si="26"/>
        <v>43</v>
      </c>
      <c r="J142" s="176" t="str">
        <f t="shared" ca="1" si="27"/>
        <v/>
      </c>
      <c r="K142" s="127" t="str">
        <f t="shared" ca="1" si="28"/>
        <v/>
      </c>
      <c r="L142" s="183" t="str">
        <f t="shared" ca="1" si="29"/>
        <v/>
      </c>
      <c r="M142" s="127" t="str">
        <f t="shared" ca="1" si="30"/>
        <v/>
      </c>
      <c r="N142" s="127" t="str">
        <f t="shared" ca="1" si="31"/>
        <v/>
      </c>
      <c r="O142" s="180" t="str">
        <f t="shared" ca="1" si="32"/>
        <v/>
      </c>
      <c r="P142" s="183" t="str">
        <f t="shared" ca="1" si="33"/>
        <v/>
      </c>
      <c r="Q142" s="120" t="str">
        <f t="shared" ca="1" si="36"/>
        <v/>
      </c>
      <c r="R142" s="77">
        <f ca="1">IFERROR(SUM($I$15:I142)/$N$5,"")</f>
        <v>2.9643934957884779E-2</v>
      </c>
    </row>
    <row r="143" spans="1:18" x14ac:dyDescent="0.25">
      <c r="A143" s="169">
        <v>22</v>
      </c>
      <c r="B143" s="174">
        <f t="shared" si="35"/>
        <v>43565.624999999687</v>
      </c>
      <c r="C143" s="127" t="str">
        <f t="shared" ca="1" si="20"/>
        <v/>
      </c>
      <c r="D143" s="180">
        <f t="shared" ca="1" si="21"/>
        <v>1057</v>
      </c>
      <c r="E143" s="180">
        <f t="shared" ca="1" si="22"/>
        <v>34</v>
      </c>
      <c r="F143" s="180">
        <f t="shared" ca="1" si="23"/>
        <v>62</v>
      </c>
      <c r="G143" s="180" t="str">
        <f t="shared" ca="1" si="24"/>
        <v/>
      </c>
      <c r="H143" s="180">
        <f t="shared" ca="1" si="25"/>
        <v>2022</v>
      </c>
      <c r="I143" s="183">
        <f t="shared" ca="1" si="26"/>
        <v>45</v>
      </c>
      <c r="J143" s="176" t="str">
        <f t="shared" ca="1" si="27"/>
        <v/>
      </c>
      <c r="K143" s="127" t="str">
        <f t="shared" ca="1" si="28"/>
        <v/>
      </c>
      <c r="L143" s="183" t="str">
        <f t="shared" ca="1" si="29"/>
        <v/>
      </c>
      <c r="M143" s="127" t="str">
        <f t="shared" ca="1" si="30"/>
        <v/>
      </c>
      <c r="N143" s="127" t="str">
        <f t="shared" ca="1" si="31"/>
        <v/>
      </c>
      <c r="O143" s="180" t="str">
        <f t="shared" ca="1" si="32"/>
        <v/>
      </c>
      <c r="P143" s="183" t="str">
        <f t="shared" ca="1" si="33"/>
        <v/>
      </c>
      <c r="Q143" s="120" t="str">
        <f t="shared" ca="1" si="36"/>
        <v/>
      </c>
      <c r="R143" s="77">
        <f ca="1">IFERROR(SUM($I$15:I143)/$N$5,"")</f>
        <v>2.9897301923336787E-2</v>
      </c>
    </row>
    <row r="144" spans="1:18" x14ac:dyDescent="0.25">
      <c r="A144" s="169">
        <v>23</v>
      </c>
      <c r="B144" s="174">
        <f t="shared" si="35"/>
        <v>43565.666666666351</v>
      </c>
      <c r="C144" s="127" t="str">
        <f t="shared" ref="C144:C207" ca="1" si="37">IF($B144&gt;$B$10,"",IFERROR(AVERAGE(INDIRECT("'"&amp;TEXT($B144-TIME(6,1,0),"MM-DD-YY")&amp;"'!C"&amp;$A144)),""))</f>
        <v/>
      </c>
      <c r="D144" s="180">
        <f t="shared" ref="D144:D207" ca="1" si="38">IF($B144&gt;$B$10,"",IFERROR(AVERAGE(INDIRECT("'"&amp;TEXT($B144-TIME(6,1,0),"MM-DD-YY")&amp;"'!D"&amp;$A144)),""))</f>
        <v>1055</v>
      </c>
      <c r="E144" s="180">
        <f t="shared" ref="E144:E207" ca="1" si="39">IF($B144&gt;$B$10,"",IFERROR(AVERAGE(INDIRECT("'"&amp;TEXT($B144-TIME(6,1,0),"MM-DD-YY")&amp;"'!E"&amp;$A144)),""))</f>
        <v>34</v>
      </c>
      <c r="F144" s="180">
        <f t="shared" ref="F144:F207" ca="1" si="40">IF($B144&gt;$B$10,"",IFERROR(AVERAGE(INDIRECT("'"&amp;TEXT($B144-TIME(6,1,0),"MM-DD-YY")&amp;"'!P"&amp;$A144)),""))</f>
        <v>57</v>
      </c>
      <c r="G144" s="180" t="str">
        <f t="shared" ref="G144:G207" ca="1" si="41">IF($B144&gt;$B$10,"",IFERROR(AVERAGE(INDIRECT("'"&amp;TEXT($B144-TIME(6,1,0),"MM-DD-YY")&amp;"'!AC"&amp;$A144)),""))</f>
        <v/>
      </c>
      <c r="H144" s="180">
        <f t="shared" ref="H144:H207" ca="1" si="42">IF($B144&gt;$B$10,"",IFERROR(AVERAGE(INDIRECT("'"&amp;TEXT($B144-TIME(6,1,0),"MM-DD-YY")&amp;"'!O"&amp;$A144)),""))</f>
        <v>1789</v>
      </c>
      <c r="I144" s="183">
        <f t="shared" ref="I144:I207" ca="1" si="43">IF($B144&gt;$B$10,"",IFERROR(AVERAGE(INDIRECT("'"&amp;TEXT($B144-TIME(6,1,0),"MM-DD-YY")&amp;"'!Q"&amp;$A144)),""))</f>
        <v>44</v>
      </c>
      <c r="J144" s="176" t="str">
        <f t="shared" ref="J144:J207" ca="1" si="44">IF($B144&gt;$B$10,"",IFERROR(AVERAGE(INDIRECT("'"&amp;TEXT($B144-TIME(6,1,0),"MM-DD-YY")&amp;"'!T"&amp;$A144)),""))</f>
        <v/>
      </c>
      <c r="K144" s="127" t="str">
        <f t="shared" ref="K144:K207" ca="1" si="45">IF($B144&gt;$B$10,"",IFERROR(AVERAGE(INDIRECT("'"&amp;TEXT($B144-TIME(6,1,0),"MM-DD-YY")&amp;"'!I"&amp;$A144)),""))</f>
        <v/>
      </c>
      <c r="L144" s="183" t="str">
        <f t="shared" ref="L144:L207" ca="1" si="46">IF($B144&gt;$B$10,"",IFERROR(AVERAGE(INDIRECT("'"&amp;TEXT($B144-TIME(6,1,0),"MM-DD-YY")&amp;"'!J"&amp;$A144)),""))</f>
        <v/>
      </c>
      <c r="M144" s="127" t="str">
        <f t="shared" ref="M144:M207" ca="1" si="47">IF($B144&gt;$B$10,"",IFERROR(AVERAGE(INDIRECT("'"&amp;TEXT($B144-TIME(6,1,0),"MM-DD-YY")&amp;"'!K"&amp;$A144)),""))</f>
        <v/>
      </c>
      <c r="N144" s="127" t="str">
        <f t="shared" ref="N144:N207" ca="1" si="48">IF($B144&gt;$B$10,"",IFERROR(AVERAGE(INDIRECT("'"&amp;TEXT($B144-TIME(6,1,0),"MM-DD-YY")&amp;"'!L"&amp;$A144)),""))</f>
        <v/>
      </c>
      <c r="O144" s="180" t="str">
        <f t="shared" ref="O144:O207" ca="1" si="49">IF($B144&gt;$B$10,"",IFERROR(AVERAGE(INDIRECT("'"&amp;TEXT($B144-TIME(6,1,0),"MM-DD-YY")&amp;"'!M"&amp;$A144)),""))</f>
        <v/>
      </c>
      <c r="P144" s="183" t="str">
        <f t="shared" ref="P144:P207" ca="1" si="50">IF($B144&gt;$B$10,"",IFERROR(AVERAGE(INDIRECT("'"&amp;TEXT($B144-TIME(6,1,0),"MM-DD-YY")&amp;"'!N"&amp;$A144)),""))</f>
        <v/>
      </c>
      <c r="Q144" s="120" t="str">
        <f t="shared" ca="1" si="36"/>
        <v/>
      </c>
      <c r="R144" s="77">
        <f ca="1">IFERROR(SUM($I$15:I144)/$N$5,"")</f>
        <v>3.014503851177875E-2</v>
      </c>
    </row>
    <row r="145" spans="1:18" x14ac:dyDescent="0.25">
      <c r="A145" s="169">
        <v>24</v>
      </c>
      <c r="B145" s="174">
        <f t="shared" ref="B145:B208" si="51">+B144+TIME(1,0,0)</f>
        <v>43565.708333333016</v>
      </c>
      <c r="C145" s="127" t="str">
        <f t="shared" ca="1" si="37"/>
        <v/>
      </c>
      <c r="D145" s="180">
        <f t="shared" ca="1" si="38"/>
        <v>1051</v>
      </c>
      <c r="E145" s="180">
        <f t="shared" ca="1" si="39"/>
        <v>34</v>
      </c>
      <c r="F145" s="180">
        <f t="shared" ca="1" si="40"/>
        <v>57</v>
      </c>
      <c r="G145" s="180" t="str">
        <f t="shared" ca="1" si="41"/>
        <v/>
      </c>
      <c r="H145" s="180">
        <f t="shared" ca="1" si="42"/>
        <v>2131</v>
      </c>
      <c r="I145" s="183">
        <f t="shared" ca="1" si="43"/>
        <v>40</v>
      </c>
      <c r="J145" s="176" t="str">
        <f t="shared" ca="1" si="44"/>
        <v/>
      </c>
      <c r="K145" s="127" t="str">
        <f t="shared" ca="1" si="45"/>
        <v/>
      </c>
      <c r="L145" s="183" t="str">
        <f t="shared" ca="1" si="46"/>
        <v/>
      </c>
      <c r="M145" s="127" t="str">
        <f t="shared" ca="1" si="47"/>
        <v/>
      </c>
      <c r="N145" s="127" t="str">
        <f t="shared" ca="1" si="48"/>
        <v/>
      </c>
      <c r="O145" s="180" t="str">
        <f t="shared" ca="1" si="49"/>
        <v/>
      </c>
      <c r="P145" s="183" t="str">
        <f t="shared" ca="1" si="50"/>
        <v/>
      </c>
      <c r="Q145" s="120" t="str">
        <f t="shared" ca="1" si="36"/>
        <v/>
      </c>
      <c r="R145" s="77">
        <f ca="1">IFERROR(SUM($I$15:I145)/$N$5,"")</f>
        <v>3.0370253592180534E-2</v>
      </c>
    </row>
    <row r="146" spans="1:18" x14ac:dyDescent="0.25">
      <c r="A146" s="169">
        <v>25</v>
      </c>
      <c r="B146" s="174">
        <f t="shared" si="51"/>
        <v>43565.74999999968</v>
      </c>
      <c r="C146" s="127" t="str">
        <f t="shared" ca="1" si="37"/>
        <v/>
      </c>
      <c r="D146" s="180">
        <f t="shared" ca="1" si="38"/>
        <v>1049</v>
      </c>
      <c r="E146" s="180">
        <f t="shared" ca="1" si="39"/>
        <v>34</v>
      </c>
      <c r="F146" s="180">
        <f t="shared" ca="1" si="40"/>
        <v>55</v>
      </c>
      <c r="G146" s="180" t="str">
        <f t="shared" ca="1" si="41"/>
        <v/>
      </c>
      <c r="H146" s="180">
        <f t="shared" ca="1" si="42"/>
        <v>2402</v>
      </c>
      <c r="I146" s="183">
        <f t="shared" ca="1" si="43"/>
        <v>45</v>
      </c>
      <c r="J146" s="176" t="str">
        <f t="shared" ca="1" si="44"/>
        <v/>
      </c>
      <c r="K146" s="127" t="str">
        <f t="shared" ca="1" si="45"/>
        <v/>
      </c>
      <c r="L146" s="183" t="str">
        <f t="shared" ca="1" si="46"/>
        <v/>
      </c>
      <c r="M146" s="127" t="str">
        <f t="shared" ca="1" si="47"/>
        <v/>
      </c>
      <c r="N146" s="127" t="str">
        <f t="shared" ca="1" si="48"/>
        <v/>
      </c>
      <c r="O146" s="180" t="str">
        <f t="shared" ca="1" si="49"/>
        <v/>
      </c>
      <c r="P146" s="183" t="str">
        <f t="shared" ca="1" si="50"/>
        <v/>
      </c>
      <c r="Q146" s="120" t="str">
        <f t="shared" ca="1" si="36"/>
        <v/>
      </c>
      <c r="R146" s="77">
        <f ca="1">IFERROR(SUM($I$15:I146)/$N$5,"")</f>
        <v>3.0623620557632538E-2</v>
      </c>
    </row>
    <row r="147" spans="1:18" x14ac:dyDescent="0.25">
      <c r="A147" s="169">
        <v>26</v>
      </c>
      <c r="B147" s="174">
        <f t="shared" si="51"/>
        <v>43565.791666666344</v>
      </c>
      <c r="C147" s="127" t="str">
        <f t="shared" ca="1" si="37"/>
        <v/>
      </c>
      <c r="D147" s="180">
        <f t="shared" ca="1" si="38"/>
        <v>1043</v>
      </c>
      <c r="E147" s="180">
        <f t="shared" ca="1" si="39"/>
        <v>34</v>
      </c>
      <c r="F147" s="180">
        <f t="shared" ca="1" si="40"/>
        <v>57</v>
      </c>
      <c r="G147" s="180">
        <f t="shared" ca="1" si="41"/>
        <v>202.96</v>
      </c>
      <c r="H147" s="180">
        <f t="shared" ca="1" si="42"/>
        <v>2402</v>
      </c>
      <c r="I147" s="183">
        <f t="shared" ca="1" si="43"/>
        <v>40</v>
      </c>
      <c r="J147" s="176" t="str">
        <f t="shared" ca="1" si="44"/>
        <v/>
      </c>
      <c r="K147" s="127" t="str">
        <f t="shared" ca="1" si="45"/>
        <v/>
      </c>
      <c r="L147" s="183" t="str">
        <f t="shared" ca="1" si="46"/>
        <v/>
      </c>
      <c r="M147" s="127" t="str">
        <f t="shared" ca="1" si="47"/>
        <v/>
      </c>
      <c r="N147" s="127" t="str">
        <f t="shared" ca="1" si="48"/>
        <v/>
      </c>
      <c r="O147" s="180" t="str">
        <f t="shared" ca="1" si="49"/>
        <v/>
      </c>
      <c r="P147" s="183" t="str">
        <f t="shared" ca="1" si="50"/>
        <v/>
      </c>
      <c r="Q147" s="120" t="str">
        <f t="shared" ca="1" si="36"/>
        <v/>
      </c>
      <c r="R147" s="77">
        <f ca="1">IFERROR(SUM($I$15:I147)/$N$5,"")</f>
        <v>3.0848835638034321E-2</v>
      </c>
    </row>
    <row r="148" spans="1:18" x14ac:dyDescent="0.25">
      <c r="A148" s="169">
        <v>27</v>
      </c>
      <c r="B148" s="174">
        <f t="shared" si="51"/>
        <v>43565.833333333008</v>
      </c>
      <c r="C148" s="127" t="str">
        <f t="shared" ca="1" si="37"/>
        <v/>
      </c>
      <c r="D148" s="180">
        <f t="shared" ca="1" si="38"/>
        <v>1041</v>
      </c>
      <c r="E148" s="180">
        <f t="shared" ca="1" si="39"/>
        <v>34</v>
      </c>
      <c r="F148" s="180">
        <f t="shared" ca="1" si="40"/>
        <v>52</v>
      </c>
      <c r="G148" s="180" t="str">
        <f t="shared" ca="1" si="41"/>
        <v/>
      </c>
      <c r="H148" s="180">
        <f t="shared" ca="1" si="42"/>
        <v>2401</v>
      </c>
      <c r="I148" s="183">
        <f t="shared" ca="1" si="43"/>
        <v>38</v>
      </c>
      <c r="J148" s="176" t="str">
        <f t="shared" ca="1" si="44"/>
        <v/>
      </c>
      <c r="K148" s="127" t="str">
        <f t="shared" ca="1" si="45"/>
        <v/>
      </c>
      <c r="L148" s="183" t="str">
        <f t="shared" ca="1" si="46"/>
        <v/>
      </c>
      <c r="M148" s="127" t="str">
        <f t="shared" ca="1" si="47"/>
        <v/>
      </c>
      <c r="N148" s="127" t="str">
        <f t="shared" ca="1" si="48"/>
        <v/>
      </c>
      <c r="O148" s="180" t="str">
        <f t="shared" ca="1" si="49"/>
        <v/>
      </c>
      <c r="P148" s="183" t="str">
        <f t="shared" ca="1" si="50"/>
        <v/>
      </c>
      <c r="Q148" s="120" t="str">
        <f t="shared" ca="1" si="36"/>
        <v/>
      </c>
      <c r="R148" s="77">
        <f ca="1">IFERROR(SUM($I$15:I148)/$N$5,"")</f>
        <v>3.1062789964416016E-2</v>
      </c>
    </row>
    <row r="149" spans="1:18" x14ac:dyDescent="0.25">
      <c r="A149" s="169">
        <v>28</v>
      </c>
      <c r="B149" s="174">
        <f t="shared" si="51"/>
        <v>43565.874999999673</v>
      </c>
      <c r="C149" s="127" t="str">
        <f t="shared" ca="1" si="37"/>
        <v/>
      </c>
      <c r="D149" s="180">
        <f t="shared" ca="1" si="38"/>
        <v>1035</v>
      </c>
      <c r="E149" s="180">
        <f t="shared" ca="1" si="39"/>
        <v>34</v>
      </c>
      <c r="F149" s="180">
        <f t="shared" ca="1" si="40"/>
        <v>52</v>
      </c>
      <c r="G149" s="180">
        <f t="shared" ca="1" si="41"/>
        <v>190.34</v>
      </c>
      <c r="H149" s="180">
        <f t="shared" ca="1" si="42"/>
        <v>2360</v>
      </c>
      <c r="I149" s="183">
        <f t="shared" ca="1" si="43"/>
        <v>43</v>
      </c>
      <c r="J149" s="176" t="str">
        <f t="shared" ca="1" si="44"/>
        <v/>
      </c>
      <c r="K149" s="127" t="str">
        <f t="shared" ca="1" si="45"/>
        <v/>
      </c>
      <c r="L149" s="183" t="str">
        <f t="shared" ca="1" si="46"/>
        <v/>
      </c>
      <c r="M149" s="127" t="str">
        <f t="shared" ca="1" si="47"/>
        <v/>
      </c>
      <c r="N149" s="127" t="str">
        <f t="shared" ca="1" si="48"/>
        <v/>
      </c>
      <c r="O149" s="180" t="str">
        <f t="shared" ca="1" si="49"/>
        <v/>
      </c>
      <c r="P149" s="183" t="str">
        <f t="shared" ca="1" si="50"/>
        <v/>
      </c>
      <c r="Q149" s="120" t="str">
        <f t="shared" ca="1" si="36"/>
        <v/>
      </c>
      <c r="R149" s="77">
        <f ca="1">IFERROR(SUM($I$15:I149)/$N$5,"")</f>
        <v>3.1304896175847932E-2</v>
      </c>
    </row>
    <row r="150" spans="1:18" x14ac:dyDescent="0.25">
      <c r="A150" s="169">
        <v>29</v>
      </c>
      <c r="B150" s="174">
        <f t="shared" si="51"/>
        <v>43565.916666666337</v>
      </c>
      <c r="C150" s="127" t="str">
        <f t="shared" ca="1" si="37"/>
        <v/>
      </c>
      <c r="D150" s="180">
        <f t="shared" ca="1" si="38"/>
        <v>1032</v>
      </c>
      <c r="E150" s="180">
        <f t="shared" ca="1" si="39"/>
        <v>34</v>
      </c>
      <c r="F150" s="180">
        <f t="shared" ca="1" si="40"/>
        <v>54</v>
      </c>
      <c r="G150" s="180" t="str">
        <f t="shared" ca="1" si="41"/>
        <v/>
      </c>
      <c r="H150" s="180">
        <f t="shared" ca="1" si="42"/>
        <v>2336</v>
      </c>
      <c r="I150" s="183">
        <f t="shared" ca="1" si="43"/>
        <v>43</v>
      </c>
      <c r="J150" s="176" t="str">
        <f t="shared" ca="1" si="44"/>
        <v/>
      </c>
      <c r="K150" s="127" t="str">
        <f t="shared" ca="1" si="45"/>
        <v/>
      </c>
      <c r="L150" s="183" t="str">
        <f t="shared" ca="1" si="46"/>
        <v/>
      </c>
      <c r="M150" s="127" t="str">
        <f t="shared" ca="1" si="47"/>
        <v/>
      </c>
      <c r="N150" s="127" t="str">
        <f t="shared" ca="1" si="48"/>
        <v/>
      </c>
      <c r="O150" s="180" t="str">
        <f t="shared" ca="1" si="49"/>
        <v/>
      </c>
      <c r="P150" s="183" t="str">
        <f t="shared" ca="1" si="50"/>
        <v/>
      </c>
      <c r="Q150" s="120" t="str">
        <f t="shared" ca="1" si="36"/>
        <v/>
      </c>
      <c r="R150" s="77">
        <f ca="1">IFERROR(SUM($I$15:I150)/$N$5,"")</f>
        <v>3.1547002387279852E-2</v>
      </c>
    </row>
    <row r="151" spans="1:18" x14ac:dyDescent="0.25">
      <c r="A151" s="169">
        <v>30</v>
      </c>
      <c r="B151" s="174">
        <f t="shared" si="51"/>
        <v>43565.958333333001</v>
      </c>
      <c r="C151" s="127" t="str">
        <f t="shared" ca="1" si="37"/>
        <v/>
      </c>
      <c r="D151" s="180">
        <f t="shared" ca="1" si="38"/>
        <v>1030</v>
      </c>
      <c r="E151" s="180">
        <f t="shared" ca="1" si="39"/>
        <v>34</v>
      </c>
      <c r="F151" s="180">
        <f t="shared" ca="1" si="40"/>
        <v>53</v>
      </c>
      <c r="G151" s="180">
        <f t="shared" ca="1" si="41"/>
        <v>189.8</v>
      </c>
      <c r="H151" s="180">
        <f t="shared" ca="1" si="42"/>
        <v>2280</v>
      </c>
      <c r="I151" s="183">
        <f t="shared" ca="1" si="43"/>
        <v>39</v>
      </c>
      <c r="J151" s="176" t="str">
        <f t="shared" ca="1" si="44"/>
        <v/>
      </c>
      <c r="K151" s="127" t="str">
        <f t="shared" ca="1" si="45"/>
        <v/>
      </c>
      <c r="L151" s="183" t="str">
        <f t="shared" ca="1" si="46"/>
        <v/>
      </c>
      <c r="M151" s="127" t="str">
        <f t="shared" ca="1" si="47"/>
        <v/>
      </c>
      <c r="N151" s="127" t="str">
        <f t="shared" ca="1" si="48"/>
        <v/>
      </c>
      <c r="O151" s="180" t="str">
        <f t="shared" ca="1" si="49"/>
        <v/>
      </c>
      <c r="P151" s="183" t="str">
        <f t="shared" ca="1" si="50"/>
        <v/>
      </c>
      <c r="Q151" s="120" t="str">
        <f t="shared" ca="1" si="36"/>
        <v/>
      </c>
      <c r="R151" s="77">
        <f ca="1">IFERROR(SUM($I$15:I151)/$N$5,"")</f>
        <v>3.1766587090671594E-2</v>
      </c>
    </row>
    <row r="152" spans="1:18" x14ac:dyDescent="0.25">
      <c r="A152" s="169">
        <v>31</v>
      </c>
      <c r="B152" s="174">
        <f t="shared" si="51"/>
        <v>43565.999999999665</v>
      </c>
      <c r="C152" s="127" t="str">
        <f t="shared" ca="1" si="37"/>
        <v/>
      </c>
      <c r="D152" s="180">
        <f t="shared" ca="1" si="38"/>
        <v>1027</v>
      </c>
      <c r="E152" s="180">
        <f t="shared" ca="1" si="39"/>
        <v>34</v>
      </c>
      <c r="F152" s="180">
        <f t="shared" ca="1" si="40"/>
        <v>47</v>
      </c>
      <c r="G152" s="180">
        <f t="shared" ca="1" si="41"/>
        <v>180.34</v>
      </c>
      <c r="H152" s="180">
        <f t="shared" ca="1" si="42"/>
        <v>2101</v>
      </c>
      <c r="I152" s="183">
        <f t="shared" ca="1" si="43"/>
        <v>36</v>
      </c>
      <c r="J152" s="176" t="str">
        <f t="shared" ca="1" si="44"/>
        <v/>
      </c>
      <c r="K152" s="127" t="str">
        <f t="shared" ca="1" si="45"/>
        <v/>
      </c>
      <c r="L152" s="183" t="str">
        <f t="shared" ca="1" si="46"/>
        <v/>
      </c>
      <c r="M152" s="127" t="str">
        <f t="shared" ca="1" si="47"/>
        <v/>
      </c>
      <c r="N152" s="127" t="str">
        <f t="shared" ca="1" si="48"/>
        <v/>
      </c>
      <c r="O152" s="180" t="str">
        <f t="shared" ca="1" si="49"/>
        <v/>
      </c>
      <c r="P152" s="183" t="str">
        <f t="shared" ca="1" si="50"/>
        <v/>
      </c>
      <c r="Q152" s="120" t="str">
        <f t="shared" ca="1" si="36"/>
        <v/>
      </c>
      <c r="R152" s="77">
        <f ca="1">IFERROR(SUM($I$15:I152)/$N$5,"")</f>
        <v>3.1969280663033194E-2</v>
      </c>
    </row>
    <row r="153" spans="1:18" x14ac:dyDescent="0.25">
      <c r="A153" s="169">
        <v>32</v>
      </c>
      <c r="B153" s="174">
        <f t="shared" si="51"/>
        <v>43566.04166666633</v>
      </c>
      <c r="C153" s="127" t="str">
        <f t="shared" ca="1" si="37"/>
        <v/>
      </c>
      <c r="D153" s="180">
        <f t="shared" ca="1" si="38"/>
        <v>1024</v>
      </c>
      <c r="E153" s="180">
        <f t="shared" ca="1" si="39"/>
        <v>34</v>
      </c>
      <c r="F153" s="180">
        <f t="shared" ca="1" si="40"/>
        <v>49</v>
      </c>
      <c r="G153" s="180" t="str">
        <f t="shared" ca="1" si="41"/>
        <v/>
      </c>
      <c r="H153" s="180">
        <f t="shared" ca="1" si="42"/>
        <v>2397</v>
      </c>
      <c r="I153" s="183">
        <f t="shared" ca="1" si="43"/>
        <v>40</v>
      </c>
      <c r="J153" s="176" t="str">
        <f t="shared" ca="1" si="44"/>
        <v/>
      </c>
      <c r="K153" s="127" t="str">
        <f t="shared" ca="1" si="45"/>
        <v/>
      </c>
      <c r="L153" s="183" t="str">
        <f t="shared" ca="1" si="46"/>
        <v/>
      </c>
      <c r="M153" s="127" t="str">
        <f t="shared" ca="1" si="47"/>
        <v/>
      </c>
      <c r="N153" s="127" t="str">
        <f t="shared" ca="1" si="48"/>
        <v/>
      </c>
      <c r="O153" s="180" t="str">
        <f t="shared" ca="1" si="49"/>
        <v/>
      </c>
      <c r="P153" s="183" t="str">
        <f t="shared" ca="1" si="50"/>
        <v/>
      </c>
      <c r="Q153" s="120" t="str">
        <f t="shared" ca="1" si="36"/>
        <v/>
      </c>
      <c r="R153" s="77">
        <f ca="1">IFERROR(SUM($I$15:I153)/$N$5,"")</f>
        <v>3.2194495743434984E-2</v>
      </c>
    </row>
    <row r="154" spans="1:18" x14ac:dyDescent="0.25">
      <c r="A154" s="169">
        <v>33</v>
      </c>
      <c r="B154" s="174">
        <f t="shared" si="51"/>
        <v>43566.083333332994</v>
      </c>
      <c r="C154" s="127" t="str">
        <f t="shared" ca="1" si="37"/>
        <v/>
      </c>
      <c r="D154" s="180">
        <f t="shared" ca="1" si="38"/>
        <v>1024</v>
      </c>
      <c r="E154" s="180">
        <f t="shared" ca="1" si="39"/>
        <v>34</v>
      </c>
      <c r="F154" s="180">
        <f t="shared" ca="1" si="40"/>
        <v>48</v>
      </c>
      <c r="G154" s="180" t="str">
        <f t="shared" ca="1" si="41"/>
        <v/>
      </c>
      <c r="H154" s="180">
        <f t="shared" ca="1" si="42"/>
        <v>2377</v>
      </c>
      <c r="I154" s="183">
        <f t="shared" ca="1" si="43"/>
        <v>39</v>
      </c>
      <c r="J154" s="176" t="str">
        <f t="shared" ca="1" si="44"/>
        <v/>
      </c>
      <c r="K154" s="127" t="str">
        <f t="shared" ca="1" si="45"/>
        <v/>
      </c>
      <c r="L154" s="183" t="str">
        <f t="shared" ca="1" si="46"/>
        <v/>
      </c>
      <c r="M154" s="127" t="str">
        <f t="shared" ca="1" si="47"/>
        <v/>
      </c>
      <c r="N154" s="127" t="str">
        <f t="shared" ca="1" si="48"/>
        <v/>
      </c>
      <c r="O154" s="180" t="str">
        <f t="shared" ca="1" si="49"/>
        <v/>
      </c>
      <c r="P154" s="183" t="str">
        <f t="shared" ca="1" si="50"/>
        <v/>
      </c>
      <c r="Q154" s="120" t="str">
        <f t="shared" ca="1" si="36"/>
        <v/>
      </c>
      <c r="R154" s="77">
        <f ca="1">IFERROR(SUM($I$15:I154)/$N$5,"")</f>
        <v>3.2414080446826719E-2</v>
      </c>
    </row>
    <row r="155" spans="1:18" x14ac:dyDescent="0.25">
      <c r="A155" s="169">
        <v>34</v>
      </c>
      <c r="B155" s="174">
        <f t="shared" si="51"/>
        <v>43566.124999999658</v>
      </c>
      <c r="C155" s="127" t="str">
        <f t="shared" ca="1" si="37"/>
        <v/>
      </c>
      <c r="D155" s="180">
        <f t="shared" ca="1" si="38"/>
        <v>1022</v>
      </c>
      <c r="E155" s="180">
        <f t="shared" ca="1" si="39"/>
        <v>34</v>
      </c>
      <c r="F155" s="180">
        <f t="shared" ca="1" si="40"/>
        <v>57</v>
      </c>
      <c r="G155" s="180" t="str">
        <f t="shared" ca="1" si="41"/>
        <v/>
      </c>
      <c r="H155" s="180">
        <f t="shared" ca="1" si="42"/>
        <v>2350</v>
      </c>
      <c r="I155" s="183">
        <f t="shared" ca="1" si="43"/>
        <v>39</v>
      </c>
      <c r="J155" s="176" t="str">
        <f t="shared" ca="1" si="44"/>
        <v/>
      </c>
      <c r="K155" s="127" t="str">
        <f t="shared" ca="1" si="45"/>
        <v/>
      </c>
      <c r="L155" s="183" t="str">
        <f t="shared" ca="1" si="46"/>
        <v/>
      </c>
      <c r="M155" s="127" t="str">
        <f t="shared" ca="1" si="47"/>
        <v/>
      </c>
      <c r="N155" s="127" t="str">
        <f t="shared" ca="1" si="48"/>
        <v/>
      </c>
      <c r="O155" s="180" t="str">
        <f t="shared" ca="1" si="49"/>
        <v/>
      </c>
      <c r="P155" s="183" t="str">
        <f t="shared" ca="1" si="50"/>
        <v/>
      </c>
      <c r="Q155" s="120" t="str">
        <f t="shared" ca="1" si="36"/>
        <v/>
      </c>
      <c r="R155" s="77">
        <f ca="1">IFERROR(SUM($I$15:I155)/$N$5,"")</f>
        <v>3.2633665150218462E-2</v>
      </c>
    </row>
    <row r="156" spans="1:18" x14ac:dyDescent="0.25">
      <c r="A156" s="169">
        <v>35</v>
      </c>
      <c r="B156" s="174">
        <f t="shared" si="51"/>
        <v>43566.166666666322</v>
      </c>
      <c r="C156" s="127" t="str">
        <f t="shared" ca="1" si="37"/>
        <v/>
      </c>
      <c r="D156" s="180">
        <f t="shared" ca="1" si="38"/>
        <v>1015</v>
      </c>
      <c r="E156" s="180">
        <f t="shared" ca="1" si="39"/>
        <v>34</v>
      </c>
      <c r="F156" s="180">
        <f t="shared" ca="1" si="40"/>
        <v>60</v>
      </c>
      <c r="G156" s="180" t="str">
        <f t="shared" ca="1" si="41"/>
        <v/>
      </c>
      <c r="H156" s="180">
        <f t="shared" ca="1" si="42"/>
        <v>2326</v>
      </c>
      <c r="I156" s="183">
        <f t="shared" ca="1" si="43"/>
        <v>38</v>
      </c>
      <c r="J156" s="176" t="str">
        <f t="shared" ca="1" si="44"/>
        <v/>
      </c>
      <c r="K156" s="127" t="str">
        <f t="shared" ca="1" si="45"/>
        <v/>
      </c>
      <c r="L156" s="183" t="str">
        <f t="shared" ca="1" si="46"/>
        <v/>
      </c>
      <c r="M156" s="127" t="str">
        <f t="shared" ca="1" si="47"/>
        <v/>
      </c>
      <c r="N156" s="127" t="str">
        <f t="shared" ca="1" si="48"/>
        <v/>
      </c>
      <c r="O156" s="180" t="str">
        <f t="shared" ca="1" si="49"/>
        <v/>
      </c>
      <c r="P156" s="183" t="str">
        <f t="shared" ca="1" si="50"/>
        <v/>
      </c>
      <c r="Q156" s="120" t="str">
        <f t="shared" ca="1" si="36"/>
        <v/>
      </c>
      <c r="R156" s="77">
        <f ca="1">IFERROR(SUM($I$15:I156)/$N$5,"")</f>
        <v>3.284761947660015E-2</v>
      </c>
    </row>
    <row r="157" spans="1:18" x14ac:dyDescent="0.25">
      <c r="A157" s="169">
        <v>36</v>
      </c>
      <c r="B157" s="174">
        <f t="shared" si="51"/>
        <v>43566.208333332987</v>
      </c>
      <c r="C157" s="127" t="str">
        <f t="shared" ca="1" si="37"/>
        <v/>
      </c>
      <c r="D157" s="180">
        <f t="shared" ca="1" si="38"/>
        <v>1013</v>
      </c>
      <c r="E157" s="180">
        <f t="shared" ca="1" si="39"/>
        <v>34</v>
      </c>
      <c r="F157" s="180">
        <f t="shared" ca="1" si="40"/>
        <v>59</v>
      </c>
      <c r="G157" s="180" t="str">
        <f t="shared" ca="1" si="41"/>
        <v/>
      </c>
      <c r="H157" s="180">
        <f t="shared" ca="1" si="42"/>
        <v>2193</v>
      </c>
      <c r="I157" s="183">
        <f t="shared" ca="1" si="43"/>
        <v>40</v>
      </c>
      <c r="J157" s="176" t="str">
        <f t="shared" ca="1" si="44"/>
        <v/>
      </c>
      <c r="K157" s="127" t="str">
        <f t="shared" ca="1" si="45"/>
        <v/>
      </c>
      <c r="L157" s="183" t="str">
        <f t="shared" ca="1" si="46"/>
        <v/>
      </c>
      <c r="M157" s="127" t="str">
        <f t="shared" ca="1" si="47"/>
        <v/>
      </c>
      <c r="N157" s="127" t="str">
        <f t="shared" ca="1" si="48"/>
        <v/>
      </c>
      <c r="O157" s="180" t="str">
        <f t="shared" ca="1" si="49"/>
        <v/>
      </c>
      <c r="P157" s="183" t="str">
        <f t="shared" ca="1" si="50"/>
        <v/>
      </c>
      <c r="Q157" s="120" t="str">
        <f t="shared" ca="1" si="36"/>
        <v/>
      </c>
      <c r="R157" s="77">
        <f ca="1">IFERROR(SUM($I$15:I157)/$N$5,"")</f>
        <v>3.307283455700194E-2</v>
      </c>
    </row>
    <row r="158" spans="1:18" x14ac:dyDescent="0.25">
      <c r="A158" s="169">
        <v>37</v>
      </c>
      <c r="B158" s="174">
        <f t="shared" si="51"/>
        <v>43566.249999999651</v>
      </c>
      <c r="C158" s="127" t="str">
        <f t="shared" ca="1" si="37"/>
        <v/>
      </c>
      <c r="D158" s="180">
        <f t="shared" ca="1" si="38"/>
        <v>1009</v>
      </c>
      <c r="E158" s="180">
        <f t="shared" ca="1" si="39"/>
        <v>34</v>
      </c>
      <c r="F158" s="180">
        <f t="shared" ca="1" si="40"/>
        <v>63</v>
      </c>
      <c r="G158" s="180" t="str">
        <f t="shared" ca="1" si="41"/>
        <v/>
      </c>
      <c r="H158" s="180">
        <f t="shared" ca="1" si="42"/>
        <v>2147</v>
      </c>
      <c r="I158" s="183">
        <f t="shared" ca="1" si="43"/>
        <v>43</v>
      </c>
      <c r="J158" s="176" t="str">
        <f t="shared" ca="1" si="44"/>
        <v/>
      </c>
      <c r="K158" s="127" t="str">
        <f t="shared" ca="1" si="45"/>
        <v/>
      </c>
      <c r="L158" s="183" t="str">
        <f t="shared" ca="1" si="46"/>
        <v/>
      </c>
      <c r="M158" s="127" t="str">
        <f t="shared" ca="1" si="47"/>
        <v/>
      </c>
      <c r="N158" s="127" t="str">
        <f t="shared" ca="1" si="48"/>
        <v/>
      </c>
      <c r="O158" s="180" t="str">
        <f t="shared" ca="1" si="49"/>
        <v/>
      </c>
      <c r="P158" s="183" t="str">
        <f t="shared" ca="1" si="50"/>
        <v/>
      </c>
      <c r="Q158" s="120" t="str">
        <f t="shared" ca="1" si="36"/>
        <v/>
      </c>
      <c r="R158" s="77">
        <f ca="1">IFERROR(SUM($I$15:I158)/$N$5,"")</f>
        <v>3.3314940768433852E-2</v>
      </c>
    </row>
    <row r="159" spans="1:18" x14ac:dyDescent="0.25">
      <c r="A159" s="169">
        <v>14</v>
      </c>
      <c r="B159" s="174">
        <f t="shared" si="51"/>
        <v>43566.291666666315</v>
      </c>
      <c r="C159" s="127" t="str">
        <f t="shared" ca="1" si="37"/>
        <v/>
      </c>
      <c r="D159" s="180">
        <f t="shared" ca="1" si="38"/>
        <v>1005</v>
      </c>
      <c r="E159" s="180">
        <f t="shared" ca="1" si="39"/>
        <v>34</v>
      </c>
      <c r="F159" s="180">
        <f t="shared" ca="1" si="40"/>
        <v>44</v>
      </c>
      <c r="G159" s="180">
        <f t="shared" ca="1" si="41"/>
        <v>180.42</v>
      </c>
      <c r="H159" s="180">
        <f t="shared" ca="1" si="42"/>
        <v>2131</v>
      </c>
      <c r="I159" s="183">
        <f t="shared" ca="1" si="43"/>
        <v>35</v>
      </c>
      <c r="J159" s="176" t="str">
        <f t="shared" ca="1" si="44"/>
        <v/>
      </c>
      <c r="K159" s="127" t="str">
        <f t="shared" ca="1" si="45"/>
        <v/>
      </c>
      <c r="L159" s="183" t="str">
        <f t="shared" ca="1" si="46"/>
        <v/>
      </c>
      <c r="M159" s="127" t="str">
        <f t="shared" ca="1" si="47"/>
        <v/>
      </c>
      <c r="N159" s="127" t="str">
        <f t="shared" ca="1" si="48"/>
        <v/>
      </c>
      <c r="O159" s="180" t="str">
        <f t="shared" ca="1" si="49"/>
        <v/>
      </c>
      <c r="P159" s="183" t="str">
        <f t="shared" ca="1" si="50"/>
        <v/>
      </c>
      <c r="Q159" s="120" t="str">
        <f t="shared" ca="1" si="36"/>
        <v/>
      </c>
      <c r="R159" s="77">
        <f ca="1">IFERROR(SUM($I$15:I159)/$N$5,"")</f>
        <v>3.3512003963785418E-2</v>
      </c>
    </row>
    <row r="160" spans="1:18" x14ac:dyDescent="0.25">
      <c r="A160" s="169">
        <v>15</v>
      </c>
      <c r="B160" s="174">
        <f t="shared" si="51"/>
        <v>43566.333333332979</v>
      </c>
      <c r="C160" s="127" t="str">
        <f t="shared" ca="1" si="37"/>
        <v/>
      </c>
      <c r="D160" s="180">
        <f t="shared" ca="1" si="38"/>
        <v>1003</v>
      </c>
      <c r="E160" s="180">
        <f t="shared" ca="1" si="39"/>
        <v>36</v>
      </c>
      <c r="F160" s="180">
        <f t="shared" ca="1" si="40"/>
        <v>41</v>
      </c>
      <c r="G160" s="180">
        <f t="shared" ca="1" si="41"/>
        <v>190.34</v>
      </c>
      <c r="H160" s="180">
        <f t="shared" ca="1" si="42"/>
        <v>2153</v>
      </c>
      <c r="I160" s="183">
        <f t="shared" ca="1" si="43"/>
        <v>36</v>
      </c>
      <c r="J160" s="176" t="str">
        <f t="shared" ca="1" si="44"/>
        <v/>
      </c>
      <c r="K160" s="127" t="str">
        <f t="shared" ca="1" si="45"/>
        <v/>
      </c>
      <c r="L160" s="183" t="str">
        <f t="shared" ca="1" si="46"/>
        <v/>
      </c>
      <c r="M160" s="127" t="str">
        <f t="shared" ca="1" si="47"/>
        <v/>
      </c>
      <c r="N160" s="127" t="str">
        <f t="shared" ca="1" si="48"/>
        <v/>
      </c>
      <c r="O160" s="180" t="str">
        <f t="shared" ca="1" si="49"/>
        <v/>
      </c>
      <c r="P160" s="183" t="str">
        <f t="shared" ca="1" si="50"/>
        <v/>
      </c>
      <c r="Q160" s="120" t="str">
        <f t="shared" ca="1" si="36"/>
        <v/>
      </c>
      <c r="R160" s="77">
        <f ca="1">IFERROR(SUM($I$15:I160)/$N$5,"")</f>
        <v>3.3714697536147017E-2</v>
      </c>
    </row>
    <row r="161" spans="1:18" x14ac:dyDescent="0.25">
      <c r="A161" s="169">
        <v>16</v>
      </c>
      <c r="B161" s="174">
        <f t="shared" si="51"/>
        <v>43566.374999999643</v>
      </c>
      <c r="C161" s="127" t="str">
        <f t="shared" ca="1" si="37"/>
        <v/>
      </c>
      <c r="D161" s="180">
        <f t="shared" ca="1" si="38"/>
        <v>1008</v>
      </c>
      <c r="E161" s="180">
        <f t="shared" ca="1" si="39"/>
        <v>36</v>
      </c>
      <c r="F161" s="180">
        <f t="shared" ca="1" si="40"/>
        <v>50</v>
      </c>
      <c r="G161" s="180" t="str">
        <f t="shared" ca="1" si="41"/>
        <v/>
      </c>
      <c r="H161" s="180">
        <f t="shared" ca="1" si="42"/>
        <v>2105</v>
      </c>
      <c r="I161" s="183">
        <f t="shared" ca="1" si="43"/>
        <v>33</v>
      </c>
      <c r="J161" s="176" t="str">
        <f t="shared" ca="1" si="44"/>
        <v/>
      </c>
      <c r="K161" s="127" t="str">
        <f t="shared" ca="1" si="45"/>
        <v/>
      </c>
      <c r="L161" s="183" t="str">
        <f t="shared" ca="1" si="46"/>
        <v/>
      </c>
      <c r="M161" s="127" t="str">
        <f t="shared" ca="1" si="47"/>
        <v/>
      </c>
      <c r="N161" s="127" t="str">
        <f t="shared" ca="1" si="48"/>
        <v/>
      </c>
      <c r="O161" s="180" t="str">
        <f t="shared" ca="1" si="49"/>
        <v/>
      </c>
      <c r="P161" s="183" t="str">
        <f t="shared" ca="1" si="50"/>
        <v/>
      </c>
      <c r="Q161" s="120" t="str">
        <f t="shared" ca="1" si="36"/>
        <v/>
      </c>
      <c r="R161" s="77">
        <f ca="1">IFERROR(SUM($I$15:I161)/$N$5,"")</f>
        <v>3.3900499977478495E-2</v>
      </c>
    </row>
    <row r="162" spans="1:18" x14ac:dyDescent="0.25">
      <c r="A162" s="169">
        <v>17</v>
      </c>
      <c r="B162" s="174">
        <f t="shared" si="51"/>
        <v>43566.416666666308</v>
      </c>
      <c r="C162" s="127" t="str">
        <f t="shared" ca="1" si="37"/>
        <v/>
      </c>
      <c r="D162" s="180">
        <f t="shared" ca="1" si="38"/>
        <v>1003</v>
      </c>
      <c r="E162" s="180">
        <f t="shared" ca="1" si="39"/>
        <v>36</v>
      </c>
      <c r="F162" s="180">
        <f t="shared" ca="1" si="40"/>
        <v>46</v>
      </c>
      <c r="G162" s="180" t="str">
        <f t="shared" ca="1" si="41"/>
        <v/>
      </c>
      <c r="H162" s="180">
        <f t="shared" ca="1" si="42"/>
        <v>2086</v>
      </c>
      <c r="I162" s="183">
        <f t="shared" ca="1" si="43"/>
        <v>34</v>
      </c>
      <c r="J162" s="176" t="str">
        <f t="shared" ca="1" si="44"/>
        <v/>
      </c>
      <c r="K162" s="127" t="str">
        <f t="shared" ca="1" si="45"/>
        <v/>
      </c>
      <c r="L162" s="183" t="str">
        <f t="shared" ca="1" si="46"/>
        <v/>
      </c>
      <c r="M162" s="127" t="str">
        <f t="shared" ca="1" si="47"/>
        <v/>
      </c>
      <c r="N162" s="127" t="str">
        <f t="shared" ca="1" si="48"/>
        <v/>
      </c>
      <c r="O162" s="180" t="str">
        <f t="shared" ca="1" si="49"/>
        <v/>
      </c>
      <c r="P162" s="183" t="str">
        <f t="shared" ca="1" si="50"/>
        <v/>
      </c>
      <c r="Q162" s="120" t="str">
        <f t="shared" ca="1" si="36"/>
        <v/>
      </c>
      <c r="R162" s="77">
        <f ca="1">IFERROR(SUM($I$15:I162)/$N$5,"")</f>
        <v>3.4091932795820006E-2</v>
      </c>
    </row>
    <row r="163" spans="1:18" x14ac:dyDescent="0.25">
      <c r="A163" s="169">
        <v>18</v>
      </c>
      <c r="B163" s="174">
        <f t="shared" si="51"/>
        <v>43566.458333332972</v>
      </c>
      <c r="C163" s="127" t="str">
        <f t="shared" ca="1" si="37"/>
        <v/>
      </c>
      <c r="D163" s="180">
        <f t="shared" ca="1" si="38"/>
        <v>996</v>
      </c>
      <c r="E163" s="180">
        <f t="shared" ca="1" si="39"/>
        <v>36</v>
      </c>
      <c r="F163" s="180">
        <f t="shared" ca="1" si="40"/>
        <v>42</v>
      </c>
      <c r="G163" s="180" t="str">
        <f t="shared" ca="1" si="41"/>
        <v/>
      </c>
      <c r="H163" s="180">
        <f t="shared" ca="1" si="42"/>
        <v>2047</v>
      </c>
      <c r="I163" s="183">
        <f t="shared" ca="1" si="43"/>
        <v>35</v>
      </c>
      <c r="J163" s="176" t="str">
        <f t="shared" ca="1" si="44"/>
        <v/>
      </c>
      <c r="K163" s="127" t="str">
        <f t="shared" ca="1" si="45"/>
        <v/>
      </c>
      <c r="L163" s="183" t="str">
        <f t="shared" ca="1" si="46"/>
        <v/>
      </c>
      <c r="M163" s="127" t="str">
        <f t="shared" ca="1" si="47"/>
        <v/>
      </c>
      <c r="N163" s="127" t="str">
        <f t="shared" ca="1" si="48"/>
        <v/>
      </c>
      <c r="O163" s="180" t="str">
        <f t="shared" ca="1" si="49"/>
        <v/>
      </c>
      <c r="P163" s="183" t="str">
        <f t="shared" ca="1" si="50"/>
        <v/>
      </c>
      <c r="Q163" s="120" t="str">
        <f t="shared" ca="1" si="36"/>
        <v/>
      </c>
      <c r="R163" s="77">
        <f ca="1">IFERROR(SUM($I$15:I163)/$N$5,"")</f>
        <v>3.4288995991171571E-2</v>
      </c>
    </row>
    <row r="164" spans="1:18" x14ac:dyDescent="0.25">
      <c r="A164" s="169">
        <v>19</v>
      </c>
      <c r="B164" s="174">
        <f t="shared" si="51"/>
        <v>43566.499999999636</v>
      </c>
      <c r="C164" s="127" t="str">
        <f t="shared" ca="1" si="37"/>
        <v/>
      </c>
      <c r="D164" s="180">
        <f t="shared" ca="1" si="38"/>
        <v>999</v>
      </c>
      <c r="E164" s="180">
        <f t="shared" ca="1" si="39"/>
        <v>36</v>
      </c>
      <c r="F164" s="180">
        <f t="shared" ca="1" si="40"/>
        <v>43</v>
      </c>
      <c r="G164" s="180">
        <f t="shared" ca="1" si="41"/>
        <v>185.64</v>
      </c>
      <c r="H164" s="180">
        <f t="shared" ca="1" si="42"/>
        <v>2091</v>
      </c>
      <c r="I164" s="183">
        <f t="shared" ca="1" si="43"/>
        <v>35</v>
      </c>
      <c r="J164" s="176" t="str">
        <f t="shared" ca="1" si="44"/>
        <v/>
      </c>
      <c r="K164" s="127" t="str">
        <f t="shared" ca="1" si="45"/>
        <v/>
      </c>
      <c r="L164" s="183" t="str">
        <f t="shared" ca="1" si="46"/>
        <v/>
      </c>
      <c r="M164" s="127" t="str">
        <f t="shared" ca="1" si="47"/>
        <v/>
      </c>
      <c r="N164" s="127" t="str">
        <f t="shared" ca="1" si="48"/>
        <v/>
      </c>
      <c r="O164" s="180" t="str">
        <f t="shared" ca="1" si="49"/>
        <v/>
      </c>
      <c r="P164" s="183" t="str">
        <f t="shared" ca="1" si="50"/>
        <v/>
      </c>
      <c r="Q164" s="120" t="str">
        <f t="shared" ref="Q164:Q227" ca="1" si="52">IFERROR(Q163-I164,"")</f>
        <v/>
      </c>
      <c r="R164" s="77">
        <f ca="1">IFERROR(SUM($I$15:I164)/$N$5,"")</f>
        <v>3.448605918652313E-2</v>
      </c>
    </row>
    <row r="165" spans="1:18" x14ac:dyDescent="0.25">
      <c r="A165" s="169">
        <v>20</v>
      </c>
      <c r="B165" s="174">
        <f t="shared" si="51"/>
        <v>43566.5416666663</v>
      </c>
      <c r="C165" s="127" t="str">
        <f t="shared" ca="1" si="37"/>
        <v/>
      </c>
      <c r="D165" s="180">
        <f t="shared" ca="1" si="38"/>
        <v>996</v>
      </c>
      <c r="E165" s="180">
        <f t="shared" ca="1" si="39"/>
        <v>36</v>
      </c>
      <c r="F165" s="180">
        <f t="shared" ca="1" si="40"/>
        <v>40</v>
      </c>
      <c r="G165" s="180">
        <f t="shared" ca="1" si="41"/>
        <v>185.64</v>
      </c>
      <c r="H165" s="180">
        <f t="shared" ca="1" si="42"/>
        <v>2012</v>
      </c>
      <c r="I165" s="183">
        <f t="shared" ca="1" si="43"/>
        <v>41</v>
      </c>
      <c r="J165" s="176" t="str">
        <f t="shared" ca="1" si="44"/>
        <v/>
      </c>
      <c r="K165" s="127" t="str">
        <f t="shared" ca="1" si="45"/>
        <v/>
      </c>
      <c r="L165" s="183" t="str">
        <f t="shared" ca="1" si="46"/>
        <v/>
      </c>
      <c r="M165" s="127" t="str">
        <f t="shared" ca="1" si="47"/>
        <v/>
      </c>
      <c r="N165" s="127" t="str">
        <f t="shared" ca="1" si="48"/>
        <v/>
      </c>
      <c r="O165" s="180" t="str">
        <f t="shared" ca="1" si="49"/>
        <v/>
      </c>
      <c r="P165" s="183" t="str">
        <f t="shared" ca="1" si="50"/>
        <v/>
      </c>
      <c r="Q165" s="120" t="str">
        <f t="shared" ca="1" si="52"/>
        <v/>
      </c>
      <c r="R165" s="77">
        <f ca="1">IFERROR(SUM($I$15:I165)/$N$5,"")</f>
        <v>3.4716904643934961E-2</v>
      </c>
    </row>
    <row r="166" spans="1:18" x14ac:dyDescent="0.25">
      <c r="A166" s="169">
        <v>21</v>
      </c>
      <c r="B166" s="174">
        <f t="shared" si="51"/>
        <v>43566.583333332965</v>
      </c>
      <c r="C166" s="127" t="str">
        <f t="shared" ca="1" si="37"/>
        <v/>
      </c>
      <c r="D166" s="180">
        <f t="shared" ca="1" si="38"/>
        <v>994</v>
      </c>
      <c r="E166" s="180">
        <f t="shared" ca="1" si="39"/>
        <v>36</v>
      </c>
      <c r="F166" s="180">
        <f t="shared" ca="1" si="40"/>
        <v>41</v>
      </c>
      <c r="G166" s="180" t="str">
        <f t="shared" ca="1" si="41"/>
        <v/>
      </c>
      <c r="H166" s="180">
        <f t="shared" ca="1" si="42"/>
        <v>2058</v>
      </c>
      <c r="I166" s="183">
        <f t="shared" ca="1" si="43"/>
        <v>39</v>
      </c>
      <c r="J166" s="176" t="str">
        <f t="shared" ca="1" si="44"/>
        <v/>
      </c>
      <c r="K166" s="127" t="str">
        <f t="shared" ca="1" si="45"/>
        <v/>
      </c>
      <c r="L166" s="183" t="str">
        <f t="shared" ca="1" si="46"/>
        <v/>
      </c>
      <c r="M166" s="127" t="str">
        <f t="shared" ca="1" si="47"/>
        <v/>
      </c>
      <c r="N166" s="127" t="str">
        <f t="shared" ca="1" si="48"/>
        <v/>
      </c>
      <c r="O166" s="180" t="str">
        <f t="shared" ca="1" si="49"/>
        <v/>
      </c>
      <c r="P166" s="183" t="str">
        <f t="shared" ca="1" si="50"/>
        <v/>
      </c>
      <c r="Q166" s="120" t="str">
        <f t="shared" ca="1" si="52"/>
        <v/>
      </c>
      <c r="R166" s="77">
        <f ca="1">IFERROR(SUM($I$15:I166)/$N$5,"")</f>
        <v>3.4936489347326696E-2</v>
      </c>
    </row>
    <row r="167" spans="1:18" x14ac:dyDescent="0.25">
      <c r="A167" s="169">
        <v>22</v>
      </c>
      <c r="B167" s="174">
        <f t="shared" si="51"/>
        <v>43566.624999999629</v>
      </c>
      <c r="C167" s="127" t="str">
        <f t="shared" ca="1" si="37"/>
        <v/>
      </c>
      <c r="D167" s="180">
        <f t="shared" ca="1" si="38"/>
        <v>993</v>
      </c>
      <c r="E167" s="180">
        <f t="shared" ca="1" si="39"/>
        <v>36</v>
      </c>
      <c r="F167" s="180">
        <f t="shared" ca="1" si="40"/>
        <v>48</v>
      </c>
      <c r="G167" s="180" t="str">
        <f t="shared" ca="1" si="41"/>
        <v/>
      </c>
      <c r="H167" s="180">
        <f t="shared" ca="1" si="42"/>
        <v>2320</v>
      </c>
      <c r="I167" s="183">
        <f t="shared" ca="1" si="43"/>
        <v>36</v>
      </c>
      <c r="J167" s="176" t="str">
        <f t="shared" ca="1" si="44"/>
        <v/>
      </c>
      <c r="K167" s="127" t="str">
        <f t="shared" ca="1" si="45"/>
        <v/>
      </c>
      <c r="L167" s="183" t="str">
        <f t="shared" ca="1" si="46"/>
        <v/>
      </c>
      <c r="M167" s="127" t="str">
        <f t="shared" ca="1" si="47"/>
        <v/>
      </c>
      <c r="N167" s="127" t="str">
        <f t="shared" ca="1" si="48"/>
        <v/>
      </c>
      <c r="O167" s="180" t="str">
        <f t="shared" ca="1" si="49"/>
        <v/>
      </c>
      <c r="P167" s="183" t="str">
        <f t="shared" ca="1" si="50"/>
        <v/>
      </c>
      <c r="Q167" s="120" t="str">
        <f t="shared" ca="1" si="52"/>
        <v/>
      </c>
      <c r="R167" s="77">
        <f ca="1">IFERROR(SUM($I$15:I167)/$N$5,"")</f>
        <v>3.5139182919688303E-2</v>
      </c>
    </row>
    <row r="168" spans="1:18" x14ac:dyDescent="0.25">
      <c r="A168" s="169">
        <v>23</v>
      </c>
      <c r="B168" s="174">
        <f t="shared" si="51"/>
        <v>43566.666666666293</v>
      </c>
      <c r="C168" s="127" t="str">
        <f t="shared" ca="1" si="37"/>
        <v/>
      </c>
      <c r="D168" s="180">
        <f t="shared" ca="1" si="38"/>
        <v>992</v>
      </c>
      <c r="E168" s="180">
        <f t="shared" ca="1" si="39"/>
        <v>36</v>
      </c>
      <c r="F168" s="180">
        <f t="shared" ca="1" si="40"/>
        <v>45</v>
      </c>
      <c r="G168" s="180" t="str">
        <f t="shared" ca="1" si="41"/>
        <v/>
      </c>
      <c r="H168" s="180">
        <f t="shared" ca="1" si="42"/>
        <v>2110</v>
      </c>
      <c r="I168" s="183">
        <f t="shared" ca="1" si="43"/>
        <v>37</v>
      </c>
      <c r="J168" s="176" t="str">
        <f t="shared" ca="1" si="44"/>
        <v/>
      </c>
      <c r="K168" s="127" t="str">
        <f t="shared" ca="1" si="45"/>
        <v/>
      </c>
      <c r="L168" s="183" t="str">
        <f t="shared" ca="1" si="46"/>
        <v/>
      </c>
      <c r="M168" s="127" t="str">
        <f t="shared" ca="1" si="47"/>
        <v/>
      </c>
      <c r="N168" s="127" t="str">
        <f t="shared" ca="1" si="48"/>
        <v/>
      </c>
      <c r="O168" s="180" t="str">
        <f t="shared" ca="1" si="49"/>
        <v/>
      </c>
      <c r="P168" s="183" t="str">
        <f t="shared" ca="1" si="50"/>
        <v/>
      </c>
      <c r="Q168" s="120" t="str">
        <f t="shared" ca="1" si="52"/>
        <v/>
      </c>
      <c r="R168" s="77">
        <f ca="1">IFERROR(SUM($I$15:I168)/$N$5,"")</f>
        <v>3.534750686905995E-2</v>
      </c>
    </row>
    <row r="169" spans="1:18" x14ac:dyDescent="0.25">
      <c r="A169" s="169">
        <v>24</v>
      </c>
      <c r="B169" s="174">
        <f t="shared" si="51"/>
        <v>43566.708333332957</v>
      </c>
      <c r="C169" s="127" t="str">
        <f t="shared" ca="1" si="37"/>
        <v/>
      </c>
      <c r="D169" s="180">
        <f t="shared" ca="1" si="38"/>
        <v>986</v>
      </c>
      <c r="E169" s="180">
        <f t="shared" ca="1" si="39"/>
        <v>36</v>
      </c>
      <c r="F169" s="180">
        <f t="shared" ca="1" si="40"/>
        <v>48</v>
      </c>
      <c r="G169" s="180" t="str">
        <f t="shared" ca="1" si="41"/>
        <v/>
      </c>
      <c r="H169" s="180">
        <f t="shared" ca="1" si="42"/>
        <v>2058</v>
      </c>
      <c r="I169" s="183">
        <f t="shared" ca="1" si="43"/>
        <v>34</v>
      </c>
      <c r="J169" s="176" t="str">
        <f t="shared" ca="1" si="44"/>
        <v/>
      </c>
      <c r="K169" s="127" t="str">
        <f t="shared" ca="1" si="45"/>
        <v/>
      </c>
      <c r="L169" s="183" t="str">
        <f t="shared" ca="1" si="46"/>
        <v/>
      </c>
      <c r="M169" s="127" t="str">
        <f t="shared" ca="1" si="47"/>
        <v/>
      </c>
      <c r="N169" s="127" t="str">
        <f t="shared" ca="1" si="48"/>
        <v/>
      </c>
      <c r="O169" s="180" t="str">
        <f t="shared" ca="1" si="49"/>
        <v/>
      </c>
      <c r="P169" s="183" t="str">
        <f t="shared" ca="1" si="50"/>
        <v/>
      </c>
      <c r="Q169" s="120" t="str">
        <f t="shared" ca="1" si="52"/>
        <v/>
      </c>
      <c r="R169" s="77">
        <f ca="1">IFERROR(SUM($I$15:I169)/$N$5,"")</f>
        <v>3.5538939687401468E-2</v>
      </c>
    </row>
    <row r="170" spans="1:18" x14ac:dyDescent="0.25">
      <c r="A170" s="169">
        <v>25</v>
      </c>
      <c r="B170" s="174">
        <f t="shared" si="51"/>
        <v>43566.749999999622</v>
      </c>
      <c r="C170" s="127" t="str">
        <f t="shared" ca="1" si="37"/>
        <v/>
      </c>
      <c r="D170" s="180">
        <f t="shared" ca="1" si="38"/>
        <v>988</v>
      </c>
      <c r="E170" s="180">
        <f t="shared" ca="1" si="39"/>
        <v>36</v>
      </c>
      <c r="F170" s="180">
        <f t="shared" ca="1" si="40"/>
        <v>52</v>
      </c>
      <c r="G170" s="180" t="str">
        <f t="shared" ca="1" si="41"/>
        <v/>
      </c>
      <c r="H170" s="180">
        <f t="shared" ca="1" si="42"/>
        <v>2109</v>
      </c>
      <c r="I170" s="183">
        <f t="shared" ca="1" si="43"/>
        <v>33</v>
      </c>
      <c r="J170" s="176" t="str">
        <f t="shared" ca="1" si="44"/>
        <v/>
      </c>
      <c r="K170" s="127" t="str">
        <f t="shared" ca="1" si="45"/>
        <v/>
      </c>
      <c r="L170" s="183" t="str">
        <f t="shared" ca="1" si="46"/>
        <v/>
      </c>
      <c r="M170" s="127" t="str">
        <f t="shared" ca="1" si="47"/>
        <v/>
      </c>
      <c r="N170" s="127" t="str">
        <f t="shared" ca="1" si="48"/>
        <v/>
      </c>
      <c r="O170" s="180" t="str">
        <f t="shared" ca="1" si="49"/>
        <v/>
      </c>
      <c r="P170" s="183" t="str">
        <f t="shared" ca="1" si="50"/>
        <v/>
      </c>
      <c r="Q170" s="120" t="str">
        <f t="shared" ca="1" si="52"/>
        <v/>
      </c>
      <c r="R170" s="77">
        <f ca="1">IFERROR(SUM($I$15:I170)/$N$5,"")</f>
        <v>3.5724742128732938E-2</v>
      </c>
    </row>
    <row r="171" spans="1:18" x14ac:dyDescent="0.25">
      <c r="A171" s="169">
        <v>26</v>
      </c>
      <c r="B171" s="174">
        <f t="shared" si="51"/>
        <v>43566.791666666286</v>
      </c>
      <c r="C171" s="127" t="str">
        <f t="shared" ca="1" si="37"/>
        <v/>
      </c>
      <c r="D171" s="180">
        <f t="shared" ca="1" si="38"/>
        <v>984</v>
      </c>
      <c r="E171" s="180">
        <f t="shared" ca="1" si="39"/>
        <v>38</v>
      </c>
      <c r="F171" s="180">
        <f t="shared" ca="1" si="40"/>
        <v>56</v>
      </c>
      <c r="G171" s="180">
        <f t="shared" ca="1" si="41"/>
        <v>184.26</v>
      </c>
      <c r="H171" s="180">
        <f t="shared" ca="1" si="42"/>
        <v>2135</v>
      </c>
      <c r="I171" s="183">
        <f t="shared" ca="1" si="43"/>
        <v>32</v>
      </c>
      <c r="J171" s="176" t="str">
        <f t="shared" ca="1" si="44"/>
        <v/>
      </c>
      <c r="K171" s="127" t="str">
        <f t="shared" ca="1" si="45"/>
        <v/>
      </c>
      <c r="L171" s="183" t="str">
        <f t="shared" ca="1" si="46"/>
        <v/>
      </c>
      <c r="M171" s="127" t="str">
        <f t="shared" ca="1" si="47"/>
        <v/>
      </c>
      <c r="N171" s="127" t="str">
        <f t="shared" ca="1" si="48"/>
        <v/>
      </c>
      <c r="O171" s="180" t="str">
        <f t="shared" ca="1" si="49"/>
        <v/>
      </c>
      <c r="P171" s="183" t="str">
        <f t="shared" ca="1" si="50"/>
        <v/>
      </c>
      <c r="Q171" s="120" t="str">
        <f t="shared" ca="1" si="52"/>
        <v/>
      </c>
      <c r="R171" s="77">
        <f ca="1">IFERROR(SUM($I$15:I171)/$N$5,"")</f>
        <v>3.5904914193054367E-2</v>
      </c>
    </row>
    <row r="172" spans="1:18" x14ac:dyDescent="0.25">
      <c r="A172" s="169">
        <v>27</v>
      </c>
      <c r="B172" s="174">
        <f t="shared" si="51"/>
        <v>43566.83333333295</v>
      </c>
      <c r="C172" s="127" t="str">
        <f t="shared" ca="1" si="37"/>
        <v/>
      </c>
      <c r="D172" s="180">
        <f t="shared" ca="1" si="38"/>
        <v>986</v>
      </c>
      <c r="E172" s="180">
        <f t="shared" ca="1" si="39"/>
        <v>38</v>
      </c>
      <c r="F172" s="180">
        <f t="shared" ca="1" si="40"/>
        <v>63</v>
      </c>
      <c r="G172" s="180">
        <f t="shared" ca="1" si="41"/>
        <v>72.28</v>
      </c>
      <c r="H172" s="180">
        <f t="shared" ca="1" si="42"/>
        <v>2311</v>
      </c>
      <c r="I172" s="183">
        <f t="shared" ca="1" si="43"/>
        <v>48</v>
      </c>
      <c r="J172" s="176" t="str">
        <f t="shared" ca="1" si="44"/>
        <v/>
      </c>
      <c r="K172" s="127" t="str">
        <f t="shared" ca="1" si="45"/>
        <v/>
      </c>
      <c r="L172" s="183" t="str">
        <f t="shared" ca="1" si="46"/>
        <v/>
      </c>
      <c r="M172" s="127" t="str">
        <f t="shared" ca="1" si="47"/>
        <v/>
      </c>
      <c r="N172" s="127" t="str">
        <f t="shared" ca="1" si="48"/>
        <v/>
      </c>
      <c r="O172" s="180" t="str">
        <f t="shared" ca="1" si="49"/>
        <v/>
      </c>
      <c r="P172" s="183" t="str">
        <f t="shared" ca="1" si="50"/>
        <v/>
      </c>
      <c r="Q172" s="120" t="str">
        <f t="shared" ca="1" si="52"/>
        <v/>
      </c>
      <c r="R172" s="77">
        <f ca="1">IFERROR(SUM($I$15:I172)/$N$5,"")</f>
        <v>3.6175172289536504E-2</v>
      </c>
    </row>
    <row r="173" spans="1:18" x14ac:dyDescent="0.25">
      <c r="A173" s="169">
        <v>28</v>
      </c>
      <c r="B173" s="174">
        <f t="shared" si="51"/>
        <v>43566.874999999614</v>
      </c>
      <c r="C173" s="127" t="str">
        <f t="shared" ca="1" si="37"/>
        <v/>
      </c>
      <c r="D173" s="180">
        <f t="shared" ca="1" si="38"/>
        <v>977</v>
      </c>
      <c r="E173" s="180">
        <f t="shared" ca="1" si="39"/>
        <v>38</v>
      </c>
      <c r="F173" s="180">
        <f t="shared" ca="1" si="40"/>
        <v>66</v>
      </c>
      <c r="G173" s="180">
        <f t="shared" ca="1" si="41"/>
        <v>101.95</v>
      </c>
      <c r="H173" s="180">
        <f t="shared" ca="1" si="42"/>
        <v>2387</v>
      </c>
      <c r="I173" s="183">
        <f t="shared" ca="1" si="43"/>
        <v>40</v>
      </c>
      <c r="J173" s="176" t="str">
        <f t="shared" ca="1" si="44"/>
        <v/>
      </c>
      <c r="K173" s="127" t="str">
        <f t="shared" ca="1" si="45"/>
        <v/>
      </c>
      <c r="L173" s="183" t="str">
        <f t="shared" ca="1" si="46"/>
        <v/>
      </c>
      <c r="M173" s="127" t="str">
        <f t="shared" ca="1" si="47"/>
        <v/>
      </c>
      <c r="N173" s="127" t="str">
        <f t="shared" ca="1" si="48"/>
        <v/>
      </c>
      <c r="O173" s="180" t="str">
        <f t="shared" ca="1" si="49"/>
        <v/>
      </c>
      <c r="P173" s="183" t="str">
        <f t="shared" ca="1" si="50"/>
        <v/>
      </c>
      <c r="Q173" s="120" t="str">
        <f t="shared" ca="1" si="52"/>
        <v/>
      </c>
      <c r="R173" s="77">
        <f ca="1">IFERROR(SUM($I$15:I173)/$N$5,"")</f>
        <v>3.6400387369938288E-2</v>
      </c>
    </row>
    <row r="174" spans="1:18" x14ac:dyDescent="0.25">
      <c r="A174" s="169">
        <v>29</v>
      </c>
      <c r="B174" s="174">
        <f t="shared" si="51"/>
        <v>43566.916666666279</v>
      </c>
      <c r="C174" s="127" t="str">
        <f t="shared" ca="1" si="37"/>
        <v/>
      </c>
      <c r="D174" s="180">
        <f t="shared" ca="1" si="38"/>
        <v>974</v>
      </c>
      <c r="E174" s="180">
        <f t="shared" ca="1" si="39"/>
        <v>38</v>
      </c>
      <c r="F174" s="180">
        <f t="shared" ca="1" si="40"/>
        <v>64</v>
      </c>
      <c r="G174" s="180" t="str">
        <f t="shared" ca="1" si="41"/>
        <v/>
      </c>
      <c r="H174" s="180">
        <f t="shared" ca="1" si="42"/>
        <v>2339</v>
      </c>
      <c r="I174" s="183">
        <f t="shared" ca="1" si="43"/>
        <v>40</v>
      </c>
      <c r="J174" s="176" t="str">
        <f t="shared" ca="1" si="44"/>
        <v/>
      </c>
      <c r="K174" s="127" t="str">
        <f t="shared" ca="1" si="45"/>
        <v/>
      </c>
      <c r="L174" s="183" t="str">
        <f t="shared" ca="1" si="46"/>
        <v/>
      </c>
      <c r="M174" s="127" t="str">
        <f t="shared" ca="1" si="47"/>
        <v/>
      </c>
      <c r="N174" s="127" t="str">
        <f t="shared" ca="1" si="48"/>
        <v/>
      </c>
      <c r="O174" s="180" t="str">
        <f t="shared" ca="1" si="49"/>
        <v/>
      </c>
      <c r="P174" s="183" t="str">
        <f t="shared" ca="1" si="50"/>
        <v/>
      </c>
      <c r="Q174" s="120" t="str">
        <f t="shared" ca="1" si="52"/>
        <v/>
      </c>
      <c r="R174" s="77">
        <f ca="1">IFERROR(SUM($I$15:I174)/$N$5,"")</f>
        <v>3.6625602450340078E-2</v>
      </c>
    </row>
    <row r="175" spans="1:18" x14ac:dyDescent="0.25">
      <c r="A175" s="169">
        <v>30</v>
      </c>
      <c r="B175" s="174">
        <f t="shared" si="51"/>
        <v>43566.958333332943</v>
      </c>
      <c r="C175" s="127" t="str">
        <f t="shared" ca="1" si="37"/>
        <v/>
      </c>
      <c r="D175" s="180">
        <f t="shared" ca="1" si="38"/>
        <v>964</v>
      </c>
      <c r="E175" s="180">
        <f t="shared" ca="1" si="39"/>
        <v>38</v>
      </c>
      <c r="F175" s="180">
        <f t="shared" ca="1" si="40"/>
        <v>64</v>
      </c>
      <c r="G175" s="180" t="str">
        <f t="shared" ca="1" si="41"/>
        <v/>
      </c>
      <c r="H175" s="180">
        <f t="shared" ca="1" si="42"/>
        <v>2362</v>
      </c>
      <c r="I175" s="183">
        <f t="shared" ca="1" si="43"/>
        <v>38</v>
      </c>
      <c r="J175" s="176" t="str">
        <f t="shared" ca="1" si="44"/>
        <v/>
      </c>
      <c r="K175" s="127" t="str">
        <f t="shared" ca="1" si="45"/>
        <v/>
      </c>
      <c r="L175" s="183" t="str">
        <f t="shared" ca="1" si="46"/>
        <v/>
      </c>
      <c r="M175" s="127" t="str">
        <f t="shared" ca="1" si="47"/>
        <v/>
      </c>
      <c r="N175" s="127" t="str">
        <f t="shared" ca="1" si="48"/>
        <v/>
      </c>
      <c r="O175" s="180" t="str">
        <f t="shared" ca="1" si="49"/>
        <v/>
      </c>
      <c r="P175" s="183" t="str">
        <f t="shared" ca="1" si="50"/>
        <v/>
      </c>
      <c r="Q175" s="120" t="str">
        <f t="shared" ca="1" si="52"/>
        <v/>
      </c>
      <c r="R175" s="77">
        <f ca="1">IFERROR(SUM($I$15:I175)/$N$5,"")</f>
        <v>3.6839556776721773E-2</v>
      </c>
    </row>
    <row r="176" spans="1:18" x14ac:dyDescent="0.25">
      <c r="A176" s="169">
        <v>31</v>
      </c>
      <c r="B176" s="174">
        <f t="shared" si="51"/>
        <v>43566.999999999607</v>
      </c>
      <c r="C176" s="127" t="str">
        <f t="shared" ca="1" si="37"/>
        <v/>
      </c>
      <c r="D176" s="180">
        <f t="shared" ca="1" si="38"/>
        <v>961</v>
      </c>
      <c r="E176" s="180">
        <f t="shared" ca="1" si="39"/>
        <v>38</v>
      </c>
      <c r="F176" s="180">
        <f t="shared" ca="1" si="40"/>
        <v>62</v>
      </c>
      <c r="G176" s="180" t="str">
        <f t="shared" ca="1" si="41"/>
        <v/>
      </c>
      <c r="H176" s="180">
        <f t="shared" ca="1" si="42"/>
        <v>2357</v>
      </c>
      <c r="I176" s="183">
        <f t="shared" ca="1" si="43"/>
        <v>38</v>
      </c>
      <c r="J176" s="176" t="str">
        <f t="shared" ca="1" si="44"/>
        <v/>
      </c>
      <c r="K176" s="127" t="str">
        <f t="shared" ca="1" si="45"/>
        <v/>
      </c>
      <c r="L176" s="183" t="str">
        <f t="shared" ca="1" si="46"/>
        <v/>
      </c>
      <c r="M176" s="127" t="str">
        <f t="shared" ca="1" si="47"/>
        <v/>
      </c>
      <c r="N176" s="127" t="str">
        <f t="shared" ca="1" si="48"/>
        <v/>
      </c>
      <c r="O176" s="180" t="str">
        <f t="shared" ca="1" si="49"/>
        <v/>
      </c>
      <c r="P176" s="183" t="str">
        <f t="shared" ca="1" si="50"/>
        <v/>
      </c>
      <c r="Q176" s="120" t="str">
        <f t="shared" ca="1" si="52"/>
        <v/>
      </c>
      <c r="R176" s="77">
        <f ca="1">IFERROR(SUM($I$15:I176)/$N$5,"")</f>
        <v>3.7053511103103461E-2</v>
      </c>
    </row>
    <row r="177" spans="1:18" x14ac:dyDescent="0.25">
      <c r="A177" s="169">
        <v>32</v>
      </c>
      <c r="B177" s="174">
        <f t="shared" si="51"/>
        <v>43567.041666666271</v>
      </c>
      <c r="C177" s="127" t="str">
        <f t="shared" ca="1" si="37"/>
        <v/>
      </c>
      <c r="D177" s="180">
        <f t="shared" ca="1" si="38"/>
        <v>966</v>
      </c>
      <c r="E177" s="180">
        <f t="shared" ca="1" si="39"/>
        <v>38</v>
      </c>
      <c r="F177" s="180">
        <f t="shared" ca="1" si="40"/>
        <v>64</v>
      </c>
      <c r="G177" s="180" t="str">
        <f t="shared" ca="1" si="41"/>
        <v/>
      </c>
      <c r="H177" s="180">
        <f t="shared" ca="1" si="42"/>
        <v>2354</v>
      </c>
      <c r="I177" s="183">
        <f t="shared" ca="1" si="43"/>
        <v>40</v>
      </c>
      <c r="J177" s="176" t="str">
        <f t="shared" ca="1" si="44"/>
        <v/>
      </c>
      <c r="K177" s="127" t="str">
        <f t="shared" ca="1" si="45"/>
        <v/>
      </c>
      <c r="L177" s="183" t="str">
        <f t="shared" ca="1" si="46"/>
        <v/>
      </c>
      <c r="M177" s="127" t="str">
        <f t="shared" ca="1" si="47"/>
        <v/>
      </c>
      <c r="N177" s="127" t="str">
        <f t="shared" ca="1" si="48"/>
        <v/>
      </c>
      <c r="O177" s="180" t="str">
        <f t="shared" ca="1" si="49"/>
        <v/>
      </c>
      <c r="P177" s="183" t="str">
        <f t="shared" ca="1" si="50"/>
        <v/>
      </c>
      <c r="Q177" s="120" t="str">
        <f t="shared" ca="1" si="52"/>
        <v/>
      </c>
      <c r="R177" s="77">
        <f ca="1">IFERROR(SUM($I$15:I177)/$N$5,"")</f>
        <v>3.7278726183505251E-2</v>
      </c>
    </row>
    <row r="178" spans="1:18" x14ac:dyDescent="0.25">
      <c r="A178" s="169">
        <v>33</v>
      </c>
      <c r="B178" s="174">
        <f t="shared" si="51"/>
        <v>43567.083333332936</v>
      </c>
      <c r="C178" s="127" t="str">
        <f t="shared" ca="1" si="37"/>
        <v/>
      </c>
      <c r="D178" s="180">
        <f t="shared" ca="1" si="38"/>
        <v>964</v>
      </c>
      <c r="E178" s="180">
        <f t="shared" ca="1" si="39"/>
        <v>38</v>
      </c>
      <c r="F178" s="180">
        <f t="shared" ca="1" si="40"/>
        <v>67</v>
      </c>
      <c r="G178" s="180">
        <f t="shared" ca="1" si="41"/>
        <v>189.8</v>
      </c>
      <c r="H178" s="180">
        <f t="shared" ca="1" si="42"/>
        <v>2323</v>
      </c>
      <c r="I178" s="183">
        <f t="shared" ca="1" si="43"/>
        <v>39</v>
      </c>
      <c r="J178" s="176" t="str">
        <f t="shared" ca="1" si="44"/>
        <v/>
      </c>
      <c r="K178" s="127" t="str">
        <f t="shared" ca="1" si="45"/>
        <v/>
      </c>
      <c r="L178" s="183" t="str">
        <f t="shared" ca="1" si="46"/>
        <v/>
      </c>
      <c r="M178" s="127" t="str">
        <f t="shared" ca="1" si="47"/>
        <v/>
      </c>
      <c r="N178" s="127" t="str">
        <f t="shared" ca="1" si="48"/>
        <v/>
      </c>
      <c r="O178" s="180" t="str">
        <f t="shared" ca="1" si="49"/>
        <v/>
      </c>
      <c r="P178" s="183" t="str">
        <f t="shared" ca="1" si="50"/>
        <v/>
      </c>
      <c r="Q178" s="120" t="str">
        <f t="shared" ca="1" si="52"/>
        <v/>
      </c>
      <c r="R178" s="77">
        <f ca="1">IFERROR(SUM($I$15:I178)/$N$5,"")</f>
        <v>3.7498310886896986E-2</v>
      </c>
    </row>
    <row r="179" spans="1:18" x14ac:dyDescent="0.25">
      <c r="A179" s="169">
        <v>34</v>
      </c>
      <c r="B179" s="174">
        <f t="shared" si="51"/>
        <v>43567.1249999996</v>
      </c>
      <c r="C179" s="127" t="str">
        <f t="shared" ca="1" si="37"/>
        <v/>
      </c>
      <c r="D179" s="180">
        <f t="shared" ca="1" si="38"/>
        <v>961</v>
      </c>
      <c r="E179" s="180">
        <f t="shared" ca="1" si="39"/>
        <v>38</v>
      </c>
      <c r="F179" s="180">
        <f t="shared" ca="1" si="40"/>
        <v>64</v>
      </c>
      <c r="G179" s="180" t="str">
        <f t="shared" ca="1" si="41"/>
        <v/>
      </c>
      <c r="H179" s="180">
        <f t="shared" ca="1" si="42"/>
        <v>2316</v>
      </c>
      <c r="I179" s="183">
        <f t="shared" ca="1" si="43"/>
        <v>38</v>
      </c>
      <c r="J179" s="176" t="str">
        <f t="shared" ca="1" si="44"/>
        <v/>
      </c>
      <c r="K179" s="127" t="str">
        <f t="shared" ca="1" si="45"/>
        <v/>
      </c>
      <c r="L179" s="183" t="str">
        <f t="shared" ca="1" si="46"/>
        <v/>
      </c>
      <c r="M179" s="127" t="str">
        <f t="shared" ca="1" si="47"/>
        <v/>
      </c>
      <c r="N179" s="127" t="str">
        <f t="shared" ca="1" si="48"/>
        <v/>
      </c>
      <c r="O179" s="180" t="str">
        <f t="shared" ca="1" si="49"/>
        <v/>
      </c>
      <c r="P179" s="183" t="str">
        <f t="shared" ca="1" si="50"/>
        <v/>
      </c>
      <c r="Q179" s="120" t="str">
        <f t="shared" ca="1" si="52"/>
        <v/>
      </c>
      <c r="R179" s="77">
        <f ca="1">IFERROR(SUM($I$15:I179)/$N$5,"")</f>
        <v>3.7712265213278681E-2</v>
      </c>
    </row>
    <row r="180" spans="1:18" x14ac:dyDescent="0.25">
      <c r="A180" s="169">
        <v>35</v>
      </c>
      <c r="B180" s="174">
        <f t="shared" si="51"/>
        <v>43567.166666666264</v>
      </c>
      <c r="C180" s="127" t="str">
        <f t="shared" ca="1" si="37"/>
        <v/>
      </c>
      <c r="D180" s="180">
        <f t="shared" ca="1" si="38"/>
        <v>958</v>
      </c>
      <c r="E180" s="180">
        <f t="shared" ca="1" si="39"/>
        <v>38</v>
      </c>
      <c r="F180" s="180">
        <f t="shared" ca="1" si="40"/>
        <v>51</v>
      </c>
      <c r="G180" s="180">
        <f t="shared" ca="1" si="41"/>
        <v>190.34</v>
      </c>
      <c r="H180" s="180">
        <f t="shared" ca="1" si="42"/>
        <v>2328</v>
      </c>
      <c r="I180" s="183">
        <f t="shared" ca="1" si="43"/>
        <v>36</v>
      </c>
      <c r="J180" s="176" t="str">
        <f t="shared" ca="1" si="44"/>
        <v/>
      </c>
      <c r="K180" s="127" t="str">
        <f t="shared" ca="1" si="45"/>
        <v/>
      </c>
      <c r="L180" s="183" t="str">
        <f t="shared" ca="1" si="46"/>
        <v/>
      </c>
      <c r="M180" s="127" t="str">
        <f t="shared" ca="1" si="47"/>
        <v/>
      </c>
      <c r="N180" s="127" t="str">
        <f t="shared" ca="1" si="48"/>
        <v/>
      </c>
      <c r="O180" s="180" t="str">
        <f t="shared" ca="1" si="49"/>
        <v/>
      </c>
      <c r="P180" s="183" t="str">
        <f t="shared" ca="1" si="50"/>
        <v/>
      </c>
      <c r="Q180" s="120" t="str">
        <f t="shared" ca="1" si="52"/>
        <v/>
      </c>
      <c r="R180" s="77">
        <f ca="1">IFERROR(SUM($I$15:I180)/$N$5,"")</f>
        <v>3.7914958785640288E-2</v>
      </c>
    </row>
    <row r="181" spans="1:18" x14ac:dyDescent="0.25">
      <c r="A181" s="169">
        <v>36</v>
      </c>
      <c r="B181" s="174">
        <f t="shared" si="51"/>
        <v>43567.208333332928</v>
      </c>
      <c r="C181" s="127" t="str">
        <f t="shared" ca="1" si="37"/>
        <v/>
      </c>
      <c r="D181" s="180">
        <f t="shared" ca="1" si="38"/>
        <v>951</v>
      </c>
      <c r="E181" s="180">
        <f t="shared" ca="1" si="39"/>
        <v>38</v>
      </c>
      <c r="F181" s="180">
        <f t="shared" ca="1" si="40"/>
        <v>48</v>
      </c>
      <c r="G181" s="180" t="str">
        <f t="shared" ca="1" si="41"/>
        <v/>
      </c>
      <c r="H181" s="180">
        <f t="shared" ca="1" si="42"/>
        <v>2337</v>
      </c>
      <c r="I181" s="183">
        <f t="shared" ca="1" si="43"/>
        <v>40</v>
      </c>
      <c r="J181" s="176" t="str">
        <f t="shared" ca="1" si="44"/>
        <v/>
      </c>
      <c r="K181" s="127" t="str">
        <f t="shared" ca="1" si="45"/>
        <v/>
      </c>
      <c r="L181" s="183" t="str">
        <f t="shared" ca="1" si="46"/>
        <v/>
      </c>
      <c r="M181" s="127" t="str">
        <f t="shared" ca="1" si="47"/>
        <v/>
      </c>
      <c r="N181" s="127" t="str">
        <f t="shared" ca="1" si="48"/>
        <v/>
      </c>
      <c r="O181" s="180" t="str">
        <f t="shared" ca="1" si="49"/>
        <v/>
      </c>
      <c r="P181" s="183" t="str">
        <f t="shared" ca="1" si="50"/>
        <v/>
      </c>
      <c r="Q181" s="120" t="str">
        <f t="shared" ca="1" si="52"/>
        <v/>
      </c>
      <c r="R181" s="77">
        <f ca="1">IFERROR(SUM($I$15:I181)/$N$5,"")</f>
        <v>3.8140173866042071E-2</v>
      </c>
    </row>
    <row r="182" spans="1:18" x14ac:dyDescent="0.25">
      <c r="A182" s="169">
        <v>37</v>
      </c>
      <c r="B182" s="174">
        <f t="shared" si="51"/>
        <v>43567.249999999593</v>
      </c>
      <c r="C182" s="127" t="str">
        <f t="shared" ca="1" si="37"/>
        <v/>
      </c>
      <c r="D182" s="180">
        <f t="shared" ca="1" si="38"/>
        <v>960</v>
      </c>
      <c r="E182" s="180">
        <f t="shared" ca="1" si="39"/>
        <v>38</v>
      </c>
      <c r="F182" s="180">
        <f t="shared" ca="1" si="40"/>
        <v>55</v>
      </c>
      <c r="G182" s="180" t="str">
        <f t="shared" ca="1" si="41"/>
        <v/>
      </c>
      <c r="H182" s="180">
        <f t="shared" ca="1" si="42"/>
        <v>2364</v>
      </c>
      <c r="I182" s="183">
        <f t="shared" ca="1" si="43"/>
        <v>35</v>
      </c>
      <c r="J182" s="176" t="str">
        <f t="shared" ca="1" si="44"/>
        <v/>
      </c>
      <c r="K182" s="127" t="str">
        <f t="shared" ca="1" si="45"/>
        <v/>
      </c>
      <c r="L182" s="183" t="str">
        <f t="shared" ca="1" si="46"/>
        <v/>
      </c>
      <c r="M182" s="127" t="str">
        <f t="shared" ca="1" si="47"/>
        <v/>
      </c>
      <c r="N182" s="127" t="str">
        <f t="shared" ca="1" si="48"/>
        <v/>
      </c>
      <c r="O182" s="180" t="str">
        <f t="shared" ca="1" si="49"/>
        <v/>
      </c>
      <c r="P182" s="183" t="str">
        <f t="shared" ca="1" si="50"/>
        <v/>
      </c>
      <c r="Q182" s="120" t="str">
        <f t="shared" ca="1" si="52"/>
        <v/>
      </c>
      <c r="R182" s="77">
        <f ca="1">IFERROR(SUM($I$15:I182)/$N$5,"")</f>
        <v>3.8337237061393629E-2</v>
      </c>
    </row>
    <row r="183" spans="1:18" x14ac:dyDescent="0.25">
      <c r="A183" s="169">
        <v>14</v>
      </c>
      <c r="B183" s="174">
        <f t="shared" si="51"/>
        <v>43567.291666666257</v>
      </c>
      <c r="C183" s="127" t="str">
        <f t="shared" ca="1" si="37"/>
        <v/>
      </c>
      <c r="D183" s="180">
        <f t="shared" ca="1" si="38"/>
        <v>958</v>
      </c>
      <c r="E183" s="180">
        <f t="shared" ca="1" si="39"/>
        <v>38</v>
      </c>
      <c r="F183" s="180">
        <f t="shared" ca="1" si="40"/>
        <v>67</v>
      </c>
      <c r="G183" s="180">
        <f t="shared" ca="1" si="41"/>
        <v>180.79</v>
      </c>
      <c r="H183" s="180">
        <f t="shared" ca="1" si="42"/>
        <v>2512</v>
      </c>
      <c r="I183" s="183">
        <f t="shared" ca="1" si="43"/>
        <v>33</v>
      </c>
      <c r="J183" s="176" t="str">
        <f t="shared" ca="1" si="44"/>
        <v/>
      </c>
      <c r="K183" s="127" t="str">
        <f t="shared" ca="1" si="45"/>
        <v/>
      </c>
      <c r="L183" s="183" t="str">
        <f t="shared" ca="1" si="46"/>
        <v/>
      </c>
      <c r="M183" s="127" t="str">
        <f t="shared" ca="1" si="47"/>
        <v/>
      </c>
      <c r="N183" s="127" t="str">
        <f t="shared" ca="1" si="48"/>
        <v/>
      </c>
      <c r="O183" s="180" t="str">
        <f t="shared" ca="1" si="49"/>
        <v/>
      </c>
      <c r="P183" s="183" t="str">
        <f t="shared" ca="1" si="50"/>
        <v/>
      </c>
      <c r="Q183" s="120" t="str">
        <f t="shared" ca="1" si="52"/>
        <v/>
      </c>
      <c r="R183" s="77">
        <f ca="1">IFERROR(SUM($I$15:I183)/$N$5,"")</f>
        <v>3.85230395027251E-2</v>
      </c>
    </row>
    <row r="184" spans="1:18" x14ac:dyDescent="0.25">
      <c r="A184" s="169">
        <v>15</v>
      </c>
      <c r="B184" s="174">
        <f t="shared" si="51"/>
        <v>43567.333333332921</v>
      </c>
      <c r="C184" s="127" t="str">
        <f t="shared" ca="1" si="37"/>
        <v/>
      </c>
      <c r="D184" s="180">
        <f t="shared" ca="1" si="38"/>
        <v>957</v>
      </c>
      <c r="E184" s="180">
        <f t="shared" ca="1" si="39"/>
        <v>40</v>
      </c>
      <c r="F184" s="180">
        <f t="shared" ca="1" si="40"/>
        <v>54</v>
      </c>
      <c r="G184" s="180">
        <f t="shared" ca="1" si="41"/>
        <v>202.27</v>
      </c>
      <c r="H184" s="180">
        <f t="shared" ca="1" si="42"/>
        <v>2561</v>
      </c>
      <c r="I184" s="183">
        <f t="shared" ca="1" si="43"/>
        <v>33</v>
      </c>
      <c r="J184" s="176" t="str">
        <f t="shared" ca="1" si="44"/>
        <v/>
      </c>
      <c r="K184" s="127" t="str">
        <f t="shared" ca="1" si="45"/>
        <v/>
      </c>
      <c r="L184" s="183" t="str">
        <f t="shared" ca="1" si="46"/>
        <v/>
      </c>
      <c r="M184" s="127" t="str">
        <f t="shared" ca="1" si="47"/>
        <v/>
      </c>
      <c r="N184" s="127" t="str">
        <f t="shared" ca="1" si="48"/>
        <v/>
      </c>
      <c r="O184" s="180" t="str">
        <f t="shared" ca="1" si="49"/>
        <v/>
      </c>
      <c r="P184" s="183" t="str">
        <f t="shared" ca="1" si="50"/>
        <v/>
      </c>
      <c r="Q184" s="120" t="str">
        <f t="shared" ca="1" si="52"/>
        <v/>
      </c>
      <c r="R184" s="77">
        <f ca="1">IFERROR(SUM($I$15:I184)/$N$5,"")</f>
        <v>3.8708841944056577E-2</v>
      </c>
    </row>
    <row r="185" spans="1:18" x14ac:dyDescent="0.25">
      <c r="A185" s="169">
        <v>16</v>
      </c>
      <c r="B185" s="174">
        <f t="shared" si="51"/>
        <v>43567.374999999585</v>
      </c>
      <c r="C185" s="127" t="str">
        <f t="shared" ca="1" si="37"/>
        <v/>
      </c>
      <c r="D185" s="180">
        <f t="shared" ca="1" si="38"/>
        <v>958</v>
      </c>
      <c r="E185" s="180">
        <f t="shared" ca="1" si="39"/>
        <v>40</v>
      </c>
      <c r="F185" s="180">
        <f t="shared" ca="1" si="40"/>
        <v>57</v>
      </c>
      <c r="G185" s="180">
        <f t="shared" ca="1" si="41"/>
        <v>180.42</v>
      </c>
      <c r="H185" s="180">
        <f t="shared" ca="1" si="42"/>
        <v>2581</v>
      </c>
      <c r="I185" s="183">
        <f t="shared" ca="1" si="43"/>
        <v>35</v>
      </c>
      <c r="J185" s="176" t="str">
        <f t="shared" ca="1" si="44"/>
        <v/>
      </c>
      <c r="K185" s="127" t="str">
        <f t="shared" ca="1" si="45"/>
        <v/>
      </c>
      <c r="L185" s="183" t="str">
        <f t="shared" ca="1" si="46"/>
        <v/>
      </c>
      <c r="M185" s="127" t="str">
        <f t="shared" ca="1" si="47"/>
        <v/>
      </c>
      <c r="N185" s="127" t="str">
        <f t="shared" ca="1" si="48"/>
        <v/>
      </c>
      <c r="O185" s="180" t="str">
        <f t="shared" ca="1" si="49"/>
        <v/>
      </c>
      <c r="P185" s="183" t="str">
        <f t="shared" ca="1" si="50"/>
        <v/>
      </c>
      <c r="Q185" s="120" t="str">
        <f t="shared" ca="1" si="52"/>
        <v/>
      </c>
      <c r="R185" s="77">
        <f ca="1">IFERROR(SUM($I$15:I185)/$N$5,"")</f>
        <v>3.8905905139408135E-2</v>
      </c>
    </row>
    <row r="186" spans="1:18" x14ac:dyDescent="0.25">
      <c r="A186" s="169">
        <v>17</v>
      </c>
      <c r="B186" s="174">
        <f t="shared" si="51"/>
        <v>43567.41666666625</v>
      </c>
      <c r="C186" s="127" t="str">
        <f t="shared" ca="1" si="37"/>
        <v/>
      </c>
      <c r="D186" s="180">
        <f t="shared" ca="1" si="38"/>
        <v>957</v>
      </c>
      <c r="E186" s="180">
        <f t="shared" ca="1" si="39"/>
        <v>40</v>
      </c>
      <c r="F186" s="180">
        <f t="shared" ca="1" si="40"/>
        <v>54</v>
      </c>
      <c r="G186" s="180" t="str">
        <f t="shared" ca="1" si="41"/>
        <v/>
      </c>
      <c r="H186" s="180">
        <f t="shared" ca="1" si="42"/>
        <v>2573</v>
      </c>
      <c r="I186" s="183">
        <f t="shared" ca="1" si="43"/>
        <v>38</v>
      </c>
      <c r="J186" s="176" t="str">
        <f t="shared" ca="1" si="44"/>
        <v/>
      </c>
      <c r="K186" s="127" t="str">
        <f t="shared" ca="1" si="45"/>
        <v/>
      </c>
      <c r="L186" s="183" t="str">
        <f t="shared" ca="1" si="46"/>
        <v/>
      </c>
      <c r="M186" s="127" t="str">
        <f t="shared" ca="1" si="47"/>
        <v/>
      </c>
      <c r="N186" s="127" t="str">
        <f t="shared" ca="1" si="48"/>
        <v/>
      </c>
      <c r="O186" s="180" t="str">
        <f t="shared" ca="1" si="49"/>
        <v/>
      </c>
      <c r="P186" s="183" t="str">
        <f t="shared" ca="1" si="50"/>
        <v/>
      </c>
      <c r="Q186" s="120" t="str">
        <f t="shared" ca="1" si="52"/>
        <v/>
      </c>
      <c r="R186" s="77">
        <f ca="1">IFERROR(SUM($I$15:I186)/$N$5,"")</f>
        <v>3.911985946578983E-2</v>
      </c>
    </row>
    <row r="187" spans="1:18" x14ac:dyDescent="0.25">
      <c r="A187" s="169">
        <v>18</v>
      </c>
      <c r="B187" s="174">
        <f t="shared" si="51"/>
        <v>43567.458333332914</v>
      </c>
      <c r="C187" s="127" t="str">
        <f t="shared" ca="1" si="37"/>
        <v/>
      </c>
      <c r="D187" s="180">
        <f t="shared" ca="1" si="38"/>
        <v>955</v>
      </c>
      <c r="E187" s="180">
        <f t="shared" ca="1" si="39"/>
        <v>40</v>
      </c>
      <c r="F187" s="180">
        <f t="shared" ca="1" si="40"/>
        <v>60</v>
      </c>
      <c r="G187" s="180" t="str">
        <f t="shared" ca="1" si="41"/>
        <v/>
      </c>
      <c r="H187" s="180">
        <f t="shared" ca="1" si="42"/>
        <v>2813</v>
      </c>
      <c r="I187" s="183">
        <f t="shared" ca="1" si="43"/>
        <v>41</v>
      </c>
      <c r="J187" s="176" t="str">
        <f t="shared" ca="1" si="44"/>
        <v/>
      </c>
      <c r="K187" s="127" t="str">
        <f t="shared" ca="1" si="45"/>
        <v/>
      </c>
      <c r="L187" s="183" t="str">
        <f t="shared" ca="1" si="46"/>
        <v/>
      </c>
      <c r="M187" s="127" t="str">
        <f t="shared" ca="1" si="47"/>
        <v/>
      </c>
      <c r="N187" s="127" t="str">
        <f t="shared" ca="1" si="48"/>
        <v/>
      </c>
      <c r="O187" s="180" t="str">
        <f t="shared" ca="1" si="49"/>
        <v/>
      </c>
      <c r="P187" s="183" t="str">
        <f t="shared" ca="1" si="50"/>
        <v/>
      </c>
      <c r="Q187" s="120" t="str">
        <f t="shared" ca="1" si="52"/>
        <v/>
      </c>
      <c r="R187" s="77">
        <f ca="1">IFERROR(SUM($I$15:I187)/$N$5,"")</f>
        <v>3.9350704923201654E-2</v>
      </c>
    </row>
    <row r="188" spans="1:18" x14ac:dyDescent="0.25">
      <c r="A188" s="169">
        <v>19</v>
      </c>
      <c r="B188" s="174">
        <f t="shared" si="51"/>
        <v>43567.499999999578</v>
      </c>
      <c r="C188" s="127" t="str">
        <f t="shared" ca="1" si="37"/>
        <v/>
      </c>
      <c r="D188" s="180">
        <f t="shared" ca="1" si="38"/>
        <v>961</v>
      </c>
      <c r="E188" s="180">
        <f t="shared" ca="1" si="39"/>
        <v>40</v>
      </c>
      <c r="F188" s="180">
        <f t="shared" ca="1" si="40"/>
        <v>72</v>
      </c>
      <c r="G188" s="180" t="str">
        <f t="shared" ca="1" si="41"/>
        <v/>
      </c>
      <c r="H188" s="180">
        <f t="shared" ca="1" si="42"/>
        <v>2156</v>
      </c>
      <c r="I188" s="183">
        <f t="shared" ca="1" si="43"/>
        <v>49</v>
      </c>
      <c r="J188" s="176" t="str">
        <f t="shared" ca="1" si="44"/>
        <v/>
      </c>
      <c r="K188" s="127" t="str">
        <f t="shared" ca="1" si="45"/>
        <v/>
      </c>
      <c r="L188" s="183" t="str">
        <f t="shared" ca="1" si="46"/>
        <v/>
      </c>
      <c r="M188" s="127" t="str">
        <f t="shared" ca="1" si="47"/>
        <v/>
      </c>
      <c r="N188" s="127" t="str">
        <f t="shared" ca="1" si="48"/>
        <v/>
      </c>
      <c r="O188" s="180" t="str">
        <f t="shared" ca="1" si="49"/>
        <v/>
      </c>
      <c r="P188" s="183" t="str">
        <f t="shared" ca="1" si="50"/>
        <v/>
      </c>
      <c r="Q188" s="120" t="str">
        <f t="shared" ca="1" si="52"/>
        <v/>
      </c>
      <c r="R188" s="77">
        <f ca="1">IFERROR(SUM($I$15:I188)/$N$5,"")</f>
        <v>3.9626593396693846E-2</v>
      </c>
    </row>
    <row r="189" spans="1:18" x14ac:dyDescent="0.25">
      <c r="A189" s="169">
        <v>20</v>
      </c>
      <c r="B189" s="174">
        <f t="shared" si="51"/>
        <v>43567.541666666242</v>
      </c>
      <c r="C189" s="127" t="str">
        <f t="shared" ca="1" si="37"/>
        <v/>
      </c>
      <c r="D189" s="180">
        <f t="shared" ca="1" si="38"/>
        <v>942</v>
      </c>
      <c r="E189" s="180">
        <f t="shared" ca="1" si="39"/>
        <v>40</v>
      </c>
      <c r="F189" s="180">
        <f t="shared" ca="1" si="40"/>
        <v>77</v>
      </c>
      <c r="G189" s="180" t="str">
        <f t="shared" ca="1" si="41"/>
        <v/>
      </c>
      <c r="H189" s="180">
        <f t="shared" ca="1" si="42"/>
        <v>2862</v>
      </c>
      <c r="I189" s="183">
        <f t="shared" ca="1" si="43"/>
        <v>47</v>
      </c>
      <c r="J189" s="176" t="str">
        <f t="shared" ca="1" si="44"/>
        <v/>
      </c>
      <c r="K189" s="127" t="str">
        <f t="shared" ca="1" si="45"/>
        <v/>
      </c>
      <c r="L189" s="183" t="str">
        <f t="shared" ca="1" si="46"/>
        <v/>
      </c>
      <c r="M189" s="127" t="str">
        <f t="shared" ca="1" si="47"/>
        <v/>
      </c>
      <c r="N189" s="127" t="str">
        <f t="shared" ca="1" si="48"/>
        <v/>
      </c>
      <c r="O189" s="180" t="str">
        <f t="shared" ca="1" si="49"/>
        <v/>
      </c>
      <c r="P189" s="183" t="str">
        <f t="shared" ca="1" si="50"/>
        <v/>
      </c>
      <c r="Q189" s="120" t="str">
        <f t="shared" ca="1" si="52"/>
        <v/>
      </c>
      <c r="R189" s="77">
        <f ca="1">IFERROR(SUM($I$15:I189)/$N$5,"")</f>
        <v>3.9891221116165936E-2</v>
      </c>
    </row>
    <row r="190" spans="1:18" x14ac:dyDescent="0.25">
      <c r="A190" s="169">
        <v>21</v>
      </c>
      <c r="B190" s="174">
        <f t="shared" si="51"/>
        <v>43567.583333332906</v>
      </c>
      <c r="C190" s="127" t="str">
        <f t="shared" ca="1" si="37"/>
        <v/>
      </c>
      <c r="D190" s="180">
        <f t="shared" ca="1" si="38"/>
        <v>935</v>
      </c>
      <c r="E190" s="180">
        <f t="shared" ca="1" si="39"/>
        <v>40</v>
      </c>
      <c r="F190" s="180">
        <f t="shared" ca="1" si="40"/>
        <v>63</v>
      </c>
      <c r="G190" s="180" t="str">
        <f t="shared" ca="1" si="41"/>
        <v/>
      </c>
      <c r="H190" s="180">
        <f t="shared" ca="1" si="42"/>
        <v>2912</v>
      </c>
      <c r="I190" s="183">
        <f t="shared" ca="1" si="43"/>
        <v>39</v>
      </c>
      <c r="J190" s="176" t="str">
        <f t="shared" ca="1" si="44"/>
        <v/>
      </c>
      <c r="K190" s="127" t="str">
        <f t="shared" ca="1" si="45"/>
        <v/>
      </c>
      <c r="L190" s="183" t="str">
        <f t="shared" ca="1" si="46"/>
        <v/>
      </c>
      <c r="M190" s="127" t="str">
        <f t="shared" ca="1" si="47"/>
        <v/>
      </c>
      <c r="N190" s="127" t="str">
        <f t="shared" ca="1" si="48"/>
        <v/>
      </c>
      <c r="O190" s="180" t="str">
        <f t="shared" ca="1" si="49"/>
        <v/>
      </c>
      <c r="P190" s="183" t="str">
        <f t="shared" ca="1" si="50"/>
        <v/>
      </c>
      <c r="Q190" s="120" t="str">
        <f t="shared" ca="1" si="52"/>
        <v/>
      </c>
      <c r="R190" s="77">
        <f ca="1">IFERROR(SUM($I$15:I190)/$N$5,"")</f>
        <v>4.0110805819557678E-2</v>
      </c>
    </row>
    <row r="191" spans="1:18" x14ac:dyDescent="0.25">
      <c r="A191" s="169">
        <v>22</v>
      </c>
      <c r="B191" s="174">
        <f t="shared" si="51"/>
        <v>43567.624999999571</v>
      </c>
      <c r="C191" s="127" t="str">
        <f t="shared" ca="1" si="37"/>
        <v/>
      </c>
      <c r="D191" s="180">
        <f t="shared" ca="1" si="38"/>
        <v>939</v>
      </c>
      <c r="E191" s="180">
        <f t="shared" ca="1" si="39"/>
        <v>40</v>
      </c>
      <c r="F191" s="180">
        <f t="shared" ca="1" si="40"/>
        <v>77</v>
      </c>
      <c r="G191" s="180" t="str">
        <f t="shared" ca="1" si="41"/>
        <v/>
      </c>
      <c r="H191" s="180">
        <f t="shared" ca="1" si="42"/>
        <v>3084</v>
      </c>
      <c r="I191" s="183">
        <f t="shared" ca="1" si="43"/>
        <v>48</v>
      </c>
      <c r="J191" s="176" t="str">
        <f t="shared" ca="1" si="44"/>
        <v/>
      </c>
      <c r="K191" s="127" t="str">
        <f t="shared" ca="1" si="45"/>
        <v/>
      </c>
      <c r="L191" s="183" t="str">
        <f t="shared" ca="1" si="46"/>
        <v/>
      </c>
      <c r="M191" s="127" t="str">
        <f t="shared" ca="1" si="47"/>
        <v/>
      </c>
      <c r="N191" s="127" t="str">
        <f t="shared" ca="1" si="48"/>
        <v/>
      </c>
      <c r="O191" s="180" t="str">
        <f t="shared" ca="1" si="49"/>
        <v/>
      </c>
      <c r="P191" s="183" t="str">
        <f t="shared" ca="1" si="50"/>
        <v/>
      </c>
      <c r="Q191" s="120" t="str">
        <f t="shared" ca="1" si="52"/>
        <v/>
      </c>
      <c r="R191" s="77">
        <f ca="1">IFERROR(SUM($I$15:I191)/$N$5,"")</f>
        <v>4.0381063916039815E-2</v>
      </c>
    </row>
    <row r="192" spans="1:18" x14ac:dyDescent="0.25">
      <c r="A192" s="169">
        <v>23</v>
      </c>
      <c r="B192" s="174">
        <f t="shared" si="51"/>
        <v>43567.666666666235</v>
      </c>
      <c r="C192" s="127" t="str">
        <f t="shared" ca="1" si="37"/>
        <v/>
      </c>
      <c r="D192" s="180">
        <f t="shared" ca="1" si="38"/>
        <v>936</v>
      </c>
      <c r="E192" s="180">
        <f t="shared" ca="1" si="39"/>
        <v>40</v>
      </c>
      <c r="F192" s="180">
        <f t="shared" ca="1" si="40"/>
        <v>77</v>
      </c>
      <c r="G192" s="180" t="str">
        <f t="shared" ca="1" si="41"/>
        <v/>
      </c>
      <c r="H192" s="180">
        <f t="shared" ca="1" si="42"/>
        <v>3110</v>
      </c>
      <c r="I192" s="183">
        <f t="shared" ca="1" si="43"/>
        <v>46</v>
      </c>
      <c r="J192" s="176" t="str">
        <f t="shared" ca="1" si="44"/>
        <v/>
      </c>
      <c r="K192" s="127" t="str">
        <f t="shared" ca="1" si="45"/>
        <v/>
      </c>
      <c r="L192" s="183" t="str">
        <f t="shared" ca="1" si="46"/>
        <v/>
      </c>
      <c r="M192" s="127" t="str">
        <f t="shared" ca="1" si="47"/>
        <v/>
      </c>
      <c r="N192" s="127" t="str">
        <f t="shared" ca="1" si="48"/>
        <v/>
      </c>
      <c r="O192" s="180" t="str">
        <f t="shared" ca="1" si="49"/>
        <v/>
      </c>
      <c r="P192" s="183" t="str">
        <f t="shared" ca="1" si="50"/>
        <v/>
      </c>
      <c r="Q192" s="120" t="str">
        <f t="shared" ca="1" si="52"/>
        <v/>
      </c>
      <c r="R192" s="77">
        <f ca="1">IFERROR(SUM($I$15:I192)/$N$5,"")</f>
        <v>4.0640061258501871E-2</v>
      </c>
    </row>
    <row r="193" spans="1:18" x14ac:dyDescent="0.25">
      <c r="A193" s="169">
        <v>24</v>
      </c>
      <c r="B193" s="174">
        <f t="shared" si="51"/>
        <v>43567.708333332899</v>
      </c>
      <c r="C193" s="127" t="str">
        <f t="shared" ca="1" si="37"/>
        <v/>
      </c>
      <c r="D193" s="180">
        <f t="shared" ca="1" si="38"/>
        <v>936</v>
      </c>
      <c r="E193" s="180">
        <f t="shared" ca="1" si="39"/>
        <v>40</v>
      </c>
      <c r="F193" s="180">
        <f t="shared" ca="1" si="40"/>
        <v>77</v>
      </c>
      <c r="G193" s="180" t="str">
        <f t="shared" ca="1" si="41"/>
        <v/>
      </c>
      <c r="H193" s="180">
        <f t="shared" ca="1" si="42"/>
        <v>3135</v>
      </c>
      <c r="I193" s="183">
        <f t="shared" ca="1" si="43"/>
        <v>48</v>
      </c>
      <c r="J193" s="176" t="str">
        <f t="shared" ca="1" si="44"/>
        <v/>
      </c>
      <c r="K193" s="127" t="str">
        <f t="shared" ca="1" si="45"/>
        <v/>
      </c>
      <c r="L193" s="183" t="str">
        <f t="shared" ca="1" si="46"/>
        <v/>
      </c>
      <c r="M193" s="127" t="str">
        <f t="shared" ca="1" si="47"/>
        <v/>
      </c>
      <c r="N193" s="127" t="str">
        <f t="shared" ca="1" si="48"/>
        <v/>
      </c>
      <c r="O193" s="180" t="str">
        <f t="shared" ca="1" si="49"/>
        <v/>
      </c>
      <c r="P193" s="183" t="str">
        <f t="shared" ca="1" si="50"/>
        <v/>
      </c>
      <c r="Q193" s="120" t="str">
        <f t="shared" ca="1" si="52"/>
        <v/>
      </c>
      <c r="R193" s="77">
        <f ca="1">IFERROR(SUM($I$15:I193)/$N$5,"")</f>
        <v>4.0910319354984008E-2</v>
      </c>
    </row>
    <row r="194" spans="1:18" x14ac:dyDescent="0.25">
      <c r="A194" s="169">
        <v>25</v>
      </c>
      <c r="B194" s="174">
        <f t="shared" si="51"/>
        <v>43567.749999999563</v>
      </c>
      <c r="C194" s="127" t="str">
        <f t="shared" ca="1" si="37"/>
        <v/>
      </c>
      <c r="D194" s="180">
        <f t="shared" ca="1" si="38"/>
        <v>936</v>
      </c>
      <c r="E194" s="180">
        <f t="shared" ca="1" si="39"/>
        <v>40</v>
      </c>
      <c r="F194" s="180">
        <f t="shared" ca="1" si="40"/>
        <v>78</v>
      </c>
      <c r="G194" s="180">
        <f t="shared" ca="1" si="41"/>
        <v>182.87</v>
      </c>
      <c r="H194" s="180">
        <f t="shared" ca="1" si="42"/>
        <v>3116</v>
      </c>
      <c r="I194" s="183">
        <f t="shared" ca="1" si="43"/>
        <v>50</v>
      </c>
      <c r="J194" s="176" t="str">
        <f t="shared" ca="1" si="44"/>
        <v/>
      </c>
      <c r="K194" s="127" t="str">
        <f t="shared" ca="1" si="45"/>
        <v/>
      </c>
      <c r="L194" s="183" t="str">
        <f t="shared" ca="1" si="46"/>
        <v/>
      </c>
      <c r="M194" s="127" t="str">
        <f t="shared" ca="1" si="47"/>
        <v/>
      </c>
      <c r="N194" s="127" t="str">
        <f t="shared" ca="1" si="48"/>
        <v/>
      </c>
      <c r="O194" s="180" t="str">
        <f t="shared" ca="1" si="49"/>
        <v/>
      </c>
      <c r="P194" s="183" t="str">
        <f t="shared" ca="1" si="50"/>
        <v/>
      </c>
      <c r="Q194" s="120" t="str">
        <f t="shared" ca="1" si="52"/>
        <v/>
      </c>
      <c r="R194" s="77">
        <f ca="1">IFERROR(SUM($I$15:I194)/$N$5,"")</f>
        <v>4.1191838205486241E-2</v>
      </c>
    </row>
    <row r="195" spans="1:18" x14ac:dyDescent="0.25">
      <c r="A195" s="169">
        <v>26</v>
      </c>
      <c r="B195" s="174">
        <f t="shared" si="51"/>
        <v>43567.791666666228</v>
      </c>
      <c r="C195" s="127" t="str">
        <f t="shared" ca="1" si="37"/>
        <v/>
      </c>
      <c r="D195" s="180">
        <f t="shared" ca="1" si="38"/>
        <v>941</v>
      </c>
      <c r="E195" s="180">
        <f t="shared" ca="1" si="39"/>
        <v>40</v>
      </c>
      <c r="F195" s="180">
        <f t="shared" ca="1" si="40"/>
        <v>71</v>
      </c>
      <c r="G195" s="180" t="str">
        <f t="shared" ca="1" si="41"/>
        <v/>
      </c>
      <c r="H195" s="180">
        <f t="shared" ca="1" si="42"/>
        <v>3229</v>
      </c>
      <c r="I195" s="183">
        <f t="shared" ca="1" si="43"/>
        <v>45</v>
      </c>
      <c r="J195" s="176" t="str">
        <f t="shared" ca="1" si="44"/>
        <v/>
      </c>
      <c r="K195" s="127" t="str">
        <f t="shared" ca="1" si="45"/>
        <v/>
      </c>
      <c r="L195" s="183" t="str">
        <f t="shared" ca="1" si="46"/>
        <v/>
      </c>
      <c r="M195" s="127" t="str">
        <f t="shared" ca="1" si="47"/>
        <v/>
      </c>
      <c r="N195" s="127" t="str">
        <f t="shared" ca="1" si="48"/>
        <v/>
      </c>
      <c r="O195" s="180" t="str">
        <f t="shared" ca="1" si="49"/>
        <v/>
      </c>
      <c r="P195" s="183" t="str">
        <f t="shared" ca="1" si="50"/>
        <v/>
      </c>
      <c r="Q195" s="120" t="str">
        <f t="shared" ca="1" si="52"/>
        <v/>
      </c>
      <c r="R195" s="77">
        <f ca="1">IFERROR(SUM($I$15:I195)/$N$5,"")</f>
        <v>4.1445205170938249E-2</v>
      </c>
    </row>
    <row r="196" spans="1:18" x14ac:dyDescent="0.25">
      <c r="A196" s="169">
        <v>27</v>
      </c>
      <c r="B196" s="174">
        <f t="shared" si="51"/>
        <v>43567.833333332892</v>
      </c>
      <c r="C196" s="127" t="str">
        <f t="shared" ca="1" si="37"/>
        <v/>
      </c>
      <c r="D196" s="180">
        <f t="shared" ca="1" si="38"/>
        <v>936</v>
      </c>
      <c r="E196" s="180">
        <f t="shared" ca="1" si="39"/>
        <v>40</v>
      </c>
      <c r="F196" s="180">
        <f t="shared" ca="1" si="40"/>
        <v>74</v>
      </c>
      <c r="G196" s="180">
        <f t="shared" ca="1" si="41"/>
        <v>189.8</v>
      </c>
      <c r="H196" s="180">
        <f t="shared" ca="1" si="42"/>
        <v>3231</v>
      </c>
      <c r="I196" s="183">
        <f t="shared" ca="1" si="43"/>
        <v>45</v>
      </c>
      <c r="J196" s="176" t="str">
        <f t="shared" ca="1" si="44"/>
        <v/>
      </c>
      <c r="K196" s="127" t="str">
        <f t="shared" ca="1" si="45"/>
        <v/>
      </c>
      <c r="L196" s="183" t="str">
        <f t="shared" ca="1" si="46"/>
        <v/>
      </c>
      <c r="M196" s="127" t="str">
        <f t="shared" ca="1" si="47"/>
        <v/>
      </c>
      <c r="N196" s="127" t="str">
        <f t="shared" ca="1" si="48"/>
        <v/>
      </c>
      <c r="O196" s="180" t="str">
        <f t="shared" ca="1" si="49"/>
        <v/>
      </c>
      <c r="P196" s="183" t="str">
        <f t="shared" ca="1" si="50"/>
        <v/>
      </c>
      <c r="Q196" s="120" t="str">
        <f t="shared" ca="1" si="52"/>
        <v/>
      </c>
      <c r="R196" s="77">
        <f ca="1">IFERROR(SUM($I$15:I196)/$N$5,"")</f>
        <v>4.169857213639025E-2</v>
      </c>
    </row>
    <row r="197" spans="1:18" x14ac:dyDescent="0.25">
      <c r="A197" s="169">
        <v>28</v>
      </c>
      <c r="B197" s="174">
        <f t="shared" si="51"/>
        <v>43567.874999999556</v>
      </c>
      <c r="C197" s="127" t="str">
        <f t="shared" ca="1" si="37"/>
        <v/>
      </c>
      <c r="D197" s="180">
        <f t="shared" ca="1" si="38"/>
        <v>936</v>
      </c>
      <c r="E197" s="180">
        <f t="shared" ca="1" si="39"/>
        <v>40</v>
      </c>
      <c r="F197" s="180">
        <f t="shared" ca="1" si="40"/>
        <v>71</v>
      </c>
      <c r="G197" s="180" t="str">
        <f t="shared" ca="1" si="41"/>
        <v/>
      </c>
      <c r="H197" s="180">
        <f t="shared" ca="1" si="42"/>
        <v>3225</v>
      </c>
      <c r="I197" s="183">
        <f t="shared" ca="1" si="43"/>
        <v>43</v>
      </c>
      <c r="J197" s="176" t="str">
        <f t="shared" ca="1" si="44"/>
        <v/>
      </c>
      <c r="K197" s="127" t="str">
        <f t="shared" ca="1" si="45"/>
        <v/>
      </c>
      <c r="L197" s="183" t="str">
        <f t="shared" ca="1" si="46"/>
        <v/>
      </c>
      <c r="M197" s="127" t="str">
        <f t="shared" ca="1" si="47"/>
        <v/>
      </c>
      <c r="N197" s="127" t="str">
        <f t="shared" ca="1" si="48"/>
        <v/>
      </c>
      <c r="O197" s="180" t="str">
        <f t="shared" ca="1" si="49"/>
        <v/>
      </c>
      <c r="P197" s="183" t="str">
        <f t="shared" ca="1" si="50"/>
        <v/>
      </c>
      <c r="Q197" s="120" t="str">
        <f t="shared" ca="1" si="52"/>
        <v/>
      </c>
      <c r="R197" s="77">
        <f ca="1">IFERROR(SUM($I$15:I197)/$N$5,"")</f>
        <v>4.1940678347822169E-2</v>
      </c>
    </row>
    <row r="198" spans="1:18" x14ac:dyDescent="0.25">
      <c r="A198" s="169">
        <v>29</v>
      </c>
      <c r="B198" s="174">
        <f t="shared" si="51"/>
        <v>43567.91666666622</v>
      </c>
      <c r="C198" s="127" t="str">
        <f t="shared" ca="1" si="37"/>
        <v/>
      </c>
      <c r="D198" s="180">
        <f t="shared" ca="1" si="38"/>
        <v>934</v>
      </c>
      <c r="E198" s="180">
        <f t="shared" ca="1" si="39"/>
        <v>40</v>
      </c>
      <c r="F198" s="180">
        <f t="shared" ca="1" si="40"/>
        <v>77</v>
      </c>
      <c r="G198" s="180" t="str">
        <f t="shared" ca="1" si="41"/>
        <v/>
      </c>
      <c r="H198" s="180">
        <f t="shared" ca="1" si="42"/>
        <v>3182</v>
      </c>
      <c r="I198" s="183">
        <f t="shared" ca="1" si="43"/>
        <v>47</v>
      </c>
      <c r="J198" s="176" t="str">
        <f t="shared" ca="1" si="44"/>
        <v/>
      </c>
      <c r="K198" s="127" t="str">
        <f t="shared" ca="1" si="45"/>
        <v/>
      </c>
      <c r="L198" s="183" t="str">
        <f t="shared" ca="1" si="46"/>
        <v/>
      </c>
      <c r="M198" s="127" t="str">
        <f t="shared" ca="1" si="47"/>
        <v/>
      </c>
      <c r="N198" s="127" t="str">
        <f t="shared" ca="1" si="48"/>
        <v/>
      </c>
      <c r="O198" s="180" t="str">
        <f t="shared" ca="1" si="49"/>
        <v/>
      </c>
      <c r="P198" s="183" t="str">
        <f t="shared" ca="1" si="50"/>
        <v/>
      </c>
      <c r="Q198" s="120" t="str">
        <f t="shared" ca="1" si="52"/>
        <v/>
      </c>
      <c r="R198" s="77">
        <f ca="1">IFERROR(SUM($I$15:I198)/$N$5,"")</f>
        <v>4.2205306067294265E-2</v>
      </c>
    </row>
    <row r="199" spans="1:18" x14ac:dyDescent="0.25">
      <c r="A199" s="169">
        <v>30</v>
      </c>
      <c r="B199" s="174">
        <f t="shared" si="51"/>
        <v>43567.958333332885</v>
      </c>
      <c r="C199" s="127" t="str">
        <f t="shared" ca="1" si="37"/>
        <v/>
      </c>
      <c r="D199" s="180">
        <f t="shared" ca="1" si="38"/>
        <v>935</v>
      </c>
      <c r="E199" s="180">
        <f t="shared" ca="1" si="39"/>
        <v>40</v>
      </c>
      <c r="F199" s="180">
        <f t="shared" ca="1" si="40"/>
        <v>76</v>
      </c>
      <c r="G199" s="180" t="str">
        <f t="shared" ca="1" si="41"/>
        <v/>
      </c>
      <c r="H199" s="180">
        <f t="shared" ca="1" si="42"/>
        <v>3220</v>
      </c>
      <c r="I199" s="183">
        <f t="shared" ca="1" si="43"/>
        <v>44</v>
      </c>
      <c r="J199" s="176" t="str">
        <f t="shared" ca="1" si="44"/>
        <v/>
      </c>
      <c r="K199" s="127" t="str">
        <f t="shared" ca="1" si="45"/>
        <v/>
      </c>
      <c r="L199" s="183" t="str">
        <f t="shared" ca="1" si="46"/>
        <v/>
      </c>
      <c r="M199" s="127" t="str">
        <f t="shared" ca="1" si="47"/>
        <v/>
      </c>
      <c r="N199" s="127" t="str">
        <f t="shared" ca="1" si="48"/>
        <v/>
      </c>
      <c r="O199" s="180" t="str">
        <f t="shared" ca="1" si="49"/>
        <v/>
      </c>
      <c r="P199" s="183" t="str">
        <f t="shared" ca="1" si="50"/>
        <v/>
      </c>
      <c r="Q199" s="120" t="str">
        <f t="shared" ca="1" si="52"/>
        <v/>
      </c>
      <c r="R199" s="77">
        <f ca="1">IFERROR(SUM($I$15:I199)/$N$5,"")</f>
        <v>4.2453042655736226E-2</v>
      </c>
    </row>
    <row r="200" spans="1:18" x14ac:dyDescent="0.25">
      <c r="A200" s="169">
        <v>31</v>
      </c>
      <c r="B200" s="174">
        <f t="shared" si="51"/>
        <v>43567.999999999549</v>
      </c>
      <c r="C200" s="127" t="str">
        <f t="shared" ca="1" si="37"/>
        <v/>
      </c>
      <c r="D200" s="180">
        <f t="shared" ca="1" si="38"/>
        <v>935</v>
      </c>
      <c r="E200" s="180">
        <f t="shared" ca="1" si="39"/>
        <v>40</v>
      </c>
      <c r="F200" s="180">
        <f t="shared" ca="1" si="40"/>
        <v>75</v>
      </c>
      <c r="G200" s="180" t="str">
        <f t="shared" ca="1" si="41"/>
        <v/>
      </c>
      <c r="H200" s="180">
        <f t="shared" ca="1" si="42"/>
        <v>3250</v>
      </c>
      <c r="I200" s="183">
        <f t="shared" ca="1" si="43"/>
        <v>46</v>
      </c>
      <c r="J200" s="176" t="str">
        <f t="shared" ca="1" si="44"/>
        <v/>
      </c>
      <c r="K200" s="127" t="str">
        <f t="shared" ca="1" si="45"/>
        <v/>
      </c>
      <c r="L200" s="183" t="str">
        <f t="shared" ca="1" si="46"/>
        <v/>
      </c>
      <c r="M200" s="127" t="str">
        <f t="shared" ca="1" si="47"/>
        <v/>
      </c>
      <c r="N200" s="127" t="str">
        <f t="shared" ca="1" si="48"/>
        <v/>
      </c>
      <c r="O200" s="180" t="str">
        <f t="shared" ca="1" si="49"/>
        <v/>
      </c>
      <c r="P200" s="183" t="str">
        <f t="shared" ca="1" si="50"/>
        <v/>
      </c>
      <c r="Q200" s="120" t="str">
        <f t="shared" ca="1" si="52"/>
        <v/>
      </c>
      <c r="R200" s="77">
        <f ca="1">IFERROR(SUM($I$15:I200)/$N$5,"")</f>
        <v>4.2712039998198281E-2</v>
      </c>
    </row>
    <row r="201" spans="1:18" x14ac:dyDescent="0.25">
      <c r="A201" s="169">
        <v>32</v>
      </c>
      <c r="B201" s="174">
        <f t="shared" si="51"/>
        <v>43568.041666666213</v>
      </c>
      <c r="C201" s="127" t="str">
        <f t="shared" ca="1" si="37"/>
        <v/>
      </c>
      <c r="D201" s="180">
        <f t="shared" ca="1" si="38"/>
        <v>935</v>
      </c>
      <c r="E201" s="180">
        <f t="shared" ca="1" si="39"/>
        <v>40</v>
      </c>
      <c r="F201" s="180">
        <f t="shared" ca="1" si="40"/>
        <v>68</v>
      </c>
      <c r="G201" s="180" t="str">
        <f t="shared" ca="1" si="41"/>
        <v/>
      </c>
      <c r="H201" s="180">
        <f t="shared" ca="1" si="42"/>
        <v>3272</v>
      </c>
      <c r="I201" s="183">
        <f t="shared" ca="1" si="43"/>
        <v>41</v>
      </c>
      <c r="J201" s="176" t="str">
        <f t="shared" ca="1" si="44"/>
        <v/>
      </c>
      <c r="K201" s="127" t="str">
        <f t="shared" ca="1" si="45"/>
        <v/>
      </c>
      <c r="L201" s="183" t="str">
        <f t="shared" ca="1" si="46"/>
        <v/>
      </c>
      <c r="M201" s="127" t="str">
        <f t="shared" ca="1" si="47"/>
        <v/>
      </c>
      <c r="N201" s="127" t="str">
        <f t="shared" ca="1" si="48"/>
        <v/>
      </c>
      <c r="O201" s="180" t="str">
        <f t="shared" ca="1" si="49"/>
        <v/>
      </c>
      <c r="P201" s="183" t="str">
        <f t="shared" ca="1" si="50"/>
        <v/>
      </c>
      <c r="Q201" s="120" t="str">
        <f t="shared" ca="1" si="52"/>
        <v/>
      </c>
      <c r="R201" s="77">
        <f ca="1">IFERROR(SUM($I$15:I201)/$N$5,"")</f>
        <v>4.2942885455610105E-2</v>
      </c>
    </row>
    <row r="202" spans="1:18" x14ac:dyDescent="0.25">
      <c r="A202" s="169">
        <v>33</v>
      </c>
      <c r="B202" s="174">
        <f t="shared" si="51"/>
        <v>43568.083333332877</v>
      </c>
      <c r="C202" s="127" t="str">
        <f t="shared" ca="1" si="37"/>
        <v/>
      </c>
      <c r="D202" s="180">
        <f t="shared" ca="1" si="38"/>
        <v>934</v>
      </c>
      <c r="E202" s="180">
        <f t="shared" ca="1" si="39"/>
        <v>40</v>
      </c>
      <c r="F202" s="180">
        <f t="shared" ca="1" si="40"/>
        <v>67</v>
      </c>
      <c r="G202" s="180">
        <f t="shared" ca="1" si="41"/>
        <v>182.87</v>
      </c>
      <c r="H202" s="180">
        <f t="shared" ca="1" si="42"/>
        <v>3294</v>
      </c>
      <c r="I202" s="183">
        <f t="shared" ca="1" si="43"/>
        <v>47</v>
      </c>
      <c r="J202" s="176" t="str">
        <f t="shared" ca="1" si="44"/>
        <v/>
      </c>
      <c r="K202" s="127" t="str">
        <f t="shared" ca="1" si="45"/>
        <v/>
      </c>
      <c r="L202" s="183" t="str">
        <f t="shared" ca="1" si="46"/>
        <v/>
      </c>
      <c r="M202" s="127" t="str">
        <f t="shared" ca="1" si="47"/>
        <v/>
      </c>
      <c r="N202" s="127" t="str">
        <f t="shared" ca="1" si="48"/>
        <v/>
      </c>
      <c r="O202" s="180" t="str">
        <f t="shared" ca="1" si="49"/>
        <v/>
      </c>
      <c r="P202" s="183" t="str">
        <f t="shared" ca="1" si="50"/>
        <v/>
      </c>
      <c r="Q202" s="120" t="str">
        <f t="shared" ca="1" si="52"/>
        <v/>
      </c>
      <c r="R202" s="77">
        <f ca="1">IFERROR(SUM($I$15:I202)/$N$5,"")</f>
        <v>4.3207513175082202E-2</v>
      </c>
    </row>
    <row r="203" spans="1:18" x14ac:dyDescent="0.25">
      <c r="A203" s="169">
        <v>34</v>
      </c>
      <c r="B203" s="174">
        <f t="shared" si="51"/>
        <v>43568.124999999542</v>
      </c>
      <c r="C203" s="127" t="str">
        <f t="shared" ca="1" si="37"/>
        <v/>
      </c>
      <c r="D203" s="180">
        <f t="shared" ca="1" si="38"/>
        <v>936</v>
      </c>
      <c r="E203" s="180">
        <f t="shared" ca="1" si="39"/>
        <v>40</v>
      </c>
      <c r="F203" s="180">
        <f t="shared" ca="1" si="40"/>
        <v>65</v>
      </c>
      <c r="G203" s="180">
        <f t="shared" ca="1" si="41"/>
        <v>193.96</v>
      </c>
      <c r="H203" s="180">
        <f t="shared" ca="1" si="42"/>
        <v>3243</v>
      </c>
      <c r="I203" s="183">
        <f t="shared" ca="1" si="43"/>
        <v>48</v>
      </c>
      <c r="J203" s="176" t="str">
        <f t="shared" ca="1" si="44"/>
        <v/>
      </c>
      <c r="K203" s="127" t="str">
        <f t="shared" ca="1" si="45"/>
        <v/>
      </c>
      <c r="L203" s="183" t="str">
        <f t="shared" ca="1" si="46"/>
        <v/>
      </c>
      <c r="M203" s="127" t="str">
        <f t="shared" ca="1" si="47"/>
        <v/>
      </c>
      <c r="N203" s="127" t="str">
        <f t="shared" ca="1" si="48"/>
        <v/>
      </c>
      <c r="O203" s="180" t="str">
        <f t="shared" ca="1" si="49"/>
        <v/>
      </c>
      <c r="P203" s="183" t="str">
        <f t="shared" ca="1" si="50"/>
        <v/>
      </c>
      <c r="Q203" s="120" t="str">
        <f t="shared" ca="1" si="52"/>
        <v/>
      </c>
      <c r="R203" s="77">
        <f ca="1">IFERROR(SUM($I$15:I203)/$N$5,"")</f>
        <v>4.3477771271564346E-2</v>
      </c>
    </row>
    <row r="204" spans="1:18" x14ac:dyDescent="0.25">
      <c r="A204" s="169">
        <v>35</v>
      </c>
      <c r="B204" s="174">
        <f t="shared" si="51"/>
        <v>43568.166666666206</v>
      </c>
      <c r="C204" s="127" t="str">
        <f t="shared" ca="1" si="37"/>
        <v/>
      </c>
      <c r="D204" s="180">
        <f t="shared" ca="1" si="38"/>
        <v>932</v>
      </c>
      <c r="E204" s="180">
        <f t="shared" ca="1" si="39"/>
        <v>40</v>
      </c>
      <c r="F204" s="180">
        <f t="shared" ca="1" si="40"/>
        <v>62</v>
      </c>
      <c r="G204" s="180">
        <f t="shared" ca="1" si="41"/>
        <v>184.26</v>
      </c>
      <c r="H204" s="180">
        <f t="shared" ca="1" si="42"/>
        <v>3298</v>
      </c>
      <c r="I204" s="183">
        <f t="shared" ca="1" si="43"/>
        <v>49</v>
      </c>
      <c r="J204" s="176" t="str">
        <f t="shared" ca="1" si="44"/>
        <v/>
      </c>
      <c r="K204" s="127" t="str">
        <f t="shared" ca="1" si="45"/>
        <v/>
      </c>
      <c r="L204" s="183" t="str">
        <f t="shared" ca="1" si="46"/>
        <v/>
      </c>
      <c r="M204" s="127" t="str">
        <f t="shared" ca="1" si="47"/>
        <v/>
      </c>
      <c r="N204" s="127" t="str">
        <f t="shared" ca="1" si="48"/>
        <v/>
      </c>
      <c r="O204" s="180" t="str">
        <f t="shared" ca="1" si="49"/>
        <v/>
      </c>
      <c r="P204" s="183" t="str">
        <f t="shared" ca="1" si="50"/>
        <v/>
      </c>
      <c r="Q204" s="120" t="str">
        <f t="shared" ca="1" si="52"/>
        <v/>
      </c>
      <c r="R204" s="77">
        <f ca="1">IFERROR(SUM($I$15:I204)/$N$5,"")</f>
        <v>4.3753659745056531E-2</v>
      </c>
    </row>
    <row r="205" spans="1:18" x14ac:dyDescent="0.25">
      <c r="A205" s="169">
        <v>36</v>
      </c>
      <c r="B205" s="174">
        <f t="shared" si="51"/>
        <v>43568.20833333287</v>
      </c>
      <c r="C205" s="127" t="str">
        <f t="shared" ca="1" si="37"/>
        <v/>
      </c>
      <c r="D205" s="180">
        <f t="shared" ca="1" si="38"/>
        <v>934</v>
      </c>
      <c r="E205" s="180">
        <f t="shared" ca="1" si="39"/>
        <v>40</v>
      </c>
      <c r="F205" s="180">
        <f t="shared" ca="1" si="40"/>
        <v>64</v>
      </c>
      <c r="G205" s="180" t="str">
        <f t="shared" ca="1" si="41"/>
        <v/>
      </c>
      <c r="H205" s="180">
        <f t="shared" ca="1" si="42"/>
        <v>3402</v>
      </c>
      <c r="I205" s="183">
        <f t="shared" ca="1" si="43"/>
        <v>42</v>
      </c>
      <c r="J205" s="176" t="str">
        <f t="shared" ca="1" si="44"/>
        <v/>
      </c>
      <c r="K205" s="127" t="str">
        <f t="shared" ca="1" si="45"/>
        <v/>
      </c>
      <c r="L205" s="183" t="str">
        <f t="shared" ca="1" si="46"/>
        <v/>
      </c>
      <c r="M205" s="127" t="str">
        <f t="shared" ca="1" si="47"/>
        <v/>
      </c>
      <c r="N205" s="127" t="str">
        <f t="shared" ca="1" si="48"/>
        <v/>
      </c>
      <c r="O205" s="180" t="str">
        <f t="shared" ca="1" si="49"/>
        <v/>
      </c>
      <c r="P205" s="183" t="str">
        <f t="shared" ca="1" si="50"/>
        <v/>
      </c>
      <c r="Q205" s="120" t="str">
        <f t="shared" ca="1" si="52"/>
        <v/>
      </c>
      <c r="R205" s="77">
        <f ca="1">IFERROR(SUM($I$15:I205)/$N$5,"")</f>
        <v>4.3990135579478402E-2</v>
      </c>
    </row>
    <row r="206" spans="1:18" x14ac:dyDescent="0.25">
      <c r="A206" s="169">
        <v>37</v>
      </c>
      <c r="B206" s="174">
        <f t="shared" si="51"/>
        <v>43568.249999999534</v>
      </c>
      <c r="C206" s="127" t="str">
        <f t="shared" ca="1" si="37"/>
        <v/>
      </c>
      <c r="D206" s="180">
        <f t="shared" ca="1" si="38"/>
        <v>938</v>
      </c>
      <c r="E206" s="180">
        <f t="shared" ca="1" si="39"/>
        <v>40</v>
      </c>
      <c r="F206" s="180">
        <f t="shared" ca="1" si="40"/>
        <v>79</v>
      </c>
      <c r="G206" s="180" t="str">
        <f t="shared" ca="1" si="41"/>
        <v/>
      </c>
      <c r="H206" s="180">
        <f t="shared" ca="1" si="42"/>
        <v>3100</v>
      </c>
      <c r="I206" s="183">
        <f t="shared" ca="1" si="43"/>
        <v>50</v>
      </c>
      <c r="J206" s="176" t="str">
        <f t="shared" ca="1" si="44"/>
        <v/>
      </c>
      <c r="K206" s="127" t="str">
        <f t="shared" ca="1" si="45"/>
        <v/>
      </c>
      <c r="L206" s="183" t="str">
        <f t="shared" ca="1" si="46"/>
        <v/>
      </c>
      <c r="M206" s="127" t="str">
        <f t="shared" ca="1" si="47"/>
        <v/>
      </c>
      <c r="N206" s="127" t="str">
        <f t="shared" ca="1" si="48"/>
        <v/>
      </c>
      <c r="O206" s="180" t="str">
        <f t="shared" ca="1" si="49"/>
        <v/>
      </c>
      <c r="P206" s="183" t="str">
        <f t="shared" ca="1" si="50"/>
        <v/>
      </c>
      <c r="Q206" s="120" t="str">
        <f t="shared" ca="1" si="52"/>
        <v/>
      </c>
      <c r="R206" s="77">
        <f ca="1">IFERROR(SUM($I$15:I206)/$N$5,"")</f>
        <v>4.4271654429980628E-2</v>
      </c>
    </row>
    <row r="207" spans="1:18" x14ac:dyDescent="0.25">
      <c r="A207" s="169">
        <v>14</v>
      </c>
      <c r="B207" s="174">
        <f t="shared" si="51"/>
        <v>43568.291666666199</v>
      </c>
      <c r="C207" s="127" t="str">
        <f t="shared" ca="1" si="37"/>
        <v/>
      </c>
      <c r="D207" s="180">
        <f t="shared" ca="1" si="38"/>
        <v>938</v>
      </c>
      <c r="E207" s="180">
        <f t="shared" ca="1" si="39"/>
        <v>40</v>
      </c>
      <c r="F207" s="180">
        <f t="shared" ca="1" si="40"/>
        <v>45</v>
      </c>
      <c r="G207" s="180">
        <f t="shared" ca="1" si="41"/>
        <v>190.34</v>
      </c>
      <c r="H207" s="180">
        <f t="shared" ca="1" si="42"/>
        <v>3091</v>
      </c>
      <c r="I207" s="183">
        <f t="shared" ca="1" si="43"/>
        <v>27</v>
      </c>
      <c r="J207" s="176" t="str">
        <f t="shared" ca="1" si="44"/>
        <v/>
      </c>
      <c r="K207" s="127" t="str">
        <f t="shared" ca="1" si="45"/>
        <v/>
      </c>
      <c r="L207" s="183" t="str">
        <f t="shared" ca="1" si="46"/>
        <v/>
      </c>
      <c r="M207" s="127" t="str">
        <f t="shared" ca="1" si="47"/>
        <v/>
      </c>
      <c r="N207" s="127" t="str">
        <f t="shared" ca="1" si="48"/>
        <v/>
      </c>
      <c r="O207" s="180" t="str">
        <f t="shared" ca="1" si="49"/>
        <v/>
      </c>
      <c r="P207" s="183" t="str">
        <f t="shared" ca="1" si="50"/>
        <v/>
      </c>
      <c r="Q207" s="120" t="str">
        <f t="shared" ca="1" si="52"/>
        <v/>
      </c>
      <c r="R207" s="77">
        <f ca="1">IFERROR(SUM($I$15:I207)/$N$5,"")</f>
        <v>4.4423674609251833E-2</v>
      </c>
    </row>
    <row r="208" spans="1:18" x14ac:dyDescent="0.25">
      <c r="A208" s="169">
        <v>15</v>
      </c>
      <c r="B208" s="174">
        <f t="shared" si="51"/>
        <v>43568.333333332863</v>
      </c>
      <c r="C208" s="127" t="str">
        <f t="shared" ref="C208:C271" ca="1" si="53">IF($B208&gt;$B$10,"",IFERROR(AVERAGE(INDIRECT("'"&amp;TEXT($B208-TIME(6,1,0),"MM-DD-YY")&amp;"'!C"&amp;$A208)),""))</f>
        <v/>
      </c>
      <c r="D208" s="180">
        <f t="shared" ref="D208:D271" ca="1" si="54">IF($B208&gt;$B$10,"",IFERROR(AVERAGE(INDIRECT("'"&amp;TEXT($B208-TIME(6,1,0),"MM-DD-YY")&amp;"'!D"&amp;$A208)),""))</f>
        <v>940</v>
      </c>
      <c r="E208" s="180">
        <f t="shared" ref="E208:E271" ca="1" si="55">IF($B208&gt;$B$10,"",IFERROR(AVERAGE(INDIRECT("'"&amp;TEXT($B208-TIME(6,1,0),"MM-DD-YY")&amp;"'!E"&amp;$A208)),""))</f>
        <v>42</v>
      </c>
      <c r="F208" s="180">
        <f t="shared" ref="F208:F271" ca="1" si="56">IF($B208&gt;$B$10,"",IFERROR(AVERAGE(INDIRECT("'"&amp;TEXT($B208-TIME(6,1,0),"MM-DD-YY")&amp;"'!P"&amp;$A208)),""))</f>
        <v>69</v>
      </c>
      <c r="G208" s="180">
        <f t="shared" ref="G208:G271" ca="1" si="57">IF($B208&gt;$B$10,"",IFERROR(AVERAGE(INDIRECT("'"&amp;TEXT($B208-TIME(6,1,0),"MM-DD-YY")&amp;"'!AC"&amp;$A208)),""))</f>
        <v>181.11</v>
      </c>
      <c r="H208" s="180">
        <f t="shared" ref="H208:H271" ca="1" si="58">IF($B208&gt;$B$10,"",IFERROR(AVERAGE(INDIRECT("'"&amp;TEXT($B208-TIME(6,1,0),"MM-DD-YY")&amp;"'!O"&amp;$A208)),""))</f>
        <v>3102</v>
      </c>
      <c r="I208" s="183">
        <f t="shared" ref="I208:I271" ca="1" si="59">IF($B208&gt;$B$10,"",IFERROR(AVERAGE(INDIRECT("'"&amp;TEXT($B208-TIME(6,1,0),"MM-DD-YY")&amp;"'!Q"&amp;$A208)),""))</f>
        <v>79</v>
      </c>
      <c r="J208" s="176" t="str">
        <f t="shared" ref="J208:J271" ca="1" si="60">IF($B208&gt;$B$10,"",IFERROR(AVERAGE(INDIRECT("'"&amp;TEXT($B208-TIME(6,1,0),"MM-DD-YY")&amp;"'!T"&amp;$A208)),""))</f>
        <v/>
      </c>
      <c r="K208" s="127" t="str">
        <f t="shared" ref="K208:K271" ca="1" si="61">IF($B208&gt;$B$10,"",IFERROR(AVERAGE(INDIRECT("'"&amp;TEXT($B208-TIME(6,1,0),"MM-DD-YY")&amp;"'!I"&amp;$A208)),""))</f>
        <v/>
      </c>
      <c r="L208" s="183" t="str">
        <f t="shared" ref="L208:L271" ca="1" si="62">IF($B208&gt;$B$10,"",IFERROR(AVERAGE(INDIRECT("'"&amp;TEXT($B208-TIME(6,1,0),"MM-DD-YY")&amp;"'!J"&amp;$A208)),""))</f>
        <v/>
      </c>
      <c r="M208" s="127" t="str">
        <f t="shared" ref="M208:M271" ca="1" si="63">IF($B208&gt;$B$10,"",IFERROR(AVERAGE(INDIRECT("'"&amp;TEXT($B208-TIME(6,1,0),"MM-DD-YY")&amp;"'!K"&amp;$A208)),""))</f>
        <v/>
      </c>
      <c r="N208" s="127" t="str">
        <f t="shared" ref="N208:N271" ca="1" si="64">IF($B208&gt;$B$10,"",IFERROR(AVERAGE(INDIRECT("'"&amp;TEXT($B208-TIME(6,1,0),"MM-DD-YY")&amp;"'!L"&amp;$A208)),""))</f>
        <v/>
      </c>
      <c r="O208" s="180" t="str">
        <f t="shared" ref="O208:O271" ca="1" si="65">IF($B208&gt;$B$10,"",IFERROR(AVERAGE(INDIRECT("'"&amp;TEXT($B208-TIME(6,1,0),"MM-DD-YY")&amp;"'!M"&amp;$A208)),""))</f>
        <v/>
      </c>
      <c r="P208" s="183" t="str">
        <f t="shared" ref="P208:P271" ca="1" si="66">IF($B208&gt;$B$10,"",IFERROR(AVERAGE(INDIRECT("'"&amp;TEXT($B208-TIME(6,1,0),"MM-DD-YY")&amp;"'!N"&amp;$A208)),""))</f>
        <v/>
      </c>
      <c r="Q208" s="120" t="str">
        <f t="shared" ca="1" si="52"/>
        <v/>
      </c>
      <c r="R208" s="77">
        <f ca="1">IFERROR(SUM($I$15:I208)/$N$5,"")</f>
        <v>4.4868474393045359E-2</v>
      </c>
    </row>
    <row r="209" spans="1:18" x14ac:dyDescent="0.25">
      <c r="A209" s="169">
        <v>16</v>
      </c>
      <c r="B209" s="174">
        <f t="shared" ref="B209:B272" si="67">+B208+TIME(1,0,0)</f>
        <v>43568.374999999527</v>
      </c>
      <c r="C209" s="127" t="str">
        <f t="shared" ca="1" si="53"/>
        <v/>
      </c>
      <c r="D209" s="180">
        <f t="shared" ca="1" si="54"/>
        <v>941</v>
      </c>
      <c r="E209" s="180">
        <f t="shared" ca="1" si="55"/>
        <v>42</v>
      </c>
      <c r="F209" s="180">
        <f t="shared" ca="1" si="56"/>
        <v>75</v>
      </c>
      <c r="G209" s="180">
        <f t="shared" ca="1" si="57"/>
        <v>177.57</v>
      </c>
      <c r="H209" s="180">
        <f t="shared" ca="1" si="58"/>
        <v>3211</v>
      </c>
      <c r="I209" s="183">
        <f t="shared" ca="1" si="59"/>
        <v>134</v>
      </c>
      <c r="J209" s="176" t="str">
        <f t="shared" ca="1" si="60"/>
        <v/>
      </c>
      <c r="K209" s="127" t="str">
        <f t="shared" ca="1" si="61"/>
        <v/>
      </c>
      <c r="L209" s="183" t="str">
        <f t="shared" ca="1" si="62"/>
        <v/>
      </c>
      <c r="M209" s="127" t="str">
        <f t="shared" ca="1" si="63"/>
        <v/>
      </c>
      <c r="N209" s="127" t="str">
        <f t="shared" ca="1" si="64"/>
        <v/>
      </c>
      <c r="O209" s="180" t="str">
        <f t="shared" ca="1" si="65"/>
        <v/>
      </c>
      <c r="P209" s="183" t="str">
        <f t="shared" ca="1" si="66"/>
        <v/>
      </c>
      <c r="Q209" s="120" t="str">
        <f t="shared" ca="1" si="52"/>
        <v/>
      </c>
      <c r="R209" s="77">
        <f ca="1">IFERROR(SUM($I$15:I209)/$N$5,"")</f>
        <v>4.5622944912391335E-2</v>
      </c>
    </row>
    <row r="210" spans="1:18" x14ac:dyDescent="0.25">
      <c r="A210" s="169">
        <v>17</v>
      </c>
      <c r="B210" s="174">
        <f t="shared" si="67"/>
        <v>43568.416666666191</v>
      </c>
      <c r="C210" s="127" t="str">
        <f t="shared" ca="1" si="53"/>
        <v/>
      </c>
      <c r="D210" s="180">
        <f t="shared" ca="1" si="54"/>
        <v>940</v>
      </c>
      <c r="E210" s="180">
        <f t="shared" ca="1" si="55"/>
        <v>42</v>
      </c>
      <c r="F210" s="180">
        <f t="shared" ca="1" si="56"/>
        <v>79</v>
      </c>
      <c r="G210" s="180">
        <f t="shared" ca="1" si="57"/>
        <v>186.34</v>
      </c>
      <c r="H210" s="180">
        <f t="shared" ca="1" si="58"/>
        <v>3286</v>
      </c>
      <c r="I210" s="183">
        <f t="shared" ca="1" si="59"/>
        <v>121</v>
      </c>
      <c r="J210" s="176" t="str">
        <f t="shared" ca="1" si="60"/>
        <v/>
      </c>
      <c r="K210" s="127" t="str">
        <f t="shared" ca="1" si="61"/>
        <v/>
      </c>
      <c r="L210" s="183" t="str">
        <f t="shared" ca="1" si="62"/>
        <v/>
      </c>
      <c r="M210" s="127" t="str">
        <f t="shared" ca="1" si="63"/>
        <v/>
      </c>
      <c r="N210" s="127" t="str">
        <f t="shared" ca="1" si="64"/>
        <v/>
      </c>
      <c r="O210" s="180" t="str">
        <f t="shared" ca="1" si="65"/>
        <v/>
      </c>
      <c r="P210" s="183" t="str">
        <f t="shared" ca="1" si="66"/>
        <v/>
      </c>
      <c r="Q210" s="120" t="str">
        <f t="shared" ca="1" si="52"/>
        <v/>
      </c>
      <c r="R210" s="77">
        <f ca="1">IFERROR(SUM($I$15:I210)/$N$5,"")</f>
        <v>4.6304220530606732E-2</v>
      </c>
    </row>
    <row r="211" spans="1:18" x14ac:dyDescent="0.25">
      <c r="A211" s="169">
        <v>18</v>
      </c>
      <c r="B211" s="174">
        <f t="shared" si="67"/>
        <v>43568.458333332856</v>
      </c>
      <c r="C211" s="127" t="str">
        <f t="shared" ca="1" si="53"/>
        <v/>
      </c>
      <c r="D211" s="180">
        <f t="shared" ca="1" si="54"/>
        <v>940</v>
      </c>
      <c r="E211" s="180">
        <f t="shared" ca="1" si="55"/>
        <v>42</v>
      </c>
      <c r="F211" s="180">
        <f t="shared" ca="1" si="56"/>
        <v>79</v>
      </c>
      <c r="G211" s="180">
        <f t="shared" ca="1" si="57"/>
        <v>180.1</v>
      </c>
      <c r="H211" s="180">
        <f t="shared" ca="1" si="58"/>
        <v>3381</v>
      </c>
      <c r="I211" s="183">
        <f t="shared" ca="1" si="59"/>
        <v>122</v>
      </c>
      <c r="J211" s="176" t="str">
        <f t="shared" ca="1" si="60"/>
        <v/>
      </c>
      <c r="K211" s="127" t="str">
        <f t="shared" ca="1" si="61"/>
        <v/>
      </c>
      <c r="L211" s="183" t="str">
        <f t="shared" ca="1" si="62"/>
        <v/>
      </c>
      <c r="M211" s="127" t="str">
        <f t="shared" ca="1" si="63"/>
        <v/>
      </c>
      <c r="N211" s="127" t="str">
        <f t="shared" ca="1" si="64"/>
        <v/>
      </c>
      <c r="O211" s="180" t="str">
        <f t="shared" ca="1" si="65"/>
        <v/>
      </c>
      <c r="P211" s="183" t="str">
        <f t="shared" ca="1" si="66"/>
        <v/>
      </c>
      <c r="Q211" s="120" t="str">
        <f t="shared" ca="1" si="52"/>
        <v/>
      </c>
      <c r="R211" s="77">
        <f ca="1">IFERROR(SUM($I$15:I211)/$N$5,"")</f>
        <v>4.6991126525832171E-2</v>
      </c>
    </row>
    <row r="212" spans="1:18" x14ac:dyDescent="0.25">
      <c r="A212" s="169">
        <v>19</v>
      </c>
      <c r="B212" s="174">
        <f t="shared" si="67"/>
        <v>43568.49999999952</v>
      </c>
      <c r="C212" s="127" t="str">
        <f t="shared" ca="1" si="53"/>
        <v/>
      </c>
      <c r="D212" s="180">
        <f t="shared" ca="1" si="54"/>
        <v>940</v>
      </c>
      <c r="E212" s="180">
        <f t="shared" ca="1" si="55"/>
        <v>42</v>
      </c>
      <c r="F212" s="180">
        <f t="shared" ca="1" si="56"/>
        <v>81</v>
      </c>
      <c r="G212" s="180">
        <f t="shared" ca="1" si="57"/>
        <v>183.19</v>
      </c>
      <c r="H212" s="180">
        <f t="shared" ca="1" si="58"/>
        <v>3416</v>
      </c>
      <c r="I212" s="183">
        <f t="shared" ca="1" si="59"/>
        <v>128</v>
      </c>
      <c r="J212" s="176" t="str">
        <f t="shared" ca="1" si="60"/>
        <v/>
      </c>
      <c r="K212" s="127" t="str">
        <f t="shared" ca="1" si="61"/>
        <v/>
      </c>
      <c r="L212" s="183" t="str">
        <f t="shared" ca="1" si="62"/>
        <v/>
      </c>
      <c r="M212" s="127" t="str">
        <f t="shared" ca="1" si="63"/>
        <v/>
      </c>
      <c r="N212" s="127" t="str">
        <f t="shared" ca="1" si="64"/>
        <v/>
      </c>
      <c r="O212" s="180" t="str">
        <f t="shared" ca="1" si="65"/>
        <v/>
      </c>
      <c r="P212" s="183" t="str">
        <f t="shared" ca="1" si="66"/>
        <v/>
      </c>
      <c r="Q212" s="120" t="str">
        <f t="shared" ca="1" si="52"/>
        <v/>
      </c>
      <c r="R212" s="77">
        <f ca="1">IFERROR(SUM($I$15:I212)/$N$5,"")</f>
        <v>4.7711814783117874E-2</v>
      </c>
    </row>
    <row r="213" spans="1:18" x14ac:dyDescent="0.25">
      <c r="A213" s="169">
        <v>20</v>
      </c>
      <c r="B213" s="174">
        <f t="shared" si="67"/>
        <v>43568.541666666184</v>
      </c>
      <c r="C213" s="127" t="str">
        <f t="shared" ca="1" si="53"/>
        <v/>
      </c>
      <c r="D213" s="180">
        <f t="shared" ca="1" si="54"/>
        <v>939</v>
      </c>
      <c r="E213" s="180">
        <f t="shared" ca="1" si="55"/>
        <v>42</v>
      </c>
      <c r="F213" s="180">
        <f t="shared" ca="1" si="56"/>
        <v>78</v>
      </c>
      <c r="G213" s="180" t="str">
        <f t="shared" ca="1" si="57"/>
        <v/>
      </c>
      <c r="H213" s="180">
        <f t="shared" ca="1" si="58"/>
        <v>3222</v>
      </c>
      <c r="I213" s="183">
        <f t="shared" ca="1" si="59"/>
        <v>113</v>
      </c>
      <c r="J213" s="176" t="str">
        <f t="shared" ca="1" si="60"/>
        <v/>
      </c>
      <c r="K213" s="127" t="str">
        <f t="shared" ca="1" si="61"/>
        <v/>
      </c>
      <c r="L213" s="183" t="str">
        <f t="shared" ca="1" si="62"/>
        <v/>
      </c>
      <c r="M213" s="127" t="str">
        <f t="shared" ca="1" si="63"/>
        <v/>
      </c>
      <c r="N213" s="127" t="str">
        <f t="shared" ca="1" si="64"/>
        <v/>
      </c>
      <c r="O213" s="180" t="str">
        <f t="shared" ca="1" si="65"/>
        <v/>
      </c>
      <c r="P213" s="183" t="str">
        <f t="shared" ca="1" si="66"/>
        <v/>
      </c>
      <c r="Q213" s="120" t="str">
        <f t="shared" ca="1" si="52"/>
        <v/>
      </c>
      <c r="R213" s="77">
        <f ca="1">IFERROR(SUM($I$15:I213)/$N$5,"")</f>
        <v>4.8348047385252918E-2</v>
      </c>
    </row>
    <row r="214" spans="1:18" x14ac:dyDescent="0.25">
      <c r="A214" s="169">
        <v>21</v>
      </c>
      <c r="B214" s="174">
        <f t="shared" si="67"/>
        <v>43568.583333332848</v>
      </c>
      <c r="C214" s="127" t="str">
        <f t="shared" ca="1" si="53"/>
        <v/>
      </c>
      <c r="D214" s="180">
        <f t="shared" ca="1" si="54"/>
        <v>939</v>
      </c>
      <c r="E214" s="180">
        <f t="shared" ca="1" si="55"/>
        <v>42</v>
      </c>
      <c r="F214" s="180">
        <f t="shared" ca="1" si="56"/>
        <v>77</v>
      </c>
      <c r="G214" s="180" t="str">
        <f t="shared" ca="1" si="57"/>
        <v/>
      </c>
      <c r="H214" s="180">
        <f t="shared" ca="1" si="58"/>
        <v>3412</v>
      </c>
      <c r="I214" s="183">
        <f t="shared" ca="1" si="59"/>
        <v>114</v>
      </c>
      <c r="J214" s="176" t="str">
        <f t="shared" ca="1" si="60"/>
        <v/>
      </c>
      <c r="K214" s="127" t="str">
        <f t="shared" ca="1" si="61"/>
        <v/>
      </c>
      <c r="L214" s="183" t="str">
        <f t="shared" ca="1" si="62"/>
        <v/>
      </c>
      <c r="M214" s="127" t="str">
        <f t="shared" ca="1" si="63"/>
        <v/>
      </c>
      <c r="N214" s="127" t="str">
        <f t="shared" ca="1" si="64"/>
        <v/>
      </c>
      <c r="O214" s="180" t="str">
        <f t="shared" ca="1" si="65"/>
        <v/>
      </c>
      <c r="P214" s="183" t="str">
        <f t="shared" ca="1" si="66"/>
        <v/>
      </c>
      <c r="Q214" s="120" t="str">
        <f t="shared" ca="1" si="52"/>
        <v/>
      </c>
      <c r="R214" s="77">
        <f ca="1">IFERROR(SUM($I$15:I214)/$N$5,"")</f>
        <v>4.8989910364398002E-2</v>
      </c>
    </row>
    <row r="215" spans="1:18" x14ac:dyDescent="0.25">
      <c r="A215" s="169">
        <v>22</v>
      </c>
      <c r="B215" s="174">
        <f t="shared" si="67"/>
        <v>43568.624999999513</v>
      </c>
      <c r="C215" s="127" t="str">
        <f t="shared" ca="1" si="53"/>
        <v/>
      </c>
      <c r="D215" s="180">
        <f t="shared" ca="1" si="54"/>
        <v>939</v>
      </c>
      <c r="E215" s="180">
        <f t="shared" ca="1" si="55"/>
        <v>42</v>
      </c>
      <c r="F215" s="180">
        <f t="shared" ca="1" si="56"/>
        <v>78</v>
      </c>
      <c r="G215" s="180" t="str">
        <f t="shared" ca="1" si="57"/>
        <v/>
      </c>
      <c r="H215" s="180">
        <f t="shared" ca="1" si="58"/>
        <v>3431</v>
      </c>
      <c r="I215" s="183">
        <f t="shared" ca="1" si="59"/>
        <v>113</v>
      </c>
      <c r="J215" s="176" t="str">
        <f t="shared" ca="1" si="60"/>
        <v/>
      </c>
      <c r="K215" s="127" t="str">
        <f t="shared" ca="1" si="61"/>
        <v/>
      </c>
      <c r="L215" s="183" t="str">
        <f t="shared" ca="1" si="62"/>
        <v/>
      </c>
      <c r="M215" s="127" t="str">
        <f t="shared" ca="1" si="63"/>
        <v/>
      </c>
      <c r="N215" s="127" t="str">
        <f t="shared" ca="1" si="64"/>
        <v/>
      </c>
      <c r="O215" s="180" t="str">
        <f t="shared" ca="1" si="65"/>
        <v/>
      </c>
      <c r="P215" s="183" t="str">
        <f t="shared" ca="1" si="66"/>
        <v/>
      </c>
      <c r="Q215" s="120" t="str">
        <f t="shared" ca="1" si="52"/>
        <v/>
      </c>
      <c r="R215" s="77">
        <f ca="1">IFERROR(SUM($I$15:I215)/$N$5,"")</f>
        <v>4.9626142966533039E-2</v>
      </c>
    </row>
    <row r="216" spans="1:18" x14ac:dyDescent="0.25">
      <c r="A216" s="169">
        <v>23</v>
      </c>
      <c r="B216" s="174">
        <f t="shared" si="67"/>
        <v>43568.666666666177</v>
      </c>
      <c r="C216" s="127" t="str">
        <f t="shared" ca="1" si="53"/>
        <v/>
      </c>
      <c r="D216" s="180">
        <f t="shared" ca="1" si="54"/>
        <v>939</v>
      </c>
      <c r="E216" s="180">
        <f t="shared" ca="1" si="55"/>
        <v>42</v>
      </c>
      <c r="F216" s="180">
        <f t="shared" ca="1" si="56"/>
        <v>79</v>
      </c>
      <c r="G216" s="180" t="str">
        <f t="shared" ca="1" si="57"/>
        <v/>
      </c>
      <c r="H216" s="180">
        <f t="shared" ca="1" si="58"/>
        <v>3465</v>
      </c>
      <c r="I216" s="183">
        <f t="shared" ca="1" si="59"/>
        <v>129</v>
      </c>
      <c r="J216" s="176" t="str">
        <f t="shared" ca="1" si="60"/>
        <v/>
      </c>
      <c r="K216" s="127" t="str">
        <f t="shared" ca="1" si="61"/>
        <v/>
      </c>
      <c r="L216" s="183" t="str">
        <f t="shared" ca="1" si="62"/>
        <v/>
      </c>
      <c r="M216" s="127" t="str">
        <f t="shared" ca="1" si="63"/>
        <v/>
      </c>
      <c r="N216" s="127" t="str">
        <f t="shared" ca="1" si="64"/>
        <v/>
      </c>
      <c r="O216" s="180" t="str">
        <f t="shared" ca="1" si="65"/>
        <v/>
      </c>
      <c r="P216" s="183" t="str">
        <f t="shared" ca="1" si="66"/>
        <v/>
      </c>
      <c r="Q216" s="120" t="str">
        <f t="shared" ca="1" si="52"/>
        <v/>
      </c>
      <c r="R216" s="77">
        <f ca="1">IFERROR(SUM($I$15:I216)/$N$5,"")</f>
        <v>5.0352461600828791E-2</v>
      </c>
    </row>
    <row r="217" spans="1:18" x14ac:dyDescent="0.25">
      <c r="A217" s="169">
        <v>24</v>
      </c>
      <c r="B217" s="174">
        <f t="shared" si="67"/>
        <v>43568.708333332841</v>
      </c>
      <c r="C217" s="127" t="str">
        <f t="shared" ca="1" si="53"/>
        <v/>
      </c>
      <c r="D217" s="180">
        <f t="shared" ca="1" si="54"/>
        <v>937</v>
      </c>
      <c r="E217" s="180">
        <f t="shared" ca="1" si="55"/>
        <v>42</v>
      </c>
      <c r="F217" s="180">
        <f t="shared" ca="1" si="56"/>
        <v>75</v>
      </c>
      <c r="G217" s="180" t="str">
        <f t="shared" ca="1" si="57"/>
        <v/>
      </c>
      <c r="H217" s="180">
        <f t="shared" ca="1" si="58"/>
        <v>3423</v>
      </c>
      <c r="I217" s="183">
        <f t="shared" ca="1" si="59"/>
        <v>107</v>
      </c>
      <c r="J217" s="176" t="str">
        <f t="shared" ca="1" si="60"/>
        <v/>
      </c>
      <c r="K217" s="127" t="str">
        <f t="shared" ca="1" si="61"/>
        <v/>
      </c>
      <c r="L217" s="183" t="str">
        <f t="shared" ca="1" si="62"/>
        <v/>
      </c>
      <c r="M217" s="127" t="str">
        <f t="shared" ca="1" si="63"/>
        <v/>
      </c>
      <c r="N217" s="127" t="str">
        <f t="shared" ca="1" si="64"/>
        <v/>
      </c>
      <c r="O217" s="180" t="str">
        <f t="shared" ca="1" si="65"/>
        <v/>
      </c>
      <c r="P217" s="183" t="str">
        <f t="shared" ca="1" si="66"/>
        <v/>
      </c>
      <c r="Q217" s="120" t="str">
        <f t="shared" ca="1" si="52"/>
        <v/>
      </c>
      <c r="R217" s="77">
        <f ca="1">IFERROR(SUM($I$15:I217)/$N$5,"")</f>
        <v>5.0954911940903562E-2</v>
      </c>
    </row>
    <row r="218" spans="1:18" x14ac:dyDescent="0.25">
      <c r="A218" s="169">
        <v>25</v>
      </c>
      <c r="B218" s="174">
        <f t="shared" si="67"/>
        <v>43568.749999999505</v>
      </c>
      <c r="C218" s="127" t="str">
        <f t="shared" ca="1" si="53"/>
        <v/>
      </c>
      <c r="D218" s="180">
        <f t="shared" ca="1" si="54"/>
        <v>939</v>
      </c>
      <c r="E218" s="180">
        <f t="shared" ca="1" si="55"/>
        <v>42</v>
      </c>
      <c r="F218" s="180">
        <f t="shared" ca="1" si="56"/>
        <v>77</v>
      </c>
      <c r="G218" s="180">
        <f t="shared" ca="1" si="57"/>
        <v>190.46</v>
      </c>
      <c r="H218" s="180">
        <f t="shared" ca="1" si="58"/>
        <v>3135</v>
      </c>
      <c r="I218" s="183">
        <f t="shared" ca="1" si="59"/>
        <v>110</v>
      </c>
      <c r="J218" s="176" t="str">
        <f t="shared" ca="1" si="60"/>
        <v/>
      </c>
      <c r="K218" s="127" t="str">
        <f t="shared" ca="1" si="61"/>
        <v/>
      </c>
      <c r="L218" s="183" t="str">
        <f t="shared" ca="1" si="62"/>
        <v/>
      </c>
      <c r="M218" s="127" t="str">
        <f t="shared" ca="1" si="63"/>
        <v/>
      </c>
      <c r="N218" s="127" t="str">
        <f t="shared" ca="1" si="64"/>
        <v/>
      </c>
      <c r="O218" s="180" t="str">
        <f t="shared" ca="1" si="65"/>
        <v/>
      </c>
      <c r="P218" s="183" t="str">
        <f t="shared" ca="1" si="66"/>
        <v/>
      </c>
      <c r="Q218" s="120" t="str">
        <f t="shared" ca="1" si="52"/>
        <v/>
      </c>
      <c r="R218" s="77">
        <f ca="1">IFERROR(SUM($I$15:I218)/$N$5,"")</f>
        <v>5.1574253412008469E-2</v>
      </c>
    </row>
    <row r="219" spans="1:18" x14ac:dyDescent="0.25">
      <c r="A219" s="169">
        <v>26</v>
      </c>
      <c r="B219" s="174">
        <f t="shared" si="67"/>
        <v>43568.791666666169</v>
      </c>
      <c r="C219" s="127" t="str">
        <f t="shared" ca="1" si="53"/>
        <v/>
      </c>
      <c r="D219" s="180">
        <f t="shared" ca="1" si="54"/>
        <v>937</v>
      </c>
      <c r="E219" s="180">
        <f t="shared" ca="1" si="55"/>
        <v>42</v>
      </c>
      <c r="F219" s="180">
        <f t="shared" ca="1" si="56"/>
        <v>78</v>
      </c>
      <c r="G219" s="180">
        <f t="shared" ca="1" si="57"/>
        <v>146.09</v>
      </c>
      <c r="H219" s="180">
        <f t="shared" ca="1" si="58"/>
        <v>3560</v>
      </c>
      <c r="I219" s="183">
        <f t="shared" ca="1" si="59"/>
        <v>113</v>
      </c>
      <c r="J219" s="176" t="str">
        <f t="shared" ca="1" si="60"/>
        <v/>
      </c>
      <c r="K219" s="127" t="str">
        <f t="shared" ca="1" si="61"/>
        <v/>
      </c>
      <c r="L219" s="183" t="str">
        <f t="shared" ca="1" si="62"/>
        <v/>
      </c>
      <c r="M219" s="127" t="str">
        <f t="shared" ca="1" si="63"/>
        <v/>
      </c>
      <c r="N219" s="127" t="str">
        <f t="shared" ca="1" si="64"/>
        <v/>
      </c>
      <c r="O219" s="180" t="str">
        <f t="shared" ca="1" si="65"/>
        <v/>
      </c>
      <c r="P219" s="183" t="str">
        <f t="shared" ca="1" si="66"/>
        <v/>
      </c>
      <c r="Q219" s="120" t="str">
        <f t="shared" ca="1" si="52"/>
        <v/>
      </c>
      <c r="R219" s="77">
        <f ca="1">IFERROR(SUM($I$15:I219)/$N$5,"")</f>
        <v>5.2210486014143506E-2</v>
      </c>
    </row>
    <row r="220" spans="1:18" x14ac:dyDescent="0.25">
      <c r="A220" s="169">
        <v>27</v>
      </c>
      <c r="B220" s="174">
        <f t="shared" si="67"/>
        <v>43568.833333332834</v>
      </c>
      <c r="C220" s="127" t="str">
        <f t="shared" ca="1" si="53"/>
        <v/>
      </c>
      <c r="D220" s="180">
        <f t="shared" ca="1" si="54"/>
        <v>944</v>
      </c>
      <c r="E220" s="180">
        <f t="shared" ca="1" si="55"/>
        <v>42</v>
      </c>
      <c r="F220" s="180">
        <f t="shared" ca="1" si="56"/>
        <v>80</v>
      </c>
      <c r="G220" s="180">
        <f t="shared" ca="1" si="57"/>
        <v>37.299999999999997</v>
      </c>
      <c r="H220" s="180">
        <f t="shared" ca="1" si="58"/>
        <v>3575</v>
      </c>
      <c r="I220" s="183">
        <f t="shared" ca="1" si="59"/>
        <v>113</v>
      </c>
      <c r="J220" s="176" t="str">
        <f t="shared" ca="1" si="60"/>
        <v/>
      </c>
      <c r="K220" s="127" t="str">
        <f t="shared" ca="1" si="61"/>
        <v/>
      </c>
      <c r="L220" s="183" t="str">
        <f t="shared" ca="1" si="62"/>
        <v/>
      </c>
      <c r="M220" s="127" t="str">
        <f t="shared" ca="1" si="63"/>
        <v/>
      </c>
      <c r="N220" s="127" t="str">
        <f t="shared" ca="1" si="64"/>
        <v/>
      </c>
      <c r="O220" s="180" t="str">
        <f t="shared" ca="1" si="65"/>
        <v/>
      </c>
      <c r="P220" s="183" t="str">
        <f t="shared" ca="1" si="66"/>
        <v/>
      </c>
      <c r="Q220" s="120" t="str">
        <f t="shared" ca="1" si="52"/>
        <v/>
      </c>
      <c r="R220" s="77">
        <f ca="1">IFERROR(SUM($I$15:I220)/$N$5,"")</f>
        <v>5.2846718616278543E-2</v>
      </c>
    </row>
    <row r="221" spans="1:18" x14ac:dyDescent="0.25">
      <c r="A221" s="169">
        <v>28</v>
      </c>
      <c r="B221" s="174">
        <f t="shared" si="67"/>
        <v>43568.874999999498</v>
      </c>
      <c r="C221" s="127" t="str">
        <f t="shared" ca="1" si="53"/>
        <v/>
      </c>
      <c r="D221" s="180">
        <f t="shared" ca="1" si="54"/>
        <v>938</v>
      </c>
      <c r="E221" s="180">
        <f t="shared" ca="1" si="55"/>
        <v>42</v>
      </c>
      <c r="F221" s="180">
        <f t="shared" ca="1" si="56"/>
        <v>58</v>
      </c>
      <c r="G221" s="180">
        <f t="shared" ca="1" si="57"/>
        <v>182.64</v>
      </c>
      <c r="H221" s="180">
        <f t="shared" ca="1" si="58"/>
        <v>3558</v>
      </c>
      <c r="I221" s="183">
        <f t="shared" ca="1" si="59"/>
        <v>110</v>
      </c>
      <c r="J221" s="176" t="str">
        <f t="shared" ca="1" si="60"/>
        <v/>
      </c>
      <c r="K221" s="127" t="str">
        <f t="shared" ca="1" si="61"/>
        <v/>
      </c>
      <c r="L221" s="183" t="str">
        <f t="shared" ca="1" si="62"/>
        <v/>
      </c>
      <c r="M221" s="127" t="str">
        <f t="shared" ca="1" si="63"/>
        <v/>
      </c>
      <c r="N221" s="127" t="str">
        <f t="shared" ca="1" si="64"/>
        <v/>
      </c>
      <c r="O221" s="180" t="str">
        <f t="shared" ca="1" si="65"/>
        <v/>
      </c>
      <c r="P221" s="183" t="str">
        <f t="shared" ca="1" si="66"/>
        <v/>
      </c>
      <c r="Q221" s="120" t="str">
        <f t="shared" ca="1" si="52"/>
        <v/>
      </c>
      <c r="R221" s="77">
        <f ca="1">IFERROR(SUM($I$15:I221)/$N$5,"")</f>
        <v>5.346606008738345E-2</v>
      </c>
    </row>
    <row r="222" spans="1:18" x14ac:dyDescent="0.25">
      <c r="A222" s="169">
        <v>29</v>
      </c>
      <c r="B222" s="174">
        <f t="shared" si="67"/>
        <v>43568.916666666162</v>
      </c>
      <c r="C222" s="127" t="str">
        <f t="shared" ca="1" si="53"/>
        <v/>
      </c>
      <c r="D222" s="180">
        <f t="shared" ca="1" si="54"/>
        <v>938</v>
      </c>
      <c r="E222" s="180">
        <f t="shared" ca="1" si="55"/>
        <v>42</v>
      </c>
      <c r="F222" s="180">
        <f t="shared" ca="1" si="56"/>
        <v>58</v>
      </c>
      <c r="G222" s="180" t="str">
        <f t="shared" ca="1" si="57"/>
        <v/>
      </c>
      <c r="H222" s="180">
        <f t="shared" ca="1" si="58"/>
        <v>3550</v>
      </c>
      <c r="I222" s="183">
        <f t="shared" ca="1" si="59"/>
        <v>109</v>
      </c>
      <c r="J222" s="176" t="str">
        <f t="shared" ca="1" si="60"/>
        <v/>
      </c>
      <c r="K222" s="127" t="str">
        <f t="shared" ca="1" si="61"/>
        <v/>
      </c>
      <c r="L222" s="183" t="str">
        <f t="shared" ca="1" si="62"/>
        <v/>
      </c>
      <c r="M222" s="127" t="str">
        <f t="shared" ca="1" si="63"/>
        <v/>
      </c>
      <c r="N222" s="127" t="str">
        <f t="shared" ca="1" si="64"/>
        <v/>
      </c>
      <c r="O222" s="180" t="str">
        <f t="shared" ca="1" si="65"/>
        <v/>
      </c>
      <c r="P222" s="183" t="str">
        <f t="shared" ca="1" si="66"/>
        <v/>
      </c>
      <c r="Q222" s="120" t="str">
        <f t="shared" ca="1" si="52"/>
        <v/>
      </c>
      <c r="R222" s="77">
        <f ca="1">IFERROR(SUM($I$15:I222)/$N$5,"")</f>
        <v>5.407977118147831E-2</v>
      </c>
    </row>
    <row r="223" spans="1:18" x14ac:dyDescent="0.25">
      <c r="A223" s="169">
        <v>30</v>
      </c>
      <c r="B223" s="174">
        <f t="shared" si="67"/>
        <v>43568.958333332826</v>
      </c>
      <c r="C223" s="127" t="str">
        <f t="shared" ca="1" si="53"/>
        <v/>
      </c>
      <c r="D223" s="180">
        <f t="shared" ca="1" si="54"/>
        <v>931</v>
      </c>
      <c r="E223" s="180">
        <f t="shared" ca="1" si="55"/>
        <v>42</v>
      </c>
      <c r="F223" s="180">
        <f t="shared" ca="1" si="56"/>
        <v>84</v>
      </c>
      <c r="G223" s="180" t="str">
        <f t="shared" ca="1" si="57"/>
        <v/>
      </c>
      <c r="H223" s="180">
        <f t="shared" ca="1" si="58"/>
        <v>3554</v>
      </c>
      <c r="I223" s="183">
        <f t="shared" ca="1" si="59"/>
        <v>110</v>
      </c>
      <c r="J223" s="176" t="str">
        <f t="shared" ca="1" si="60"/>
        <v/>
      </c>
      <c r="K223" s="127" t="str">
        <f t="shared" ca="1" si="61"/>
        <v/>
      </c>
      <c r="L223" s="183" t="str">
        <f t="shared" ca="1" si="62"/>
        <v/>
      </c>
      <c r="M223" s="127" t="str">
        <f t="shared" ca="1" si="63"/>
        <v/>
      </c>
      <c r="N223" s="127" t="str">
        <f t="shared" ca="1" si="64"/>
        <v/>
      </c>
      <c r="O223" s="180" t="str">
        <f t="shared" ca="1" si="65"/>
        <v/>
      </c>
      <c r="P223" s="183" t="str">
        <f t="shared" ca="1" si="66"/>
        <v/>
      </c>
      <c r="Q223" s="120" t="str">
        <f t="shared" ca="1" si="52"/>
        <v/>
      </c>
      <c r="R223" s="77">
        <f ca="1">IFERROR(SUM($I$15:I223)/$N$5,"")</f>
        <v>5.4699112652583218E-2</v>
      </c>
    </row>
    <row r="224" spans="1:18" x14ac:dyDescent="0.25">
      <c r="A224" s="169">
        <v>31</v>
      </c>
      <c r="B224" s="174">
        <f t="shared" si="67"/>
        <v>43568.999999999491</v>
      </c>
      <c r="C224" s="127" t="str">
        <f t="shared" ca="1" si="53"/>
        <v/>
      </c>
      <c r="D224" s="180">
        <f t="shared" ca="1" si="54"/>
        <v>938</v>
      </c>
      <c r="E224" s="180">
        <f t="shared" ca="1" si="55"/>
        <v>42</v>
      </c>
      <c r="F224" s="180">
        <f t="shared" ca="1" si="56"/>
        <v>53</v>
      </c>
      <c r="G224" s="180">
        <f t="shared" ca="1" si="57"/>
        <v>180.05</v>
      </c>
      <c r="H224" s="180">
        <f t="shared" ca="1" si="58"/>
        <v>3568</v>
      </c>
      <c r="I224" s="183">
        <f t="shared" ca="1" si="59"/>
        <v>112</v>
      </c>
      <c r="J224" s="176" t="str">
        <f t="shared" ca="1" si="60"/>
        <v/>
      </c>
      <c r="K224" s="127" t="str">
        <f t="shared" ca="1" si="61"/>
        <v/>
      </c>
      <c r="L224" s="183" t="str">
        <f t="shared" ca="1" si="62"/>
        <v/>
      </c>
      <c r="M224" s="127" t="str">
        <f t="shared" ca="1" si="63"/>
        <v/>
      </c>
      <c r="N224" s="127" t="str">
        <f t="shared" ca="1" si="64"/>
        <v/>
      </c>
      <c r="O224" s="180" t="str">
        <f t="shared" ca="1" si="65"/>
        <v/>
      </c>
      <c r="P224" s="183" t="str">
        <f t="shared" ca="1" si="66"/>
        <v/>
      </c>
      <c r="Q224" s="120" t="str">
        <f t="shared" ca="1" si="52"/>
        <v/>
      </c>
      <c r="R224" s="77">
        <f ca="1">IFERROR(SUM($I$15:I224)/$N$5,"")</f>
        <v>5.5329714877708214E-2</v>
      </c>
    </row>
    <row r="225" spans="1:18" x14ac:dyDescent="0.25">
      <c r="A225" s="169">
        <v>32</v>
      </c>
      <c r="B225" s="174">
        <f t="shared" si="67"/>
        <v>43569.041666666155</v>
      </c>
      <c r="C225" s="127" t="str">
        <f t="shared" ca="1" si="53"/>
        <v/>
      </c>
      <c r="D225" s="180">
        <f t="shared" ca="1" si="54"/>
        <v>938</v>
      </c>
      <c r="E225" s="180">
        <f t="shared" ca="1" si="55"/>
        <v>42</v>
      </c>
      <c r="F225" s="180">
        <f t="shared" ca="1" si="56"/>
        <v>53</v>
      </c>
      <c r="G225" s="180" t="str">
        <f t="shared" ca="1" si="57"/>
        <v/>
      </c>
      <c r="H225" s="180">
        <f t="shared" ca="1" si="58"/>
        <v>3580</v>
      </c>
      <c r="I225" s="183">
        <f t="shared" ca="1" si="59"/>
        <v>110</v>
      </c>
      <c r="J225" s="176" t="str">
        <f t="shared" ca="1" si="60"/>
        <v/>
      </c>
      <c r="K225" s="127" t="str">
        <f t="shared" ca="1" si="61"/>
        <v/>
      </c>
      <c r="L225" s="183" t="str">
        <f t="shared" ca="1" si="62"/>
        <v/>
      </c>
      <c r="M225" s="127" t="str">
        <f t="shared" ca="1" si="63"/>
        <v/>
      </c>
      <c r="N225" s="127" t="str">
        <f t="shared" ca="1" si="64"/>
        <v/>
      </c>
      <c r="O225" s="180" t="str">
        <f t="shared" ca="1" si="65"/>
        <v/>
      </c>
      <c r="P225" s="183" t="str">
        <f t="shared" ca="1" si="66"/>
        <v/>
      </c>
      <c r="Q225" s="120" t="str">
        <f t="shared" ca="1" si="52"/>
        <v/>
      </c>
      <c r="R225" s="77">
        <f ca="1">IFERROR(SUM($I$15:I225)/$N$5,"")</f>
        <v>5.5949056348813114E-2</v>
      </c>
    </row>
    <row r="226" spans="1:18" x14ac:dyDescent="0.25">
      <c r="A226" s="169">
        <v>33</v>
      </c>
      <c r="B226" s="174">
        <f t="shared" si="67"/>
        <v>43569.083333332819</v>
      </c>
      <c r="C226" s="127" t="str">
        <f t="shared" ca="1" si="53"/>
        <v/>
      </c>
      <c r="D226" s="180">
        <f t="shared" ca="1" si="54"/>
        <v>938</v>
      </c>
      <c r="E226" s="180">
        <f t="shared" ca="1" si="55"/>
        <v>42</v>
      </c>
      <c r="F226" s="180">
        <f t="shared" ca="1" si="56"/>
        <v>85</v>
      </c>
      <c r="G226" s="180" t="str">
        <f t="shared" ca="1" si="57"/>
        <v/>
      </c>
      <c r="H226" s="180">
        <f t="shared" ca="1" si="58"/>
        <v>3568</v>
      </c>
      <c r="I226" s="183">
        <f t="shared" ca="1" si="59"/>
        <v>111</v>
      </c>
      <c r="J226" s="176" t="str">
        <f t="shared" ca="1" si="60"/>
        <v/>
      </c>
      <c r="K226" s="127" t="str">
        <f t="shared" ca="1" si="61"/>
        <v/>
      </c>
      <c r="L226" s="183" t="str">
        <f t="shared" ca="1" si="62"/>
        <v/>
      </c>
      <c r="M226" s="127" t="str">
        <f t="shared" ca="1" si="63"/>
        <v/>
      </c>
      <c r="N226" s="127" t="str">
        <f t="shared" ca="1" si="64"/>
        <v/>
      </c>
      <c r="O226" s="180" t="str">
        <f t="shared" ca="1" si="65"/>
        <v/>
      </c>
      <c r="P226" s="183" t="str">
        <f t="shared" ca="1" si="66"/>
        <v/>
      </c>
      <c r="Q226" s="120" t="str">
        <f t="shared" ca="1" si="52"/>
        <v/>
      </c>
      <c r="R226" s="77">
        <f ca="1">IFERROR(SUM($I$15:I226)/$N$5,"")</f>
        <v>5.657402819692807E-2</v>
      </c>
    </row>
    <row r="227" spans="1:18" x14ac:dyDescent="0.25">
      <c r="A227" s="169">
        <v>34</v>
      </c>
      <c r="B227" s="174">
        <f t="shared" si="67"/>
        <v>43569.124999999483</v>
      </c>
      <c r="C227" s="127" t="str">
        <f t="shared" ca="1" si="53"/>
        <v/>
      </c>
      <c r="D227" s="180">
        <f t="shared" ca="1" si="54"/>
        <v>942</v>
      </c>
      <c r="E227" s="180">
        <f t="shared" ca="1" si="55"/>
        <v>42</v>
      </c>
      <c r="F227" s="180">
        <f t="shared" ca="1" si="56"/>
        <v>78</v>
      </c>
      <c r="G227" s="180" t="str">
        <f t="shared" ca="1" si="57"/>
        <v/>
      </c>
      <c r="H227" s="180">
        <f t="shared" ca="1" si="58"/>
        <v>3576</v>
      </c>
      <c r="I227" s="183">
        <f t="shared" ca="1" si="59"/>
        <v>112</v>
      </c>
      <c r="J227" s="176" t="str">
        <f t="shared" ca="1" si="60"/>
        <v/>
      </c>
      <c r="K227" s="127" t="str">
        <f t="shared" ca="1" si="61"/>
        <v/>
      </c>
      <c r="L227" s="183" t="str">
        <f t="shared" ca="1" si="62"/>
        <v/>
      </c>
      <c r="M227" s="127" t="str">
        <f t="shared" ca="1" si="63"/>
        <v/>
      </c>
      <c r="N227" s="127" t="str">
        <f t="shared" ca="1" si="64"/>
        <v/>
      </c>
      <c r="O227" s="180" t="str">
        <f t="shared" ca="1" si="65"/>
        <v/>
      </c>
      <c r="P227" s="183" t="str">
        <f t="shared" ca="1" si="66"/>
        <v/>
      </c>
      <c r="Q227" s="120" t="str">
        <f t="shared" ca="1" si="52"/>
        <v/>
      </c>
      <c r="R227" s="77">
        <f ca="1">IFERROR(SUM($I$15:I227)/$N$5,"")</f>
        <v>5.7204630422053059E-2</v>
      </c>
    </row>
    <row r="228" spans="1:18" x14ac:dyDescent="0.25">
      <c r="A228" s="169">
        <v>35</v>
      </c>
      <c r="B228" s="174">
        <f t="shared" si="67"/>
        <v>43569.166666666148</v>
      </c>
      <c r="C228" s="127" t="str">
        <f t="shared" ca="1" si="53"/>
        <v/>
      </c>
      <c r="D228" s="180">
        <f t="shared" ca="1" si="54"/>
        <v>941</v>
      </c>
      <c r="E228" s="180">
        <f t="shared" ca="1" si="55"/>
        <v>42</v>
      </c>
      <c r="F228" s="180">
        <f t="shared" ca="1" si="56"/>
        <v>75</v>
      </c>
      <c r="G228" s="180" t="str">
        <f t="shared" ca="1" si="57"/>
        <v/>
      </c>
      <c r="H228" s="180">
        <f t="shared" ca="1" si="58"/>
        <v>3543</v>
      </c>
      <c r="I228" s="183">
        <f t="shared" ca="1" si="59"/>
        <v>108</v>
      </c>
      <c r="J228" s="176" t="str">
        <f t="shared" ca="1" si="60"/>
        <v/>
      </c>
      <c r="K228" s="127" t="str">
        <f t="shared" ca="1" si="61"/>
        <v/>
      </c>
      <c r="L228" s="183" t="str">
        <f t="shared" ca="1" si="62"/>
        <v/>
      </c>
      <c r="M228" s="127" t="str">
        <f t="shared" ca="1" si="63"/>
        <v/>
      </c>
      <c r="N228" s="127" t="str">
        <f t="shared" ca="1" si="64"/>
        <v/>
      </c>
      <c r="O228" s="180" t="str">
        <f t="shared" ca="1" si="65"/>
        <v/>
      </c>
      <c r="P228" s="183" t="str">
        <f t="shared" ca="1" si="66"/>
        <v/>
      </c>
      <c r="Q228" s="120" t="str">
        <f t="shared" ref="Q228:Q291" ca="1" si="68">IFERROR(Q227-I228,"")</f>
        <v/>
      </c>
      <c r="R228" s="77">
        <f ca="1">IFERROR(SUM($I$15:I228)/$N$5,"")</f>
        <v>5.7812711139137878E-2</v>
      </c>
    </row>
    <row r="229" spans="1:18" x14ac:dyDescent="0.25">
      <c r="A229" s="169">
        <v>36</v>
      </c>
      <c r="B229" s="174">
        <f t="shared" si="67"/>
        <v>43569.208333332812</v>
      </c>
      <c r="C229" s="127" t="str">
        <f t="shared" ca="1" si="53"/>
        <v/>
      </c>
      <c r="D229" s="180">
        <f t="shared" ca="1" si="54"/>
        <v>944</v>
      </c>
      <c r="E229" s="180">
        <f t="shared" ca="1" si="55"/>
        <v>42</v>
      </c>
      <c r="F229" s="180">
        <f t="shared" ca="1" si="56"/>
        <v>72</v>
      </c>
      <c r="G229" s="180" t="str">
        <f t="shared" ca="1" si="57"/>
        <v/>
      </c>
      <c r="H229" s="180">
        <f t="shared" ca="1" si="58"/>
        <v>3526</v>
      </c>
      <c r="I229" s="183">
        <f t="shared" ca="1" si="59"/>
        <v>104</v>
      </c>
      <c r="J229" s="176" t="str">
        <f t="shared" ca="1" si="60"/>
        <v/>
      </c>
      <c r="K229" s="127" t="str">
        <f t="shared" ca="1" si="61"/>
        <v/>
      </c>
      <c r="L229" s="183" t="str">
        <f t="shared" ca="1" si="62"/>
        <v/>
      </c>
      <c r="M229" s="127" t="str">
        <f t="shared" ca="1" si="63"/>
        <v/>
      </c>
      <c r="N229" s="127" t="str">
        <f t="shared" ca="1" si="64"/>
        <v/>
      </c>
      <c r="O229" s="180" t="str">
        <f t="shared" ca="1" si="65"/>
        <v/>
      </c>
      <c r="P229" s="183" t="str">
        <f t="shared" ca="1" si="66"/>
        <v/>
      </c>
      <c r="Q229" s="120" t="str">
        <f t="shared" ca="1" si="68"/>
        <v/>
      </c>
      <c r="R229" s="77">
        <f ca="1">IFERROR(SUM($I$15:I229)/$N$5,"")</f>
        <v>5.8398270348182513E-2</v>
      </c>
    </row>
    <row r="230" spans="1:18" x14ac:dyDescent="0.25">
      <c r="A230" s="169">
        <v>37</v>
      </c>
      <c r="B230" s="174">
        <f t="shared" si="67"/>
        <v>43569.249999999476</v>
      </c>
      <c r="C230" s="127" t="str">
        <f t="shared" ca="1" si="53"/>
        <v/>
      </c>
      <c r="D230" s="180">
        <f t="shared" ca="1" si="54"/>
        <v>944</v>
      </c>
      <c r="E230" s="180">
        <f t="shared" ca="1" si="55"/>
        <v>42</v>
      </c>
      <c r="F230" s="180">
        <f t="shared" ca="1" si="56"/>
        <v>74</v>
      </c>
      <c r="G230" s="180">
        <f t="shared" ca="1" si="57"/>
        <v>189.8</v>
      </c>
      <c r="H230" s="180">
        <f t="shared" ca="1" si="58"/>
        <v>3701</v>
      </c>
      <c r="I230" s="183">
        <f t="shared" ca="1" si="59"/>
        <v>109</v>
      </c>
      <c r="J230" s="176" t="str">
        <f t="shared" ca="1" si="60"/>
        <v/>
      </c>
      <c r="K230" s="127" t="str">
        <f t="shared" ca="1" si="61"/>
        <v/>
      </c>
      <c r="L230" s="183" t="str">
        <f t="shared" ca="1" si="62"/>
        <v/>
      </c>
      <c r="M230" s="127" t="str">
        <f t="shared" ca="1" si="63"/>
        <v/>
      </c>
      <c r="N230" s="127" t="str">
        <f t="shared" ca="1" si="64"/>
        <v/>
      </c>
      <c r="O230" s="180" t="str">
        <f t="shared" ca="1" si="65"/>
        <v/>
      </c>
      <c r="P230" s="183" t="str">
        <f t="shared" ca="1" si="66"/>
        <v/>
      </c>
      <c r="Q230" s="120" t="str">
        <f t="shared" ca="1" si="68"/>
        <v/>
      </c>
      <c r="R230" s="77">
        <f ca="1">IFERROR(SUM($I$15:I230)/$N$5,"")</f>
        <v>5.9011981442277373E-2</v>
      </c>
    </row>
    <row r="231" spans="1:18" x14ac:dyDescent="0.25">
      <c r="A231" s="169">
        <v>14</v>
      </c>
      <c r="B231" s="174">
        <f t="shared" si="67"/>
        <v>43569.29166666614</v>
      </c>
      <c r="C231" s="127" t="str">
        <f t="shared" ca="1" si="53"/>
        <v/>
      </c>
      <c r="D231" s="180">
        <f t="shared" ca="1" si="54"/>
        <v>941</v>
      </c>
      <c r="E231" s="180">
        <f t="shared" ca="1" si="55"/>
        <v>42</v>
      </c>
      <c r="F231" s="180">
        <f t="shared" ca="1" si="56"/>
        <v>80</v>
      </c>
      <c r="G231" s="180">
        <f t="shared" ca="1" si="57"/>
        <v>181.11</v>
      </c>
      <c r="H231" s="180">
        <f t="shared" ca="1" si="58"/>
        <v>3719</v>
      </c>
      <c r="I231" s="183">
        <f t="shared" ca="1" si="59"/>
        <v>110</v>
      </c>
      <c r="J231" s="176" t="str">
        <f t="shared" ca="1" si="60"/>
        <v/>
      </c>
      <c r="K231" s="127" t="str">
        <f t="shared" ca="1" si="61"/>
        <v/>
      </c>
      <c r="L231" s="183" t="str">
        <f t="shared" ca="1" si="62"/>
        <v/>
      </c>
      <c r="M231" s="127" t="str">
        <f t="shared" ca="1" si="63"/>
        <v/>
      </c>
      <c r="N231" s="127" t="str">
        <f t="shared" ca="1" si="64"/>
        <v/>
      </c>
      <c r="O231" s="180" t="str">
        <f t="shared" ca="1" si="65"/>
        <v/>
      </c>
      <c r="P231" s="183" t="str">
        <f t="shared" ca="1" si="66"/>
        <v/>
      </c>
      <c r="Q231" s="120" t="str">
        <f t="shared" ca="1" si="68"/>
        <v/>
      </c>
      <c r="R231" s="77">
        <f ca="1">IFERROR(SUM($I$15:I231)/$N$5,"")</f>
        <v>5.963132291338228E-2</v>
      </c>
    </row>
    <row r="232" spans="1:18" x14ac:dyDescent="0.25">
      <c r="A232" s="169">
        <v>15</v>
      </c>
      <c r="B232" s="174">
        <f t="shared" si="67"/>
        <v>43569.333333332805</v>
      </c>
      <c r="C232" s="127" t="str">
        <f t="shared" ca="1" si="53"/>
        <v/>
      </c>
      <c r="D232" s="180">
        <f t="shared" ca="1" si="54"/>
        <v>939</v>
      </c>
      <c r="E232" s="180">
        <f t="shared" ca="1" si="55"/>
        <v>42</v>
      </c>
      <c r="F232" s="180">
        <f t="shared" ca="1" si="56"/>
        <v>78</v>
      </c>
      <c r="G232" s="180">
        <f t="shared" ca="1" si="57"/>
        <v>190.49</v>
      </c>
      <c r="H232" s="180">
        <f t="shared" ca="1" si="58"/>
        <v>3740</v>
      </c>
      <c r="I232" s="183">
        <f t="shared" ca="1" si="59"/>
        <v>112</v>
      </c>
      <c r="J232" s="176" t="str">
        <f t="shared" ca="1" si="60"/>
        <v/>
      </c>
      <c r="K232" s="127" t="str">
        <f t="shared" ca="1" si="61"/>
        <v/>
      </c>
      <c r="L232" s="183" t="str">
        <f t="shared" ca="1" si="62"/>
        <v/>
      </c>
      <c r="M232" s="127" t="str">
        <f t="shared" ca="1" si="63"/>
        <v/>
      </c>
      <c r="N232" s="127" t="str">
        <f t="shared" ca="1" si="64"/>
        <v/>
      </c>
      <c r="O232" s="180" t="str">
        <f t="shared" ca="1" si="65"/>
        <v/>
      </c>
      <c r="P232" s="183" t="str">
        <f t="shared" ca="1" si="66"/>
        <v/>
      </c>
      <c r="Q232" s="120" t="str">
        <f t="shared" ca="1" si="68"/>
        <v/>
      </c>
      <c r="R232" s="77">
        <f ca="1">IFERROR(SUM($I$15:I232)/$N$5,"")</f>
        <v>6.0261925138507276E-2</v>
      </c>
    </row>
    <row r="233" spans="1:18" x14ac:dyDescent="0.25">
      <c r="A233" s="169">
        <v>16</v>
      </c>
      <c r="B233" s="174">
        <f t="shared" si="67"/>
        <v>43569.374999999469</v>
      </c>
      <c r="C233" s="127" t="str">
        <f t="shared" ca="1" si="53"/>
        <v/>
      </c>
      <c r="D233" s="180">
        <f t="shared" ca="1" si="54"/>
        <v>941</v>
      </c>
      <c r="E233" s="180">
        <f t="shared" ca="1" si="55"/>
        <v>42</v>
      </c>
      <c r="F233" s="180">
        <f t="shared" ca="1" si="56"/>
        <v>76</v>
      </c>
      <c r="G233" s="180">
        <f t="shared" ca="1" si="57"/>
        <v>169.71</v>
      </c>
      <c r="H233" s="180">
        <f t="shared" ca="1" si="58"/>
        <v>3588</v>
      </c>
      <c r="I233" s="183">
        <f t="shared" ca="1" si="59"/>
        <v>110</v>
      </c>
      <c r="J233" s="176" t="str">
        <f t="shared" ca="1" si="60"/>
        <v/>
      </c>
      <c r="K233" s="127" t="str">
        <f t="shared" ca="1" si="61"/>
        <v/>
      </c>
      <c r="L233" s="183" t="str">
        <f t="shared" ca="1" si="62"/>
        <v/>
      </c>
      <c r="M233" s="127" t="str">
        <f t="shared" ca="1" si="63"/>
        <v/>
      </c>
      <c r="N233" s="127" t="str">
        <f t="shared" ca="1" si="64"/>
        <v/>
      </c>
      <c r="O233" s="180" t="str">
        <f t="shared" ca="1" si="65"/>
        <v/>
      </c>
      <c r="P233" s="183" t="str">
        <f t="shared" ca="1" si="66"/>
        <v/>
      </c>
      <c r="Q233" s="120" t="str">
        <f t="shared" ca="1" si="68"/>
        <v/>
      </c>
      <c r="R233" s="77">
        <f ca="1">IFERROR(SUM($I$15:I233)/$N$5,"")</f>
        <v>6.0881266609612177E-2</v>
      </c>
    </row>
    <row r="234" spans="1:18" x14ac:dyDescent="0.25">
      <c r="A234" s="169">
        <v>17</v>
      </c>
      <c r="B234" s="174">
        <f t="shared" si="67"/>
        <v>43569.416666666133</v>
      </c>
      <c r="C234" s="127" t="str">
        <f t="shared" ca="1" si="53"/>
        <v/>
      </c>
      <c r="D234" s="180">
        <f t="shared" ca="1" si="54"/>
        <v>945</v>
      </c>
      <c r="E234" s="180">
        <f t="shared" ca="1" si="55"/>
        <v>42</v>
      </c>
      <c r="F234" s="180">
        <f t="shared" ca="1" si="56"/>
        <v>79</v>
      </c>
      <c r="G234" s="180">
        <f t="shared" ca="1" si="57"/>
        <v>182.87</v>
      </c>
      <c r="H234" s="180">
        <f t="shared" ca="1" si="58"/>
        <v>3605</v>
      </c>
      <c r="I234" s="183">
        <f t="shared" ca="1" si="59"/>
        <v>109</v>
      </c>
      <c r="J234" s="176" t="str">
        <f t="shared" ca="1" si="60"/>
        <v/>
      </c>
      <c r="K234" s="127" t="str">
        <f t="shared" ca="1" si="61"/>
        <v/>
      </c>
      <c r="L234" s="183" t="str">
        <f t="shared" ca="1" si="62"/>
        <v/>
      </c>
      <c r="M234" s="127" t="str">
        <f t="shared" ca="1" si="63"/>
        <v/>
      </c>
      <c r="N234" s="127" t="str">
        <f t="shared" ca="1" si="64"/>
        <v/>
      </c>
      <c r="O234" s="180" t="str">
        <f t="shared" ca="1" si="65"/>
        <v/>
      </c>
      <c r="P234" s="183" t="str">
        <f t="shared" ca="1" si="66"/>
        <v/>
      </c>
      <c r="Q234" s="120" t="str">
        <f t="shared" ca="1" si="68"/>
        <v/>
      </c>
      <c r="R234" s="77">
        <f ca="1">IFERROR(SUM($I$15:I234)/$N$5,"")</f>
        <v>6.1494977703707043E-2</v>
      </c>
    </row>
    <row r="235" spans="1:18" x14ac:dyDescent="0.25">
      <c r="A235" s="169">
        <v>18</v>
      </c>
      <c r="B235" s="174">
        <f t="shared" si="67"/>
        <v>43569.458333332797</v>
      </c>
      <c r="C235" s="127" t="str">
        <f t="shared" ca="1" si="53"/>
        <v/>
      </c>
      <c r="D235" s="180">
        <f t="shared" ca="1" si="54"/>
        <v>949</v>
      </c>
      <c r="E235" s="180">
        <f t="shared" ca="1" si="55"/>
        <v>42</v>
      </c>
      <c r="F235" s="180">
        <f t="shared" ca="1" si="56"/>
        <v>75</v>
      </c>
      <c r="G235" s="180">
        <f t="shared" ca="1" si="57"/>
        <v>190.49</v>
      </c>
      <c r="H235" s="180">
        <f t="shared" ca="1" si="58"/>
        <v>3634</v>
      </c>
      <c r="I235" s="183">
        <f t="shared" ca="1" si="59"/>
        <v>111</v>
      </c>
      <c r="J235" s="176" t="str">
        <f t="shared" ca="1" si="60"/>
        <v/>
      </c>
      <c r="K235" s="127" t="str">
        <f t="shared" ca="1" si="61"/>
        <v/>
      </c>
      <c r="L235" s="183" t="str">
        <f t="shared" ca="1" si="62"/>
        <v/>
      </c>
      <c r="M235" s="127" t="str">
        <f t="shared" ca="1" si="63"/>
        <v/>
      </c>
      <c r="N235" s="127" t="str">
        <f t="shared" ca="1" si="64"/>
        <v/>
      </c>
      <c r="O235" s="180" t="str">
        <f t="shared" ca="1" si="65"/>
        <v/>
      </c>
      <c r="P235" s="183" t="str">
        <f t="shared" ca="1" si="66"/>
        <v/>
      </c>
      <c r="Q235" s="120" t="str">
        <f t="shared" ca="1" si="68"/>
        <v/>
      </c>
      <c r="R235" s="77">
        <f ca="1">IFERROR(SUM($I$15:I235)/$N$5,"")</f>
        <v>6.2119949551821992E-2</v>
      </c>
    </row>
    <row r="236" spans="1:18" x14ac:dyDescent="0.25">
      <c r="A236" s="169">
        <v>19</v>
      </c>
      <c r="B236" s="174">
        <f t="shared" si="67"/>
        <v>43569.499999999462</v>
      </c>
      <c r="C236" s="127" t="str">
        <f t="shared" ca="1" si="53"/>
        <v/>
      </c>
      <c r="D236" s="180">
        <f t="shared" ca="1" si="54"/>
        <v>1038</v>
      </c>
      <c r="E236" s="180">
        <f t="shared" ca="1" si="55"/>
        <v>42</v>
      </c>
      <c r="F236" s="180">
        <f t="shared" ca="1" si="56"/>
        <v>0</v>
      </c>
      <c r="G236" s="180" t="str">
        <f t="shared" ca="1" si="57"/>
        <v/>
      </c>
      <c r="H236" s="180">
        <f t="shared" ca="1" si="58"/>
        <v>0</v>
      </c>
      <c r="I236" s="183">
        <f t="shared" ca="1" si="59"/>
        <v>0</v>
      </c>
      <c r="J236" s="176" t="str">
        <f t="shared" ca="1" si="60"/>
        <v/>
      </c>
      <c r="K236" s="127" t="str">
        <f t="shared" ca="1" si="61"/>
        <v/>
      </c>
      <c r="L236" s="183" t="str">
        <f t="shared" ca="1" si="62"/>
        <v/>
      </c>
      <c r="M236" s="127" t="str">
        <f t="shared" ca="1" si="63"/>
        <v/>
      </c>
      <c r="N236" s="127" t="str">
        <f t="shared" ca="1" si="64"/>
        <v/>
      </c>
      <c r="O236" s="180" t="str">
        <f t="shared" ca="1" si="65"/>
        <v/>
      </c>
      <c r="P236" s="183" t="str">
        <f t="shared" ca="1" si="66"/>
        <v/>
      </c>
      <c r="Q236" s="120" t="str">
        <f t="shared" ca="1" si="68"/>
        <v/>
      </c>
      <c r="R236" s="77">
        <f ca="1">IFERROR(SUM($I$15:I236)/$N$5,"")</f>
        <v>6.2119949551821992E-2</v>
      </c>
    </row>
    <row r="237" spans="1:18" x14ac:dyDescent="0.25">
      <c r="A237" s="169">
        <v>20</v>
      </c>
      <c r="B237" s="174">
        <f t="shared" si="67"/>
        <v>43569.541666666126</v>
      </c>
      <c r="C237" s="127" t="str">
        <f t="shared" ca="1" si="53"/>
        <v/>
      </c>
      <c r="D237" s="180">
        <f t="shared" ca="1" si="54"/>
        <v>945</v>
      </c>
      <c r="E237" s="180">
        <f t="shared" ca="1" si="55"/>
        <v>42</v>
      </c>
      <c r="F237" s="180">
        <f t="shared" ca="1" si="56"/>
        <v>42</v>
      </c>
      <c r="G237" s="180" t="str">
        <f t="shared" ca="1" si="57"/>
        <v/>
      </c>
      <c r="H237" s="180">
        <f t="shared" ca="1" si="58"/>
        <v>2031</v>
      </c>
      <c r="I237" s="183">
        <f t="shared" ca="1" si="59"/>
        <v>75</v>
      </c>
      <c r="J237" s="176" t="str">
        <f t="shared" ca="1" si="60"/>
        <v/>
      </c>
      <c r="K237" s="127" t="str">
        <f t="shared" ca="1" si="61"/>
        <v/>
      </c>
      <c r="L237" s="183" t="str">
        <f t="shared" ca="1" si="62"/>
        <v/>
      </c>
      <c r="M237" s="127" t="str">
        <f t="shared" ca="1" si="63"/>
        <v/>
      </c>
      <c r="N237" s="127" t="str">
        <f t="shared" ca="1" si="64"/>
        <v/>
      </c>
      <c r="O237" s="180" t="str">
        <f t="shared" ca="1" si="65"/>
        <v/>
      </c>
      <c r="P237" s="183" t="str">
        <f t="shared" ca="1" si="66"/>
        <v/>
      </c>
      <c r="Q237" s="120" t="str">
        <f t="shared" ca="1" si="68"/>
        <v/>
      </c>
      <c r="R237" s="77">
        <f ca="1">IFERROR(SUM($I$15:I237)/$N$5,"")</f>
        <v>6.2542227827575333E-2</v>
      </c>
    </row>
    <row r="238" spans="1:18" x14ac:dyDescent="0.25">
      <c r="A238" s="169">
        <v>21</v>
      </c>
      <c r="B238" s="174">
        <f t="shared" si="67"/>
        <v>43569.58333333279</v>
      </c>
      <c r="C238" s="127" t="str">
        <f t="shared" ca="1" si="53"/>
        <v/>
      </c>
      <c r="D238" s="180">
        <f t="shared" ca="1" si="54"/>
        <v>919</v>
      </c>
      <c r="E238" s="180">
        <f t="shared" ca="1" si="55"/>
        <v>42</v>
      </c>
      <c r="F238" s="180">
        <f t="shared" ca="1" si="56"/>
        <v>56</v>
      </c>
      <c r="G238" s="180" t="str">
        <f t="shared" ca="1" si="57"/>
        <v/>
      </c>
      <c r="H238" s="180">
        <f t="shared" ca="1" si="58"/>
        <v>3009</v>
      </c>
      <c r="I238" s="183">
        <f t="shared" ca="1" si="59"/>
        <v>94</v>
      </c>
      <c r="J238" s="176" t="str">
        <f t="shared" ca="1" si="60"/>
        <v/>
      </c>
      <c r="K238" s="127" t="str">
        <f t="shared" ca="1" si="61"/>
        <v/>
      </c>
      <c r="L238" s="183" t="str">
        <f t="shared" ca="1" si="62"/>
        <v/>
      </c>
      <c r="M238" s="127" t="str">
        <f t="shared" ca="1" si="63"/>
        <v/>
      </c>
      <c r="N238" s="127" t="str">
        <f t="shared" ca="1" si="64"/>
        <v/>
      </c>
      <c r="O238" s="180" t="str">
        <f t="shared" ca="1" si="65"/>
        <v/>
      </c>
      <c r="P238" s="183" t="str">
        <f t="shared" ca="1" si="66"/>
        <v/>
      </c>
      <c r="Q238" s="120" t="str">
        <f t="shared" ca="1" si="68"/>
        <v/>
      </c>
      <c r="R238" s="77">
        <f ca="1">IFERROR(SUM($I$15:I238)/$N$5,"")</f>
        <v>6.3071483266519526E-2</v>
      </c>
    </row>
    <row r="239" spans="1:18" x14ac:dyDescent="0.25">
      <c r="A239" s="169">
        <v>22</v>
      </c>
      <c r="B239" s="174">
        <f t="shared" si="67"/>
        <v>43569.624999999454</v>
      </c>
      <c r="C239" s="127" t="str">
        <f t="shared" ca="1" si="53"/>
        <v/>
      </c>
      <c r="D239" s="180">
        <f t="shared" ca="1" si="54"/>
        <v>908</v>
      </c>
      <c r="E239" s="180">
        <f t="shared" ca="1" si="55"/>
        <v>42</v>
      </c>
      <c r="F239" s="180">
        <f t="shared" ca="1" si="56"/>
        <v>49</v>
      </c>
      <c r="G239" s="180" t="str">
        <f t="shared" ca="1" si="57"/>
        <v/>
      </c>
      <c r="H239" s="180">
        <f t="shared" ca="1" si="58"/>
        <v>2945</v>
      </c>
      <c r="I239" s="183">
        <f t="shared" ca="1" si="59"/>
        <v>85</v>
      </c>
      <c r="J239" s="176" t="str">
        <f t="shared" ca="1" si="60"/>
        <v/>
      </c>
      <c r="K239" s="127" t="str">
        <f t="shared" ca="1" si="61"/>
        <v/>
      </c>
      <c r="L239" s="183" t="str">
        <f t="shared" ca="1" si="62"/>
        <v/>
      </c>
      <c r="M239" s="127" t="str">
        <f t="shared" ca="1" si="63"/>
        <v/>
      </c>
      <c r="N239" s="127" t="str">
        <f t="shared" ca="1" si="64"/>
        <v/>
      </c>
      <c r="O239" s="180" t="str">
        <f t="shared" ca="1" si="65"/>
        <v/>
      </c>
      <c r="P239" s="183" t="str">
        <f t="shared" ca="1" si="66"/>
        <v/>
      </c>
      <c r="Q239" s="120" t="str">
        <f t="shared" ca="1" si="68"/>
        <v/>
      </c>
      <c r="R239" s="77">
        <f ca="1">IFERROR(SUM($I$15:I239)/$N$5,"")</f>
        <v>6.3550065312373311E-2</v>
      </c>
    </row>
    <row r="240" spans="1:18" x14ac:dyDescent="0.25">
      <c r="A240" s="169">
        <v>23</v>
      </c>
      <c r="B240" s="174">
        <f t="shared" si="67"/>
        <v>43569.666666666119</v>
      </c>
      <c r="C240" s="127" t="str">
        <f t="shared" ca="1" si="53"/>
        <v/>
      </c>
      <c r="D240" s="180">
        <f t="shared" ca="1" si="54"/>
        <v>900</v>
      </c>
      <c r="E240" s="180">
        <f t="shared" ca="1" si="55"/>
        <v>42</v>
      </c>
      <c r="F240" s="180">
        <f t="shared" ca="1" si="56"/>
        <v>48</v>
      </c>
      <c r="G240" s="180" t="str">
        <f t="shared" ca="1" si="57"/>
        <v/>
      </c>
      <c r="H240" s="180">
        <f t="shared" ca="1" si="58"/>
        <v>2863</v>
      </c>
      <c r="I240" s="183">
        <f t="shared" ca="1" si="59"/>
        <v>75</v>
      </c>
      <c r="J240" s="176" t="str">
        <f t="shared" ca="1" si="60"/>
        <v/>
      </c>
      <c r="K240" s="127" t="str">
        <f t="shared" ca="1" si="61"/>
        <v/>
      </c>
      <c r="L240" s="183" t="str">
        <f t="shared" ca="1" si="62"/>
        <v/>
      </c>
      <c r="M240" s="127" t="str">
        <f t="shared" ca="1" si="63"/>
        <v/>
      </c>
      <c r="N240" s="127" t="str">
        <f t="shared" ca="1" si="64"/>
        <v/>
      </c>
      <c r="O240" s="180" t="str">
        <f t="shared" ca="1" si="65"/>
        <v/>
      </c>
      <c r="P240" s="183" t="str">
        <f t="shared" ca="1" si="66"/>
        <v/>
      </c>
      <c r="Q240" s="120" t="str">
        <f t="shared" ca="1" si="68"/>
        <v/>
      </c>
      <c r="R240" s="77">
        <f ca="1">IFERROR(SUM($I$15:I240)/$N$5,"")</f>
        <v>6.3972343588126659E-2</v>
      </c>
    </row>
    <row r="241" spans="1:18" x14ac:dyDescent="0.25">
      <c r="A241" s="169">
        <v>24</v>
      </c>
      <c r="B241" s="174">
        <f t="shared" si="67"/>
        <v>43569.708333332783</v>
      </c>
      <c r="C241" s="127" t="str">
        <f t="shared" ca="1" si="53"/>
        <v/>
      </c>
      <c r="D241" s="180">
        <f t="shared" ca="1" si="54"/>
        <v>899</v>
      </c>
      <c r="E241" s="180">
        <f t="shared" ca="1" si="55"/>
        <v>42</v>
      </c>
      <c r="F241" s="180">
        <f t="shared" ca="1" si="56"/>
        <v>53</v>
      </c>
      <c r="G241" s="180" t="str">
        <f t="shared" ca="1" si="57"/>
        <v/>
      </c>
      <c r="H241" s="180">
        <f t="shared" ca="1" si="58"/>
        <v>2809</v>
      </c>
      <c r="I241" s="183">
        <f t="shared" ca="1" si="59"/>
        <v>72</v>
      </c>
      <c r="J241" s="176" t="str">
        <f t="shared" ca="1" si="60"/>
        <v/>
      </c>
      <c r="K241" s="127" t="str">
        <f t="shared" ca="1" si="61"/>
        <v/>
      </c>
      <c r="L241" s="183" t="str">
        <f t="shared" ca="1" si="62"/>
        <v/>
      </c>
      <c r="M241" s="127" t="str">
        <f t="shared" ca="1" si="63"/>
        <v/>
      </c>
      <c r="N241" s="127" t="str">
        <f t="shared" ca="1" si="64"/>
        <v/>
      </c>
      <c r="O241" s="180" t="str">
        <f t="shared" ca="1" si="65"/>
        <v/>
      </c>
      <c r="P241" s="183" t="str">
        <f t="shared" ca="1" si="66"/>
        <v/>
      </c>
      <c r="Q241" s="120" t="str">
        <f t="shared" ca="1" si="68"/>
        <v/>
      </c>
      <c r="R241" s="77">
        <f ca="1">IFERROR(SUM($I$15:I241)/$N$5,"")</f>
        <v>6.4377730732849872E-2</v>
      </c>
    </row>
    <row r="242" spans="1:18" x14ac:dyDescent="0.25">
      <c r="A242" s="169">
        <v>25</v>
      </c>
      <c r="B242" s="174">
        <f t="shared" si="67"/>
        <v>43569.749999999447</v>
      </c>
      <c r="C242" s="127" t="str">
        <f t="shared" ca="1" si="53"/>
        <v/>
      </c>
      <c r="D242" s="180">
        <f t="shared" ca="1" si="54"/>
        <v>906</v>
      </c>
      <c r="E242" s="180">
        <f t="shared" ca="1" si="55"/>
        <v>42</v>
      </c>
      <c r="F242" s="180">
        <f t="shared" ca="1" si="56"/>
        <v>67</v>
      </c>
      <c r="G242" s="180" t="str">
        <f t="shared" ca="1" si="57"/>
        <v/>
      </c>
      <c r="H242" s="180">
        <f t="shared" ca="1" si="58"/>
        <v>2896</v>
      </c>
      <c r="I242" s="183">
        <f t="shared" ca="1" si="59"/>
        <v>61</v>
      </c>
      <c r="J242" s="176" t="str">
        <f t="shared" ca="1" si="60"/>
        <v/>
      </c>
      <c r="K242" s="127" t="str">
        <f t="shared" ca="1" si="61"/>
        <v/>
      </c>
      <c r="L242" s="183" t="str">
        <f t="shared" ca="1" si="62"/>
        <v/>
      </c>
      <c r="M242" s="127" t="str">
        <f t="shared" ca="1" si="63"/>
        <v/>
      </c>
      <c r="N242" s="127" t="str">
        <f t="shared" ca="1" si="64"/>
        <v/>
      </c>
      <c r="O242" s="180" t="str">
        <f t="shared" ca="1" si="65"/>
        <v/>
      </c>
      <c r="P242" s="183" t="str">
        <f t="shared" ca="1" si="66"/>
        <v/>
      </c>
      <c r="Q242" s="120" t="str">
        <f t="shared" ca="1" si="68"/>
        <v/>
      </c>
      <c r="R242" s="77">
        <f ca="1">IFERROR(SUM($I$15:I242)/$N$5,"")</f>
        <v>6.4721183730462595E-2</v>
      </c>
    </row>
    <row r="243" spans="1:18" x14ac:dyDescent="0.25">
      <c r="A243" s="169">
        <v>26</v>
      </c>
      <c r="B243" s="174">
        <f t="shared" si="67"/>
        <v>43569.791666666111</v>
      </c>
      <c r="C243" s="127" t="str">
        <f t="shared" ca="1" si="53"/>
        <v/>
      </c>
      <c r="D243" s="180">
        <f t="shared" ca="1" si="54"/>
        <v>908</v>
      </c>
      <c r="E243" s="180">
        <f t="shared" ca="1" si="55"/>
        <v>42</v>
      </c>
      <c r="F243" s="180">
        <f t="shared" ca="1" si="56"/>
        <v>58</v>
      </c>
      <c r="G243" s="180">
        <f t="shared" ca="1" si="57"/>
        <v>173.17</v>
      </c>
      <c r="H243" s="180">
        <f t="shared" ca="1" si="58"/>
        <v>2996</v>
      </c>
      <c r="I243" s="183">
        <f t="shared" ca="1" si="59"/>
        <v>60</v>
      </c>
      <c r="J243" s="176" t="str">
        <f t="shared" ca="1" si="60"/>
        <v/>
      </c>
      <c r="K243" s="127" t="str">
        <f t="shared" ca="1" si="61"/>
        <v/>
      </c>
      <c r="L243" s="183" t="str">
        <f t="shared" ca="1" si="62"/>
        <v/>
      </c>
      <c r="M243" s="127" t="str">
        <f t="shared" ca="1" si="63"/>
        <v/>
      </c>
      <c r="N243" s="127" t="str">
        <f t="shared" ca="1" si="64"/>
        <v/>
      </c>
      <c r="O243" s="180" t="str">
        <f t="shared" ca="1" si="65"/>
        <v/>
      </c>
      <c r="P243" s="183" t="str">
        <f t="shared" ca="1" si="66"/>
        <v/>
      </c>
      <c r="Q243" s="120" t="str">
        <f t="shared" ca="1" si="68"/>
        <v/>
      </c>
      <c r="R243" s="77">
        <f ca="1">IFERROR(SUM($I$15:I243)/$N$5,"")</f>
        <v>6.5059006351065263E-2</v>
      </c>
    </row>
    <row r="244" spans="1:18" x14ac:dyDescent="0.25">
      <c r="A244" s="169">
        <v>27</v>
      </c>
      <c r="B244" s="174">
        <f t="shared" si="67"/>
        <v>43569.833333332776</v>
      </c>
      <c r="C244" s="127" t="str">
        <f t="shared" ca="1" si="53"/>
        <v/>
      </c>
      <c r="D244" s="180">
        <f t="shared" ca="1" si="54"/>
        <v>919</v>
      </c>
      <c r="E244" s="180">
        <f t="shared" ca="1" si="55"/>
        <v>42</v>
      </c>
      <c r="F244" s="180">
        <f t="shared" ca="1" si="56"/>
        <v>30</v>
      </c>
      <c r="G244" s="180">
        <f t="shared" ca="1" si="57"/>
        <v>191.19</v>
      </c>
      <c r="H244" s="180">
        <f t="shared" ca="1" si="58"/>
        <v>2965</v>
      </c>
      <c r="I244" s="183">
        <f t="shared" ca="1" si="59"/>
        <v>56</v>
      </c>
      <c r="J244" s="176" t="str">
        <f t="shared" ca="1" si="60"/>
        <v/>
      </c>
      <c r="K244" s="127" t="str">
        <f t="shared" ca="1" si="61"/>
        <v/>
      </c>
      <c r="L244" s="183" t="str">
        <f t="shared" ca="1" si="62"/>
        <v/>
      </c>
      <c r="M244" s="127" t="str">
        <f t="shared" ca="1" si="63"/>
        <v/>
      </c>
      <c r="N244" s="127" t="str">
        <f t="shared" ca="1" si="64"/>
        <v/>
      </c>
      <c r="O244" s="180" t="str">
        <f t="shared" ca="1" si="65"/>
        <v/>
      </c>
      <c r="P244" s="183" t="str">
        <f t="shared" ca="1" si="66"/>
        <v/>
      </c>
      <c r="Q244" s="120" t="str">
        <f t="shared" ca="1" si="68"/>
        <v/>
      </c>
      <c r="R244" s="77">
        <f ca="1">IFERROR(SUM($I$15:I244)/$N$5,"")</f>
        <v>6.5374307463627768E-2</v>
      </c>
    </row>
    <row r="245" spans="1:18" x14ac:dyDescent="0.25">
      <c r="A245" s="169">
        <v>28</v>
      </c>
      <c r="B245" s="174">
        <f t="shared" si="67"/>
        <v>43569.87499999944</v>
      </c>
      <c r="C245" s="127" t="str">
        <f t="shared" ca="1" si="53"/>
        <v/>
      </c>
      <c r="D245" s="180">
        <f t="shared" ca="1" si="54"/>
        <v>925</v>
      </c>
      <c r="E245" s="180">
        <f t="shared" ca="1" si="55"/>
        <v>42</v>
      </c>
      <c r="F245" s="180">
        <f t="shared" ca="1" si="56"/>
        <v>46</v>
      </c>
      <c r="G245" s="180" t="str">
        <f t="shared" ca="1" si="57"/>
        <v/>
      </c>
      <c r="H245" s="180">
        <f t="shared" ca="1" si="58"/>
        <v>2972</v>
      </c>
      <c r="I245" s="183">
        <f t="shared" ca="1" si="59"/>
        <v>57</v>
      </c>
      <c r="J245" s="176" t="str">
        <f t="shared" ca="1" si="60"/>
        <v/>
      </c>
      <c r="K245" s="127" t="str">
        <f t="shared" ca="1" si="61"/>
        <v/>
      </c>
      <c r="L245" s="183" t="str">
        <f t="shared" ca="1" si="62"/>
        <v/>
      </c>
      <c r="M245" s="127" t="str">
        <f t="shared" ca="1" si="63"/>
        <v/>
      </c>
      <c r="N245" s="127" t="str">
        <f t="shared" ca="1" si="64"/>
        <v/>
      </c>
      <c r="O245" s="180" t="str">
        <f t="shared" ca="1" si="65"/>
        <v/>
      </c>
      <c r="P245" s="183" t="str">
        <f t="shared" ca="1" si="66"/>
        <v/>
      </c>
      <c r="Q245" s="120" t="str">
        <f t="shared" ca="1" si="68"/>
        <v/>
      </c>
      <c r="R245" s="77">
        <f ca="1">IFERROR(SUM($I$15:I245)/$N$5,"")</f>
        <v>6.5695238953200299E-2</v>
      </c>
    </row>
    <row r="246" spans="1:18" x14ac:dyDescent="0.25">
      <c r="A246" s="169">
        <v>29</v>
      </c>
      <c r="B246" s="174">
        <f t="shared" si="67"/>
        <v>43569.916666666104</v>
      </c>
      <c r="C246" s="127" t="str">
        <f t="shared" ca="1" si="53"/>
        <v/>
      </c>
      <c r="D246" s="180">
        <f t="shared" ca="1" si="54"/>
        <v>923</v>
      </c>
      <c r="E246" s="180">
        <f t="shared" ca="1" si="55"/>
        <v>42</v>
      </c>
      <c r="F246" s="180">
        <f t="shared" ca="1" si="56"/>
        <v>46</v>
      </c>
      <c r="G246" s="180" t="str">
        <f t="shared" ca="1" si="57"/>
        <v/>
      </c>
      <c r="H246" s="180">
        <f t="shared" ca="1" si="58"/>
        <v>3060</v>
      </c>
      <c r="I246" s="183">
        <f t="shared" ca="1" si="59"/>
        <v>61</v>
      </c>
      <c r="J246" s="176" t="str">
        <f t="shared" ca="1" si="60"/>
        <v/>
      </c>
      <c r="K246" s="127" t="str">
        <f t="shared" ca="1" si="61"/>
        <v/>
      </c>
      <c r="L246" s="183" t="str">
        <f t="shared" ca="1" si="62"/>
        <v/>
      </c>
      <c r="M246" s="127" t="str">
        <f t="shared" ca="1" si="63"/>
        <v/>
      </c>
      <c r="N246" s="127" t="str">
        <f t="shared" ca="1" si="64"/>
        <v/>
      </c>
      <c r="O246" s="180" t="str">
        <f t="shared" ca="1" si="65"/>
        <v/>
      </c>
      <c r="P246" s="183" t="str">
        <f t="shared" ca="1" si="66"/>
        <v/>
      </c>
      <c r="Q246" s="120" t="str">
        <f t="shared" ca="1" si="68"/>
        <v/>
      </c>
      <c r="R246" s="77">
        <f ca="1">IFERROR(SUM($I$15:I246)/$N$5,"")</f>
        <v>6.6038691950813022E-2</v>
      </c>
    </row>
    <row r="247" spans="1:18" x14ac:dyDescent="0.25">
      <c r="A247" s="169">
        <v>30</v>
      </c>
      <c r="B247" s="174">
        <f t="shared" si="67"/>
        <v>43569.958333332768</v>
      </c>
      <c r="C247" s="127" t="str">
        <f t="shared" ca="1" si="53"/>
        <v/>
      </c>
      <c r="D247" s="180">
        <f t="shared" ca="1" si="54"/>
        <v>938</v>
      </c>
      <c r="E247" s="180">
        <f t="shared" ca="1" si="55"/>
        <v>44</v>
      </c>
      <c r="F247" s="180">
        <f t="shared" ca="1" si="56"/>
        <v>37</v>
      </c>
      <c r="G247" s="180" t="str">
        <f t="shared" ca="1" si="57"/>
        <v/>
      </c>
      <c r="H247" s="180">
        <f t="shared" ca="1" si="58"/>
        <v>3214</v>
      </c>
      <c r="I247" s="183">
        <f t="shared" ca="1" si="59"/>
        <v>58</v>
      </c>
      <c r="J247" s="176" t="str">
        <f t="shared" ca="1" si="60"/>
        <v/>
      </c>
      <c r="K247" s="127" t="str">
        <f t="shared" ca="1" si="61"/>
        <v/>
      </c>
      <c r="L247" s="183" t="str">
        <f t="shared" ca="1" si="62"/>
        <v/>
      </c>
      <c r="M247" s="127" t="str">
        <f t="shared" ca="1" si="63"/>
        <v/>
      </c>
      <c r="N247" s="127" t="str">
        <f t="shared" ca="1" si="64"/>
        <v/>
      </c>
      <c r="O247" s="180" t="str">
        <f t="shared" ca="1" si="65"/>
        <v/>
      </c>
      <c r="P247" s="183" t="str">
        <f t="shared" ca="1" si="66"/>
        <v/>
      </c>
      <c r="Q247" s="120" t="str">
        <f t="shared" ca="1" si="68"/>
        <v/>
      </c>
      <c r="R247" s="77">
        <f ca="1">IFERROR(SUM($I$15:I247)/$N$5,"")</f>
        <v>6.6365253817395609E-2</v>
      </c>
    </row>
    <row r="248" spans="1:18" x14ac:dyDescent="0.25">
      <c r="A248" s="169">
        <v>31</v>
      </c>
      <c r="B248" s="174">
        <f t="shared" si="67"/>
        <v>43569.999999999432</v>
      </c>
      <c r="C248" s="127" t="str">
        <f t="shared" ca="1" si="53"/>
        <v/>
      </c>
      <c r="D248" s="180">
        <f t="shared" ca="1" si="54"/>
        <v>948</v>
      </c>
      <c r="E248" s="180">
        <f t="shared" ca="1" si="55"/>
        <v>44</v>
      </c>
      <c r="F248" s="180">
        <f t="shared" ca="1" si="56"/>
        <v>60</v>
      </c>
      <c r="G248" s="180">
        <f t="shared" ca="1" si="57"/>
        <v>193.26</v>
      </c>
      <c r="H248" s="180">
        <f t="shared" ca="1" si="58"/>
        <v>3648</v>
      </c>
      <c r="I248" s="183">
        <f t="shared" ca="1" si="59"/>
        <v>62</v>
      </c>
      <c r="J248" s="176" t="str">
        <f t="shared" ca="1" si="60"/>
        <v/>
      </c>
      <c r="K248" s="127" t="str">
        <f t="shared" ca="1" si="61"/>
        <v/>
      </c>
      <c r="L248" s="183" t="str">
        <f t="shared" ca="1" si="62"/>
        <v/>
      </c>
      <c r="M248" s="127" t="str">
        <f t="shared" ca="1" si="63"/>
        <v/>
      </c>
      <c r="N248" s="127" t="str">
        <f t="shared" ca="1" si="64"/>
        <v/>
      </c>
      <c r="O248" s="180" t="str">
        <f t="shared" ca="1" si="65"/>
        <v/>
      </c>
      <c r="P248" s="183" t="str">
        <f t="shared" ca="1" si="66"/>
        <v/>
      </c>
      <c r="Q248" s="120" t="str">
        <f t="shared" ca="1" si="68"/>
        <v/>
      </c>
      <c r="R248" s="77">
        <f ca="1">IFERROR(SUM($I$15:I248)/$N$5,"")</f>
        <v>6.6714337192018372E-2</v>
      </c>
    </row>
    <row r="249" spans="1:18" x14ac:dyDescent="0.25">
      <c r="A249" s="169">
        <v>32</v>
      </c>
      <c r="B249" s="174">
        <f t="shared" si="67"/>
        <v>43570.041666666097</v>
      </c>
      <c r="C249" s="127" t="str">
        <f t="shared" ca="1" si="53"/>
        <v/>
      </c>
      <c r="D249" s="180">
        <f t="shared" ca="1" si="54"/>
        <v>957</v>
      </c>
      <c r="E249" s="180">
        <f t="shared" ca="1" si="55"/>
        <v>44</v>
      </c>
      <c r="F249" s="180">
        <f t="shared" ca="1" si="56"/>
        <v>61</v>
      </c>
      <c r="G249" s="180" t="str">
        <f t="shared" ca="1" si="57"/>
        <v/>
      </c>
      <c r="H249" s="180">
        <f t="shared" ca="1" si="58"/>
        <v>3731</v>
      </c>
      <c r="I249" s="183">
        <f t="shared" ca="1" si="59"/>
        <v>63</v>
      </c>
      <c r="J249" s="176" t="str">
        <f t="shared" ca="1" si="60"/>
        <v/>
      </c>
      <c r="K249" s="127" t="str">
        <f t="shared" ca="1" si="61"/>
        <v/>
      </c>
      <c r="L249" s="183" t="str">
        <f t="shared" ca="1" si="62"/>
        <v/>
      </c>
      <c r="M249" s="127" t="str">
        <f t="shared" ca="1" si="63"/>
        <v/>
      </c>
      <c r="N249" s="127" t="str">
        <f t="shared" ca="1" si="64"/>
        <v/>
      </c>
      <c r="O249" s="180" t="str">
        <f t="shared" ca="1" si="65"/>
        <v/>
      </c>
      <c r="P249" s="183" t="str">
        <f t="shared" ca="1" si="66"/>
        <v/>
      </c>
      <c r="Q249" s="120" t="str">
        <f t="shared" ca="1" si="68"/>
        <v/>
      </c>
      <c r="R249" s="77">
        <f ca="1">IFERROR(SUM($I$15:I249)/$N$5,"")</f>
        <v>6.706905094365119E-2</v>
      </c>
    </row>
    <row r="250" spans="1:18" x14ac:dyDescent="0.25">
      <c r="A250" s="169">
        <v>33</v>
      </c>
      <c r="B250" s="174">
        <f t="shared" si="67"/>
        <v>43570.083333332761</v>
      </c>
      <c r="C250" s="127" t="str">
        <f t="shared" ca="1" si="53"/>
        <v/>
      </c>
      <c r="D250" s="180">
        <f t="shared" ca="1" si="54"/>
        <v>960</v>
      </c>
      <c r="E250" s="180">
        <f t="shared" ca="1" si="55"/>
        <v>44</v>
      </c>
      <c r="F250" s="180">
        <f t="shared" ca="1" si="56"/>
        <v>67</v>
      </c>
      <c r="G250" s="180" t="str">
        <f t="shared" ca="1" si="57"/>
        <v/>
      </c>
      <c r="H250" s="180">
        <f t="shared" ca="1" si="58"/>
        <v>3781</v>
      </c>
      <c r="I250" s="183">
        <f t="shared" ca="1" si="59"/>
        <v>60</v>
      </c>
      <c r="J250" s="176" t="str">
        <f t="shared" ca="1" si="60"/>
        <v/>
      </c>
      <c r="K250" s="127" t="str">
        <f t="shared" ca="1" si="61"/>
        <v/>
      </c>
      <c r="L250" s="183" t="str">
        <f t="shared" ca="1" si="62"/>
        <v/>
      </c>
      <c r="M250" s="127" t="str">
        <f t="shared" ca="1" si="63"/>
        <v/>
      </c>
      <c r="N250" s="127" t="str">
        <f t="shared" ca="1" si="64"/>
        <v/>
      </c>
      <c r="O250" s="180" t="str">
        <f t="shared" ca="1" si="65"/>
        <v/>
      </c>
      <c r="P250" s="183" t="str">
        <f t="shared" ca="1" si="66"/>
        <v/>
      </c>
      <c r="Q250" s="120" t="str">
        <f t="shared" ca="1" si="68"/>
        <v/>
      </c>
      <c r="R250" s="77">
        <f ca="1">IFERROR(SUM($I$15:I250)/$N$5,"")</f>
        <v>6.7406873564253858E-2</v>
      </c>
    </row>
    <row r="251" spans="1:18" x14ac:dyDescent="0.25">
      <c r="A251" s="169">
        <v>34</v>
      </c>
      <c r="B251" s="174">
        <f t="shared" si="67"/>
        <v>43570.124999999425</v>
      </c>
      <c r="C251" s="127" t="str">
        <f t="shared" ca="1" si="53"/>
        <v/>
      </c>
      <c r="D251" s="180">
        <f t="shared" ca="1" si="54"/>
        <v>965</v>
      </c>
      <c r="E251" s="180">
        <f t="shared" ca="1" si="55"/>
        <v>44</v>
      </c>
      <c r="F251" s="180">
        <f t="shared" ca="1" si="56"/>
        <v>61</v>
      </c>
      <c r="G251" s="180">
        <f t="shared" ca="1" si="57"/>
        <v>196.73</v>
      </c>
      <c r="H251" s="180">
        <f t="shared" ca="1" si="58"/>
        <v>3785</v>
      </c>
      <c r="I251" s="183">
        <f t="shared" ca="1" si="59"/>
        <v>57</v>
      </c>
      <c r="J251" s="176" t="str">
        <f t="shared" ca="1" si="60"/>
        <v/>
      </c>
      <c r="K251" s="127" t="str">
        <f t="shared" ca="1" si="61"/>
        <v/>
      </c>
      <c r="L251" s="183" t="str">
        <f t="shared" ca="1" si="62"/>
        <v/>
      </c>
      <c r="M251" s="127" t="str">
        <f t="shared" ca="1" si="63"/>
        <v/>
      </c>
      <c r="N251" s="127" t="str">
        <f t="shared" ca="1" si="64"/>
        <v/>
      </c>
      <c r="O251" s="180" t="str">
        <f t="shared" ca="1" si="65"/>
        <v/>
      </c>
      <c r="P251" s="183" t="str">
        <f t="shared" ca="1" si="66"/>
        <v/>
      </c>
      <c r="Q251" s="120" t="str">
        <f t="shared" ca="1" si="68"/>
        <v/>
      </c>
      <c r="R251" s="77">
        <f ca="1">IFERROR(SUM($I$15:I251)/$N$5,"")</f>
        <v>6.7727805053826404E-2</v>
      </c>
    </row>
    <row r="252" spans="1:18" x14ac:dyDescent="0.25">
      <c r="A252" s="169">
        <v>35</v>
      </c>
      <c r="B252" s="174">
        <f t="shared" si="67"/>
        <v>43570.166666666089</v>
      </c>
      <c r="C252" s="127" t="str">
        <f t="shared" ca="1" si="53"/>
        <v/>
      </c>
      <c r="D252" s="180">
        <f t="shared" ca="1" si="54"/>
        <v>965</v>
      </c>
      <c r="E252" s="180">
        <f t="shared" ca="1" si="55"/>
        <v>44</v>
      </c>
      <c r="F252" s="180">
        <f t="shared" ca="1" si="56"/>
        <v>76</v>
      </c>
      <c r="G252" s="180" t="str">
        <f t="shared" ca="1" si="57"/>
        <v/>
      </c>
      <c r="H252" s="180">
        <f t="shared" ca="1" si="58"/>
        <v>3742</v>
      </c>
      <c r="I252" s="183">
        <f t="shared" ca="1" si="59"/>
        <v>59</v>
      </c>
      <c r="J252" s="176" t="str">
        <f t="shared" ca="1" si="60"/>
        <v/>
      </c>
      <c r="K252" s="127" t="str">
        <f t="shared" ca="1" si="61"/>
        <v/>
      </c>
      <c r="L252" s="183" t="str">
        <f t="shared" ca="1" si="62"/>
        <v/>
      </c>
      <c r="M252" s="127" t="str">
        <f t="shared" ca="1" si="63"/>
        <v/>
      </c>
      <c r="N252" s="127" t="str">
        <f t="shared" ca="1" si="64"/>
        <v/>
      </c>
      <c r="O252" s="180" t="str">
        <f t="shared" ca="1" si="65"/>
        <v/>
      </c>
      <c r="P252" s="183" t="str">
        <f t="shared" ca="1" si="66"/>
        <v/>
      </c>
      <c r="Q252" s="120" t="str">
        <f t="shared" ca="1" si="68"/>
        <v/>
      </c>
      <c r="R252" s="77">
        <f ca="1">IFERROR(SUM($I$15:I252)/$N$5,"")</f>
        <v>6.8059997297419031E-2</v>
      </c>
    </row>
    <row r="253" spans="1:18" x14ac:dyDescent="0.25">
      <c r="A253" s="169">
        <v>36</v>
      </c>
      <c r="B253" s="174">
        <f t="shared" si="67"/>
        <v>43570.208333332754</v>
      </c>
      <c r="C253" s="127" t="str">
        <f t="shared" ca="1" si="53"/>
        <v/>
      </c>
      <c r="D253" s="180">
        <f t="shared" ca="1" si="54"/>
        <v>970</v>
      </c>
      <c r="E253" s="180">
        <f t="shared" ca="1" si="55"/>
        <v>44</v>
      </c>
      <c r="F253" s="180">
        <f t="shared" ca="1" si="56"/>
        <v>73</v>
      </c>
      <c r="G253" s="180" t="str">
        <f t="shared" ca="1" si="57"/>
        <v/>
      </c>
      <c r="H253" s="180">
        <f t="shared" ca="1" si="58"/>
        <v>3876</v>
      </c>
      <c r="I253" s="183">
        <f t="shared" ca="1" si="59"/>
        <v>58</v>
      </c>
      <c r="J253" s="176" t="str">
        <f t="shared" ca="1" si="60"/>
        <v/>
      </c>
      <c r="K253" s="127" t="str">
        <f t="shared" ca="1" si="61"/>
        <v/>
      </c>
      <c r="L253" s="183" t="str">
        <f t="shared" ca="1" si="62"/>
        <v/>
      </c>
      <c r="M253" s="127" t="str">
        <f t="shared" ca="1" si="63"/>
        <v/>
      </c>
      <c r="N253" s="127" t="str">
        <f t="shared" ca="1" si="64"/>
        <v/>
      </c>
      <c r="O253" s="180" t="str">
        <f t="shared" ca="1" si="65"/>
        <v/>
      </c>
      <c r="P253" s="183" t="str">
        <f t="shared" ca="1" si="66"/>
        <v/>
      </c>
      <c r="Q253" s="120" t="str">
        <f t="shared" ca="1" si="68"/>
        <v/>
      </c>
      <c r="R253" s="77">
        <f ca="1">IFERROR(SUM($I$15:I253)/$N$5,"")</f>
        <v>6.8386559164001617E-2</v>
      </c>
    </row>
    <row r="254" spans="1:18" x14ac:dyDescent="0.25">
      <c r="A254" s="169">
        <v>37</v>
      </c>
      <c r="B254" s="174">
        <f t="shared" si="67"/>
        <v>43570.249999999418</v>
      </c>
      <c r="C254" s="127" t="str">
        <f t="shared" ca="1" si="53"/>
        <v/>
      </c>
      <c r="D254" s="180">
        <f t="shared" ca="1" si="54"/>
        <v>972</v>
      </c>
      <c r="E254" s="180">
        <f t="shared" ca="1" si="55"/>
        <v>44</v>
      </c>
      <c r="F254" s="180">
        <f t="shared" ca="1" si="56"/>
        <v>67</v>
      </c>
      <c r="G254" s="180" t="str">
        <f t="shared" ca="1" si="57"/>
        <v/>
      </c>
      <c r="H254" s="180">
        <f t="shared" ca="1" si="58"/>
        <v>3946</v>
      </c>
      <c r="I254" s="183">
        <f t="shared" ca="1" si="59"/>
        <v>54</v>
      </c>
      <c r="J254" s="176" t="str">
        <f t="shared" ca="1" si="60"/>
        <v/>
      </c>
      <c r="K254" s="127" t="str">
        <f t="shared" ca="1" si="61"/>
        <v/>
      </c>
      <c r="L254" s="183" t="str">
        <f t="shared" ca="1" si="62"/>
        <v/>
      </c>
      <c r="M254" s="127" t="str">
        <f t="shared" ca="1" si="63"/>
        <v/>
      </c>
      <c r="N254" s="127" t="str">
        <f t="shared" ca="1" si="64"/>
        <v/>
      </c>
      <c r="O254" s="180" t="str">
        <f t="shared" ca="1" si="65"/>
        <v/>
      </c>
      <c r="P254" s="183" t="str">
        <f t="shared" ca="1" si="66"/>
        <v/>
      </c>
      <c r="Q254" s="120" t="str">
        <f t="shared" ca="1" si="68"/>
        <v/>
      </c>
      <c r="R254" s="77">
        <f ca="1">IFERROR(SUM($I$15:I254)/$N$5,"")</f>
        <v>6.8690599522544027E-2</v>
      </c>
    </row>
    <row r="255" spans="1:18" x14ac:dyDescent="0.25">
      <c r="A255" s="169">
        <v>14</v>
      </c>
      <c r="B255" s="174">
        <f t="shared" si="67"/>
        <v>43570.291666666082</v>
      </c>
      <c r="C255" s="127" t="str">
        <f t="shared" ca="1" si="53"/>
        <v/>
      </c>
      <c r="D255" s="180">
        <f t="shared" ca="1" si="54"/>
        <v>972</v>
      </c>
      <c r="E255" s="180">
        <f t="shared" ca="1" si="55"/>
        <v>44</v>
      </c>
      <c r="F255" s="180">
        <f t="shared" ca="1" si="56"/>
        <v>81</v>
      </c>
      <c r="G255" s="180">
        <f t="shared" ca="1" si="57"/>
        <v>190.34</v>
      </c>
      <c r="H255" s="180">
        <f t="shared" ca="1" si="58"/>
        <v>3963</v>
      </c>
      <c r="I255" s="183">
        <f t="shared" ca="1" si="59"/>
        <v>51</v>
      </c>
      <c r="J255" s="176" t="str">
        <f t="shared" ca="1" si="60"/>
        <v/>
      </c>
      <c r="K255" s="127" t="str">
        <f t="shared" ca="1" si="61"/>
        <v/>
      </c>
      <c r="L255" s="183" t="str">
        <f t="shared" ca="1" si="62"/>
        <v/>
      </c>
      <c r="M255" s="127" t="str">
        <f t="shared" ca="1" si="63"/>
        <v/>
      </c>
      <c r="N255" s="127" t="str">
        <f t="shared" ca="1" si="64"/>
        <v/>
      </c>
      <c r="O255" s="180" t="str">
        <f t="shared" ca="1" si="65"/>
        <v/>
      </c>
      <c r="P255" s="183" t="str">
        <f t="shared" ca="1" si="66"/>
        <v/>
      </c>
      <c r="Q255" s="120" t="str">
        <f t="shared" ca="1" si="68"/>
        <v/>
      </c>
      <c r="R255" s="77">
        <f ca="1">IFERROR(SUM($I$15:I255)/$N$5,"")</f>
        <v>6.89777487500563E-2</v>
      </c>
    </row>
    <row r="256" spans="1:18" x14ac:dyDescent="0.25">
      <c r="A256" s="169">
        <v>15</v>
      </c>
      <c r="B256" s="174">
        <f t="shared" si="67"/>
        <v>43570.333333332746</v>
      </c>
      <c r="C256" s="127" t="str">
        <f t="shared" ca="1" si="53"/>
        <v/>
      </c>
      <c r="D256" s="180">
        <f t="shared" ca="1" si="54"/>
        <v>974</v>
      </c>
      <c r="E256" s="180">
        <f t="shared" ca="1" si="55"/>
        <v>44</v>
      </c>
      <c r="F256" s="180">
        <f t="shared" ca="1" si="56"/>
        <v>83</v>
      </c>
      <c r="G256" s="180">
        <f t="shared" ca="1" si="57"/>
        <v>181.7</v>
      </c>
      <c r="H256" s="180">
        <f t="shared" ca="1" si="58"/>
        <v>3992</v>
      </c>
      <c r="I256" s="183">
        <f t="shared" ca="1" si="59"/>
        <v>53</v>
      </c>
      <c r="J256" s="176" t="str">
        <f t="shared" ca="1" si="60"/>
        <v/>
      </c>
      <c r="K256" s="127" t="str">
        <f t="shared" ca="1" si="61"/>
        <v/>
      </c>
      <c r="L256" s="183" t="str">
        <f t="shared" ca="1" si="62"/>
        <v/>
      </c>
      <c r="M256" s="127" t="str">
        <f t="shared" ca="1" si="63"/>
        <v/>
      </c>
      <c r="N256" s="127" t="str">
        <f t="shared" ca="1" si="64"/>
        <v/>
      </c>
      <c r="O256" s="180" t="str">
        <f t="shared" ca="1" si="65"/>
        <v/>
      </c>
      <c r="P256" s="183" t="str">
        <f t="shared" ca="1" si="66"/>
        <v/>
      </c>
      <c r="Q256" s="120" t="str">
        <f t="shared" ca="1" si="68"/>
        <v/>
      </c>
      <c r="R256" s="77">
        <f ca="1">IFERROR(SUM($I$15:I256)/$N$5,"")</f>
        <v>6.9276158731588669E-2</v>
      </c>
    </row>
    <row r="257" spans="1:18" x14ac:dyDescent="0.25">
      <c r="A257" s="169">
        <v>16</v>
      </c>
      <c r="B257" s="174">
        <f t="shared" si="67"/>
        <v>43570.374999999411</v>
      </c>
      <c r="C257" s="127" t="str">
        <f t="shared" ca="1" si="53"/>
        <v/>
      </c>
      <c r="D257" s="180">
        <f t="shared" ca="1" si="54"/>
        <v>976</v>
      </c>
      <c r="E257" s="180">
        <f t="shared" ca="1" si="55"/>
        <v>44</v>
      </c>
      <c r="F257" s="180">
        <f t="shared" ca="1" si="56"/>
        <v>79</v>
      </c>
      <c r="G257" s="180">
        <f t="shared" ca="1" si="57"/>
        <v>191.19</v>
      </c>
      <c r="H257" s="180">
        <f t="shared" ca="1" si="58"/>
        <v>4011</v>
      </c>
      <c r="I257" s="183">
        <f t="shared" ca="1" si="59"/>
        <v>49</v>
      </c>
      <c r="J257" s="176" t="str">
        <f t="shared" ca="1" si="60"/>
        <v/>
      </c>
      <c r="K257" s="127" t="str">
        <f t="shared" ca="1" si="61"/>
        <v/>
      </c>
      <c r="L257" s="183" t="str">
        <f t="shared" ca="1" si="62"/>
        <v/>
      </c>
      <c r="M257" s="127" t="str">
        <f t="shared" ca="1" si="63"/>
        <v/>
      </c>
      <c r="N257" s="127" t="str">
        <f t="shared" ca="1" si="64"/>
        <v/>
      </c>
      <c r="O257" s="180" t="str">
        <f t="shared" ca="1" si="65"/>
        <v/>
      </c>
      <c r="P257" s="183" t="str">
        <f t="shared" ca="1" si="66"/>
        <v/>
      </c>
      <c r="Q257" s="120" t="str">
        <f t="shared" ca="1" si="68"/>
        <v/>
      </c>
      <c r="R257" s="77">
        <f ca="1">IFERROR(SUM($I$15:I257)/$N$5,"")</f>
        <v>6.9552047205080847E-2</v>
      </c>
    </row>
    <row r="258" spans="1:18" x14ac:dyDescent="0.25">
      <c r="A258" s="169">
        <v>17</v>
      </c>
      <c r="B258" s="174">
        <f t="shared" si="67"/>
        <v>43570.416666666075</v>
      </c>
      <c r="C258" s="127" t="str">
        <f t="shared" ca="1" si="53"/>
        <v/>
      </c>
      <c r="D258" s="180">
        <f t="shared" ca="1" si="54"/>
        <v>972</v>
      </c>
      <c r="E258" s="180">
        <f t="shared" ca="1" si="55"/>
        <v>44</v>
      </c>
      <c r="F258" s="180">
        <f t="shared" ca="1" si="56"/>
        <v>79</v>
      </c>
      <c r="G258" s="180">
        <f t="shared" ca="1" si="57"/>
        <v>182.87</v>
      </c>
      <c r="H258" s="180">
        <f t="shared" ca="1" si="58"/>
        <v>4014</v>
      </c>
      <c r="I258" s="183">
        <f t="shared" ca="1" si="59"/>
        <v>55</v>
      </c>
      <c r="J258" s="176" t="str">
        <f t="shared" ca="1" si="60"/>
        <v/>
      </c>
      <c r="K258" s="127" t="str">
        <f t="shared" ca="1" si="61"/>
        <v/>
      </c>
      <c r="L258" s="183" t="str">
        <f t="shared" ca="1" si="62"/>
        <v/>
      </c>
      <c r="M258" s="127" t="str">
        <f t="shared" ca="1" si="63"/>
        <v/>
      </c>
      <c r="N258" s="127" t="str">
        <f t="shared" ca="1" si="64"/>
        <v/>
      </c>
      <c r="O258" s="180" t="str">
        <f t="shared" ca="1" si="65"/>
        <v/>
      </c>
      <c r="P258" s="183" t="str">
        <f t="shared" ca="1" si="66"/>
        <v/>
      </c>
      <c r="Q258" s="120" t="str">
        <f t="shared" ca="1" si="68"/>
        <v/>
      </c>
      <c r="R258" s="77">
        <f ca="1">IFERROR(SUM($I$15:I258)/$N$5,"")</f>
        <v>6.9861717940633311E-2</v>
      </c>
    </row>
    <row r="259" spans="1:18" x14ac:dyDescent="0.25">
      <c r="A259" s="169">
        <v>18</v>
      </c>
      <c r="B259" s="174">
        <f t="shared" si="67"/>
        <v>43570.458333332739</v>
      </c>
      <c r="C259" s="127" t="str">
        <f t="shared" ca="1" si="53"/>
        <v/>
      </c>
      <c r="D259" s="180">
        <f t="shared" ca="1" si="54"/>
        <v>970</v>
      </c>
      <c r="E259" s="180">
        <f t="shared" ca="1" si="55"/>
        <v>44</v>
      </c>
      <c r="F259" s="180">
        <f t="shared" ca="1" si="56"/>
        <v>75</v>
      </c>
      <c r="G259" s="180" t="str">
        <f t="shared" ca="1" si="57"/>
        <v/>
      </c>
      <c r="H259" s="180">
        <f t="shared" ca="1" si="58"/>
        <v>4017</v>
      </c>
      <c r="I259" s="183">
        <f t="shared" ca="1" si="59"/>
        <v>58</v>
      </c>
      <c r="J259" s="176" t="str">
        <f t="shared" ca="1" si="60"/>
        <v/>
      </c>
      <c r="K259" s="127" t="str">
        <f t="shared" ca="1" si="61"/>
        <v/>
      </c>
      <c r="L259" s="183" t="str">
        <f t="shared" ca="1" si="62"/>
        <v/>
      </c>
      <c r="M259" s="127" t="str">
        <f t="shared" ca="1" si="63"/>
        <v/>
      </c>
      <c r="N259" s="127" t="str">
        <f t="shared" ca="1" si="64"/>
        <v/>
      </c>
      <c r="O259" s="180" t="str">
        <f t="shared" ca="1" si="65"/>
        <v/>
      </c>
      <c r="P259" s="183" t="str">
        <f t="shared" ca="1" si="66"/>
        <v/>
      </c>
      <c r="Q259" s="120" t="str">
        <f t="shared" ca="1" si="68"/>
        <v/>
      </c>
      <c r="R259" s="77">
        <f ca="1">IFERROR(SUM($I$15:I259)/$N$5,"")</f>
        <v>7.0188279807215898E-2</v>
      </c>
    </row>
    <row r="260" spans="1:18" x14ac:dyDescent="0.25">
      <c r="A260" s="169">
        <v>19</v>
      </c>
      <c r="B260" s="174">
        <f t="shared" si="67"/>
        <v>43570.499999999403</v>
      </c>
      <c r="C260" s="127" t="str">
        <f t="shared" ca="1" si="53"/>
        <v/>
      </c>
      <c r="D260" s="180">
        <f t="shared" ca="1" si="54"/>
        <v>977</v>
      </c>
      <c r="E260" s="180">
        <f t="shared" ca="1" si="55"/>
        <v>44</v>
      </c>
      <c r="F260" s="180">
        <f t="shared" ca="1" si="56"/>
        <v>78</v>
      </c>
      <c r="G260" s="180" t="str">
        <f t="shared" ca="1" si="57"/>
        <v/>
      </c>
      <c r="H260" s="180">
        <f t="shared" ca="1" si="58"/>
        <v>4056</v>
      </c>
      <c r="I260" s="183">
        <f t="shared" ca="1" si="59"/>
        <v>50</v>
      </c>
      <c r="J260" s="176" t="str">
        <f t="shared" ca="1" si="60"/>
        <v/>
      </c>
      <c r="K260" s="127" t="str">
        <f t="shared" ca="1" si="61"/>
        <v/>
      </c>
      <c r="L260" s="183" t="str">
        <f t="shared" ca="1" si="62"/>
        <v/>
      </c>
      <c r="M260" s="127" t="str">
        <f t="shared" ca="1" si="63"/>
        <v/>
      </c>
      <c r="N260" s="127" t="str">
        <f t="shared" ca="1" si="64"/>
        <v/>
      </c>
      <c r="O260" s="180" t="str">
        <f t="shared" ca="1" si="65"/>
        <v/>
      </c>
      <c r="P260" s="183" t="str">
        <f t="shared" ca="1" si="66"/>
        <v/>
      </c>
      <c r="Q260" s="120" t="str">
        <f t="shared" ca="1" si="68"/>
        <v/>
      </c>
      <c r="R260" s="77">
        <f ca="1">IFERROR(SUM($I$15:I260)/$N$5,"")</f>
        <v>7.0469798657718116E-2</v>
      </c>
    </row>
    <row r="261" spans="1:18" x14ac:dyDescent="0.25">
      <c r="A261" s="169">
        <v>20</v>
      </c>
      <c r="B261" s="174">
        <f t="shared" si="67"/>
        <v>43570.541666666068</v>
      </c>
      <c r="C261" s="127" t="str">
        <f t="shared" ca="1" si="53"/>
        <v/>
      </c>
      <c r="D261" s="180">
        <f t="shared" ca="1" si="54"/>
        <v>972</v>
      </c>
      <c r="E261" s="180">
        <f t="shared" ca="1" si="55"/>
        <v>44</v>
      </c>
      <c r="F261" s="180">
        <f t="shared" ca="1" si="56"/>
        <v>72</v>
      </c>
      <c r="G261" s="180" t="str">
        <f t="shared" ca="1" si="57"/>
        <v/>
      </c>
      <c r="H261" s="180">
        <f t="shared" ca="1" si="58"/>
        <v>4067</v>
      </c>
      <c r="I261" s="183">
        <f t="shared" ca="1" si="59"/>
        <v>64</v>
      </c>
      <c r="J261" s="176" t="str">
        <f t="shared" ca="1" si="60"/>
        <v/>
      </c>
      <c r="K261" s="127" t="str">
        <f t="shared" ca="1" si="61"/>
        <v/>
      </c>
      <c r="L261" s="183" t="str">
        <f t="shared" ca="1" si="62"/>
        <v/>
      </c>
      <c r="M261" s="127" t="str">
        <f t="shared" ca="1" si="63"/>
        <v/>
      </c>
      <c r="N261" s="127" t="str">
        <f t="shared" ca="1" si="64"/>
        <v/>
      </c>
      <c r="O261" s="180" t="str">
        <f t="shared" ca="1" si="65"/>
        <v/>
      </c>
      <c r="P261" s="183" t="str">
        <f t="shared" ca="1" si="66"/>
        <v/>
      </c>
      <c r="Q261" s="120" t="str">
        <f t="shared" ca="1" si="68"/>
        <v/>
      </c>
      <c r="R261" s="77">
        <f ca="1">IFERROR(SUM($I$15:I261)/$N$5,"")</f>
        <v>7.0830142786360975E-2</v>
      </c>
    </row>
    <row r="262" spans="1:18" x14ac:dyDescent="0.25">
      <c r="A262" s="169">
        <v>21</v>
      </c>
      <c r="B262" s="174">
        <f t="shared" si="67"/>
        <v>43570.583333332732</v>
      </c>
      <c r="C262" s="127" t="str">
        <f t="shared" ca="1" si="53"/>
        <v/>
      </c>
      <c r="D262" s="180">
        <f t="shared" ca="1" si="54"/>
        <v>972</v>
      </c>
      <c r="E262" s="180">
        <f t="shared" ca="1" si="55"/>
        <v>44</v>
      </c>
      <c r="F262" s="180">
        <f t="shared" ca="1" si="56"/>
        <v>65</v>
      </c>
      <c r="G262" s="180" t="str">
        <f t="shared" ca="1" si="57"/>
        <v/>
      </c>
      <c r="H262" s="180">
        <f t="shared" ca="1" si="58"/>
        <v>4028</v>
      </c>
      <c r="I262" s="183">
        <f t="shared" ca="1" si="59"/>
        <v>49</v>
      </c>
      <c r="J262" s="176" t="str">
        <f t="shared" ca="1" si="60"/>
        <v/>
      </c>
      <c r="K262" s="127" t="str">
        <f t="shared" ca="1" si="61"/>
        <v/>
      </c>
      <c r="L262" s="183" t="str">
        <f t="shared" ca="1" si="62"/>
        <v/>
      </c>
      <c r="M262" s="127" t="str">
        <f t="shared" ca="1" si="63"/>
        <v/>
      </c>
      <c r="N262" s="127" t="str">
        <f t="shared" ca="1" si="64"/>
        <v/>
      </c>
      <c r="O262" s="180" t="str">
        <f t="shared" ca="1" si="65"/>
        <v/>
      </c>
      <c r="P262" s="183" t="str">
        <f t="shared" ca="1" si="66"/>
        <v/>
      </c>
      <c r="Q262" s="120" t="str">
        <f t="shared" ca="1" si="68"/>
        <v/>
      </c>
      <c r="R262" s="77">
        <f ca="1">IFERROR(SUM($I$15:I262)/$N$5,"")</f>
        <v>7.1106031259853153E-2</v>
      </c>
    </row>
    <row r="263" spans="1:18" x14ac:dyDescent="0.25">
      <c r="A263" s="169">
        <v>22</v>
      </c>
      <c r="B263" s="174">
        <f t="shared" si="67"/>
        <v>43570.624999999396</v>
      </c>
      <c r="C263" s="127" t="str">
        <f t="shared" ca="1" si="53"/>
        <v/>
      </c>
      <c r="D263" s="180">
        <f t="shared" ca="1" si="54"/>
        <v>974</v>
      </c>
      <c r="E263" s="180">
        <f t="shared" ca="1" si="55"/>
        <v>44</v>
      </c>
      <c r="F263" s="180">
        <f t="shared" ca="1" si="56"/>
        <v>65</v>
      </c>
      <c r="G263" s="180" t="str">
        <f t="shared" ca="1" si="57"/>
        <v/>
      </c>
      <c r="H263" s="180">
        <f t="shared" ca="1" si="58"/>
        <v>4036</v>
      </c>
      <c r="I263" s="183">
        <f t="shared" ca="1" si="59"/>
        <v>50</v>
      </c>
      <c r="J263" s="176" t="str">
        <f t="shared" ca="1" si="60"/>
        <v/>
      </c>
      <c r="K263" s="127" t="str">
        <f t="shared" ca="1" si="61"/>
        <v/>
      </c>
      <c r="L263" s="183" t="str">
        <f t="shared" ca="1" si="62"/>
        <v/>
      </c>
      <c r="M263" s="127" t="str">
        <f t="shared" ca="1" si="63"/>
        <v/>
      </c>
      <c r="N263" s="127" t="str">
        <f t="shared" ca="1" si="64"/>
        <v/>
      </c>
      <c r="O263" s="180" t="str">
        <f t="shared" ca="1" si="65"/>
        <v/>
      </c>
      <c r="P263" s="183" t="str">
        <f t="shared" ca="1" si="66"/>
        <v/>
      </c>
      <c r="Q263" s="120" t="str">
        <f t="shared" ca="1" si="68"/>
        <v/>
      </c>
      <c r="R263" s="77">
        <f ca="1">IFERROR(SUM($I$15:I263)/$N$5,"")</f>
        <v>7.1387550110355386E-2</v>
      </c>
    </row>
    <row r="264" spans="1:18" x14ac:dyDescent="0.25">
      <c r="A264" s="169">
        <v>23</v>
      </c>
      <c r="B264" s="174">
        <f t="shared" si="67"/>
        <v>43570.66666666606</v>
      </c>
      <c r="C264" s="127" t="str">
        <f t="shared" ca="1" si="53"/>
        <v/>
      </c>
      <c r="D264" s="180">
        <f t="shared" ca="1" si="54"/>
        <v>975</v>
      </c>
      <c r="E264" s="180">
        <f t="shared" ca="1" si="55"/>
        <v>44</v>
      </c>
      <c r="F264" s="180">
        <f t="shared" ca="1" si="56"/>
        <v>53</v>
      </c>
      <c r="G264" s="180" t="str">
        <f t="shared" ca="1" si="57"/>
        <v/>
      </c>
      <c r="H264" s="180">
        <f t="shared" ca="1" si="58"/>
        <v>4041</v>
      </c>
      <c r="I264" s="183">
        <f t="shared" ca="1" si="59"/>
        <v>56</v>
      </c>
      <c r="J264" s="176" t="str">
        <f t="shared" ca="1" si="60"/>
        <v/>
      </c>
      <c r="K264" s="127" t="str">
        <f t="shared" ca="1" si="61"/>
        <v/>
      </c>
      <c r="L264" s="183" t="str">
        <f t="shared" ca="1" si="62"/>
        <v/>
      </c>
      <c r="M264" s="127" t="str">
        <f t="shared" ca="1" si="63"/>
        <v/>
      </c>
      <c r="N264" s="127" t="str">
        <f t="shared" ca="1" si="64"/>
        <v/>
      </c>
      <c r="O264" s="180" t="str">
        <f t="shared" ca="1" si="65"/>
        <v/>
      </c>
      <c r="P264" s="183" t="str">
        <f t="shared" ca="1" si="66"/>
        <v/>
      </c>
      <c r="Q264" s="120" t="str">
        <f t="shared" ca="1" si="68"/>
        <v/>
      </c>
      <c r="R264" s="77">
        <f ca="1">IFERROR(SUM($I$15:I264)/$N$5,"")</f>
        <v>7.170285122291789E-2</v>
      </c>
    </row>
    <row r="265" spans="1:18" x14ac:dyDescent="0.25">
      <c r="A265" s="169">
        <v>24</v>
      </c>
      <c r="B265" s="174">
        <f t="shared" si="67"/>
        <v>43570.708333332725</v>
      </c>
      <c r="C265" s="127" t="str">
        <f t="shared" ca="1" si="53"/>
        <v/>
      </c>
      <c r="D265" s="180">
        <f t="shared" ca="1" si="54"/>
        <v>972</v>
      </c>
      <c r="E265" s="180">
        <f t="shared" ca="1" si="55"/>
        <v>44</v>
      </c>
      <c r="F265" s="180">
        <f t="shared" ca="1" si="56"/>
        <v>39</v>
      </c>
      <c r="G265" s="180" t="str">
        <f t="shared" ca="1" si="57"/>
        <v/>
      </c>
      <c r="H265" s="180">
        <f t="shared" ca="1" si="58"/>
        <v>4066</v>
      </c>
      <c r="I265" s="183">
        <f t="shared" ca="1" si="59"/>
        <v>49</v>
      </c>
      <c r="J265" s="176" t="str">
        <f t="shared" ca="1" si="60"/>
        <v/>
      </c>
      <c r="K265" s="127" t="str">
        <f t="shared" ca="1" si="61"/>
        <v/>
      </c>
      <c r="L265" s="183" t="str">
        <f t="shared" ca="1" si="62"/>
        <v/>
      </c>
      <c r="M265" s="127" t="str">
        <f t="shared" ca="1" si="63"/>
        <v/>
      </c>
      <c r="N265" s="127" t="str">
        <f t="shared" ca="1" si="64"/>
        <v/>
      </c>
      <c r="O265" s="180" t="str">
        <f t="shared" ca="1" si="65"/>
        <v/>
      </c>
      <c r="P265" s="183" t="str">
        <f t="shared" ca="1" si="66"/>
        <v/>
      </c>
      <c r="Q265" s="120" t="str">
        <f t="shared" ca="1" si="68"/>
        <v/>
      </c>
      <c r="R265" s="77">
        <f ca="1">IFERROR(SUM($I$15:I265)/$N$5,"")</f>
        <v>7.1978739696410068E-2</v>
      </c>
    </row>
    <row r="266" spans="1:18" x14ac:dyDescent="0.25">
      <c r="A266" s="169">
        <v>25</v>
      </c>
      <c r="B266" s="174">
        <f t="shared" si="67"/>
        <v>43570.749999999389</v>
      </c>
      <c r="C266" s="127" t="str">
        <f t="shared" ca="1" si="53"/>
        <v/>
      </c>
      <c r="D266" s="180">
        <f t="shared" ca="1" si="54"/>
        <v>971</v>
      </c>
      <c r="E266" s="180">
        <f t="shared" ca="1" si="55"/>
        <v>44</v>
      </c>
      <c r="F266" s="180">
        <f t="shared" ca="1" si="56"/>
        <v>63</v>
      </c>
      <c r="G266" s="180">
        <f t="shared" ca="1" si="57"/>
        <v>180.1</v>
      </c>
      <c r="H266" s="180">
        <f t="shared" ca="1" si="58"/>
        <v>4124</v>
      </c>
      <c r="I266" s="183">
        <f t="shared" ca="1" si="59"/>
        <v>56</v>
      </c>
      <c r="J266" s="176" t="str">
        <f t="shared" ca="1" si="60"/>
        <v/>
      </c>
      <c r="K266" s="127" t="str">
        <f t="shared" ca="1" si="61"/>
        <v/>
      </c>
      <c r="L266" s="183" t="str">
        <f t="shared" ca="1" si="62"/>
        <v/>
      </c>
      <c r="M266" s="127" t="str">
        <f t="shared" ca="1" si="63"/>
        <v/>
      </c>
      <c r="N266" s="127" t="str">
        <f t="shared" ca="1" si="64"/>
        <v/>
      </c>
      <c r="O266" s="180" t="str">
        <f t="shared" ca="1" si="65"/>
        <v/>
      </c>
      <c r="P266" s="183" t="str">
        <f t="shared" ca="1" si="66"/>
        <v/>
      </c>
      <c r="Q266" s="120" t="str">
        <f t="shared" ca="1" si="68"/>
        <v/>
      </c>
      <c r="R266" s="77">
        <f ca="1">IFERROR(SUM($I$15:I266)/$N$5,"")</f>
        <v>7.2294040808972573E-2</v>
      </c>
    </row>
    <row r="267" spans="1:18" x14ac:dyDescent="0.25">
      <c r="A267" s="169">
        <v>26</v>
      </c>
      <c r="B267" s="174">
        <f t="shared" si="67"/>
        <v>43570.791666666053</v>
      </c>
      <c r="C267" s="127" t="str">
        <f t="shared" ca="1" si="53"/>
        <v/>
      </c>
      <c r="D267" s="180">
        <f t="shared" ca="1" si="54"/>
        <v>971</v>
      </c>
      <c r="E267" s="180">
        <f t="shared" ca="1" si="55"/>
        <v>44</v>
      </c>
      <c r="F267" s="180">
        <f t="shared" ca="1" si="56"/>
        <v>65</v>
      </c>
      <c r="G267" s="180" t="str">
        <f t="shared" ca="1" si="57"/>
        <v/>
      </c>
      <c r="H267" s="180">
        <f t="shared" ca="1" si="58"/>
        <v>4102</v>
      </c>
      <c r="I267" s="183">
        <f t="shared" ca="1" si="59"/>
        <v>51</v>
      </c>
      <c r="J267" s="176" t="str">
        <f t="shared" ca="1" si="60"/>
        <v/>
      </c>
      <c r="K267" s="127" t="str">
        <f t="shared" ca="1" si="61"/>
        <v/>
      </c>
      <c r="L267" s="183" t="str">
        <f t="shared" ca="1" si="62"/>
        <v/>
      </c>
      <c r="M267" s="127" t="str">
        <f t="shared" ca="1" si="63"/>
        <v/>
      </c>
      <c r="N267" s="127" t="str">
        <f t="shared" ca="1" si="64"/>
        <v/>
      </c>
      <c r="O267" s="180" t="str">
        <f t="shared" ca="1" si="65"/>
        <v/>
      </c>
      <c r="P267" s="183" t="str">
        <f t="shared" ca="1" si="66"/>
        <v/>
      </c>
      <c r="Q267" s="120" t="str">
        <f t="shared" ca="1" si="68"/>
        <v/>
      </c>
      <c r="R267" s="77">
        <f ca="1">IFERROR(SUM($I$15:I267)/$N$5,"")</f>
        <v>7.2581190036484847E-2</v>
      </c>
    </row>
    <row r="268" spans="1:18" x14ac:dyDescent="0.25">
      <c r="A268" s="169">
        <v>27</v>
      </c>
      <c r="B268" s="174">
        <f t="shared" si="67"/>
        <v>43570.833333332717</v>
      </c>
      <c r="C268" s="127" t="str">
        <f t="shared" ca="1" si="53"/>
        <v/>
      </c>
      <c r="D268" s="180">
        <f t="shared" ca="1" si="54"/>
        <v>965</v>
      </c>
      <c r="E268" s="180">
        <f t="shared" ca="1" si="55"/>
        <v>44</v>
      </c>
      <c r="F268" s="180">
        <f t="shared" ca="1" si="56"/>
        <v>61</v>
      </c>
      <c r="G268" s="180" t="str">
        <f t="shared" ca="1" si="57"/>
        <v/>
      </c>
      <c r="H268" s="180">
        <f t="shared" ca="1" si="58"/>
        <v>4005</v>
      </c>
      <c r="I268" s="183">
        <f t="shared" ca="1" si="59"/>
        <v>46</v>
      </c>
      <c r="J268" s="176" t="str">
        <f t="shared" ca="1" si="60"/>
        <v/>
      </c>
      <c r="K268" s="127" t="str">
        <f t="shared" ca="1" si="61"/>
        <v/>
      </c>
      <c r="L268" s="183" t="str">
        <f t="shared" ca="1" si="62"/>
        <v/>
      </c>
      <c r="M268" s="127" t="str">
        <f t="shared" ca="1" si="63"/>
        <v/>
      </c>
      <c r="N268" s="127" t="str">
        <f t="shared" ca="1" si="64"/>
        <v/>
      </c>
      <c r="O268" s="180" t="str">
        <f t="shared" ca="1" si="65"/>
        <v/>
      </c>
      <c r="P268" s="183" t="str">
        <f t="shared" ca="1" si="66"/>
        <v/>
      </c>
      <c r="Q268" s="120" t="str">
        <f t="shared" ca="1" si="68"/>
        <v/>
      </c>
      <c r="R268" s="77">
        <f ca="1">IFERROR(SUM($I$15:I268)/$N$5,"")</f>
        <v>7.2840187378946888E-2</v>
      </c>
    </row>
    <row r="269" spans="1:18" x14ac:dyDescent="0.25">
      <c r="A269" s="169">
        <v>28</v>
      </c>
      <c r="B269" s="174">
        <f t="shared" si="67"/>
        <v>43570.874999999382</v>
      </c>
      <c r="C269" s="127" t="str">
        <f t="shared" ca="1" si="53"/>
        <v/>
      </c>
      <c r="D269" s="180">
        <f t="shared" ca="1" si="54"/>
        <v>961</v>
      </c>
      <c r="E269" s="180">
        <f t="shared" ca="1" si="55"/>
        <v>44</v>
      </c>
      <c r="F269" s="180">
        <f t="shared" ca="1" si="56"/>
        <v>59</v>
      </c>
      <c r="G269" s="180" t="str">
        <f t="shared" ca="1" si="57"/>
        <v/>
      </c>
      <c r="H269" s="180">
        <f t="shared" ca="1" si="58"/>
        <v>4026</v>
      </c>
      <c r="I269" s="183">
        <f t="shared" ca="1" si="59"/>
        <v>49</v>
      </c>
      <c r="J269" s="176" t="str">
        <f t="shared" ca="1" si="60"/>
        <v/>
      </c>
      <c r="K269" s="127" t="str">
        <f t="shared" ca="1" si="61"/>
        <v/>
      </c>
      <c r="L269" s="183" t="str">
        <f t="shared" ca="1" si="62"/>
        <v/>
      </c>
      <c r="M269" s="127" t="str">
        <f t="shared" ca="1" si="63"/>
        <v/>
      </c>
      <c r="N269" s="127" t="str">
        <f t="shared" ca="1" si="64"/>
        <v/>
      </c>
      <c r="O269" s="180" t="str">
        <f t="shared" ca="1" si="65"/>
        <v/>
      </c>
      <c r="P269" s="183" t="str">
        <f t="shared" ca="1" si="66"/>
        <v/>
      </c>
      <c r="Q269" s="120" t="str">
        <f t="shared" ca="1" si="68"/>
        <v/>
      </c>
      <c r="R269" s="77">
        <f ca="1">IFERROR(SUM($I$15:I269)/$N$5,"")</f>
        <v>7.311607585243908E-2</v>
      </c>
    </row>
    <row r="270" spans="1:18" x14ac:dyDescent="0.25">
      <c r="A270" s="169">
        <v>29</v>
      </c>
      <c r="B270" s="174">
        <f t="shared" si="67"/>
        <v>43570.916666666046</v>
      </c>
      <c r="C270" s="127" t="str">
        <f t="shared" ca="1" si="53"/>
        <v/>
      </c>
      <c r="D270" s="180">
        <f t="shared" ca="1" si="54"/>
        <v>967</v>
      </c>
      <c r="E270" s="180">
        <f t="shared" ca="1" si="55"/>
        <v>44</v>
      </c>
      <c r="F270" s="180">
        <f t="shared" ca="1" si="56"/>
        <v>64</v>
      </c>
      <c r="G270" s="180" t="str">
        <f t="shared" ca="1" si="57"/>
        <v/>
      </c>
      <c r="H270" s="180">
        <f t="shared" ca="1" si="58"/>
        <v>4018</v>
      </c>
      <c r="I270" s="183">
        <f t="shared" ca="1" si="59"/>
        <v>50</v>
      </c>
      <c r="J270" s="176" t="str">
        <f t="shared" ca="1" si="60"/>
        <v/>
      </c>
      <c r="K270" s="127" t="str">
        <f t="shared" ca="1" si="61"/>
        <v/>
      </c>
      <c r="L270" s="183" t="str">
        <f t="shared" ca="1" si="62"/>
        <v/>
      </c>
      <c r="M270" s="127" t="str">
        <f t="shared" ca="1" si="63"/>
        <v/>
      </c>
      <c r="N270" s="127" t="str">
        <f t="shared" ca="1" si="64"/>
        <v/>
      </c>
      <c r="O270" s="180" t="str">
        <f t="shared" ca="1" si="65"/>
        <v/>
      </c>
      <c r="P270" s="183" t="str">
        <f t="shared" ca="1" si="66"/>
        <v/>
      </c>
      <c r="Q270" s="120" t="str">
        <f t="shared" ca="1" si="68"/>
        <v/>
      </c>
      <c r="R270" s="77">
        <f ca="1">IFERROR(SUM($I$15:I270)/$N$5,"")</f>
        <v>7.3397594702941313E-2</v>
      </c>
    </row>
    <row r="271" spans="1:18" x14ac:dyDescent="0.25">
      <c r="A271" s="169">
        <v>30</v>
      </c>
      <c r="B271" s="174">
        <f t="shared" si="67"/>
        <v>43570.95833333271</v>
      </c>
      <c r="C271" s="127" t="str">
        <f t="shared" ca="1" si="53"/>
        <v/>
      </c>
      <c r="D271" s="180">
        <f t="shared" ca="1" si="54"/>
        <v>965</v>
      </c>
      <c r="E271" s="180">
        <f t="shared" ca="1" si="55"/>
        <v>44</v>
      </c>
      <c r="F271" s="180">
        <f t="shared" ca="1" si="56"/>
        <v>71</v>
      </c>
      <c r="G271" s="180" t="str">
        <f t="shared" ca="1" si="57"/>
        <v/>
      </c>
      <c r="H271" s="180">
        <f t="shared" ca="1" si="58"/>
        <v>4088</v>
      </c>
      <c r="I271" s="183">
        <f t="shared" ca="1" si="59"/>
        <v>52</v>
      </c>
      <c r="J271" s="176" t="str">
        <f t="shared" ca="1" si="60"/>
        <v/>
      </c>
      <c r="K271" s="127" t="str">
        <f t="shared" ca="1" si="61"/>
        <v/>
      </c>
      <c r="L271" s="183" t="str">
        <f t="shared" ca="1" si="62"/>
        <v/>
      </c>
      <c r="M271" s="127" t="str">
        <f t="shared" ca="1" si="63"/>
        <v/>
      </c>
      <c r="N271" s="127" t="str">
        <f t="shared" ca="1" si="64"/>
        <v/>
      </c>
      <c r="O271" s="180" t="str">
        <f t="shared" ca="1" si="65"/>
        <v/>
      </c>
      <c r="P271" s="183" t="str">
        <f t="shared" ca="1" si="66"/>
        <v/>
      </c>
      <c r="Q271" s="120" t="str">
        <f t="shared" ca="1" si="68"/>
        <v/>
      </c>
      <c r="R271" s="77">
        <f ca="1">IFERROR(SUM($I$15:I271)/$N$5,"")</f>
        <v>7.3690374307463627E-2</v>
      </c>
    </row>
    <row r="272" spans="1:18" x14ac:dyDescent="0.25">
      <c r="A272" s="169">
        <v>31</v>
      </c>
      <c r="B272" s="174">
        <f t="shared" si="67"/>
        <v>43570.999999999374</v>
      </c>
      <c r="C272" s="127" t="str">
        <f t="shared" ref="C272:C335" ca="1" si="69">IF($B272&gt;$B$10,"",IFERROR(AVERAGE(INDIRECT("'"&amp;TEXT($B272-TIME(6,1,0),"MM-DD-YY")&amp;"'!C"&amp;$A272)),""))</f>
        <v/>
      </c>
      <c r="D272" s="180">
        <f t="shared" ref="D272:D335" ca="1" si="70">IF($B272&gt;$B$10,"",IFERROR(AVERAGE(INDIRECT("'"&amp;TEXT($B272-TIME(6,1,0),"MM-DD-YY")&amp;"'!D"&amp;$A272)),""))</f>
        <v>966</v>
      </c>
      <c r="E272" s="180">
        <f t="shared" ref="E272:E335" ca="1" si="71">IF($B272&gt;$B$10,"",IFERROR(AVERAGE(INDIRECT("'"&amp;TEXT($B272-TIME(6,1,0),"MM-DD-YY")&amp;"'!E"&amp;$A272)),""))</f>
        <v>44</v>
      </c>
      <c r="F272" s="180">
        <f t="shared" ref="F272:F335" ca="1" si="72">IF($B272&gt;$B$10,"",IFERROR(AVERAGE(INDIRECT("'"&amp;TEXT($B272-TIME(6,1,0),"MM-DD-YY")&amp;"'!P"&amp;$A272)),""))</f>
        <v>65</v>
      </c>
      <c r="G272" s="180">
        <f t="shared" ref="G272:G335" ca="1" si="73">IF($B272&gt;$B$10,"",IFERROR(AVERAGE(INDIRECT("'"&amp;TEXT($B272-TIME(6,1,0),"MM-DD-YY")&amp;"'!AC"&amp;$A272)),""))</f>
        <v>191.88</v>
      </c>
      <c r="H272" s="180">
        <f t="shared" ref="H272:H335" ca="1" si="74">IF($B272&gt;$B$10,"",IFERROR(AVERAGE(INDIRECT("'"&amp;TEXT($B272-TIME(6,1,0),"MM-DD-YY")&amp;"'!O"&amp;$A272)),""))</f>
        <v>4052</v>
      </c>
      <c r="I272" s="183">
        <f t="shared" ref="I272:I335" ca="1" si="75">IF($B272&gt;$B$10,"",IFERROR(AVERAGE(INDIRECT("'"&amp;TEXT($B272-TIME(6,1,0),"MM-DD-YY")&amp;"'!Q"&amp;$A272)),""))</f>
        <v>52</v>
      </c>
      <c r="J272" s="176" t="str">
        <f t="shared" ref="J272:J335" ca="1" si="76">IF($B272&gt;$B$10,"",IFERROR(AVERAGE(INDIRECT("'"&amp;TEXT($B272-TIME(6,1,0),"MM-DD-YY")&amp;"'!T"&amp;$A272)),""))</f>
        <v/>
      </c>
      <c r="K272" s="127" t="str">
        <f t="shared" ref="K272:K335" ca="1" si="77">IF($B272&gt;$B$10,"",IFERROR(AVERAGE(INDIRECT("'"&amp;TEXT($B272-TIME(6,1,0),"MM-DD-YY")&amp;"'!I"&amp;$A272)),""))</f>
        <v/>
      </c>
      <c r="L272" s="183" t="str">
        <f t="shared" ref="L272:L335" ca="1" si="78">IF($B272&gt;$B$10,"",IFERROR(AVERAGE(INDIRECT("'"&amp;TEXT($B272-TIME(6,1,0),"MM-DD-YY")&amp;"'!J"&amp;$A272)),""))</f>
        <v/>
      </c>
      <c r="M272" s="127" t="str">
        <f t="shared" ref="M272:M335" ca="1" si="79">IF($B272&gt;$B$10,"",IFERROR(AVERAGE(INDIRECT("'"&amp;TEXT($B272-TIME(6,1,0),"MM-DD-YY")&amp;"'!K"&amp;$A272)),""))</f>
        <v/>
      </c>
      <c r="N272" s="127" t="str">
        <f t="shared" ref="N272:N335" ca="1" si="80">IF($B272&gt;$B$10,"",IFERROR(AVERAGE(INDIRECT("'"&amp;TEXT($B272-TIME(6,1,0),"MM-DD-YY")&amp;"'!L"&amp;$A272)),""))</f>
        <v/>
      </c>
      <c r="O272" s="180" t="str">
        <f t="shared" ref="O272:O335" ca="1" si="81">IF($B272&gt;$B$10,"",IFERROR(AVERAGE(INDIRECT("'"&amp;TEXT($B272-TIME(6,1,0),"MM-DD-YY")&amp;"'!M"&amp;$A272)),""))</f>
        <v/>
      </c>
      <c r="P272" s="183" t="str">
        <f t="shared" ref="P272:P335" ca="1" si="82">IF($B272&gt;$B$10,"",IFERROR(AVERAGE(INDIRECT("'"&amp;TEXT($B272-TIME(6,1,0),"MM-DD-YY")&amp;"'!N"&amp;$A272)),""))</f>
        <v/>
      </c>
      <c r="Q272" s="120" t="str">
        <f t="shared" ca="1" si="68"/>
        <v/>
      </c>
      <c r="R272" s="77">
        <f ca="1">IFERROR(SUM($I$15:I272)/$N$5,"")</f>
        <v>7.3983153911985941E-2</v>
      </c>
    </row>
    <row r="273" spans="1:18" x14ac:dyDescent="0.25">
      <c r="A273" s="169">
        <v>32</v>
      </c>
      <c r="B273" s="174">
        <f t="shared" ref="B273:B336" si="83">+B272+TIME(1,0,0)</f>
        <v>43571.041666666039</v>
      </c>
      <c r="C273" s="127" t="str">
        <f t="shared" ca="1" si="69"/>
        <v/>
      </c>
      <c r="D273" s="180">
        <f t="shared" ca="1" si="70"/>
        <v>966</v>
      </c>
      <c r="E273" s="180">
        <f t="shared" ca="1" si="71"/>
        <v>44</v>
      </c>
      <c r="F273" s="180">
        <f t="shared" ca="1" si="72"/>
        <v>60</v>
      </c>
      <c r="G273" s="180">
        <f t="shared" ca="1" si="73"/>
        <v>193.26</v>
      </c>
      <c r="H273" s="180">
        <f t="shared" ca="1" si="74"/>
        <v>4046</v>
      </c>
      <c r="I273" s="183">
        <f t="shared" ca="1" si="75"/>
        <v>48</v>
      </c>
      <c r="J273" s="176" t="str">
        <f t="shared" ca="1" si="76"/>
        <v/>
      </c>
      <c r="K273" s="127" t="str">
        <f t="shared" ca="1" si="77"/>
        <v/>
      </c>
      <c r="L273" s="183" t="str">
        <f t="shared" ca="1" si="78"/>
        <v/>
      </c>
      <c r="M273" s="127" t="str">
        <f t="shared" ca="1" si="79"/>
        <v/>
      </c>
      <c r="N273" s="127" t="str">
        <f t="shared" ca="1" si="80"/>
        <v/>
      </c>
      <c r="O273" s="180" t="str">
        <f t="shared" ca="1" si="81"/>
        <v/>
      </c>
      <c r="P273" s="183" t="str">
        <f t="shared" ca="1" si="82"/>
        <v/>
      </c>
      <c r="Q273" s="120" t="str">
        <f t="shared" ca="1" si="68"/>
        <v/>
      </c>
      <c r="R273" s="77">
        <f ca="1">IFERROR(SUM($I$15:I273)/$N$5,"")</f>
        <v>7.4253412008468092E-2</v>
      </c>
    </row>
    <row r="274" spans="1:18" x14ac:dyDescent="0.25">
      <c r="A274" s="169">
        <v>33</v>
      </c>
      <c r="B274" s="174">
        <f t="shared" si="83"/>
        <v>43571.083333332703</v>
      </c>
      <c r="C274" s="127" t="str">
        <f t="shared" ca="1" si="69"/>
        <v/>
      </c>
      <c r="D274" s="180">
        <f t="shared" ca="1" si="70"/>
        <v>969</v>
      </c>
      <c r="E274" s="180">
        <f t="shared" ca="1" si="71"/>
        <v>44</v>
      </c>
      <c r="F274" s="180">
        <f t="shared" ca="1" si="72"/>
        <v>66</v>
      </c>
      <c r="G274" s="180" t="str">
        <f t="shared" ca="1" si="73"/>
        <v/>
      </c>
      <c r="H274" s="180">
        <f t="shared" ca="1" si="74"/>
        <v>3993</v>
      </c>
      <c r="I274" s="183">
        <f t="shared" ca="1" si="75"/>
        <v>53</v>
      </c>
      <c r="J274" s="176" t="str">
        <f t="shared" ca="1" si="76"/>
        <v/>
      </c>
      <c r="K274" s="127" t="str">
        <f t="shared" ca="1" si="77"/>
        <v/>
      </c>
      <c r="L274" s="183" t="str">
        <f t="shared" ca="1" si="78"/>
        <v/>
      </c>
      <c r="M274" s="127" t="str">
        <f t="shared" ca="1" si="79"/>
        <v/>
      </c>
      <c r="N274" s="127" t="str">
        <f t="shared" ca="1" si="80"/>
        <v/>
      </c>
      <c r="O274" s="180" t="str">
        <f t="shared" ca="1" si="81"/>
        <v/>
      </c>
      <c r="P274" s="183" t="str">
        <f t="shared" ca="1" si="82"/>
        <v/>
      </c>
      <c r="Q274" s="120" t="str">
        <f t="shared" ca="1" si="68"/>
        <v/>
      </c>
      <c r="R274" s="77">
        <f ca="1">IFERROR(SUM($I$15:I274)/$N$5,"")</f>
        <v>7.4551821990000447E-2</v>
      </c>
    </row>
    <row r="275" spans="1:18" x14ac:dyDescent="0.25">
      <c r="A275" s="169">
        <v>34</v>
      </c>
      <c r="B275" s="174">
        <f t="shared" si="83"/>
        <v>43571.124999999367</v>
      </c>
      <c r="C275" s="127" t="str">
        <f t="shared" ca="1" si="69"/>
        <v/>
      </c>
      <c r="D275" s="180">
        <f t="shared" ca="1" si="70"/>
        <v>963</v>
      </c>
      <c r="E275" s="180">
        <f t="shared" ca="1" si="71"/>
        <v>44</v>
      </c>
      <c r="F275" s="180">
        <f t="shared" ca="1" si="72"/>
        <v>61</v>
      </c>
      <c r="G275" s="180" t="str">
        <f t="shared" ca="1" si="73"/>
        <v/>
      </c>
      <c r="H275" s="180">
        <f t="shared" ca="1" si="74"/>
        <v>4104</v>
      </c>
      <c r="I275" s="183">
        <f t="shared" ca="1" si="75"/>
        <v>50</v>
      </c>
      <c r="J275" s="176" t="str">
        <f t="shared" ca="1" si="76"/>
        <v/>
      </c>
      <c r="K275" s="127" t="str">
        <f t="shared" ca="1" si="77"/>
        <v/>
      </c>
      <c r="L275" s="183" t="str">
        <f t="shared" ca="1" si="78"/>
        <v/>
      </c>
      <c r="M275" s="127" t="str">
        <f t="shared" ca="1" si="79"/>
        <v/>
      </c>
      <c r="N275" s="127" t="str">
        <f t="shared" ca="1" si="80"/>
        <v/>
      </c>
      <c r="O275" s="180" t="str">
        <f t="shared" ca="1" si="81"/>
        <v/>
      </c>
      <c r="P275" s="183" t="str">
        <f t="shared" ca="1" si="82"/>
        <v/>
      </c>
      <c r="Q275" s="120" t="str">
        <f t="shared" ca="1" si="68"/>
        <v/>
      </c>
      <c r="R275" s="77">
        <f ca="1">IFERROR(SUM($I$15:I275)/$N$5,"")</f>
        <v>7.483334084050268E-2</v>
      </c>
    </row>
    <row r="276" spans="1:18" x14ac:dyDescent="0.25">
      <c r="A276" s="169">
        <v>35</v>
      </c>
      <c r="B276" s="174">
        <f t="shared" si="83"/>
        <v>43571.166666666031</v>
      </c>
      <c r="C276" s="127" t="str">
        <f t="shared" ca="1" si="69"/>
        <v/>
      </c>
      <c r="D276" s="180">
        <f t="shared" ca="1" si="70"/>
        <v>964</v>
      </c>
      <c r="E276" s="180">
        <f t="shared" ca="1" si="71"/>
        <v>44</v>
      </c>
      <c r="F276" s="180">
        <f t="shared" ca="1" si="72"/>
        <v>63</v>
      </c>
      <c r="G276" s="180" t="str">
        <f t="shared" ca="1" si="73"/>
        <v/>
      </c>
      <c r="H276" s="180">
        <f t="shared" ca="1" si="74"/>
        <v>4113</v>
      </c>
      <c r="I276" s="183">
        <f t="shared" ca="1" si="75"/>
        <v>50</v>
      </c>
      <c r="J276" s="176" t="str">
        <f t="shared" ca="1" si="76"/>
        <v/>
      </c>
      <c r="K276" s="127" t="str">
        <f t="shared" ca="1" si="77"/>
        <v/>
      </c>
      <c r="L276" s="183" t="str">
        <f t="shared" ca="1" si="78"/>
        <v/>
      </c>
      <c r="M276" s="127" t="str">
        <f t="shared" ca="1" si="79"/>
        <v/>
      </c>
      <c r="N276" s="127" t="str">
        <f t="shared" ca="1" si="80"/>
        <v/>
      </c>
      <c r="O276" s="180" t="str">
        <f t="shared" ca="1" si="81"/>
        <v/>
      </c>
      <c r="P276" s="183" t="str">
        <f t="shared" ca="1" si="82"/>
        <v/>
      </c>
      <c r="Q276" s="120" t="str">
        <f t="shared" ca="1" si="68"/>
        <v/>
      </c>
      <c r="R276" s="77">
        <f ca="1">IFERROR(SUM($I$15:I276)/$N$5,"")</f>
        <v>7.5114859691004912E-2</v>
      </c>
    </row>
    <row r="277" spans="1:18" x14ac:dyDescent="0.25">
      <c r="A277" s="169">
        <v>36</v>
      </c>
      <c r="B277" s="174">
        <f t="shared" si="83"/>
        <v>43571.208333332695</v>
      </c>
      <c r="C277" s="127" t="str">
        <f t="shared" ca="1" si="69"/>
        <v/>
      </c>
      <c r="D277" s="180">
        <f t="shared" ca="1" si="70"/>
        <v>966</v>
      </c>
      <c r="E277" s="180">
        <f t="shared" ca="1" si="71"/>
        <v>44</v>
      </c>
      <c r="F277" s="180">
        <f t="shared" ca="1" si="72"/>
        <v>64</v>
      </c>
      <c r="G277" s="180">
        <f t="shared" ca="1" si="73"/>
        <v>189.8</v>
      </c>
      <c r="H277" s="180">
        <f t="shared" ca="1" si="74"/>
        <v>4186</v>
      </c>
      <c r="I277" s="183">
        <f t="shared" ca="1" si="75"/>
        <v>50</v>
      </c>
      <c r="J277" s="176" t="str">
        <f t="shared" ca="1" si="76"/>
        <v/>
      </c>
      <c r="K277" s="127" t="str">
        <f t="shared" ca="1" si="77"/>
        <v/>
      </c>
      <c r="L277" s="183" t="str">
        <f t="shared" ca="1" si="78"/>
        <v/>
      </c>
      <c r="M277" s="127" t="str">
        <f t="shared" ca="1" si="79"/>
        <v/>
      </c>
      <c r="N277" s="127" t="str">
        <f t="shared" ca="1" si="80"/>
        <v/>
      </c>
      <c r="O277" s="180" t="str">
        <f t="shared" ca="1" si="81"/>
        <v/>
      </c>
      <c r="P277" s="183" t="str">
        <f t="shared" ca="1" si="82"/>
        <v/>
      </c>
      <c r="Q277" s="120" t="str">
        <f t="shared" ca="1" si="68"/>
        <v/>
      </c>
      <c r="R277" s="77">
        <f ca="1">IFERROR(SUM($I$15:I277)/$N$5,"")</f>
        <v>7.5396378541507145E-2</v>
      </c>
    </row>
    <row r="278" spans="1:18" x14ac:dyDescent="0.25">
      <c r="A278" s="169">
        <v>37</v>
      </c>
      <c r="B278" s="174">
        <f t="shared" si="83"/>
        <v>43571.24999999936</v>
      </c>
      <c r="C278" s="127" t="str">
        <f t="shared" ca="1" si="69"/>
        <v/>
      </c>
      <c r="D278" s="180">
        <f t="shared" ca="1" si="70"/>
        <v>966</v>
      </c>
      <c r="E278" s="180">
        <f t="shared" ca="1" si="71"/>
        <v>44</v>
      </c>
      <c r="F278" s="180">
        <f t="shared" ca="1" si="72"/>
        <v>66</v>
      </c>
      <c r="G278" s="180">
        <f t="shared" ca="1" si="73"/>
        <v>196.73</v>
      </c>
      <c r="H278" s="180">
        <f t="shared" ca="1" si="74"/>
        <v>4172</v>
      </c>
      <c r="I278" s="183">
        <f t="shared" ca="1" si="75"/>
        <v>44</v>
      </c>
      <c r="J278" s="176" t="str">
        <f t="shared" ca="1" si="76"/>
        <v/>
      </c>
      <c r="K278" s="127" t="str">
        <f t="shared" ca="1" si="77"/>
        <v/>
      </c>
      <c r="L278" s="183" t="str">
        <f t="shared" ca="1" si="78"/>
        <v/>
      </c>
      <c r="M278" s="127" t="str">
        <f t="shared" ca="1" si="79"/>
        <v/>
      </c>
      <c r="N278" s="127" t="str">
        <f t="shared" ca="1" si="80"/>
        <v/>
      </c>
      <c r="O278" s="180" t="str">
        <f t="shared" ca="1" si="81"/>
        <v/>
      </c>
      <c r="P278" s="183" t="str">
        <f t="shared" ca="1" si="82"/>
        <v/>
      </c>
      <c r="Q278" s="120" t="str">
        <f t="shared" ca="1" si="68"/>
        <v/>
      </c>
      <c r="R278" s="77">
        <f ca="1">IFERROR(SUM($I$15:I278)/$N$5,"")</f>
        <v>7.5644115129949105E-2</v>
      </c>
    </row>
    <row r="279" spans="1:18" x14ac:dyDescent="0.25">
      <c r="A279" s="169">
        <v>14</v>
      </c>
      <c r="B279" s="174">
        <f t="shared" si="83"/>
        <v>43571.291666666024</v>
      </c>
      <c r="C279" s="127" t="str">
        <f t="shared" ca="1" si="69"/>
        <v/>
      </c>
      <c r="D279" s="180">
        <f t="shared" ca="1" si="70"/>
        <v>968</v>
      </c>
      <c r="E279" s="180">
        <f t="shared" ca="1" si="71"/>
        <v>44</v>
      </c>
      <c r="F279" s="180">
        <f t="shared" ca="1" si="72"/>
        <v>71</v>
      </c>
      <c r="G279" s="180">
        <f t="shared" ca="1" si="73"/>
        <v>191.19</v>
      </c>
      <c r="H279" s="180">
        <f t="shared" ca="1" si="74"/>
        <v>4187</v>
      </c>
      <c r="I279" s="183">
        <f t="shared" ca="1" si="75"/>
        <v>49</v>
      </c>
      <c r="J279" s="176" t="str">
        <f t="shared" ca="1" si="76"/>
        <v/>
      </c>
      <c r="K279" s="127" t="str">
        <f t="shared" ca="1" si="77"/>
        <v/>
      </c>
      <c r="L279" s="183" t="str">
        <f t="shared" ca="1" si="78"/>
        <v/>
      </c>
      <c r="M279" s="127" t="str">
        <f t="shared" ca="1" si="79"/>
        <v/>
      </c>
      <c r="N279" s="127" t="str">
        <f t="shared" ca="1" si="80"/>
        <v/>
      </c>
      <c r="O279" s="180" t="str">
        <f t="shared" ca="1" si="81"/>
        <v/>
      </c>
      <c r="P279" s="183" t="str">
        <f t="shared" ca="1" si="82"/>
        <v/>
      </c>
      <c r="Q279" s="120" t="str">
        <f t="shared" ca="1" si="68"/>
        <v/>
      </c>
      <c r="R279" s="77">
        <f ca="1">IFERROR(SUM($I$15:I279)/$N$5,"")</f>
        <v>7.5920003603441283E-2</v>
      </c>
    </row>
    <row r="280" spans="1:18" x14ac:dyDescent="0.25">
      <c r="A280" s="169">
        <v>15</v>
      </c>
      <c r="B280" s="174">
        <f t="shared" si="83"/>
        <v>43571.333333332688</v>
      </c>
      <c r="C280" s="127" t="str">
        <f t="shared" ca="1" si="69"/>
        <v/>
      </c>
      <c r="D280" s="180">
        <f t="shared" ca="1" si="70"/>
        <v>964</v>
      </c>
      <c r="E280" s="180">
        <f t="shared" ca="1" si="71"/>
        <v>44</v>
      </c>
      <c r="F280" s="180">
        <f t="shared" ca="1" si="72"/>
        <v>70</v>
      </c>
      <c r="G280" s="180">
        <f t="shared" ca="1" si="73"/>
        <v>202.8</v>
      </c>
      <c r="H280" s="180">
        <f t="shared" ca="1" si="74"/>
        <v>4196</v>
      </c>
      <c r="I280" s="183">
        <f t="shared" ca="1" si="75"/>
        <v>47</v>
      </c>
      <c r="J280" s="176" t="str">
        <f t="shared" ca="1" si="76"/>
        <v/>
      </c>
      <c r="K280" s="127" t="str">
        <f t="shared" ca="1" si="77"/>
        <v/>
      </c>
      <c r="L280" s="183" t="str">
        <f t="shared" ca="1" si="78"/>
        <v/>
      </c>
      <c r="M280" s="127" t="str">
        <f t="shared" ca="1" si="79"/>
        <v/>
      </c>
      <c r="N280" s="127" t="str">
        <f t="shared" ca="1" si="80"/>
        <v/>
      </c>
      <c r="O280" s="180" t="str">
        <f t="shared" ca="1" si="81"/>
        <v/>
      </c>
      <c r="P280" s="183" t="str">
        <f t="shared" ca="1" si="82"/>
        <v/>
      </c>
      <c r="Q280" s="120" t="str">
        <f t="shared" ca="1" si="68"/>
        <v/>
      </c>
      <c r="R280" s="77">
        <f ca="1">IFERROR(SUM($I$15:I280)/$N$5,"")</f>
        <v>7.6184631322913379E-2</v>
      </c>
    </row>
    <row r="281" spans="1:18" x14ac:dyDescent="0.25">
      <c r="A281" s="169">
        <v>16</v>
      </c>
      <c r="B281" s="174">
        <f t="shared" si="83"/>
        <v>43571.374999999352</v>
      </c>
      <c r="C281" s="127" t="str">
        <f t="shared" ca="1" si="69"/>
        <v/>
      </c>
      <c r="D281" s="180">
        <f t="shared" ca="1" si="70"/>
        <v>969</v>
      </c>
      <c r="E281" s="180">
        <f t="shared" ca="1" si="71"/>
        <v>44</v>
      </c>
      <c r="F281" s="180">
        <f t="shared" ca="1" si="72"/>
        <v>73</v>
      </c>
      <c r="G281" s="180">
        <f t="shared" ca="1" si="73"/>
        <v>191.19</v>
      </c>
      <c r="H281" s="180">
        <f t="shared" ca="1" si="74"/>
        <v>4214</v>
      </c>
      <c r="I281" s="183">
        <f t="shared" ca="1" si="75"/>
        <v>51</v>
      </c>
      <c r="J281" s="176" t="str">
        <f t="shared" ca="1" si="76"/>
        <v/>
      </c>
      <c r="K281" s="127" t="str">
        <f t="shared" ca="1" si="77"/>
        <v/>
      </c>
      <c r="L281" s="183" t="str">
        <f t="shared" ca="1" si="78"/>
        <v/>
      </c>
      <c r="M281" s="127" t="str">
        <f t="shared" ca="1" si="79"/>
        <v/>
      </c>
      <c r="N281" s="127" t="str">
        <f t="shared" ca="1" si="80"/>
        <v/>
      </c>
      <c r="O281" s="180" t="str">
        <f t="shared" ca="1" si="81"/>
        <v/>
      </c>
      <c r="P281" s="183" t="str">
        <f t="shared" ca="1" si="82"/>
        <v/>
      </c>
      <c r="Q281" s="120" t="str">
        <f t="shared" ca="1" si="68"/>
        <v/>
      </c>
      <c r="R281" s="77">
        <f ca="1">IFERROR(SUM($I$15:I281)/$N$5,"")</f>
        <v>7.6471780550425653E-2</v>
      </c>
    </row>
    <row r="282" spans="1:18" x14ac:dyDescent="0.25">
      <c r="A282" s="169">
        <v>17</v>
      </c>
      <c r="B282" s="174">
        <f t="shared" si="83"/>
        <v>43571.416666666017</v>
      </c>
      <c r="C282" s="127" t="str">
        <f t="shared" ca="1" si="69"/>
        <v/>
      </c>
      <c r="D282" s="180">
        <f t="shared" ca="1" si="70"/>
        <v>969</v>
      </c>
      <c r="E282" s="180">
        <f t="shared" ca="1" si="71"/>
        <v>44</v>
      </c>
      <c r="F282" s="180">
        <f t="shared" ca="1" si="72"/>
        <v>74</v>
      </c>
      <c r="G282" s="180">
        <f t="shared" ca="1" si="73"/>
        <v>191.19</v>
      </c>
      <c r="H282" s="180">
        <f t="shared" ca="1" si="74"/>
        <v>4211</v>
      </c>
      <c r="I282" s="183">
        <f t="shared" ca="1" si="75"/>
        <v>49</v>
      </c>
      <c r="J282" s="176" t="str">
        <f t="shared" ca="1" si="76"/>
        <v/>
      </c>
      <c r="K282" s="127" t="str">
        <f t="shared" ca="1" si="77"/>
        <v/>
      </c>
      <c r="L282" s="183" t="str">
        <f t="shared" ca="1" si="78"/>
        <v/>
      </c>
      <c r="M282" s="127" t="str">
        <f t="shared" ca="1" si="79"/>
        <v/>
      </c>
      <c r="N282" s="127" t="str">
        <f t="shared" ca="1" si="80"/>
        <v/>
      </c>
      <c r="O282" s="180" t="str">
        <f t="shared" ca="1" si="81"/>
        <v/>
      </c>
      <c r="P282" s="183" t="str">
        <f t="shared" ca="1" si="82"/>
        <v/>
      </c>
      <c r="Q282" s="120" t="str">
        <f t="shared" ca="1" si="68"/>
        <v/>
      </c>
      <c r="R282" s="77">
        <f ca="1">IFERROR(SUM($I$15:I282)/$N$5,"")</f>
        <v>7.6747669023917844E-2</v>
      </c>
    </row>
    <row r="283" spans="1:18" x14ac:dyDescent="0.25">
      <c r="A283" s="169">
        <v>18</v>
      </c>
      <c r="B283" s="174">
        <f t="shared" si="83"/>
        <v>43571.458333332681</v>
      </c>
      <c r="C283" s="127" t="str">
        <f t="shared" ca="1" si="69"/>
        <v/>
      </c>
      <c r="D283" s="180">
        <f t="shared" ca="1" si="70"/>
        <v>968</v>
      </c>
      <c r="E283" s="180">
        <f t="shared" ca="1" si="71"/>
        <v>44</v>
      </c>
      <c r="F283" s="180">
        <f t="shared" ca="1" si="72"/>
        <v>77</v>
      </c>
      <c r="G283" s="180" t="str">
        <f t="shared" ca="1" si="73"/>
        <v/>
      </c>
      <c r="H283" s="180">
        <f t="shared" ca="1" si="74"/>
        <v>4212</v>
      </c>
      <c r="I283" s="183">
        <f t="shared" ca="1" si="75"/>
        <v>52</v>
      </c>
      <c r="J283" s="176" t="str">
        <f t="shared" ca="1" si="76"/>
        <v/>
      </c>
      <c r="K283" s="127" t="str">
        <f t="shared" ca="1" si="77"/>
        <v/>
      </c>
      <c r="L283" s="183" t="str">
        <f t="shared" ca="1" si="78"/>
        <v/>
      </c>
      <c r="M283" s="127" t="str">
        <f t="shared" ca="1" si="79"/>
        <v/>
      </c>
      <c r="N283" s="127" t="str">
        <f t="shared" ca="1" si="80"/>
        <v/>
      </c>
      <c r="O283" s="180" t="str">
        <f t="shared" ca="1" si="81"/>
        <v/>
      </c>
      <c r="P283" s="183" t="str">
        <f t="shared" ca="1" si="82"/>
        <v/>
      </c>
      <c r="Q283" s="120" t="str">
        <f t="shared" ca="1" si="68"/>
        <v/>
      </c>
      <c r="R283" s="77">
        <f ca="1">IFERROR(SUM($I$15:I283)/$N$5,"")</f>
        <v>7.7040448628440159E-2</v>
      </c>
    </row>
    <row r="284" spans="1:18" x14ac:dyDescent="0.25">
      <c r="A284" s="169">
        <v>19</v>
      </c>
      <c r="B284" s="174">
        <f t="shared" si="83"/>
        <v>43571.499999999345</v>
      </c>
      <c r="C284" s="127" t="str">
        <f t="shared" ca="1" si="69"/>
        <v/>
      </c>
      <c r="D284" s="180">
        <f t="shared" ca="1" si="70"/>
        <v>968</v>
      </c>
      <c r="E284" s="180">
        <f t="shared" ca="1" si="71"/>
        <v>44</v>
      </c>
      <c r="F284" s="180">
        <f t="shared" ca="1" si="72"/>
        <v>75</v>
      </c>
      <c r="G284" s="180" t="str">
        <f t="shared" ca="1" si="73"/>
        <v/>
      </c>
      <c r="H284" s="180">
        <f t="shared" ca="1" si="74"/>
        <v>4239</v>
      </c>
      <c r="I284" s="183">
        <f t="shared" ca="1" si="75"/>
        <v>51</v>
      </c>
      <c r="J284" s="176" t="str">
        <f t="shared" ca="1" si="76"/>
        <v/>
      </c>
      <c r="K284" s="127" t="str">
        <f t="shared" ca="1" si="77"/>
        <v/>
      </c>
      <c r="L284" s="183" t="str">
        <f t="shared" ca="1" si="78"/>
        <v/>
      </c>
      <c r="M284" s="127" t="str">
        <f t="shared" ca="1" si="79"/>
        <v/>
      </c>
      <c r="N284" s="127" t="str">
        <f t="shared" ca="1" si="80"/>
        <v/>
      </c>
      <c r="O284" s="180" t="str">
        <f t="shared" ca="1" si="81"/>
        <v/>
      </c>
      <c r="P284" s="183" t="str">
        <f t="shared" ca="1" si="82"/>
        <v/>
      </c>
      <c r="Q284" s="120" t="str">
        <f t="shared" ca="1" si="68"/>
        <v/>
      </c>
      <c r="R284" s="77">
        <f ca="1">IFERROR(SUM($I$15:I284)/$N$5,"")</f>
        <v>7.7327597855952432E-2</v>
      </c>
    </row>
    <row r="285" spans="1:18" x14ac:dyDescent="0.25">
      <c r="A285" s="169">
        <v>20</v>
      </c>
      <c r="B285" s="174">
        <f t="shared" si="83"/>
        <v>43571.541666666009</v>
      </c>
      <c r="C285" s="127" t="str">
        <f t="shared" ca="1" si="69"/>
        <v/>
      </c>
      <c r="D285" s="180">
        <f t="shared" ca="1" si="70"/>
        <v>969</v>
      </c>
      <c r="E285" s="180">
        <f t="shared" ca="1" si="71"/>
        <v>44</v>
      </c>
      <c r="F285" s="180">
        <f t="shared" ca="1" si="72"/>
        <v>79</v>
      </c>
      <c r="G285" s="180" t="str">
        <f t="shared" ca="1" si="73"/>
        <v/>
      </c>
      <c r="H285" s="180">
        <f t="shared" ca="1" si="74"/>
        <v>4241</v>
      </c>
      <c r="I285" s="183">
        <f t="shared" ca="1" si="75"/>
        <v>50</v>
      </c>
      <c r="J285" s="176" t="str">
        <f t="shared" ca="1" si="76"/>
        <v/>
      </c>
      <c r="K285" s="127" t="str">
        <f t="shared" ca="1" si="77"/>
        <v/>
      </c>
      <c r="L285" s="183" t="str">
        <f t="shared" ca="1" si="78"/>
        <v/>
      </c>
      <c r="M285" s="127" t="str">
        <f t="shared" ca="1" si="79"/>
        <v/>
      </c>
      <c r="N285" s="127" t="str">
        <f t="shared" ca="1" si="80"/>
        <v/>
      </c>
      <c r="O285" s="180" t="str">
        <f t="shared" ca="1" si="81"/>
        <v/>
      </c>
      <c r="P285" s="183" t="str">
        <f t="shared" ca="1" si="82"/>
        <v/>
      </c>
      <c r="Q285" s="120" t="str">
        <f t="shared" ca="1" si="68"/>
        <v/>
      </c>
      <c r="R285" s="77">
        <f ca="1">IFERROR(SUM($I$15:I285)/$N$5,"")</f>
        <v>7.7609116706454664E-2</v>
      </c>
    </row>
    <row r="286" spans="1:18" x14ac:dyDescent="0.25">
      <c r="A286" s="169">
        <v>21</v>
      </c>
      <c r="B286" s="174">
        <f t="shared" si="83"/>
        <v>43571.583333332674</v>
      </c>
      <c r="C286" s="127" t="str">
        <f t="shared" ca="1" si="69"/>
        <v/>
      </c>
      <c r="D286" s="180">
        <f t="shared" ca="1" si="70"/>
        <v>971</v>
      </c>
      <c r="E286" s="180">
        <f t="shared" ca="1" si="71"/>
        <v>44</v>
      </c>
      <c r="F286" s="180">
        <f t="shared" ca="1" si="72"/>
        <v>77</v>
      </c>
      <c r="G286" s="180" t="str">
        <f t="shared" ca="1" si="73"/>
        <v/>
      </c>
      <c r="H286" s="180">
        <f t="shared" ca="1" si="74"/>
        <v>4248</v>
      </c>
      <c r="I286" s="183">
        <f t="shared" ca="1" si="75"/>
        <v>49</v>
      </c>
      <c r="J286" s="176" t="str">
        <f t="shared" ca="1" si="76"/>
        <v/>
      </c>
      <c r="K286" s="127" t="str">
        <f t="shared" ca="1" si="77"/>
        <v/>
      </c>
      <c r="L286" s="183" t="str">
        <f t="shared" ca="1" si="78"/>
        <v/>
      </c>
      <c r="M286" s="127" t="str">
        <f t="shared" ca="1" si="79"/>
        <v/>
      </c>
      <c r="N286" s="127" t="str">
        <f t="shared" ca="1" si="80"/>
        <v/>
      </c>
      <c r="O286" s="180" t="str">
        <f t="shared" ca="1" si="81"/>
        <v/>
      </c>
      <c r="P286" s="183" t="str">
        <f t="shared" ca="1" si="82"/>
        <v/>
      </c>
      <c r="Q286" s="120" t="str">
        <f t="shared" ca="1" si="68"/>
        <v/>
      </c>
      <c r="R286" s="77">
        <f ca="1">IFERROR(SUM($I$15:I286)/$N$5,"")</f>
        <v>7.7885005179946842E-2</v>
      </c>
    </row>
    <row r="287" spans="1:18" x14ac:dyDescent="0.25">
      <c r="A287" s="169">
        <v>22</v>
      </c>
      <c r="B287" s="174">
        <f t="shared" si="83"/>
        <v>43571.624999999338</v>
      </c>
      <c r="C287" s="127" t="str">
        <f t="shared" ca="1" si="69"/>
        <v/>
      </c>
      <c r="D287" s="180">
        <f t="shared" ca="1" si="70"/>
        <v>968</v>
      </c>
      <c r="E287" s="180">
        <f t="shared" ca="1" si="71"/>
        <v>44</v>
      </c>
      <c r="F287" s="180">
        <f t="shared" ca="1" si="72"/>
        <v>74</v>
      </c>
      <c r="G287" s="180" t="str">
        <f t="shared" ca="1" si="73"/>
        <v/>
      </c>
      <c r="H287" s="180">
        <f t="shared" ca="1" si="74"/>
        <v>4279</v>
      </c>
      <c r="I287" s="183">
        <f t="shared" ca="1" si="75"/>
        <v>50</v>
      </c>
      <c r="J287" s="176" t="str">
        <f t="shared" ca="1" si="76"/>
        <v/>
      </c>
      <c r="K287" s="127" t="str">
        <f t="shared" ca="1" si="77"/>
        <v/>
      </c>
      <c r="L287" s="183" t="str">
        <f t="shared" ca="1" si="78"/>
        <v/>
      </c>
      <c r="M287" s="127" t="str">
        <f t="shared" ca="1" si="79"/>
        <v/>
      </c>
      <c r="N287" s="127" t="str">
        <f t="shared" ca="1" si="80"/>
        <v/>
      </c>
      <c r="O287" s="180" t="str">
        <f t="shared" ca="1" si="81"/>
        <v/>
      </c>
      <c r="P287" s="183" t="str">
        <f t="shared" ca="1" si="82"/>
        <v/>
      </c>
      <c r="Q287" s="120" t="str">
        <f t="shared" ca="1" si="68"/>
        <v/>
      </c>
      <c r="R287" s="77">
        <f ca="1">IFERROR(SUM($I$15:I287)/$N$5,"")</f>
        <v>7.8166524030449075E-2</v>
      </c>
    </row>
    <row r="288" spans="1:18" x14ac:dyDescent="0.25">
      <c r="A288" s="169">
        <v>23</v>
      </c>
      <c r="B288" s="174">
        <f t="shared" si="83"/>
        <v>43571.666666666002</v>
      </c>
      <c r="C288" s="127" t="str">
        <f t="shared" ca="1" si="69"/>
        <v/>
      </c>
      <c r="D288" s="180">
        <f t="shared" ca="1" si="70"/>
        <v>970</v>
      </c>
      <c r="E288" s="180">
        <f t="shared" ca="1" si="71"/>
        <v>44</v>
      </c>
      <c r="F288" s="180">
        <f t="shared" ca="1" si="72"/>
        <v>75</v>
      </c>
      <c r="G288" s="180" t="str">
        <f t="shared" ca="1" si="73"/>
        <v/>
      </c>
      <c r="H288" s="180">
        <f t="shared" ca="1" si="74"/>
        <v>4339</v>
      </c>
      <c r="I288" s="183">
        <f t="shared" ca="1" si="75"/>
        <v>47</v>
      </c>
      <c r="J288" s="176" t="str">
        <f t="shared" ca="1" si="76"/>
        <v/>
      </c>
      <c r="K288" s="127" t="str">
        <f t="shared" ca="1" si="77"/>
        <v/>
      </c>
      <c r="L288" s="183" t="str">
        <f t="shared" ca="1" si="78"/>
        <v/>
      </c>
      <c r="M288" s="127" t="str">
        <f t="shared" ca="1" si="79"/>
        <v/>
      </c>
      <c r="N288" s="127" t="str">
        <f t="shared" ca="1" si="80"/>
        <v/>
      </c>
      <c r="O288" s="180" t="str">
        <f t="shared" ca="1" si="81"/>
        <v/>
      </c>
      <c r="P288" s="183" t="str">
        <f t="shared" ca="1" si="82"/>
        <v/>
      </c>
      <c r="Q288" s="120" t="str">
        <f t="shared" ca="1" si="68"/>
        <v/>
      </c>
      <c r="R288" s="77">
        <f ca="1">IFERROR(SUM($I$15:I288)/$N$5,"")</f>
        <v>7.8431151749921171E-2</v>
      </c>
    </row>
    <row r="289" spans="1:18" x14ac:dyDescent="0.25">
      <c r="A289" s="169">
        <v>24</v>
      </c>
      <c r="B289" s="174">
        <f t="shared" si="83"/>
        <v>43571.708333332666</v>
      </c>
      <c r="C289" s="127" t="str">
        <f t="shared" ca="1" si="69"/>
        <v/>
      </c>
      <c r="D289" s="180">
        <f t="shared" ca="1" si="70"/>
        <v>887</v>
      </c>
      <c r="E289" s="180">
        <f t="shared" ca="1" si="71"/>
        <v>44</v>
      </c>
      <c r="F289" s="180">
        <f t="shared" ca="1" si="72"/>
        <v>78</v>
      </c>
      <c r="G289" s="180" t="str">
        <f t="shared" ca="1" si="73"/>
        <v/>
      </c>
      <c r="H289" s="180">
        <f t="shared" ca="1" si="74"/>
        <v>4053</v>
      </c>
      <c r="I289" s="183">
        <f t="shared" ca="1" si="75"/>
        <v>48</v>
      </c>
      <c r="J289" s="176" t="str">
        <f t="shared" ca="1" si="76"/>
        <v/>
      </c>
      <c r="K289" s="127" t="str">
        <f t="shared" ca="1" si="77"/>
        <v/>
      </c>
      <c r="L289" s="183" t="str">
        <f t="shared" ca="1" si="78"/>
        <v/>
      </c>
      <c r="M289" s="127" t="str">
        <f t="shared" ca="1" si="79"/>
        <v/>
      </c>
      <c r="N289" s="127" t="str">
        <f t="shared" ca="1" si="80"/>
        <v/>
      </c>
      <c r="O289" s="180" t="str">
        <f t="shared" ca="1" si="81"/>
        <v/>
      </c>
      <c r="P289" s="183" t="str">
        <f t="shared" ca="1" si="82"/>
        <v/>
      </c>
      <c r="Q289" s="120" t="str">
        <f t="shared" ca="1" si="68"/>
        <v/>
      </c>
      <c r="R289" s="77">
        <f ca="1">IFERROR(SUM($I$15:I289)/$N$5,"")</f>
        <v>7.8701409846403309E-2</v>
      </c>
    </row>
    <row r="290" spans="1:18" x14ac:dyDescent="0.25">
      <c r="A290" s="169">
        <v>25</v>
      </c>
      <c r="B290" s="174">
        <f t="shared" si="83"/>
        <v>43571.749999999331</v>
      </c>
      <c r="C290" s="127" t="str">
        <f t="shared" ca="1" si="69"/>
        <v/>
      </c>
      <c r="D290" s="180">
        <f t="shared" ca="1" si="70"/>
        <v>942</v>
      </c>
      <c r="E290" s="180">
        <f t="shared" ca="1" si="71"/>
        <v>44</v>
      </c>
      <c r="F290" s="180">
        <f t="shared" ca="1" si="72"/>
        <v>74</v>
      </c>
      <c r="G290" s="180" t="str">
        <f t="shared" ca="1" si="73"/>
        <v/>
      </c>
      <c r="H290" s="180">
        <f t="shared" ca="1" si="74"/>
        <v>4027</v>
      </c>
      <c r="I290" s="183">
        <f t="shared" ca="1" si="75"/>
        <v>69</v>
      </c>
      <c r="J290" s="176" t="str">
        <f t="shared" ca="1" si="76"/>
        <v/>
      </c>
      <c r="K290" s="127" t="str">
        <f t="shared" ca="1" si="77"/>
        <v/>
      </c>
      <c r="L290" s="183" t="str">
        <f t="shared" ca="1" si="78"/>
        <v/>
      </c>
      <c r="M290" s="127" t="str">
        <f t="shared" ca="1" si="79"/>
        <v/>
      </c>
      <c r="N290" s="127" t="str">
        <f t="shared" ca="1" si="80"/>
        <v/>
      </c>
      <c r="O290" s="180" t="str">
        <f t="shared" ca="1" si="81"/>
        <v/>
      </c>
      <c r="P290" s="183" t="str">
        <f t="shared" ca="1" si="82"/>
        <v/>
      </c>
      <c r="Q290" s="120" t="str">
        <f t="shared" ca="1" si="68"/>
        <v/>
      </c>
      <c r="R290" s="77">
        <f ca="1">IFERROR(SUM($I$15:I290)/$N$5,"")</f>
        <v>7.9089905860096399E-2</v>
      </c>
    </row>
    <row r="291" spans="1:18" x14ac:dyDescent="0.25">
      <c r="A291" s="169">
        <v>26</v>
      </c>
      <c r="B291" s="174">
        <f t="shared" si="83"/>
        <v>43571.791666665995</v>
      </c>
      <c r="C291" s="127" t="str">
        <f t="shared" ca="1" si="69"/>
        <v/>
      </c>
      <c r="D291" s="180">
        <f t="shared" ca="1" si="70"/>
        <v>925</v>
      </c>
      <c r="E291" s="180">
        <f t="shared" ca="1" si="71"/>
        <v>44</v>
      </c>
      <c r="F291" s="180">
        <f t="shared" ca="1" si="72"/>
        <v>60</v>
      </c>
      <c r="G291" s="180" t="str">
        <f t="shared" ca="1" si="73"/>
        <v/>
      </c>
      <c r="H291" s="180">
        <f t="shared" ca="1" si="74"/>
        <v>4010</v>
      </c>
      <c r="I291" s="183">
        <f t="shared" ca="1" si="75"/>
        <v>61</v>
      </c>
      <c r="J291" s="176" t="str">
        <f t="shared" ca="1" si="76"/>
        <v/>
      </c>
      <c r="K291" s="127" t="str">
        <f t="shared" ca="1" si="77"/>
        <v/>
      </c>
      <c r="L291" s="183" t="str">
        <f t="shared" ca="1" si="78"/>
        <v/>
      </c>
      <c r="M291" s="127" t="str">
        <f t="shared" ca="1" si="79"/>
        <v/>
      </c>
      <c r="N291" s="127" t="str">
        <f t="shared" ca="1" si="80"/>
        <v/>
      </c>
      <c r="O291" s="180" t="str">
        <f t="shared" ca="1" si="81"/>
        <v/>
      </c>
      <c r="P291" s="183" t="str">
        <f t="shared" ca="1" si="82"/>
        <v/>
      </c>
      <c r="Q291" s="120" t="str">
        <f t="shared" ca="1" si="68"/>
        <v/>
      </c>
      <c r="R291" s="77">
        <f ca="1">IFERROR(SUM($I$15:I291)/$N$5,"")</f>
        <v>7.9433358857709108E-2</v>
      </c>
    </row>
    <row r="292" spans="1:18" x14ac:dyDescent="0.25">
      <c r="A292" s="169">
        <v>27</v>
      </c>
      <c r="B292" s="174">
        <f t="shared" si="83"/>
        <v>43571.833333332659</v>
      </c>
      <c r="C292" s="127" t="str">
        <f t="shared" ca="1" si="69"/>
        <v/>
      </c>
      <c r="D292" s="180">
        <f t="shared" ca="1" si="70"/>
        <v>931</v>
      </c>
      <c r="E292" s="180">
        <f t="shared" ca="1" si="71"/>
        <v>44</v>
      </c>
      <c r="F292" s="180">
        <f t="shared" ca="1" si="72"/>
        <v>57</v>
      </c>
      <c r="G292" s="180">
        <f t="shared" ca="1" si="73"/>
        <v>191.19</v>
      </c>
      <c r="H292" s="180">
        <f t="shared" ca="1" si="74"/>
        <v>3895</v>
      </c>
      <c r="I292" s="183">
        <f t="shared" ca="1" si="75"/>
        <v>61</v>
      </c>
      <c r="J292" s="176" t="str">
        <f t="shared" ca="1" si="76"/>
        <v/>
      </c>
      <c r="K292" s="127" t="str">
        <f t="shared" ca="1" si="77"/>
        <v/>
      </c>
      <c r="L292" s="183" t="str">
        <f t="shared" ca="1" si="78"/>
        <v/>
      </c>
      <c r="M292" s="127" t="str">
        <f t="shared" ca="1" si="79"/>
        <v/>
      </c>
      <c r="N292" s="127" t="str">
        <f t="shared" ca="1" si="80"/>
        <v/>
      </c>
      <c r="O292" s="180" t="str">
        <f t="shared" ca="1" si="81"/>
        <v/>
      </c>
      <c r="P292" s="183" t="str">
        <f t="shared" ca="1" si="82"/>
        <v/>
      </c>
      <c r="Q292" s="120" t="str">
        <f t="shared" ref="Q292:Q355" ca="1" si="84">IFERROR(Q291-I292,"")</f>
        <v/>
      </c>
      <c r="R292" s="77">
        <f ca="1">IFERROR(SUM($I$15:I292)/$N$5,"")</f>
        <v>7.977681185532183E-2</v>
      </c>
    </row>
    <row r="293" spans="1:18" x14ac:dyDescent="0.25">
      <c r="A293" s="169">
        <v>28</v>
      </c>
      <c r="B293" s="174">
        <f t="shared" si="83"/>
        <v>43571.874999999323</v>
      </c>
      <c r="C293" s="127" t="str">
        <f t="shared" ca="1" si="69"/>
        <v/>
      </c>
      <c r="D293" s="180">
        <f t="shared" ca="1" si="70"/>
        <v>933</v>
      </c>
      <c r="E293" s="180">
        <f t="shared" ca="1" si="71"/>
        <v>44</v>
      </c>
      <c r="F293" s="180">
        <f t="shared" ca="1" si="72"/>
        <v>53</v>
      </c>
      <c r="G293" s="180" t="str">
        <f t="shared" ca="1" si="73"/>
        <v/>
      </c>
      <c r="H293" s="180">
        <f t="shared" ca="1" si="74"/>
        <v>3919</v>
      </c>
      <c r="I293" s="183">
        <f t="shared" ca="1" si="75"/>
        <v>61</v>
      </c>
      <c r="J293" s="176" t="str">
        <f t="shared" ca="1" si="76"/>
        <v/>
      </c>
      <c r="K293" s="127" t="str">
        <f t="shared" ca="1" si="77"/>
        <v/>
      </c>
      <c r="L293" s="183" t="str">
        <f t="shared" ca="1" si="78"/>
        <v/>
      </c>
      <c r="M293" s="127" t="str">
        <f t="shared" ca="1" si="79"/>
        <v/>
      </c>
      <c r="N293" s="127" t="str">
        <f t="shared" ca="1" si="80"/>
        <v/>
      </c>
      <c r="O293" s="180" t="str">
        <f t="shared" ca="1" si="81"/>
        <v/>
      </c>
      <c r="P293" s="183" t="str">
        <f t="shared" ca="1" si="82"/>
        <v/>
      </c>
      <c r="Q293" s="120" t="str">
        <f t="shared" ca="1" si="84"/>
        <v/>
      </c>
      <c r="R293" s="77">
        <f ca="1">IFERROR(SUM($I$15:I293)/$N$5,"")</f>
        <v>8.0120264852934553E-2</v>
      </c>
    </row>
    <row r="294" spans="1:18" x14ac:dyDescent="0.25">
      <c r="A294" s="169">
        <v>29</v>
      </c>
      <c r="B294" s="174">
        <f t="shared" si="83"/>
        <v>43571.916666665988</v>
      </c>
      <c r="C294" s="127" t="str">
        <f t="shared" ca="1" si="69"/>
        <v/>
      </c>
      <c r="D294" s="180">
        <f t="shared" ca="1" si="70"/>
        <v>938</v>
      </c>
      <c r="E294" s="180">
        <f t="shared" ca="1" si="71"/>
        <v>44</v>
      </c>
      <c r="F294" s="180">
        <f t="shared" ca="1" si="72"/>
        <v>45</v>
      </c>
      <c r="G294" s="180" t="str">
        <f t="shared" ca="1" si="73"/>
        <v/>
      </c>
      <c r="H294" s="180">
        <f t="shared" ca="1" si="74"/>
        <v>3987</v>
      </c>
      <c r="I294" s="183">
        <f t="shared" ca="1" si="75"/>
        <v>58</v>
      </c>
      <c r="J294" s="176" t="str">
        <f t="shared" ca="1" si="76"/>
        <v/>
      </c>
      <c r="K294" s="127" t="str">
        <f t="shared" ca="1" si="77"/>
        <v/>
      </c>
      <c r="L294" s="183" t="str">
        <f t="shared" ca="1" si="78"/>
        <v/>
      </c>
      <c r="M294" s="127" t="str">
        <f t="shared" ca="1" si="79"/>
        <v/>
      </c>
      <c r="N294" s="127" t="str">
        <f t="shared" ca="1" si="80"/>
        <v/>
      </c>
      <c r="O294" s="180" t="str">
        <f t="shared" ca="1" si="81"/>
        <v/>
      </c>
      <c r="P294" s="183" t="str">
        <f t="shared" ca="1" si="82"/>
        <v/>
      </c>
      <c r="Q294" s="120" t="str">
        <f t="shared" ca="1" si="84"/>
        <v/>
      </c>
      <c r="R294" s="77">
        <f ca="1">IFERROR(SUM($I$15:I294)/$N$5,"")</f>
        <v>8.0446826719517139E-2</v>
      </c>
    </row>
    <row r="295" spans="1:18" x14ac:dyDescent="0.25">
      <c r="A295" s="169">
        <v>30</v>
      </c>
      <c r="B295" s="174">
        <f t="shared" si="83"/>
        <v>43571.958333332652</v>
      </c>
      <c r="C295" s="127" t="str">
        <f t="shared" ca="1" si="69"/>
        <v/>
      </c>
      <c r="D295" s="180">
        <f t="shared" ca="1" si="70"/>
        <v>942</v>
      </c>
      <c r="E295" s="180">
        <f t="shared" ca="1" si="71"/>
        <v>44</v>
      </c>
      <c r="F295" s="180">
        <f t="shared" ca="1" si="72"/>
        <v>39</v>
      </c>
      <c r="G295" s="180" t="str">
        <f t="shared" ca="1" si="73"/>
        <v/>
      </c>
      <c r="H295" s="180">
        <f t="shared" ca="1" si="74"/>
        <v>3976</v>
      </c>
      <c r="I295" s="183">
        <f t="shared" ca="1" si="75"/>
        <v>63</v>
      </c>
      <c r="J295" s="176" t="str">
        <f t="shared" ca="1" si="76"/>
        <v/>
      </c>
      <c r="K295" s="127" t="str">
        <f t="shared" ca="1" si="77"/>
        <v/>
      </c>
      <c r="L295" s="183" t="str">
        <f t="shared" ca="1" si="78"/>
        <v/>
      </c>
      <c r="M295" s="127" t="str">
        <f t="shared" ca="1" si="79"/>
        <v/>
      </c>
      <c r="N295" s="127" t="str">
        <f t="shared" ca="1" si="80"/>
        <v/>
      </c>
      <c r="O295" s="180" t="str">
        <f t="shared" ca="1" si="81"/>
        <v/>
      </c>
      <c r="P295" s="183" t="str">
        <f t="shared" ca="1" si="82"/>
        <v/>
      </c>
      <c r="Q295" s="120" t="str">
        <f t="shared" ca="1" si="84"/>
        <v/>
      </c>
      <c r="R295" s="77">
        <f ca="1">IFERROR(SUM($I$15:I295)/$N$5,"")</f>
        <v>8.0801540471149944E-2</v>
      </c>
    </row>
    <row r="296" spans="1:18" x14ac:dyDescent="0.25">
      <c r="A296" s="169">
        <v>31</v>
      </c>
      <c r="B296" s="174">
        <f t="shared" si="83"/>
        <v>43571.999999999316</v>
      </c>
      <c r="C296" s="127" t="str">
        <f t="shared" ca="1" si="69"/>
        <v/>
      </c>
      <c r="D296" s="180">
        <f t="shared" ca="1" si="70"/>
        <v>946</v>
      </c>
      <c r="E296" s="180">
        <f t="shared" ca="1" si="71"/>
        <v>44</v>
      </c>
      <c r="F296" s="180">
        <f t="shared" ca="1" si="72"/>
        <v>36</v>
      </c>
      <c r="G296" s="180">
        <f t="shared" ca="1" si="73"/>
        <v>182.87</v>
      </c>
      <c r="H296" s="180">
        <f t="shared" ca="1" si="74"/>
        <v>4043</v>
      </c>
      <c r="I296" s="183">
        <f t="shared" ca="1" si="75"/>
        <v>55</v>
      </c>
      <c r="J296" s="176" t="str">
        <f t="shared" ca="1" si="76"/>
        <v/>
      </c>
      <c r="K296" s="127" t="str">
        <f t="shared" ca="1" si="77"/>
        <v/>
      </c>
      <c r="L296" s="183" t="str">
        <f t="shared" ca="1" si="78"/>
        <v/>
      </c>
      <c r="M296" s="127" t="str">
        <f t="shared" ca="1" si="79"/>
        <v/>
      </c>
      <c r="N296" s="127" t="str">
        <f t="shared" ca="1" si="80"/>
        <v/>
      </c>
      <c r="O296" s="180" t="str">
        <f t="shared" ca="1" si="81"/>
        <v/>
      </c>
      <c r="P296" s="183" t="str">
        <f t="shared" ca="1" si="82"/>
        <v/>
      </c>
      <c r="Q296" s="120" t="str">
        <f t="shared" ca="1" si="84"/>
        <v/>
      </c>
      <c r="R296" s="77">
        <f ca="1">IFERROR(SUM($I$15:I296)/$N$5,"")</f>
        <v>8.1111211206702408E-2</v>
      </c>
    </row>
    <row r="297" spans="1:18" x14ac:dyDescent="0.25">
      <c r="A297" s="169">
        <v>32</v>
      </c>
      <c r="B297" s="174">
        <f t="shared" si="83"/>
        <v>43572.04166666598</v>
      </c>
      <c r="C297" s="127" t="str">
        <f t="shared" ca="1" si="69"/>
        <v/>
      </c>
      <c r="D297" s="180">
        <f t="shared" ca="1" si="70"/>
        <v>947</v>
      </c>
      <c r="E297" s="180">
        <f t="shared" ca="1" si="71"/>
        <v>44</v>
      </c>
      <c r="F297" s="180">
        <f t="shared" ca="1" si="72"/>
        <v>43</v>
      </c>
      <c r="G297" s="180" t="str">
        <f t="shared" ca="1" si="73"/>
        <v/>
      </c>
      <c r="H297" s="180">
        <f t="shared" ca="1" si="74"/>
        <v>4011</v>
      </c>
      <c r="I297" s="183">
        <f t="shared" ca="1" si="75"/>
        <v>67</v>
      </c>
      <c r="J297" s="176" t="str">
        <f t="shared" ca="1" si="76"/>
        <v/>
      </c>
      <c r="K297" s="127" t="str">
        <f t="shared" ca="1" si="77"/>
        <v/>
      </c>
      <c r="L297" s="183" t="str">
        <f t="shared" ca="1" si="78"/>
        <v/>
      </c>
      <c r="M297" s="127" t="str">
        <f t="shared" ca="1" si="79"/>
        <v/>
      </c>
      <c r="N297" s="127" t="str">
        <f t="shared" ca="1" si="80"/>
        <v/>
      </c>
      <c r="O297" s="180" t="str">
        <f t="shared" ca="1" si="81"/>
        <v/>
      </c>
      <c r="P297" s="183" t="str">
        <f t="shared" ca="1" si="82"/>
        <v/>
      </c>
      <c r="Q297" s="120" t="str">
        <f t="shared" ca="1" si="84"/>
        <v/>
      </c>
      <c r="R297" s="77">
        <f ca="1">IFERROR(SUM($I$15:I297)/$N$5,"")</f>
        <v>8.1488446466375389E-2</v>
      </c>
    </row>
    <row r="298" spans="1:18" x14ac:dyDescent="0.25">
      <c r="A298" s="169">
        <v>33</v>
      </c>
      <c r="B298" s="174">
        <f t="shared" si="83"/>
        <v>43572.083333332645</v>
      </c>
      <c r="C298" s="127" t="str">
        <f t="shared" ca="1" si="69"/>
        <v/>
      </c>
      <c r="D298" s="180">
        <f t="shared" ca="1" si="70"/>
        <v>953</v>
      </c>
      <c r="E298" s="180">
        <f t="shared" ca="1" si="71"/>
        <v>44</v>
      </c>
      <c r="F298" s="180">
        <f t="shared" ca="1" si="72"/>
        <v>41</v>
      </c>
      <c r="G298" s="180" t="str">
        <f t="shared" ca="1" si="73"/>
        <v/>
      </c>
      <c r="H298" s="180">
        <f t="shared" ca="1" si="74"/>
        <v>4069</v>
      </c>
      <c r="I298" s="183">
        <f t="shared" ca="1" si="75"/>
        <v>53</v>
      </c>
      <c r="J298" s="176" t="str">
        <f t="shared" ca="1" si="76"/>
        <v/>
      </c>
      <c r="K298" s="127" t="str">
        <f t="shared" ca="1" si="77"/>
        <v/>
      </c>
      <c r="L298" s="183" t="str">
        <f t="shared" ca="1" si="78"/>
        <v/>
      </c>
      <c r="M298" s="127" t="str">
        <f t="shared" ca="1" si="79"/>
        <v/>
      </c>
      <c r="N298" s="127" t="str">
        <f t="shared" ca="1" si="80"/>
        <v/>
      </c>
      <c r="O298" s="180" t="str">
        <f t="shared" ca="1" si="81"/>
        <v/>
      </c>
      <c r="P298" s="183" t="str">
        <f t="shared" ca="1" si="82"/>
        <v/>
      </c>
      <c r="Q298" s="120" t="str">
        <f t="shared" ca="1" si="84"/>
        <v/>
      </c>
      <c r="R298" s="77">
        <f ca="1">IFERROR(SUM($I$15:I298)/$N$5,"")</f>
        <v>8.1786856447907758E-2</v>
      </c>
    </row>
    <row r="299" spans="1:18" x14ac:dyDescent="0.25">
      <c r="A299" s="169">
        <v>34</v>
      </c>
      <c r="B299" s="174">
        <f t="shared" si="83"/>
        <v>43572.124999999309</v>
      </c>
      <c r="C299" s="127" t="str">
        <f t="shared" ca="1" si="69"/>
        <v/>
      </c>
      <c r="D299" s="180">
        <f t="shared" ca="1" si="70"/>
        <v>954</v>
      </c>
      <c r="E299" s="180">
        <f t="shared" ca="1" si="71"/>
        <v>44</v>
      </c>
      <c r="F299" s="180">
        <f t="shared" ca="1" si="72"/>
        <v>48</v>
      </c>
      <c r="G299" s="180">
        <f t="shared" ca="1" si="73"/>
        <v>193.96</v>
      </c>
      <c r="H299" s="180">
        <f t="shared" ca="1" si="74"/>
        <v>4168</v>
      </c>
      <c r="I299" s="183">
        <f t="shared" ca="1" si="75"/>
        <v>57</v>
      </c>
      <c r="J299" s="176" t="str">
        <f t="shared" ca="1" si="76"/>
        <v/>
      </c>
      <c r="K299" s="127" t="str">
        <f t="shared" ca="1" si="77"/>
        <v/>
      </c>
      <c r="L299" s="183" t="str">
        <f t="shared" ca="1" si="78"/>
        <v/>
      </c>
      <c r="M299" s="127" t="str">
        <f t="shared" ca="1" si="79"/>
        <v/>
      </c>
      <c r="N299" s="127" t="str">
        <f t="shared" ca="1" si="80"/>
        <v/>
      </c>
      <c r="O299" s="180" t="str">
        <f t="shared" ca="1" si="81"/>
        <v/>
      </c>
      <c r="P299" s="183" t="str">
        <f t="shared" ca="1" si="82"/>
        <v/>
      </c>
      <c r="Q299" s="120" t="str">
        <f t="shared" ca="1" si="84"/>
        <v/>
      </c>
      <c r="R299" s="77">
        <f ca="1">IFERROR(SUM($I$15:I299)/$N$5,"")</f>
        <v>8.2107787937480289E-2</v>
      </c>
    </row>
    <row r="300" spans="1:18" x14ac:dyDescent="0.25">
      <c r="A300" s="169">
        <v>35</v>
      </c>
      <c r="B300" s="174">
        <f t="shared" si="83"/>
        <v>43572.166666665973</v>
      </c>
      <c r="C300" s="127" t="str">
        <f t="shared" ca="1" si="69"/>
        <v/>
      </c>
      <c r="D300" s="180">
        <f t="shared" ca="1" si="70"/>
        <v>958</v>
      </c>
      <c r="E300" s="180">
        <f t="shared" ca="1" si="71"/>
        <v>44</v>
      </c>
      <c r="F300" s="180">
        <f t="shared" ca="1" si="72"/>
        <v>49</v>
      </c>
      <c r="G300" s="180" t="str">
        <f t="shared" ca="1" si="73"/>
        <v/>
      </c>
      <c r="H300" s="180">
        <f t="shared" ca="1" si="74"/>
        <v>4147</v>
      </c>
      <c r="I300" s="183">
        <f t="shared" ca="1" si="75"/>
        <v>57</v>
      </c>
      <c r="J300" s="176" t="str">
        <f t="shared" ca="1" si="76"/>
        <v/>
      </c>
      <c r="K300" s="127" t="str">
        <f t="shared" ca="1" si="77"/>
        <v/>
      </c>
      <c r="L300" s="183" t="str">
        <f t="shared" ca="1" si="78"/>
        <v/>
      </c>
      <c r="M300" s="127" t="str">
        <f t="shared" ca="1" si="79"/>
        <v/>
      </c>
      <c r="N300" s="127" t="str">
        <f t="shared" ca="1" si="80"/>
        <v/>
      </c>
      <c r="O300" s="180" t="str">
        <f t="shared" ca="1" si="81"/>
        <v/>
      </c>
      <c r="P300" s="183" t="str">
        <f t="shared" ca="1" si="82"/>
        <v/>
      </c>
      <c r="Q300" s="120" t="str">
        <f t="shared" ca="1" si="84"/>
        <v/>
      </c>
      <c r="R300" s="77">
        <f ca="1">IFERROR(SUM($I$15:I300)/$N$5,"")</f>
        <v>8.2428719427052835E-2</v>
      </c>
    </row>
    <row r="301" spans="1:18" x14ac:dyDescent="0.25">
      <c r="A301" s="169">
        <v>36</v>
      </c>
      <c r="B301" s="174">
        <f t="shared" si="83"/>
        <v>43572.208333332637</v>
      </c>
      <c r="C301" s="127" t="str">
        <f t="shared" ca="1" si="69"/>
        <v/>
      </c>
      <c r="D301" s="180">
        <f t="shared" ca="1" si="70"/>
        <v>960</v>
      </c>
      <c r="E301" s="180">
        <f t="shared" ca="1" si="71"/>
        <v>44</v>
      </c>
      <c r="F301" s="180">
        <f t="shared" ca="1" si="72"/>
        <v>51</v>
      </c>
      <c r="G301" s="180" t="str">
        <f t="shared" ca="1" si="73"/>
        <v/>
      </c>
      <c r="H301" s="180">
        <f t="shared" ca="1" si="74"/>
        <v>4256</v>
      </c>
      <c r="I301" s="183">
        <f t="shared" ca="1" si="75"/>
        <v>58</v>
      </c>
      <c r="J301" s="176" t="str">
        <f t="shared" ca="1" si="76"/>
        <v/>
      </c>
      <c r="K301" s="127" t="str">
        <f t="shared" ca="1" si="77"/>
        <v/>
      </c>
      <c r="L301" s="183" t="str">
        <f t="shared" ca="1" si="78"/>
        <v/>
      </c>
      <c r="M301" s="127" t="str">
        <f t="shared" ca="1" si="79"/>
        <v/>
      </c>
      <c r="N301" s="127" t="str">
        <f t="shared" ca="1" si="80"/>
        <v/>
      </c>
      <c r="O301" s="180" t="str">
        <f t="shared" ca="1" si="81"/>
        <v/>
      </c>
      <c r="P301" s="183" t="str">
        <f t="shared" ca="1" si="82"/>
        <v/>
      </c>
      <c r="Q301" s="120" t="str">
        <f t="shared" ca="1" si="84"/>
        <v/>
      </c>
      <c r="R301" s="77">
        <f ca="1">IFERROR(SUM($I$15:I301)/$N$5,"")</f>
        <v>8.2755281293635422E-2</v>
      </c>
    </row>
    <row r="302" spans="1:18" x14ac:dyDescent="0.25">
      <c r="A302" s="169">
        <v>37</v>
      </c>
      <c r="B302" s="174">
        <f t="shared" si="83"/>
        <v>43572.249999999302</v>
      </c>
      <c r="C302" s="127" t="str">
        <f t="shared" ca="1" si="69"/>
        <v/>
      </c>
      <c r="D302" s="180">
        <f t="shared" ca="1" si="70"/>
        <v>962</v>
      </c>
      <c r="E302" s="180">
        <f t="shared" ca="1" si="71"/>
        <v>44</v>
      </c>
      <c r="F302" s="180">
        <f t="shared" ca="1" si="72"/>
        <v>53</v>
      </c>
      <c r="G302" s="180">
        <f t="shared" ca="1" si="73"/>
        <v>185.64</v>
      </c>
      <c r="H302" s="180">
        <f t="shared" ca="1" si="74"/>
        <v>4246</v>
      </c>
      <c r="I302" s="183">
        <f t="shared" ca="1" si="75"/>
        <v>55</v>
      </c>
      <c r="J302" s="176" t="str">
        <f t="shared" ca="1" si="76"/>
        <v/>
      </c>
      <c r="K302" s="127" t="str">
        <f t="shared" ca="1" si="77"/>
        <v/>
      </c>
      <c r="L302" s="183" t="str">
        <f t="shared" ca="1" si="78"/>
        <v/>
      </c>
      <c r="M302" s="127" t="str">
        <f t="shared" ca="1" si="79"/>
        <v/>
      </c>
      <c r="N302" s="127" t="str">
        <f t="shared" ca="1" si="80"/>
        <v/>
      </c>
      <c r="O302" s="180" t="str">
        <f t="shared" ca="1" si="81"/>
        <v/>
      </c>
      <c r="P302" s="183" t="str">
        <f t="shared" ca="1" si="82"/>
        <v/>
      </c>
      <c r="Q302" s="120" t="str">
        <f t="shared" ca="1" si="84"/>
        <v/>
      </c>
      <c r="R302" s="77">
        <f ca="1">IFERROR(SUM($I$15:I302)/$N$5,"")</f>
        <v>8.3064952029187872E-2</v>
      </c>
    </row>
    <row r="303" spans="1:18" x14ac:dyDescent="0.25">
      <c r="A303" s="169">
        <v>14</v>
      </c>
      <c r="B303" s="174">
        <f t="shared" si="83"/>
        <v>43572.291666665966</v>
      </c>
      <c r="C303" s="127" t="str">
        <f t="shared" ca="1" si="69"/>
        <v/>
      </c>
      <c r="D303" s="180">
        <f t="shared" ca="1" si="70"/>
        <v>964</v>
      </c>
      <c r="E303" s="180">
        <f t="shared" ca="1" si="71"/>
        <v>44</v>
      </c>
      <c r="F303" s="180">
        <f t="shared" ca="1" si="72"/>
        <v>58</v>
      </c>
      <c r="G303" s="180">
        <f t="shared" ca="1" si="73"/>
        <v>175.6</v>
      </c>
      <c r="H303" s="180">
        <f t="shared" ca="1" si="74"/>
        <v>4301</v>
      </c>
      <c r="I303" s="183">
        <f t="shared" ca="1" si="75"/>
        <v>48</v>
      </c>
      <c r="J303" s="176" t="str">
        <f t="shared" ca="1" si="76"/>
        <v/>
      </c>
      <c r="K303" s="127" t="str">
        <f t="shared" ca="1" si="77"/>
        <v/>
      </c>
      <c r="L303" s="183" t="str">
        <f t="shared" ca="1" si="78"/>
        <v/>
      </c>
      <c r="M303" s="127" t="str">
        <f t="shared" ca="1" si="79"/>
        <v/>
      </c>
      <c r="N303" s="127" t="str">
        <f t="shared" ca="1" si="80"/>
        <v/>
      </c>
      <c r="O303" s="180" t="str">
        <f t="shared" ca="1" si="81"/>
        <v/>
      </c>
      <c r="P303" s="183" t="str">
        <f t="shared" ca="1" si="82"/>
        <v/>
      </c>
      <c r="Q303" s="120" t="str">
        <f t="shared" ca="1" si="84"/>
        <v/>
      </c>
      <c r="R303" s="77">
        <f ca="1">IFERROR(SUM($I$15:I303)/$N$5,"")</f>
        <v>8.3335210125670009E-2</v>
      </c>
    </row>
    <row r="304" spans="1:18" x14ac:dyDescent="0.25">
      <c r="A304" s="169">
        <v>15</v>
      </c>
      <c r="B304" s="174">
        <f t="shared" si="83"/>
        <v>43572.33333333263</v>
      </c>
      <c r="C304" s="127" t="str">
        <f t="shared" ca="1" si="69"/>
        <v/>
      </c>
      <c r="D304" s="180">
        <f t="shared" ca="1" si="70"/>
        <v>964</v>
      </c>
      <c r="E304" s="180">
        <f t="shared" ca="1" si="71"/>
        <v>44</v>
      </c>
      <c r="F304" s="180">
        <f t="shared" ca="1" si="72"/>
        <v>59</v>
      </c>
      <c r="G304" s="180">
        <f t="shared" ca="1" si="73"/>
        <v>193.96</v>
      </c>
      <c r="H304" s="180">
        <f t="shared" ca="1" si="74"/>
        <v>4319</v>
      </c>
      <c r="I304" s="183">
        <f t="shared" ca="1" si="75"/>
        <v>49</v>
      </c>
      <c r="J304" s="176" t="str">
        <f t="shared" ca="1" si="76"/>
        <v/>
      </c>
      <c r="K304" s="127" t="str">
        <f t="shared" ca="1" si="77"/>
        <v/>
      </c>
      <c r="L304" s="183" t="str">
        <f t="shared" ca="1" si="78"/>
        <v/>
      </c>
      <c r="M304" s="127" t="str">
        <f t="shared" ca="1" si="79"/>
        <v/>
      </c>
      <c r="N304" s="127" t="str">
        <f t="shared" ca="1" si="80"/>
        <v/>
      </c>
      <c r="O304" s="180" t="str">
        <f t="shared" ca="1" si="81"/>
        <v/>
      </c>
      <c r="P304" s="183" t="str">
        <f t="shared" ca="1" si="82"/>
        <v/>
      </c>
      <c r="Q304" s="120" t="str">
        <f t="shared" ca="1" si="84"/>
        <v/>
      </c>
      <c r="R304" s="77">
        <f ca="1">IFERROR(SUM($I$15:I304)/$N$5,"")</f>
        <v>8.3611098599162201E-2</v>
      </c>
    </row>
    <row r="305" spans="1:18" x14ac:dyDescent="0.25">
      <c r="A305" s="169">
        <v>16</v>
      </c>
      <c r="B305" s="174">
        <f t="shared" si="83"/>
        <v>43572.374999999294</v>
      </c>
      <c r="C305" s="127" t="str">
        <f t="shared" ca="1" si="69"/>
        <v/>
      </c>
      <c r="D305" s="180">
        <f t="shared" ca="1" si="70"/>
        <v>965</v>
      </c>
      <c r="E305" s="180">
        <f t="shared" ca="1" si="71"/>
        <v>44</v>
      </c>
      <c r="F305" s="180">
        <f t="shared" ca="1" si="72"/>
        <v>60</v>
      </c>
      <c r="G305" s="180">
        <f t="shared" ca="1" si="73"/>
        <v>196.73</v>
      </c>
      <c r="H305" s="180">
        <f t="shared" ca="1" si="74"/>
        <v>4331</v>
      </c>
      <c r="I305" s="183">
        <f t="shared" ca="1" si="75"/>
        <v>49</v>
      </c>
      <c r="J305" s="176" t="str">
        <f t="shared" ca="1" si="76"/>
        <v/>
      </c>
      <c r="K305" s="127" t="str">
        <f t="shared" ca="1" si="77"/>
        <v/>
      </c>
      <c r="L305" s="183" t="str">
        <f t="shared" ca="1" si="78"/>
        <v/>
      </c>
      <c r="M305" s="127" t="str">
        <f t="shared" ca="1" si="79"/>
        <v/>
      </c>
      <c r="N305" s="127" t="str">
        <f t="shared" ca="1" si="80"/>
        <v/>
      </c>
      <c r="O305" s="180" t="str">
        <f t="shared" ca="1" si="81"/>
        <v/>
      </c>
      <c r="P305" s="183" t="str">
        <f t="shared" ca="1" si="82"/>
        <v/>
      </c>
      <c r="Q305" s="120" t="str">
        <f t="shared" ca="1" si="84"/>
        <v/>
      </c>
      <c r="R305" s="77">
        <f ca="1">IFERROR(SUM($I$15:I305)/$N$5,"")</f>
        <v>8.3886987072654379E-2</v>
      </c>
    </row>
    <row r="306" spans="1:18" x14ac:dyDescent="0.25">
      <c r="A306" s="169">
        <v>17</v>
      </c>
      <c r="B306" s="174">
        <f t="shared" si="83"/>
        <v>43572.416666665958</v>
      </c>
      <c r="C306" s="127" t="str">
        <f t="shared" ca="1" si="69"/>
        <v/>
      </c>
      <c r="D306" s="180">
        <f t="shared" ca="1" si="70"/>
        <v>965</v>
      </c>
      <c r="E306" s="180">
        <f t="shared" ca="1" si="71"/>
        <v>44</v>
      </c>
      <c r="F306" s="180">
        <f t="shared" ca="1" si="72"/>
        <v>58</v>
      </c>
      <c r="G306" s="180" t="str">
        <f t="shared" ca="1" si="73"/>
        <v/>
      </c>
      <c r="H306" s="180">
        <f t="shared" ca="1" si="74"/>
        <v>4292</v>
      </c>
      <c r="I306" s="183">
        <f t="shared" ca="1" si="75"/>
        <v>47</v>
      </c>
      <c r="J306" s="176" t="str">
        <f t="shared" ca="1" si="76"/>
        <v/>
      </c>
      <c r="K306" s="127" t="str">
        <f t="shared" ca="1" si="77"/>
        <v/>
      </c>
      <c r="L306" s="183" t="str">
        <f t="shared" ca="1" si="78"/>
        <v/>
      </c>
      <c r="M306" s="127" t="str">
        <f t="shared" ca="1" si="79"/>
        <v/>
      </c>
      <c r="N306" s="127" t="str">
        <f t="shared" ca="1" si="80"/>
        <v/>
      </c>
      <c r="O306" s="180" t="str">
        <f t="shared" ca="1" si="81"/>
        <v/>
      </c>
      <c r="P306" s="183" t="str">
        <f t="shared" ca="1" si="82"/>
        <v/>
      </c>
      <c r="Q306" s="120" t="str">
        <f t="shared" ca="1" si="84"/>
        <v/>
      </c>
      <c r="R306" s="77">
        <f ca="1">IFERROR(SUM($I$15:I306)/$N$5,"")</f>
        <v>8.4151614792126475E-2</v>
      </c>
    </row>
    <row r="307" spans="1:18" x14ac:dyDescent="0.25">
      <c r="A307" s="169">
        <v>18</v>
      </c>
      <c r="B307" s="174">
        <f t="shared" si="83"/>
        <v>43572.458333332623</v>
      </c>
      <c r="C307" s="127" t="str">
        <f t="shared" ca="1" si="69"/>
        <v/>
      </c>
      <c r="D307" s="180">
        <f t="shared" ca="1" si="70"/>
        <v>965</v>
      </c>
      <c r="E307" s="180">
        <f t="shared" ca="1" si="71"/>
        <v>44</v>
      </c>
      <c r="F307" s="180">
        <f t="shared" ca="1" si="72"/>
        <v>57</v>
      </c>
      <c r="G307" s="180" t="str">
        <f t="shared" ca="1" si="73"/>
        <v/>
      </c>
      <c r="H307" s="180">
        <f t="shared" ca="1" si="74"/>
        <v>4332</v>
      </c>
      <c r="I307" s="183">
        <f t="shared" ca="1" si="75"/>
        <v>48</v>
      </c>
      <c r="J307" s="176" t="str">
        <f t="shared" ca="1" si="76"/>
        <v/>
      </c>
      <c r="K307" s="127" t="str">
        <f t="shared" ca="1" si="77"/>
        <v/>
      </c>
      <c r="L307" s="183" t="str">
        <f t="shared" ca="1" si="78"/>
        <v/>
      </c>
      <c r="M307" s="127" t="str">
        <f t="shared" ca="1" si="79"/>
        <v/>
      </c>
      <c r="N307" s="127" t="str">
        <f t="shared" ca="1" si="80"/>
        <v/>
      </c>
      <c r="O307" s="180" t="str">
        <f t="shared" ca="1" si="81"/>
        <v/>
      </c>
      <c r="P307" s="183" t="str">
        <f t="shared" ca="1" si="82"/>
        <v/>
      </c>
      <c r="Q307" s="120" t="str">
        <f t="shared" ca="1" si="84"/>
        <v/>
      </c>
      <c r="R307" s="77">
        <f ca="1">IFERROR(SUM($I$15:I307)/$N$5,"")</f>
        <v>8.4421872888608626E-2</v>
      </c>
    </row>
    <row r="308" spans="1:18" x14ac:dyDescent="0.25">
      <c r="A308" s="169">
        <v>19</v>
      </c>
      <c r="B308" s="174">
        <f t="shared" si="83"/>
        <v>43572.499999999287</v>
      </c>
      <c r="C308" s="127" t="str">
        <f t="shared" ca="1" si="69"/>
        <v/>
      </c>
      <c r="D308" s="180">
        <f t="shared" ca="1" si="70"/>
        <v>965</v>
      </c>
      <c r="E308" s="180">
        <f t="shared" ca="1" si="71"/>
        <v>44</v>
      </c>
      <c r="F308" s="180">
        <f t="shared" ca="1" si="72"/>
        <v>58</v>
      </c>
      <c r="G308" s="180" t="str">
        <f t="shared" ca="1" si="73"/>
        <v/>
      </c>
      <c r="H308" s="180">
        <f t="shared" ca="1" si="74"/>
        <v>4355</v>
      </c>
      <c r="I308" s="183">
        <f t="shared" ca="1" si="75"/>
        <v>49</v>
      </c>
      <c r="J308" s="176" t="str">
        <f t="shared" ca="1" si="76"/>
        <v/>
      </c>
      <c r="K308" s="127" t="str">
        <f t="shared" ca="1" si="77"/>
        <v/>
      </c>
      <c r="L308" s="183" t="str">
        <f t="shared" ca="1" si="78"/>
        <v/>
      </c>
      <c r="M308" s="127" t="str">
        <f t="shared" ca="1" si="79"/>
        <v/>
      </c>
      <c r="N308" s="127" t="str">
        <f t="shared" ca="1" si="80"/>
        <v/>
      </c>
      <c r="O308" s="180" t="str">
        <f t="shared" ca="1" si="81"/>
        <v/>
      </c>
      <c r="P308" s="183" t="str">
        <f t="shared" ca="1" si="82"/>
        <v/>
      </c>
      <c r="Q308" s="120" t="str">
        <f t="shared" ca="1" si="84"/>
        <v/>
      </c>
      <c r="R308" s="77">
        <f ca="1">IFERROR(SUM($I$15:I308)/$N$5,"")</f>
        <v>8.4697761362100804E-2</v>
      </c>
    </row>
    <row r="309" spans="1:18" x14ac:dyDescent="0.25">
      <c r="A309" s="169">
        <v>20</v>
      </c>
      <c r="B309" s="174">
        <f t="shared" si="83"/>
        <v>43572.541666665951</v>
      </c>
      <c r="C309" s="127" t="str">
        <f t="shared" ca="1" si="69"/>
        <v/>
      </c>
      <c r="D309" s="180">
        <f t="shared" ca="1" si="70"/>
        <v>967</v>
      </c>
      <c r="E309" s="180">
        <f t="shared" ca="1" si="71"/>
        <v>44</v>
      </c>
      <c r="F309" s="180">
        <f t="shared" ca="1" si="72"/>
        <v>55</v>
      </c>
      <c r="G309" s="180" t="str">
        <f t="shared" ca="1" si="73"/>
        <v/>
      </c>
      <c r="H309" s="180">
        <f t="shared" ca="1" si="74"/>
        <v>4276</v>
      </c>
      <c r="I309" s="183">
        <f t="shared" ca="1" si="75"/>
        <v>50</v>
      </c>
      <c r="J309" s="176" t="str">
        <f t="shared" ca="1" si="76"/>
        <v/>
      </c>
      <c r="K309" s="127" t="str">
        <f t="shared" ca="1" si="77"/>
        <v/>
      </c>
      <c r="L309" s="183" t="str">
        <f t="shared" ca="1" si="78"/>
        <v/>
      </c>
      <c r="M309" s="127" t="str">
        <f t="shared" ca="1" si="79"/>
        <v/>
      </c>
      <c r="N309" s="127" t="str">
        <f t="shared" ca="1" si="80"/>
        <v/>
      </c>
      <c r="O309" s="180" t="str">
        <f t="shared" ca="1" si="81"/>
        <v/>
      </c>
      <c r="P309" s="183" t="str">
        <f t="shared" ca="1" si="82"/>
        <v/>
      </c>
      <c r="Q309" s="120" t="str">
        <f t="shared" ca="1" si="84"/>
        <v/>
      </c>
      <c r="R309" s="77">
        <f ca="1">IFERROR(SUM($I$15:I309)/$N$5,"")</f>
        <v>8.4979280212603037E-2</v>
      </c>
    </row>
    <row r="310" spans="1:18" x14ac:dyDescent="0.25">
      <c r="A310" s="169">
        <v>21</v>
      </c>
      <c r="B310" s="174">
        <f t="shared" si="83"/>
        <v>43572.583333332615</v>
      </c>
      <c r="C310" s="127" t="str">
        <f t="shared" ca="1" si="69"/>
        <v/>
      </c>
      <c r="D310" s="180">
        <f t="shared" ca="1" si="70"/>
        <v>967</v>
      </c>
      <c r="E310" s="180">
        <f t="shared" ca="1" si="71"/>
        <v>44</v>
      </c>
      <c r="F310" s="180">
        <f t="shared" ca="1" si="72"/>
        <v>54</v>
      </c>
      <c r="G310" s="180" t="str">
        <f t="shared" ca="1" si="73"/>
        <v/>
      </c>
      <c r="H310" s="180">
        <f t="shared" ca="1" si="74"/>
        <v>4210</v>
      </c>
      <c r="I310" s="183">
        <f t="shared" ca="1" si="75"/>
        <v>47</v>
      </c>
      <c r="J310" s="176" t="str">
        <f t="shared" ca="1" si="76"/>
        <v/>
      </c>
      <c r="K310" s="127" t="str">
        <f t="shared" ca="1" si="77"/>
        <v/>
      </c>
      <c r="L310" s="183" t="str">
        <f t="shared" ca="1" si="78"/>
        <v/>
      </c>
      <c r="M310" s="127" t="str">
        <f t="shared" ca="1" si="79"/>
        <v/>
      </c>
      <c r="N310" s="127" t="str">
        <f t="shared" ca="1" si="80"/>
        <v/>
      </c>
      <c r="O310" s="180" t="str">
        <f t="shared" ca="1" si="81"/>
        <v/>
      </c>
      <c r="P310" s="183" t="str">
        <f t="shared" ca="1" si="82"/>
        <v/>
      </c>
      <c r="Q310" s="120" t="str">
        <f t="shared" ca="1" si="84"/>
        <v/>
      </c>
      <c r="R310" s="77">
        <f ca="1">IFERROR(SUM($I$15:I310)/$N$5,"")</f>
        <v>8.5243907932075133E-2</v>
      </c>
    </row>
    <row r="311" spans="1:18" x14ac:dyDescent="0.25">
      <c r="A311" s="169">
        <v>22</v>
      </c>
      <c r="B311" s="174">
        <f t="shared" si="83"/>
        <v>43572.62499999928</v>
      </c>
      <c r="C311" s="127" t="str">
        <f t="shared" ca="1" si="69"/>
        <v/>
      </c>
      <c r="D311" s="180">
        <f t="shared" ca="1" si="70"/>
        <v>966</v>
      </c>
      <c r="E311" s="180">
        <f t="shared" ca="1" si="71"/>
        <v>44</v>
      </c>
      <c r="F311" s="180">
        <f t="shared" ca="1" si="72"/>
        <v>52</v>
      </c>
      <c r="G311" s="180" t="str">
        <f t="shared" ca="1" si="73"/>
        <v/>
      </c>
      <c r="H311" s="180">
        <f t="shared" ca="1" si="74"/>
        <v>4366</v>
      </c>
      <c r="I311" s="183">
        <f t="shared" ca="1" si="75"/>
        <v>47</v>
      </c>
      <c r="J311" s="176" t="str">
        <f t="shared" ca="1" si="76"/>
        <v/>
      </c>
      <c r="K311" s="127" t="str">
        <f t="shared" ca="1" si="77"/>
        <v/>
      </c>
      <c r="L311" s="183" t="str">
        <f t="shared" ca="1" si="78"/>
        <v/>
      </c>
      <c r="M311" s="127" t="str">
        <f t="shared" ca="1" si="79"/>
        <v/>
      </c>
      <c r="N311" s="127" t="str">
        <f t="shared" ca="1" si="80"/>
        <v/>
      </c>
      <c r="O311" s="180" t="str">
        <f t="shared" ca="1" si="81"/>
        <v/>
      </c>
      <c r="P311" s="183" t="str">
        <f t="shared" ca="1" si="82"/>
        <v/>
      </c>
      <c r="Q311" s="120" t="str">
        <f t="shared" ca="1" si="84"/>
        <v/>
      </c>
      <c r="R311" s="77">
        <f ca="1">IFERROR(SUM($I$15:I311)/$N$5,"")</f>
        <v>8.5508535651547229E-2</v>
      </c>
    </row>
    <row r="312" spans="1:18" x14ac:dyDescent="0.25">
      <c r="A312" s="169">
        <v>23</v>
      </c>
      <c r="B312" s="174">
        <f t="shared" si="83"/>
        <v>43572.666666665944</v>
      </c>
      <c r="C312" s="127" t="str">
        <f t="shared" ca="1" si="69"/>
        <v/>
      </c>
      <c r="D312" s="180">
        <f t="shared" ca="1" si="70"/>
        <v>969</v>
      </c>
      <c r="E312" s="180">
        <f t="shared" ca="1" si="71"/>
        <v>44</v>
      </c>
      <c r="F312" s="180">
        <f t="shared" ca="1" si="72"/>
        <v>54</v>
      </c>
      <c r="G312" s="180" t="str">
        <f t="shared" ca="1" si="73"/>
        <v/>
      </c>
      <c r="H312" s="180">
        <f t="shared" ca="1" si="74"/>
        <v>4389</v>
      </c>
      <c r="I312" s="183">
        <f t="shared" ca="1" si="75"/>
        <v>44</v>
      </c>
      <c r="J312" s="176" t="str">
        <f t="shared" ca="1" si="76"/>
        <v/>
      </c>
      <c r="K312" s="127" t="str">
        <f t="shared" ca="1" si="77"/>
        <v/>
      </c>
      <c r="L312" s="183" t="str">
        <f t="shared" ca="1" si="78"/>
        <v/>
      </c>
      <c r="M312" s="127" t="str">
        <f t="shared" ca="1" si="79"/>
        <v/>
      </c>
      <c r="N312" s="127" t="str">
        <f t="shared" ca="1" si="80"/>
        <v/>
      </c>
      <c r="O312" s="180" t="str">
        <f t="shared" ca="1" si="81"/>
        <v/>
      </c>
      <c r="P312" s="183" t="str">
        <f t="shared" ca="1" si="82"/>
        <v/>
      </c>
      <c r="Q312" s="120" t="str">
        <f t="shared" ca="1" si="84"/>
        <v/>
      </c>
      <c r="R312" s="77">
        <f ca="1">IFERROR(SUM($I$15:I312)/$N$5,"")</f>
        <v>8.575627223998919E-2</v>
      </c>
    </row>
    <row r="313" spans="1:18" x14ac:dyDescent="0.25">
      <c r="A313" s="169">
        <v>24</v>
      </c>
      <c r="B313" s="174">
        <f t="shared" si="83"/>
        <v>43572.708333332608</v>
      </c>
      <c r="C313" s="127" t="str">
        <f t="shared" ca="1" si="69"/>
        <v/>
      </c>
      <c r="D313" s="180">
        <f t="shared" ca="1" si="70"/>
        <v>971</v>
      </c>
      <c r="E313" s="180">
        <f t="shared" ca="1" si="71"/>
        <v>44</v>
      </c>
      <c r="F313" s="180">
        <f t="shared" ca="1" si="72"/>
        <v>54</v>
      </c>
      <c r="G313" s="180" t="str">
        <f t="shared" ca="1" si="73"/>
        <v/>
      </c>
      <c r="H313" s="180">
        <f t="shared" ca="1" si="74"/>
        <v>4459</v>
      </c>
      <c r="I313" s="183">
        <f t="shared" ca="1" si="75"/>
        <v>48</v>
      </c>
      <c r="J313" s="176" t="str">
        <f t="shared" ca="1" si="76"/>
        <v/>
      </c>
      <c r="K313" s="127" t="str">
        <f t="shared" ca="1" si="77"/>
        <v/>
      </c>
      <c r="L313" s="183" t="str">
        <f t="shared" ca="1" si="78"/>
        <v/>
      </c>
      <c r="M313" s="127" t="str">
        <f t="shared" ca="1" si="79"/>
        <v/>
      </c>
      <c r="N313" s="127" t="str">
        <f t="shared" ca="1" si="80"/>
        <v/>
      </c>
      <c r="O313" s="180" t="str">
        <f t="shared" ca="1" si="81"/>
        <v/>
      </c>
      <c r="P313" s="183" t="str">
        <f t="shared" ca="1" si="82"/>
        <v/>
      </c>
      <c r="Q313" s="120" t="str">
        <f t="shared" ca="1" si="84"/>
        <v/>
      </c>
      <c r="R313" s="77">
        <f ca="1">IFERROR(SUM($I$15:I313)/$N$5,"")</f>
        <v>8.6026530336471327E-2</v>
      </c>
    </row>
    <row r="314" spans="1:18" x14ac:dyDescent="0.25">
      <c r="A314" s="169">
        <v>25</v>
      </c>
      <c r="B314" s="174">
        <f t="shared" si="83"/>
        <v>43572.749999999272</v>
      </c>
      <c r="C314" s="127" t="str">
        <f t="shared" ca="1" si="69"/>
        <v/>
      </c>
      <c r="D314" s="180">
        <f t="shared" ca="1" si="70"/>
        <v>970</v>
      </c>
      <c r="E314" s="180">
        <f t="shared" ca="1" si="71"/>
        <v>44</v>
      </c>
      <c r="F314" s="180">
        <f t="shared" ca="1" si="72"/>
        <v>50</v>
      </c>
      <c r="G314" s="180" t="str">
        <f t="shared" ca="1" si="73"/>
        <v/>
      </c>
      <c r="H314" s="180">
        <f t="shared" ca="1" si="74"/>
        <v>4452</v>
      </c>
      <c r="I314" s="183">
        <f t="shared" ca="1" si="75"/>
        <v>52</v>
      </c>
      <c r="J314" s="176" t="str">
        <f t="shared" ca="1" si="76"/>
        <v/>
      </c>
      <c r="K314" s="127" t="str">
        <f t="shared" ca="1" si="77"/>
        <v/>
      </c>
      <c r="L314" s="183" t="str">
        <f t="shared" ca="1" si="78"/>
        <v/>
      </c>
      <c r="M314" s="127" t="str">
        <f t="shared" ca="1" si="79"/>
        <v/>
      </c>
      <c r="N314" s="127" t="str">
        <f t="shared" ca="1" si="80"/>
        <v/>
      </c>
      <c r="O314" s="180" t="str">
        <f t="shared" ca="1" si="81"/>
        <v/>
      </c>
      <c r="P314" s="183" t="str">
        <f t="shared" ca="1" si="82"/>
        <v/>
      </c>
      <c r="Q314" s="120" t="str">
        <f t="shared" ca="1" si="84"/>
        <v/>
      </c>
      <c r="R314" s="77">
        <f ca="1">IFERROR(SUM($I$15:I314)/$N$5,"")</f>
        <v>8.6319309940993655E-2</v>
      </c>
    </row>
    <row r="315" spans="1:18" x14ac:dyDescent="0.25">
      <c r="A315" s="169">
        <v>26</v>
      </c>
      <c r="B315" s="174">
        <f t="shared" si="83"/>
        <v>43572.791666665937</v>
      </c>
      <c r="C315" s="127" t="str">
        <f t="shared" ca="1" si="69"/>
        <v/>
      </c>
      <c r="D315" s="180">
        <f t="shared" ca="1" si="70"/>
        <v>968</v>
      </c>
      <c r="E315" s="180">
        <f t="shared" ca="1" si="71"/>
        <v>44</v>
      </c>
      <c r="F315" s="180">
        <f t="shared" ca="1" si="72"/>
        <v>58</v>
      </c>
      <c r="G315" s="180" t="str">
        <f t="shared" ca="1" si="73"/>
        <v/>
      </c>
      <c r="H315" s="180">
        <f t="shared" ca="1" si="74"/>
        <v>4487</v>
      </c>
      <c r="I315" s="183">
        <f t="shared" ca="1" si="75"/>
        <v>48</v>
      </c>
      <c r="J315" s="176" t="str">
        <f t="shared" ca="1" si="76"/>
        <v/>
      </c>
      <c r="K315" s="127" t="str">
        <f t="shared" ca="1" si="77"/>
        <v/>
      </c>
      <c r="L315" s="183" t="str">
        <f t="shared" ca="1" si="78"/>
        <v/>
      </c>
      <c r="M315" s="127" t="str">
        <f t="shared" ca="1" si="79"/>
        <v/>
      </c>
      <c r="N315" s="127" t="str">
        <f t="shared" ca="1" si="80"/>
        <v/>
      </c>
      <c r="O315" s="180" t="str">
        <f t="shared" ca="1" si="81"/>
        <v/>
      </c>
      <c r="P315" s="183" t="str">
        <f t="shared" ca="1" si="82"/>
        <v/>
      </c>
      <c r="Q315" s="120" t="str">
        <f t="shared" ca="1" si="84"/>
        <v/>
      </c>
      <c r="R315" s="77">
        <f ca="1">IFERROR(SUM($I$15:I315)/$N$5,"")</f>
        <v>8.6589568037475792E-2</v>
      </c>
    </row>
    <row r="316" spans="1:18" x14ac:dyDescent="0.25">
      <c r="A316" s="169">
        <v>27</v>
      </c>
      <c r="B316" s="174">
        <f t="shared" si="83"/>
        <v>43572.833333332601</v>
      </c>
      <c r="C316" s="127" t="str">
        <f t="shared" ca="1" si="69"/>
        <v/>
      </c>
      <c r="D316" s="180">
        <f t="shared" ca="1" si="70"/>
        <v>969</v>
      </c>
      <c r="E316" s="180">
        <f t="shared" ca="1" si="71"/>
        <v>44</v>
      </c>
      <c r="F316" s="180">
        <f t="shared" ca="1" si="72"/>
        <v>56</v>
      </c>
      <c r="G316" s="180">
        <f t="shared" ca="1" si="73"/>
        <v>184.26</v>
      </c>
      <c r="H316" s="180">
        <f t="shared" ca="1" si="74"/>
        <v>4477</v>
      </c>
      <c r="I316" s="183">
        <f t="shared" ca="1" si="75"/>
        <v>46</v>
      </c>
      <c r="J316" s="176" t="str">
        <f t="shared" ca="1" si="76"/>
        <v/>
      </c>
      <c r="K316" s="127" t="str">
        <f t="shared" ca="1" si="77"/>
        <v/>
      </c>
      <c r="L316" s="183" t="str">
        <f t="shared" ca="1" si="78"/>
        <v/>
      </c>
      <c r="M316" s="127" t="str">
        <f t="shared" ca="1" si="79"/>
        <v/>
      </c>
      <c r="N316" s="127" t="str">
        <f t="shared" ca="1" si="80"/>
        <v/>
      </c>
      <c r="O316" s="180" t="str">
        <f t="shared" ca="1" si="81"/>
        <v/>
      </c>
      <c r="P316" s="183" t="str">
        <f t="shared" ca="1" si="82"/>
        <v/>
      </c>
      <c r="Q316" s="120" t="str">
        <f t="shared" ca="1" si="84"/>
        <v/>
      </c>
      <c r="R316" s="77">
        <f ca="1">IFERROR(SUM($I$15:I316)/$N$5,"")</f>
        <v>8.6848565379937834E-2</v>
      </c>
    </row>
    <row r="317" spans="1:18" x14ac:dyDescent="0.25">
      <c r="A317" s="169">
        <v>28</v>
      </c>
      <c r="B317" s="174">
        <f t="shared" si="83"/>
        <v>43572.874999999265</v>
      </c>
      <c r="C317" s="127" t="str">
        <f t="shared" ca="1" si="69"/>
        <v/>
      </c>
      <c r="D317" s="180">
        <f t="shared" ca="1" si="70"/>
        <v>967</v>
      </c>
      <c r="E317" s="180">
        <f t="shared" ca="1" si="71"/>
        <v>44</v>
      </c>
      <c r="F317" s="180">
        <f t="shared" ca="1" si="72"/>
        <v>58</v>
      </c>
      <c r="G317" s="180" t="str">
        <f t="shared" ca="1" si="73"/>
        <v/>
      </c>
      <c r="H317" s="180">
        <f t="shared" ca="1" si="74"/>
        <v>4450</v>
      </c>
      <c r="I317" s="183">
        <f t="shared" ca="1" si="75"/>
        <v>53</v>
      </c>
      <c r="J317" s="176" t="str">
        <f t="shared" ca="1" si="76"/>
        <v/>
      </c>
      <c r="K317" s="127" t="str">
        <f t="shared" ca="1" si="77"/>
        <v/>
      </c>
      <c r="L317" s="183" t="str">
        <f t="shared" ca="1" si="78"/>
        <v/>
      </c>
      <c r="M317" s="127" t="str">
        <f t="shared" ca="1" si="79"/>
        <v/>
      </c>
      <c r="N317" s="127" t="str">
        <f t="shared" ca="1" si="80"/>
        <v/>
      </c>
      <c r="O317" s="180" t="str">
        <f t="shared" ca="1" si="81"/>
        <v/>
      </c>
      <c r="P317" s="183" t="str">
        <f t="shared" ca="1" si="82"/>
        <v/>
      </c>
      <c r="Q317" s="120" t="str">
        <f t="shared" ca="1" si="84"/>
        <v/>
      </c>
      <c r="R317" s="77">
        <f ca="1">IFERROR(SUM($I$15:I317)/$N$5,"")</f>
        <v>8.7146975361470203E-2</v>
      </c>
    </row>
    <row r="318" spans="1:18" x14ac:dyDescent="0.25">
      <c r="A318" s="169">
        <v>29</v>
      </c>
      <c r="B318" s="174">
        <f t="shared" si="83"/>
        <v>43572.916666665929</v>
      </c>
      <c r="C318" s="127" t="str">
        <f t="shared" ca="1" si="69"/>
        <v/>
      </c>
      <c r="D318" s="180">
        <f t="shared" ca="1" si="70"/>
        <v>966</v>
      </c>
      <c r="E318" s="180">
        <f t="shared" ca="1" si="71"/>
        <v>44</v>
      </c>
      <c r="F318" s="180">
        <f t="shared" ca="1" si="72"/>
        <v>59</v>
      </c>
      <c r="G318" s="180">
        <f t="shared" ca="1" si="73"/>
        <v>189.8</v>
      </c>
      <c r="H318" s="180">
        <f t="shared" ca="1" si="74"/>
        <v>4423</v>
      </c>
      <c r="I318" s="183">
        <f t="shared" ca="1" si="75"/>
        <v>48</v>
      </c>
      <c r="J318" s="176" t="str">
        <f t="shared" ca="1" si="76"/>
        <v/>
      </c>
      <c r="K318" s="127" t="str">
        <f t="shared" ca="1" si="77"/>
        <v/>
      </c>
      <c r="L318" s="183" t="str">
        <f t="shared" ca="1" si="78"/>
        <v/>
      </c>
      <c r="M318" s="127" t="str">
        <f t="shared" ca="1" si="79"/>
        <v/>
      </c>
      <c r="N318" s="127" t="str">
        <f t="shared" ca="1" si="80"/>
        <v/>
      </c>
      <c r="O318" s="180" t="str">
        <f t="shared" ca="1" si="81"/>
        <v/>
      </c>
      <c r="P318" s="183" t="str">
        <f t="shared" ca="1" si="82"/>
        <v/>
      </c>
      <c r="Q318" s="120" t="str">
        <f t="shared" ca="1" si="84"/>
        <v/>
      </c>
      <c r="R318" s="77">
        <f ca="1">IFERROR(SUM($I$15:I318)/$N$5,"")</f>
        <v>8.741723345795234E-2</v>
      </c>
    </row>
    <row r="319" spans="1:18" x14ac:dyDescent="0.25">
      <c r="A319" s="169">
        <v>30</v>
      </c>
      <c r="B319" s="174">
        <f t="shared" si="83"/>
        <v>43572.958333332594</v>
      </c>
      <c r="C319" s="127" t="str">
        <f t="shared" ca="1" si="69"/>
        <v/>
      </c>
      <c r="D319" s="180">
        <f t="shared" ca="1" si="70"/>
        <v>967</v>
      </c>
      <c r="E319" s="180">
        <f t="shared" ca="1" si="71"/>
        <v>44</v>
      </c>
      <c r="F319" s="180">
        <f t="shared" ca="1" si="72"/>
        <v>55</v>
      </c>
      <c r="G319" s="180" t="str">
        <f t="shared" ca="1" si="73"/>
        <v/>
      </c>
      <c r="H319" s="180">
        <f t="shared" ca="1" si="74"/>
        <v>4512</v>
      </c>
      <c r="I319" s="183">
        <f t="shared" ca="1" si="75"/>
        <v>46</v>
      </c>
      <c r="J319" s="176" t="str">
        <f t="shared" ca="1" si="76"/>
        <v/>
      </c>
      <c r="K319" s="127" t="str">
        <f t="shared" ca="1" si="77"/>
        <v/>
      </c>
      <c r="L319" s="183" t="str">
        <f t="shared" ca="1" si="78"/>
        <v/>
      </c>
      <c r="M319" s="127" t="str">
        <f t="shared" ca="1" si="79"/>
        <v/>
      </c>
      <c r="N319" s="127" t="str">
        <f t="shared" ca="1" si="80"/>
        <v/>
      </c>
      <c r="O319" s="180" t="str">
        <f t="shared" ca="1" si="81"/>
        <v/>
      </c>
      <c r="P319" s="183" t="str">
        <f t="shared" ca="1" si="82"/>
        <v/>
      </c>
      <c r="Q319" s="120" t="str">
        <f t="shared" ca="1" si="84"/>
        <v/>
      </c>
      <c r="R319" s="77">
        <f ca="1">IFERROR(SUM($I$15:I319)/$N$5,"")</f>
        <v>8.7676230800414395E-2</v>
      </c>
    </row>
    <row r="320" spans="1:18" x14ac:dyDescent="0.25">
      <c r="A320" s="169">
        <v>31</v>
      </c>
      <c r="B320" s="174">
        <f t="shared" si="83"/>
        <v>43572.999999999258</v>
      </c>
      <c r="C320" s="127" t="str">
        <f t="shared" ca="1" si="69"/>
        <v/>
      </c>
      <c r="D320" s="180">
        <f t="shared" ca="1" si="70"/>
        <v>966</v>
      </c>
      <c r="E320" s="180">
        <f t="shared" ca="1" si="71"/>
        <v>44</v>
      </c>
      <c r="F320" s="180">
        <f t="shared" ca="1" si="72"/>
        <v>52</v>
      </c>
      <c r="G320" s="180" t="str">
        <f t="shared" ca="1" si="73"/>
        <v/>
      </c>
      <c r="H320" s="180">
        <f t="shared" ca="1" si="74"/>
        <v>4491</v>
      </c>
      <c r="I320" s="183">
        <f t="shared" ca="1" si="75"/>
        <v>42</v>
      </c>
      <c r="J320" s="176" t="str">
        <f t="shared" ca="1" si="76"/>
        <v/>
      </c>
      <c r="K320" s="127" t="str">
        <f t="shared" ca="1" si="77"/>
        <v/>
      </c>
      <c r="L320" s="183" t="str">
        <f t="shared" ca="1" si="78"/>
        <v/>
      </c>
      <c r="M320" s="127" t="str">
        <f t="shared" ca="1" si="79"/>
        <v/>
      </c>
      <c r="N320" s="127" t="str">
        <f t="shared" ca="1" si="80"/>
        <v/>
      </c>
      <c r="O320" s="180" t="str">
        <f t="shared" ca="1" si="81"/>
        <v/>
      </c>
      <c r="P320" s="183" t="str">
        <f t="shared" ca="1" si="82"/>
        <v/>
      </c>
      <c r="Q320" s="120" t="str">
        <f t="shared" ca="1" si="84"/>
        <v/>
      </c>
      <c r="R320" s="77">
        <f ca="1">IFERROR(SUM($I$15:I320)/$N$5,"")</f>
        <v>8.7912706634836274E-2</v>
      </c>
    </row>
    <row r="321" spans="1:18" x14ac:dyDescent="0.25">
      <c r="A321" s="169">
        <v>32</v>
      </c>
      <c r="B321" s="174">
        <f t="shared" si="83"/>
        <v>43573.041666665922</v>
      </c>
      <c r="C321" s="127" t="str">
        <f t="shared" ca="1" si="69"/>
        <v/>
      </c>
      <c r="D321" s="180">
        <f t="shared" ca="1" si="70"/>
        <v>966</v>
      </c>
      <c r="E321" s="180">
        <f t="shared" ca="1" si="71"/>
        <v>44</v>
      </c>
      <c r="F321" s="180">
        <f t="shared" ca="1" si="72"/>
        <v>54</v>
      </c>
      <c r="G321" s="180" t="str">
        <f t="shared" ca="1" si="73"/>
        <v/>
      </c>
      <c r="H321" s="180">
        <f t="shared" ca="1" si="74"/>
        <v>4462</v>
      </c>
      <c r="I321" s="183">
        <f t="shared" ca="1" si="75"/>
        <v>44</v>
      </c>
      <c r="J321" s="176" t="str">
        <f t="shared" ca="1" si="76"/>
        <v/>
      </c>
      <c r="K321" s="127" t="str">
        <f t="shared" ca="1" si="77"/>
        <v/>
      </c>
      <c r="L321" s="183" t="str">
        <f t="shared" ca="1" si="78"/>
        <v/>
      </c>
      <c r="M321" s="127" t="str">
        <f t="shared" ca="1" si="79"/>
        <v/>
      </c>
      <c r="N321" s="127" t="str">
        <f t="shared" ca="1" si="80"/>
        <v/>
      </c>
      <c r="O321" s="180" t="str">
        <f t="shared" ca="1" si="81"/>
        <v/>
      </c>
      <c r="P321" s="183" t="str">
        <f t="shared" ca="1" si="82"/>
        <v/>
      </c>
      <c r="Q321" s="120" t="str">
        <f t="shared" ca="1" si="84"/>
        <v/>
      </c>
      <c r="R321" s="77">
        <f ca="1">IFERROR(SUM($I$15:I321)/$N$5,"")</f>
        <v>8.8160443223278234E-2</v>
      </c>
    </row>
    <row r="322" spans="1:18" x14ac:dyDescent="0.25">
      <c r="A322" s="169">
        <v>33</v>
      </c>
      <c r="B322" s="174">
        <f t="shared" si="83"/>
        <v>43573.083333332586</v>
      </c>
      <c r="C322" s="127" t="str">
        <f t="shared" ca="1" si="69"/>
        <v/>
      </c>
      <c r="D322" s="180">
        <f t="shared" ca="1" si="70"/>
        <v>966</v>
      </c>
      <c r="E322" s="180">
        <f t="shared" ca="1" si="71"/>
        <v>44</v>
      </c>
      <c r="F322" s="180">
        <f t="shared" ca="1" si="72"/>
        <v>51</v>
      </c>
      <c r="G322" s="180" t="str">
        <f t="shared" ca="1" si="73"/>
        <v/>
      </c>
      <c r="H322" s="180">
        <f t="shared" ca="1" si="74"/>
        <v>4486</v>
      </c>
      <c r="I322" s="183">
        <f t="shared" ca="1" si="75"/>
        <v>42</v>
      </c>
      <c r="J322" s="176" t="str">
        <f t="shared" ca="1" si="76"/>
        <v/>
      </c>
      <c r="K322" s="127" t="str">
        <f t="shared" ca="1" si="77"/>
        <v/>
      </c>
      <c r="L322" s="183" t="str">
        <f t="shared" ca="1" si="78"/>
        <v/>
      </c>
      <c r="M322" s="127" t="str">
        <f t="shared" ca="1" si="79"/>
        <v/>
      </c>
      <c r="N322" s="127" t="str">
        <f t="shared" ca="1" si="80"/>
        <v/>
      </c>
      <c r="O322" s="180" t="str">
        <f t="shared" ca="1" si="81"/>
        <v/>
      </c>
      <c r="P322" s="183" t="str">
        <f t="shared" ca="1" si="82"/>
        <v/>
      </c>
      <c r="Q322" s="120" t="str">
        <f t="shared" ca="1" si="84"/>
        <v/>
      </c>
      <c r="R322" s="77">
        <f ca="1">IFERROR(SUM($I$15:I322)/$N$5,"")</f>
        <v>8.8396919057700099E-2</v>
      </c>
    </row>
    <row r="323" spans="1:18" x14ac:dyDescent="0.25">
      <c r="A323" s="169">
        <v>34</v>
      </c>
      <c r="B323" s="174">
        <f t="shared" si="83"/>
        <v>43573.124999999251</v>
      </c>
      <c r="C323" s="127" t="str">
        <f t="shared" ca="1" si="69"/>
        <v/>
      </c>
      <c r="D323" s="180">
        <f t="shared" ca="1" si="70"/>
        <v>966</v>
      </c>
      <c r="E323" s="180">
        <f t="shared" ca="1" si="71"/>
        <v>44</v>
      </c>
      <c r="F323" s="180">
        <f t="shared" ca="1" si="72"/>
        <v>54</v>
      </c>
      <c r="G323" s="180" t="str">
        <f t="shared" ca="1" si="73"/>
        <v/>
      </c>
      <c r="H323" s="180">
        <f t="shared" ca="1" si="74"/>
        <v>4468</v>
      </c>
      <c r="I323" s="183">
        <f t="shared" ca="1" si="75"/>
        <v>44</v>
      </c>
      <c r="J323" s="176" t="str">
        <f t="shared" ca="1" si="76"/>
        <v/>
      </c>
      <c r="K323" s="127" t="str">
        <f t="shared" ca="1" si="77"/>
        <v/>
      </c>
      <c r="L323" s="183" t="str">
        <f t="shared" ca="1" si="78"/>
        <v/>
      </c>
      <c r="M323" s="127" t="str">
        <f t="shared" ca="1" si="79"/>
        <v/>
      </c>
      <c r="N323" s="127" t="str">
        <f t="shared" ca="1" si="80"/>
        <v/>
      </c>
      <c r="O323" s="180" t="str">
        <f t="shared" ca="1" si="81"/>
        <v/>
      </c>
      <c r="P323" s="183" t="str">
        <f t="shared" ca="1" si="82"/>
        <v/>
      </c>
      <c r="Q323" s="120" t="str">
        <f t="shared" ca="1" si="84"/>
        <v/>
      </c>
      <c r="R323" s="77">
        <f ca="1">IFERROR(SUM($I$15:I323)/$N$5,"")</f>
        <v>8.8644655646142059E-2</v>
      </c>
    </row>
    <row r="324" spans="1:18" x14ac:dyDescent="0.25">
      <c r="A324" s="169">
        <v>35</v>
      </c>
      <c r="B324" s="174">
        <f t="shared" si="83"/>
        <v>43573.166666665915</v>
      </c>
      <c r="C324" s="127" t="str">
        <f t="shared" ca="1" si="69"/>
        <v/>
      </c>
      <c r="D324" s="180">
        <f t="shared" ca="1" si="70"/>
        <v>968</v>
      </c>
      <c r="E324" s="180">
        <f t="shared" ca="1" si="71"/>
        <v>44</v>
      </c>
      <c r="F324" s="180">
        <f t="shared" ca="1" si="72"/>
        <v>50</v>
      </c>
      <c r="G324" s="180" t="str">
        <f t="shared" ca="1" si="73"/>
        <v/>
      </c>
      <c r="H324" s="180">
        <f t="shared" ca="1" si="74"/>
        <v>4484</v>
      </c>
      <c r="I324" s="183">
        <f t="shared" ca="1" si="75"/>
        <v>40</v>
      </c>
      <c r="J324" s="176" t="str">
        <f t="shared" ca="1" si="76"/>
        <v/>
      </c>
      <c r="K324" s="127" t="str">
        <f t="shared" ca="1" si="77"/>
        <v/>
      </c>
      <c r="L324" s="183" t="str">
        <f t="shared" ca="1" si="78"/>
        <v/>
      </c>
      <c r="M324" s="127" t="str">
        <f t="shared" ca="1" si="79"/>
        <v/>
      </c>
      <c r="N324" s="127" t="str">
        <f t="shared" ca="1" si="80"/>
        <v/>
      </c>
      <c r="O324" s="180" t="str">
        <f t="shared" ca="1" si="81"/>
        <v/>
      </c>
      <c r="P324" s="183" t="str">
        <f t="shared" ca="1" si="82"/>
        <v/>
      </c>
      <c r="Q324" s="120" t="str">
        <f t="shared" ca="1" si="84"/>
        <v/>
      </c>
      <c r="R324" s="77">
        <f ca="1">IFERROR(SUM($I$15:I324)/$N$5,"")</f>
        <v>8.8869870726543843E-2</v>
      </c>
    </row>
    <row r="325" spans="1:18" x14ac:dyDescent="0.25">
      <c r="A325" s="169">
        <v>36</v>
      </c>
      <c r="B325" s="174">
        <f t="shared" si="83"/>
        <v>43573.208333332579</v>
      </c>
      <c r="C325" s="127" t="str">
        <f t="shared" ca="1" si="69"/>
        <v/>
      </c>
      <c r="D325" s="180">
        <f t="shared" ca="1" si="70"/>
        <v>968</v>
      </c>
      <c r="E325" s="180">
        <f t="shared" ca="1" si="71"/>
        <v>44</v>
      </c>
      <c r="F325" s="180">
        <f t="shared" ca="1" si="72"/>
        <v>52</v>
      </c>
      <c r="G325" s="180" t="str">
        <f t="shared" ca="1" si="73"/>
        <v/>
      </c>
      <c r="H325" s="180">
        <f t="shared" ca="1" si="74"/>
        <v>4163</v>
      </c>
      <c r="I325" s="183">
        <f t="shared" ca="1" si="75"/>
        <v>41</v>
      </c>
      <c r="J325" s="176" t="str">
        <f t="shared" ca="1" si="76"/>
        <v/>
      </c>
      <c r="K325" s="127" t="str">
        <f t="shared" ca="1" si="77"/>
        <v/>
      </c>
      <c r="L325" s="183" t="str">
        <f t="shared" ca="1" si="78"/>
        <v/>
      </c>
      <c r="M325" s="127" t="str">
        <f t="shared" ca="1" si="79"/>
        <v/>
      </c>
      <c r="N325" s="127" t="str">
        <f t="shared" ca="1" si="80"/>
        <v/>
      </c>
      <c r="O325" s="180" t="str">
        <f t="shared" ca="1" si="81"/>
        <v/>
      </c>
      <c r="P325" s="183" t="str">
        <f t="shared" ca="1" si="82"/>
        <v/>
      </c>
      <c r="Q325" s="120" t="str">
        <f t="shared" ca="1" si="84"/>
        <v/>
      </c>
      <c r="R325" s="77">
        <f ca="1">IFERROR(SUM($I$15:I325)/$N$5,"")</f>
        <v>8.910071618395568E-2</v>
      </c>
    </row>
    <row r="326" spans="1:18" x14ac:dyDescent="0.25">
      <c r="A326" s="169">
        <v>37</v>
      </c>
      <c r="B326" s="174">
        <f t="shared" si="83"/>
        <v>43573.249999999243</v>
      </c>
      <c r="C326" s="127" t="str">
        <f t="shared" ca="1" si="69"/>
        <v/>
      </c>
      <c r="D326" s="180">
        <f t="shared" ca="1" si="70"/>
        <v>967</v>
      </c>
      <c r="E326" s="180">
        <f t="shared" ca="1" si="71"/>
        <v>44</v>
      </c>
      <c r="F326" s="180">
        <f t="shared" ca="1" si="72"/>
        <v>54</v>
      </c>
      <c r="G326" s="180" t="str">
        <f t="shared" ca="1" si="73"/>
        <v/>
      </c>
      <c r="H326" s="180">
        <f t="shared" ca="1" si="74"/>
        <v>4497</v>
      </c>
      <c r="I326" s="183">
        <f t="shared" ca="1" si="75"/>
        <v>39</v>
      </c>
      <c r="J326" s="176" t="str">
        <f t="shared" ca="1" si="76"/>
        <v/>
      </c>
      <c r="K326" s="127" t="str">
        <f t="shared" ca="1" si="77"/>
        <v/>
      </c>
      <c r="L326" s="183" t="str">
        <f t="shared" ca="1" si="78"/>
        <v/>
      </c>
      <c r="M326" s="127" t="str">
        <f t="shared" ca="1" si="79"/>
        <v/>
      </c>
      <c r="N326" s="127" t="str">
        <f t="shared" ca="1" si="80"/>
        <v/>
      </c>
      <c r="O326" s="180" t="str">
        <f t="shared" ca="1" si="81"/>
        <v/>
      </c>
      <c r="P326" s="183" t="str">
        <f t="shared" ca="1" si="82"/>
        <v/>
      </c>
      <c r="Q326" s="120" t="str">
        <f t="shared" ca="1" si="84"/>
        <v/>
      </c>
      <c r="R326" s="77">
        <f ca="1">IFERROR(SUM($I$15:I326)/$N$5,"")</f>
        <v>8.9320300887347423E-2</v>
      </c>
    </row>
    <row r="327" spans="1:18" x14ac:dyDescent="0.25">
      <c r="A327" s="169">
        <v>14</v>
      </c>
      <c r="B327" s="174">
        <f t="shared" si="83"/>
        <v>43573.291666665908</v>
      </c>
      <c r="C327" s="127" t="str">
        <f t="shared" ca="1" si="69"/>
        <v/>
      </c>
      <c r="D327" s="180">
        <f t="shared" ca="1" si="70"/>
        <v>967</v>
      </c>
      <c r="E327" s="180">
        <f t="shared" ca="1" si="71"/>
        <v>44</v>
      </c>
      <c r="F327" s="180">
        <f t="shared" ca="1" si="72"/>
        <v>53</v>
      </c>
      <c r="G327" s="180">
        <f t="shared" ca="1" si="73"/>
        <v>178.02</v>
      </c>
      <c r="H327" s="180">
        <f t="shared" ca="1" si="74"/>
        <v>4538</v>
      </c>
      <c r="I327" s="183">
        <f t="shared" ca="1" si="75"/>
        <v>36</v>
      </c>
      <c r="J327" s="176" t="str">
        <f t="shared" ca="1" si="76"/>
        <v/>
      </c>
      <c r="K327" s="127" t="str">
        <f t="shared" ca="1" si="77"/>
        <v/>
      </c>
      <c r="L327" s="183" t="str">
        <f t="shared" ca="1" si="78"/>
        <v/>
      </c>
      <c r="M327" s="127" t="str">
        <f t="shared" ca="1" si="79"/>
        <v/>
      </c>
      <c r="N327" s="127" t="str">
        <f t="shared" ca="1" si="80"/>
        <v/>
      </c>
      <c r="O327" s="180" t="str">
        <f t="shared" ca="1" si="81"/>
        <v/>
      </c>
      <c r="P327" s="183" t="str">
        <f t="shared" ca="1" si="82"/>
        <v/>
      </c>
      <c r="Q327" s="120" t="str">
        <f t="shared" ca="1" si="84"/>
        <v/>
      </c>
      <c r="R327" s="77">
        <f ca="1">IFERROR(SUM($I$15:I327)/$N$5,"")</f>
        <v>8.9522994459709015E-2</v>
      </c>
    </row>
    <row r="328" spans="1:18" x14ac:dyDescent="0.25">
      <c r="A328" s="169">
        <v>15</v>
      </c>
      <c r="B328" s="174">
        <f t="shared" si="83"/>
        <v>43573.333333332572</v>
      </c>
      <c r="C328" s="127" t="str">
        <f t="shared" ca="1" si="69"/>
        <v/>
      </c>
      <c r="D328" s="180">
        <f t="shared" ca="1" si="70"/>
        <v>966</v>
      </c>
      <c r="E328" s="180">
        <f t="shared" ca="1" si="71"/>
        <v>44</v>
      </c>
      <c r="F328" s="180">
        <f t="shared" ca="1" si="72"/>
        <v>57</v>
      </c>
      <c r="G328" s="180">
        <f t="shared" ca="1" si="73"/>
        <v>196.73</v>
      </c>
      <c r="H328" s="180">
        <f t="shared" ca="1" si="74"/>
        <v>4720</v>
      </c>
      <c r="I328" s="183">
        <f t="shared" ca="1" si="75"/>
        <v>38</v>
      </c>
      <c r="J328" s="176" t="str">
        <f t="shared" ca="1" si="76"/>
        <v/>
      </c>
      <c r="K328" s="127" t="str">
        <f t="shared" ca="1" si="77"/>
        <v/>
      </c>
      <c r="L328" s="183" t="str">
        <f t="shared" ca="1" si="78"/>
        <v/>
      </c>
      <c r="M328" s="127" t="str">
        <f t="shared" ca="1" si="79"/>
        <v/>
      </c>
      <c r="N328" s="127" t="str">
        <f t="shared" ca="1" si="80"/>
        <v/>
      </c>
      <c r="O328" s="180" t="str">
        <f t="shared" ca="1" si="81"/>
        <v/>
      </c>
      <c r="P328" s="183" t="str">
        <f t="shared" ca="1" si="82"/>
        <v/>
      </c>
      <c r="Q328" s="120" t="str">
        <f t="shared" ca="1" si="84"/>
        <v/>
      </c>
      <c r="R328" s="77">
        <f ca="1">IFERROR(SUM($I$15:I328)/$N$5,"")</f>
        <v>8.9736948786090717E-2</v>
      </c>
    </row>
    <row r="329" spans="1:18" x14ac:dyDescent="0.25">
      <c r="A329" s="169">
        <v>16</v>
      </c>
      <c r="B329" s="174">
        <f t="shared" si="83"/>
        <v>43573.374999999236</v>
      </c>
      <c r="C329" s="127" t="str">
        <f t="shared" ca="1" si="69"/>
        <v/>
      </c>
      <c r="D329" s="180">
        <f t="shared" ca="1" si="70"/>
        <v>970</v>
      </c>
      <c r="E329" s="180">
        <f t="shared" ca="1" si="71"/>
        <v>44</v>
      </c>
      <c r="F329" s="180">
        <f t="shared" ca="1" si="72"/>
        <v>54</v>
      </c>
      <c r="G329" s="180">
        <f t="shared" ca="1" si="73"/>
        <v>196.73</v>
      </c>
      <c r="H329" s="180">
        <f t="shared" ca="1" si="74"/>
        <v>4588</v>
      </c>
      <c r="I329" s="183">
        <f t="shared" ca="1" si="75"/>
        <v>37</v>
      </c>
      <c r="J329" s="176" t="str">
        <f t="shared" ca="1" si="76"/>
        <v/>
      </c>
      <c r="K329" s="127" t="str">
        <f t="shared" ca="1" si="77"/>
        <v/>
      </c>
      <c r="L329" s="183" t="str">
        <f t="shared" ca="1" si="78"/>
        <v/>
      </c>
      <c r="M329" s="127" t="str">
        <f t="shared" ca="1" si="79"/>
        <v/>
      </c>
      <c r="N329" s="127" t="str">
        <f t="shared" ca="1" si="80"/>
        <v/>
      </c>
      <c r="O329" s="180" t="str">
        <f t="shared" ca="1" si="81"/>
        <v/>
      </c>
      <c r="P329" s="183" t="str">
        <f t="shared" ca="1" si="82"/>
        <v/>
      </c>
      <c r="Q329" s="120" t="str">
        <f t="shared" ca="1" si="84"/>
        <v/>
      </c>
      <c r="R329" s="77">
        <f ca="1">IFERROR(SUM($I$15:I329)/$N$5,"")</f>
        <v>8.9945272735462364E-2</v>
      </c>
    </row>
    <row r="330" spans="1:18" x14ac:dyDescent="0.25">
      <c r="A330" s="169">
        <v>17</v>
      </c>
      <c r="B330" s="174">
        <f t="shared" si="83"/>
        <v>43573.4166666659</v>
      </c>
      <c r="C330" s="127" t="str">
        <f t="shared" ca="1" si="69"/>
        <v/>
      </c>
      <c r="D330" s="180">
        <f t="shared" ca="1" si="70"/>
        <v>978</v>
      </c>
      <c r="E330" s="180">
        <f t="shared" ca="1" si="71"/>
        <v>44</v>
      </c>
      <c r="F330" s="180">
        <f t="shared" ca="1" si="72"/>
        <v>56</v>
      </c>
      <c r="G330" s="180">
        <f t="shared" ca="1" si="73"/>
        <v>196.73</v>
      </c>
      <c r="H330" s="180">
        <f t="shared" ca="1" si="74"/>
        <v>4531</v>
      </c>
      <c r="I330" s="183">
        <f t="shared" ca="1" si="75"/>
        <v>38</v>
      </c>
      <c r="J330" s="176" t="str">
        <f t="shared" ca="1" si="76"/>
        <v/>
      </c>
      <c r="K330" s="127" t="str">
        <f t="shared" ca="1" si="77"/>
        <v/>
      </c>
      <c r="L330" s="183" t="str">
        <f t="shared" ca="1" si="78"/>
        <v/>
      </c>
      <c r="M330" s="127" t="str">
        <f t="shared" ca="1" si="79"/>
        <v/>
      </c>
      <c r="N330" s="127" t="str">
        <f t="shared" ca="1" si="80"/>
        <v/>
      </c>
      <c r="O330" s="180" t="str">
        <f t="shared" ca="1" si="81"/>
        <v/>
      </c>
      <c r="P330" s="183" t="str">
        <f t="shared" ca="1" si="82"/>
        <v/>
      </c>
      <c r="Q330" s="120" t="str">
        <f t="shared" ca="1" si="84"/>
        <v/>
      </c>
      <c r="R330" s="77">
        <f ca="1">IFERROR(SUM($I$15:I330)/$N$5,"")</f>
        <v>9.0159227061844066E-2</v>
      </c>
    </row>
    <row r="331" spans="1:18" x14ac:dyDescent="0.25">
      <c r="A331" s="169">
        <v>18</v>
      </c>
      <c r="B331" s="174">
        <f t="shared" si="83"/>
        <v>43573.458333332565</v>
      </c>
      <c r="C331" s="127" t="str">
        <f t="shared" ca="1" si="69"/>
        <v/>
      </c>
      <c r="D331" s="180">
        <f t="shared" ca="1" si="70"/>
        <v>968</v>
      </c>
      <c r="E331" s="180">
        <f t="shared" ca="1" si="71"/>
        <v>44</v>
      </c>
      <c r="F331" s="180">
        <f t="shared" ca="1" si="72"/>
        <v>57</v>
      </c>
      <c r="G331" s="180">
        <f t="shared" ca="1" si="73"/>
        <v>188.41</v>
      </c>
      <c r="H331" s="180">
        <f t="shared" ca="1" si="74"/>
        <v>4462</v>
      </c>
      <c r="I331" s="183">
        <f t="shared" ca="1" si="75"/>
        <v>35</v>
      </c>
      <c r="J331" s="176" t="str">
        <f t="shared" ca="1" si="76"/>
        <v/>
      </c>
      <c r="K331" s="127" t="str">
        <f t="shared" ca="1" si="77"/>
        <v/>
      </c>
      <c r="L331" s="183" t="str">
        <f t="shared" ca="1" si="78"/>
        <v/>
      </c>
      <c r="M331" s="127" t="str">
        <f t="shared" ca="1" si="79"/>
        <v/>
      </c>
      <c r="N331" s="127" t="str">
        <f t="shared" ca="1" si="80"/>
        <v/>
      </c>
      <c r="O331" s="180" t="str">
        <f t="shared" ca="1" si="81"/>
        <v/>
      </c>
      <c r="P331" s="183" t="str">
        <f t="shared" ca="1" si="82"/>
        <v/>
      </c>
      <c r="Q331" s="120" t="str">
        <f t="shared" ca="1" si="84"/>
        <v/>
      </c>
      <c r="R331" s="77">
        <f ca="1">IFERROR(SUM($I$15:I331)/$N$5,"")</f>
        <v>9.0356290257195618E-2</v>
      </c>
    </row>
    <row r="332" spans="1:18" x14ac:dyDescent="0.25">
      <c r="A332" s="169">
        <v>19</v>
      </c>
      <c r="B332" s="174">
        <f t="shared" si="83"/>
        <v>43573.499999999229</v>
      </c>
      <c r="C332" s="127" t="str">
        <f t="shared" ca="1" si="69"/>
        <v/>
      </c>
      <c r="D332" s="180">
        <f t="shared" ca="1" si="70"/>
        <v>966</v>
      </c>
      <c r="E332" s="180">
        <f t="shared" ca="1" si="71"/>
        <v>44</v>
      </c>
      <c r="F332" s="180">
        <f t="shared" ca="1" si="72"/>
        <v>55</v>
      </c>
      <c r="G332" s="180" t="str">
        <f t="shared" ca="1" si="73"/>
        <v/>
      </c>
      <c r="H332" s="180">
        <f t="shared" ca="1" si="74"/>
        <v>4439</v>
      </c>
      <c r="I332" s="183">
        <f t="shared" ca="1" si="75"/>
        <v>36</v>
      </c>
      <c r="J332" s="176" t="str">
        <f t="shared" ca="1" si="76"/>
        <v/>
      </c>
      <c r="K332" s="127" t="str">
        <f t="shared" ca="1" si="77"/>
        <v/>
      </c>
      <c r="L332" s="183" t="str">
        <f t="shared" ca="1" si="78"/>
        <v/>
      </c>
      <c r="M332" s="127" t="str">
        <f t="shared" ca="1" si="79"/>
        <v/>
      </c>
      <c r="N332" s="127" t="str">
        <f t="shared" ca="1" si="80"/>
        <v/>
      </c>
      <c r="O332" s="180" t="str">
        <f t="shared" ca="1" si="81"/>
        <v/>
      </c>
      <c r="P332" s="183" t="str">
        <f t="shared" ca="1" si="82"/>
        <v/>
      </c>
      <c r="Q332" s="120" t="str">
        <f t="shared" ca="1" si="84"/>
        <v/>
      </c>
      <c r="R332" s="77">
        <f ca="1">IFERROR(SUM($I$15:I332)/$N$5,"")</f>
        <v>9.0558983829557224E-2</v>
      </c>
    </row>
    <row r="333" spans="1:18" x14ac:dyDescent="0.25">
      <c r="A333" s="169">
        <v>20</v>
      </c>
      <c r="B333" s="174">
        <f t="shared" si="83"/>
        <v>43573.541666665893</v>
      </c>
      <c r="C333" s="127" t="str">
        <f t="shared" ca="1" si="69"/>
        <v/>
      </c>
      <c r="D333" s="180">
        <f t="shared" ca="1" si="70"/>
        <v>966</v>
      </c>
      <c r="E333" s="180">
        <f t="shared" ca="1" si="71"/>
        <v>44</v>
      </c>
      <c r="F333" s="180">
        <f t="shared" ca="1" si="72"/>
        <v>56</v>
      </c>
      <c r="G333" s="180" t="str">
        <f t="shared" ca="1" si="73"/>
        <v/>
      </c>
      <c r="H333" s="180">
        <f t="shared" ca="1" si="74"/>
        <v>4496</v>
      </c>
      <c r="I333" s="183">
        <f t="shared" ca="1" si="75"/>
        <v>37</v>
      </c>
      <c r="J333" s="176" t="str">
        <f t="shared" ca="1" si="76"/>
        <v/>
      </c>
      <c r="K333" s="127" t="str">
        <f t="shared" ca="1" si="77"/>
        <v/>
      </c>
      <c r="L333" s="183" t="str">
        <f t="shared" ca="1" si="78"/>
        <v/>
      </c>
      <c r="M333" s="127" t="str">
        <f t="shared" ca="1" si="79"/>
        <v/>
      </c>
      <c r="N333" s="127" t="str">
        <f t="shared" ca="1" si="80"/>
        <v/>
      </c>
      <c r="O333" s="180" t="str">
        <f t="shared" ca="1" si="81"/>
        <v/>
      </c>
      <c r="P333" s="183" t="str">
        <f t="shared" ca="1" si="82"/>
        <v/>
      </c>
      <c r="Q333" s="120" t="str">
        <f t="shared" ca="1" si="84"/>
        <v/>
      </c>
      <c r="R333" s="77">
        <f ca="1">IFERROR(SUM($I$15:I333)/$N$5,"")</f>
        <v>9.0767307778928871E-2</v>
      </c>
    </row>
    <row r="334" spans="1:18" x14ac:dyDescent="0.25">
      <c r="A334" s="169">
        <v>21</v>
      </c>
      <c r="B334" s="174">
        <f t="shared" si="83"/>
        <v>43573.583333332557</v>
      </c>
      <c r="C334" s="127" t="str">
        <f t="shared" ca="1" si="69"/>
        <v/>
      </c>
      <c r="D334" s="180">
        <f t="shared" ca="1" si="70"/>
        <v>964</v>
      </c>
      <c r="E334" s="180">
        <f t="shared" ca="1" si="71"/>
        <v>44</v>
      </c>
      <c r="F334" s="180">
        <f t="shared" ca="1" si="72"/>
        <v>55</v>
      </c>
      <c r="G334" s="180" t="str">
        <f t="shared" ca="1" si="73"/>
        <v/>
      </c>
      <c r="H334" s="180">
        <f t="shared" ca="1" si="74"/>
        <v>4555</v>
      </c>
      <c r="I334" s="183">
        <f t="shared" ca="1" si="75"/>
        <v>38</v>
      </c>
      <c r="J334" s="176" t="str">
        <f t="shared" ca="1" si="76"/>
        <v/>
      </c>
      <c r="K334" s="127" t="str">
        <f t="shared" ca="1" si="77"/>
        <v/>
      </c>
      <c r="L334" s="183" t="str">
        <f t="shared" ca="1" si="78"/>
        <v/>
      </c>
      <c r="M334" s="127" t="str">
        <f t="shared" ca="1" si="79"/>
        <v/>
      </c>
      <c r="N334" s="127" t="str">
        <f t="shared" ca="1" si="80"/>
        <v/>
      </c>
      <c r="O334" s="180" t="str">
        <f t="shared" ca="1" si="81"/>
        <v/>
      </c>
      <c r="P334" s="183" t="str">
        <f t="shared" ca="1" si="82"/>
        <v/>
      </c>
      <c r="Q334" s="120" t="str">
        <f t="shared" ca="1" si="84"/>
        <v/>
      </c>
      <c r="R334" s="77">
        <f ca="1">IFERROR(SUM($I$15:I334)/$N$5,"")</f>
        <v>9.0981262105310573E-2</v>
      </c>
    </row>
    <row r="335" spans="1:18" x14ac:dyDescent="0.25">
      <c r="A335" s="169">
        <v>22</v>
      </c>
      <c r="B335" s="174">
        <f t="shared" si="83"/>
        <v>43573.624999999221</v>
      </c>
      <c r="C335" s="127" t="str">
        <f t="shared" ca="1" si="69"/>
        <v/>
      </c>
      <c r="D335" s="180">
        <f t="shared" ca="1" si="70"/>
        <v>966</v>
      </c>
      <c r="E335" s="180">
        <f t="shared" ca="1" si="71"/>
        <v>44</v>
      </c>
      <c r="F335" s="180">
        <f t="shared" ca="1" si="72"/>
        <v>56</v>
      </c>
      <c r="G335" s="180" t="str">
        <f t="shared" ca="1" si="73"/>
        <v/>
      </c>
      <c r="H335" s="180">
        <f t="shared" ca="1" si="74"/>
        <v>4503</v>
      </c>
      <c r="I335" s="183">
        <f t="shared" ca="1" si="75"/>
        <v>40</v>
      </c>
      <c r="J335" s="176" t="str">
        <f t="shared" ca="1" si="76"/>
        <v/>
      </c>
      <c r="K335" s="127" t="str">
        <f t="shared" ca="1" si="77"/>
        <v/>
      </c>
      <c r="L335" s="183" t="str">
        <f t="shared" ca="1" si="78"/>
        <v/>
      </c>
      <c r="M335" s="127" t="str">
        <f t="shared" ca="1" si="79"/>
        <v/>
      </c>
      <c r="N335" s="127" t="str">
        <f t="shared" ca="1" si="80"/>
        <v/>
      </c>
      <c r="O335" s="180" t="str">
        <f t="shared" ca="1" si="81"/>
        <v/>
      </c>
      <c r="P335" s="183" t="str">
        <f t="shared" ca="1" si="82"/>
        <v/>
      </c>
      <c r="Q335" s="120" t="str">
        <f t="shared" ca="1" si="84"/>
        <v/>
      </c>
      <c r="R335" s="77">
        <f ca="1">IFERROR(SUM($I$15:I335)/$N$5,"")</f>
        <v>9.1206477185712356E-2</v>
      </c>
    </row>
    <row r="336" spans="1:18" x14ac:dyDescent="0.25">
      <c r="A336" s="169">
        <v>23</v>
      </c>
      <c r="B336" s="174">
        <f t="shared" si="83"/>
        <v>43573.666666665886</v>
      </c>
      <c r="C336" s="127" t="str">
        <f t="shared" ref="C336:C399" ca="1" si="85">IF($B336&gt;$B$10,"",IFERROR(AVERAGE(INDIRECT("'"&amp;TEXT($B336-TIME(6,1,0),"MM-DD-YY")&amp;"'!C"&amp;$A336)),""))</f>
        <v/>
      </c>
      <c r="D336" s="180">
        <f t="shared" ref="D336:D399" ca="1" si="86">IF($B336&gt;$B$10,"",IFERROR(AVERAGE(INDIRECT("'"&amp;TEXT($B336-TIME(6,1,0),"MM-DD-YY")&amp;"'!D"&amp;$A336)),""))</f>
        <v>967</v>
      </c>
      <c r="E336" s="180">
        <f t="shared" ref="E336:E399" ca="1" si="87">IF($B336&gt;$B$10,"",IFERROR(AVERAGE(INDIRECT("'"&amp;TEXT($B336-TIME(6,1,0),"MM-DD-YY")&amp;"'!E"&amp;$A336)),""))</f>
        <v>44</v>
      </c>
      <c r="F336" s="180">
        <f t="shared" ref="F336:F399" ca="1" si="88">IF($B336&gt;$B$10,"",IFERROR(AVERAGE(INDIRECT("'"&amp;TEXT($B336-TIME(6,1,0),"MM-DD-YY")&amp;"'!P"&amp;$A336)),""))</f>
        <v>55</v>
      </c>
      <c r="G336" s="180" t="str">
        <f t="shared" ref="G336:G399" ca="1" si="89">IF($B336&gt;$B$10,"",IFERROR(AVERAGE(INDIRECT("'"&amp;TEXT($B336-TIME(6,1,0),"MM-DD-YY")&amp;"'!AC"&amp;$A336)),""))</f>
        <v/>
      </c>
      <c r="H336" s="180">
        <f t="shared" ref="H336:H399" ca="1" si="90">IF($B336&gt;$B$10,"",IFERROR(AVERAGE(INDIRECT("'"&amp;TEXT($B336-TIME(6,1,0),"MM-DD-YY")&amp;"'!O"&amp;$A336)),""))</f>
        <v>4487</v>
      </c>
      <c r="I336" s="183">
        <f t="shared" ref="I336:I399" ca="1" si="91">IF($B336&gt;$B$10,"",IFERROR(AVERAGE(INDIRECT("'"&amp;TEXT($B336-TIME(6,1,0),"MM-DD-YY")&amp;"'!Q"&amp;$A336)),""))</f>
        <v>36</v>
      </c>
      <c r="J336" s="176" t="str">
        <f t="shared" ref="J336:J399" ca="1" si="92">IF($B336&gt;$B$10,"",IFERROR(AVERAGE(INDIRECT("'"&amp;TEXT($B336-TIME(6,1,0),"MM-DD-YY")&amp;"'!T"&amp;$A336)),""))</f>
        <v/>
      </c>
      <c r="K336" s="127" t="str">
        <f t="shared" ref="K336:K399" ca="1" si="93">IF($B336&gt;$B$10,"",IFERROR(AVERAGE(INDIRECT("'"&amp;TEXT($B336-TIME(6,1,0),"MM-DD-YY")&amp;"'!I"&amp;$A336)),""))</f>
        <v/>
      </c>
      <c r="L336" s="183" t="str">
        <f t="shared" ref="L336:L399" ca="1" si="94">IF($B336&gt;$B$10,"",IFERROR(AVERAGE(INDIRECT("'"&amp;TEXT($B336-TIME(6,1,0),"MM-DD-YY")&amp;"'!J"&amp;$A336)),""))</f>
        <v/>
      </c>
      <c r="M336" s="127" t="str">
        <f t="shared" ref="M336:M399" ca="1" si="95">IF($B336&gt;$B$10,"",IFERROR(AVERAGE(INDIRECT("'"&amp;TEXT($B336-TIME(6,1,0),"MM-DD-YY")&amp;"'!K"&amp;$A336)),""))</f>
        <v/>
      </c>
      <c r="N336" s="127" t="str">
        <f t="shared" ref="N336:N399" ca="1" si="96">IF($B336&gt;$B$10,"",IFERROR(AVERAGE(INDIRECT("'"&amp;TEXT($B336-TIME(6,1,0),"MM-DD-YY")&amp;"'!L"&amp;$A336)),""))</f>
        <v/>
      </c>
      <c r="O336" s="180" t="str">
        <f t="shared" ref="O336:O399" ca="1" si="97">IF($B336&gt;$B$10,"",IFERROR(AVERAGE(INDIRECT("'"&amp;TEXT($B336-TIME(6,1,0),"MM-DD-YY")&amp;"'!M"&amp;$A336)),""))</f>
        <v/>
      </c>
      <c r="P336" s="183" t="str">
        <f t="shared" ref="P336:P399" ca="1" si="98">IF($B336&gt;$B$10,"",IFERROR(AVERAGE(INDIRECT("'"&amp;TEXT($B336-TIME(6,1,0),"MM-DD-YY")&amp;"'!N"&amp;$A336)),""))</f>
        <v/>
      </c>
      <c r="Q336" s="120" t="str">
        <f t="shared" ca="1" si="84"/>
        <v/>
      </c>
      <c r="R336" s="77">
        <f ca="1">IFERROR(SUM($I$15:I336)/$N$5,"")</f>
        <v>9.1409170758073963E-2</v>
      </c>
    </row>
    <row r="337" spans="1:18" x14ac:dyDescent="0.25">
      <c r="A337" s="169">
        <v>24</v>
      </c>
      <c r="B337" s="174">
        <f t="shared" ref="B337:B400" si="99">+B336+TIME(1,0,0)</f>
        <v>43573.70833333255</v>
      </c>
      <c r="C337" s="127" t="str">
        <f t="shared" ca="1" si="85"/>
        <v/>
      </c>
      <c r="D337" s="180">
        <f t="shared" ca="1" si="86"/>
        <v>967</v>
      </c>
      <c r="E337" s="180">
        <f t="shared" ca="1" si="87"/>
        <v>44</v>
      </c>
      <c r="F337" s="180">
        <f t="shared" ca="1" si="88"/>
        <v>52</v>
      </c>
      <c r="G337" s="180" t="str">
        <f t="shared" ca="1" si="89"/>
        <v/>
      </c>
      <c r="H337" s="180">
        <f t="shared" ca="1" si="90"/>
        <v>4476</v>
      </c>
      <c r="I337" s="183">
        <f t="shared" ca="1" si="91"/>
        <v>39</v>
      </c>
      <c r="J337" s="176" t="str">
        <f t="shared" ca="1" si="92"/>
        <v/>
      </c>
      <c r="K337" s="127" t="str">
        <f t="shared" ca="1" si="93"/>
        <v/>
      </c>
      <c r="L337" s="183" t="str">
        <f t="shared" ca="1" si="94"/>
        <v/>
      </c>
      <c r="M337" s="127" t="str">
        <f t="shared" ca="1" si="95"/>
        <v/>
      </c>
      <c r="N337" s="127" t="str">
        <f t="shared" ca="1" si="96"/>
        <v/>
      </c>
      <c r="O337" s="180" t="str">
        <f t="shared" ca="1" si="97"/>
        <v/>
      </c>
      <c r="P337" s="183" t="str">
        <f t="shared" ca="1" si="98"/>
        <v/>
      </c>
      <c r="Q337" s="120" t="str">
        <f t="shared" ca="1" si="84"/>
        <v/>
      </c>
      <c r="R337" s="77">
        <f ca="1">IFERROR(SUM($I$15:I337)/$N$5,"")</f>
        <v>9.1628755461465705E-2</v>
      </c>
    </row>
    <row r="338" spans="1:18" x14ac:dyDescent="0.25">
      <c r="A338" s="169">
        <v>25</v>
      </c>
      <c r="B338" s="174">
        <f t="shared" si="99"/>
        <v>43573.749999999214</v>
      </c>
      <c r="C338" s="127" t="str">
        <f t="shared" ca="1" si="85"/>
        <v/>
      </c>
      <c r="D338" s="180">
        <f t="shared" ca="1" si="86"/>
        <v>969</v>
      </c>
      <c r="E338" s="180">
        <f t="shared" ca="1" si="87"/>
        <v>44</v>
      </c>
      <c r="F338" s="180">
        <f t="shared" ca="1" si="88"/>
        <v>50</v>
      </c>
      <c r="G338" s="180" t="str">
        <f t="shared" ca="1" si="89"/>
        <v/>
      </c>
      <c r="H338" s="180">
        <f t="shared" ca="1" si="90"/>
        <v>4465</v>
      </c>
      <c r="I338" s="183">
        <f t="shared" ca="1" si="91"/>
        <v>40</v>
      </c>
      <c r="J338" s="176" t="str">
        <f t="shared" ca="1" si="92"/>
        <v/>
      </c>
      <c r="K338" s="127" t="str">
        <f t="shared" ca="1" si="93"/>
        <v/>
      </c>
      <c r="L338" s="183" t="str">
        <f t="shared" ca="1" si="94"/>
        <v/>
      </c>
      <c r="M338" s="127" t="str">
        <f t="shared" ca="1" si="95"/>
        <v/>
      </c>
      <c r="N338" s="127" t="str">
        <f t="shared" ca="1" si="96"/>
        <v/>
      </c>
      <c r="O338" s="180" t="str">
        <f t="shared" ca="1" si="97"/>
        <v/>
      </c>
      <c r="P338" s="183" t="str">
        <f t="shared" ca="1" si="98"/>
        <v/>
      </c>
      <c r="Q338" s="120" t="str">
        <f t="shared" ca="1" si="84"/>
        <v/>
      </c>
      <c r="R338" s="77">
        <f ca="1">IFERROR(SUM($I$15:I338)/$N$5,"")</f>
        <v>9.1853970541867488E-2</v>
      </c>
    </row>
    <row r="339" spans="1:18" x14ac:dyDescent="0.25">
      <c r="A339" s="169">
        <v>26</v>
      </c>
      <c r="B339" s="174">
        <f t="shared" si="99"/>
        <v>43573.791666665878</v>
      </c>
      <c r="C339" s="127" t="str">
        <f t="shared" ca="1" si="85"/>
        <v/>
      </c>
      <c r="D339" s="180">
        <f t="shared" ca="1" si="86"/>
        <v>960</v>
      </c>
      <c r="E339" s="180">
        <f t="shared" ca="1" si="87"/>
        <v>44</v>
      </c>
      <c r="F339" s="180">
        <f t="shared" ca="1" si="88"/>
        <v>48</v>
      </c>
      <c r="G339" s="180" t="str">
        <f t="shared" ca="1" si="89"/>
        <v/>
      </c>
      <c r="H339" s="180">
        <f t="shared" ca="1" si="90"/>
        <v>4507</v>
      </c>
      <c r="I339" s="183">
        <f t="shared" ca="1" si="91"/>
        <v>45</v>
      </c>
      <c r="J339" s="176" t="str">
        <f t="shared" ca="1" si="92"/>
        <v/>
      </c>
      <c r="K339" s="127" t="str">
        <f t="shared" ca="1" si="93"/>
        <v/>
      </c>
      <c r="L339" s="183" t="str">
        <f t="shared" ca="1" si="94"/>
        <v/>
      </c>
      <c r="M339" s="127" t="str">
        <f t="shared" ca="1" si="95"/>
        <v/>
      </c>
      <c r="N339" s="127" t="str">
        <f t="shared" ca="1" si="96"/>
        <v/>
      </c>
      <c r="O339" s="180" t="str">
        <f t="shared" ca="1" si="97"/>
        <v/>
      </c>
      <c r="P339" s="183" t="str">
        <f t="shared" ca="1" si="98"/>
        <v/>
      </c>
      <c r="Q339" s="120" t="str">
        <f t="shared" ca="1" si="84"/>
        <v/>
      </c>
      <c r="R339" s="77">
        <f ca="1">IFERROR(SUM($I$15:I339)/$N$5,"")</f>
        <v>9.2107337507319489E-2</v>
      </c>
    </row>
    <row r="340" spans="1:18" x14ac:dyDescent="0.25">
      <c r="A340" s="169">
        <v>27</v>
      </c>
      <c r="B340" s="174">
        <f t="shared" si="99"/>
        <v>43573.833333332543</v>
      </c>
      <c r="C340" s="127" t="str">
        <f t="shared" ca="1" si="85"/>
        <v/>
      </c>
      <c r="D340" s="180">
        <f t="shared" ca="1" si="86"/>
        <v>964</v>
      </c>
      <c r="E340" s="180">
        <f t="shared" ca="1" si="87"/>
        <v>44</v>
      </c>
      <c r="F340" s="180">
        <f t="shared" ca="1" si="88"/>
        <v>50</v>
      </c>
      <c r="G340" s="180">
        <f t="shared" ca="1" si="89"/>
        <v>190.34</v>
      </c>
      <c r="H340" s="180">
        <f t="shared" ca="1" si="90"/>
        <v>4486</v>
      </c>
      <c r="I340" s="183">
        <f t="shared" ca="1" si="91"/>
        <v>43</v>
      </c>
      <c r="J340" s="176" t="str">
        <f t="shared" ca="1" si="92"/>
        <v/>
      </c>
      <c r="K340" s="127" t="str">
        <f t="shared" ca="1" si="93"/>
        <v/>
      </c>
      <c r="L340" s="183" t="str">
        <f t="shared" ca="1" si="94"/>
        <v/>
      </c>
      <c r="M340" s="127" t="str">
        <f t="shared" ca="1" si="95"/>
        <v/>
      </c>
      <c r="N340" s="127" t="str">
        <f t="shared" ca="1" si="96"/>
        <v/>
      </c>
      <c r="O340" s="180" t="str">
        <f t="shared" ca="1" si="97"/>
        <v/>
      </c>
      <c r="P340" s="183" t="str">
        <f t="shared" ca="1" si="98"/>
        <v/>
      </c>
      <c r="Q340" s="120" t="str">
        <f t="shared" ca="1" si="84"/>
        <v/>
      </c>
      <c r="R340" s="77">
        <f ca="1">IFERROR(SUM($I$15:I340)/$N$5,"")</f>
        <v>9.2349443718751409E-2</v>
      </c>
    </row>
    <row r="341" spans="1:18" x14ac:dyDescent="0.25">
      <c r="A341" s="169">
        <v>28</v>
      </c>
      <c r="B341" s="174">
        <f t="shared" si="99"/>
        <v>43573.874999999207</v>
      </c>
      <c r="C341" s="127" t="str">
        <f t="shared" ca="1" si="85"/>
        <v/>
      </c>
      <c r="D341" s="180">
        <f t="shared" ca="1" si="86"/>
        <v>962</v>
      </c>
      <c r="E341" s="180">
        <f t="shared" ca="1" si="87"/>
        <v>44</v>
      </c>
      <c r="F341" s="180">
        <f t="shared" ca="1" si="88"/>
        <v>53</v>
      </c>
      <c r="G341" s="180" t="str">
        <f t="shared" ca="1" si="89"/>
        <v/>
      </c>
      <c r="H341" s="180">
        <f t="shared" ca="1" si="90"/>
        <v>4621</v>
      </c>
      <c r="I341" s="183">
        <f t="shared" ca="1" si="91"/>
        <v>38</v>
      </c>
      <c r="J341" s="176" t="str">
        <f t="shared" ca="1" si="92"/>
        <v/>
      </c>
      <c r="K341" s="127" t="str">
        <f t="shared" ca="1" si="93"/>
        <v/>
      </c>
      <c r="L341" s="183" t="str">
        <f t="shared" ca="1" si="94"/>
        <v/>
      </c>
      <c r="M341" s="127" t="str">
        <f t="shared" ca="1" si="95"/>
        <v/>
      </c>
      <c r="N341" s="127" t="str">
        <f t="shared" ca="1" si="96"/>
        <v/>
      </c>
      <c r="O341" s="180" t="str">
        <f t="shared" ca="1" si="97"/>
        <v/>
      </c>
      <c r="P341" s="183" t="str">
        <f t="shared" ca="1" si="98"/>
        <v/>
      </c>
      <c r="Q341" s="120" t="str">
        <f t="shared" ca="1" si="84"/>
        <v/>
      </c>
      <c r="R341" s="77">
        <f ca="1">IFERROR(SUM($I$15:I341)/$N$5,"")</f>
        <v>9.2563398045133097E-2</v>
      </c>
    </row>
    <row r="342" spans="1:18" x14ac:dyDescent="0.25">
      <c r="A342" s="169">
        <v>29</v>
      </c>
      <c r="B342" s="174">
        <f t="shared" si="99"/>
        <v>43573.916666665871</v>
      </c>
      <c r="C342" s="127" t="str">
        <f t="shared" ca="1" si="85"/>
        <v/>
      </c>
      <c r="D342" s="180">
        <f t="shared" ca="1" si="86"/>
        <v>962</v>
      </c>
      <c r="E342" s="180">
        <f t="shared" ca="1" si="87"/>
        <v>44</v>
      </c>
      <c r="F342" s="180">
        <f t="shared" ca="1" si="88"/>
        <v>50</v>
      </c>
      <c r="G342" s="180" t="str">
        <f t="shared" ca="1" si="89"/>
        <v/>
      </c>
      <c r="H342" s="180">
        <f t="shared" ca="1" si="90"/>
        <v>4643</v>
      </c>
      <c r="I342" s="183">
        <f t="shared" ca="1" si="91"/>
        <v>39</v>
      </c>
      <c r="J342" s="176" t="str">
        <f t="shared" ca="1" si="92"/>
        <v/>
      </c>
      <c r="K342" s="127" t="str">
        <f t="shared" ca="1" si="93"/>
        <v/>
      </c>
      <c r="L342" s="183" t="str">
        <f t="shared" ca="1" si="94"/>
        <v/>
      </c>
      <c r="M342" s="127" t="str">
        <f t="shared" ca="1" si="95"/>
        <v/>
      </c>
      <c r="N342" s="127" t="str">
        <f t="shared" ca="1" si="96"/>
        <v/>
      </c>
      <c r="O342" s="180" t="str">
        <f t="shared" ca="1" si="97"/>
        <v/>
      </c>
      <c r="P342" s="183" t="str">
        <f t="shared" ca="1" si="98"/>
        <v/>
      </c>
      <c r="Q342" s="120" t="str">
        <f t="shared" ca="1" si="84"/>
        <v/>
      </c>
      <c r="R342" s="77">
        <f ca="1">IFERROR(SUM($I$15:I342)/$N$5,"")</f>
        <v>9.2782982748524839E-2</v>
      </c>
    </row>
    <row r="343" spans="1:18" x14ac:dyDescent="0.25">
      <c r="A343" s="169">
        <v>30</v>
      </c>
      <c r="B343" s="174">
        <f t="shared" si="99"/>
        <v>43573.958333332535</v>
      </c>
      <c r="C343" s="127" t="str">
        <f t="shared" ca="1" si="85"/>
        <v/>
      </c>
      <c r="D343" s="180">
        <f t="shared" ca="1" si="86"/>
        <v>955</v>
      </c>
      <c r="E343" s="180">
        <f t="shared" ca="1" si="87"/>
        <v>44</v>
      </c>
      <c r="F343" s="180">
        <f t="shared" ca="1" si="88"/>
        <v>52</v>
      </c>
      <c r="G343" s="180">
        <f t="shared" ca="1" si="89"/>
        <v>191.19</v>
      </c>
      <c r="H343" s="180">
        <f t="shared" ca="1" si="90"/>
        <v>4673</v>
      </c>
      <c r="I343" s="183">
        <f t="shared" ca="1" si="91"/>
        <v>38</v>
      </c>
      <c r="J343" s="176" t="str">
        <f t="shared" ca="1" si="92"/>
        <v/>
      </c>
      <c r="K343" s="127" t="str">
        <f t="shared" ca="1" si="93"/>
        <v/>
      </c>
      <c r="L343" s="183" t="str">
        <f t="shared" ca="1" si="94"/>
        <v/>
      </c>
      <c r="M343" s="127" t="str">
        <f t="shared" ca="1" si="95"/>
        <v/>
      </c>
      <c r="N343" s="127" t="str">
        <f t="shared" ca="1" si="96"/>
        <v/>
      </c>
      <c r="O343" s="180" t="str">
        <f t="shared" ca="1" si="97"/>
        <v/>
      </c>
      <c r="P343" s="183" t="str">
        <f t="shared" ca="1" si="98"/>
        <v/>
      </c>
      <c r="Q343" s="120" t="str">
        <f t="shared" ca="1" si="84"/>
        <v/>
      </c>
      <c r="R343" s="77">
        <f ca="1">IFERROR(SUM($I$15:I343)/$N$5,"")</f>
        <v>9.2996937074906541E-2</v>
      </c>
    </row>
    <row r="344" spans="1:18" x14ac:dyDescent="0.25">
      <c r="A344" s="169">
        <v>31</v>
      </c>
      <c r="B344" s="174">
        <f t="shared" si="99"/>
        <v>43573.9999999992</v>
      </c>
      <c r="C344" s="127" t="str">
        <f t="shared" ca="1" si="85"/>
        <v/>
      </c>
      <c r="D344" s="180">
        <f t="shared" ca="1" si="86"/>
        <v>962</v>
      </c>
      <c r="E344" s="180">
        <f t="shared" ca="1" si="87"/>
        <v>44</v>
      </c>
      <c r="F344" s="180">
        <f t="shared" ca="1" si="88"/>
        <v>47</v>
      </c>
      <c r="G344" s="180" t="str">
        <f t="shared" ca="1" si="89"/>
        <v/>
      </c>
      <c r="H344" s="180">
        <f t="shared" ca="1" si="90"/>
        <v>4651</v>
      </c>
      <c r="I344" s="183">
        <f t="shared" ca="1" si="91"/>
        <v>40</v>
      </c>
      <c r="J344" s="176" t="str">
        <f t="shared" ca="1" si="92"/>
        <v/>
      </c>
      <c r="K344" s="127" t="str">
        <f t="shared" ca="1" si="93"/>
        <v/>
      </c>
      <c r="L344" s="183" t="str">
        <f t="shared" ca="1" si="94"/>
        <v/>
      </c>
      <c r="M344" s="127" t="str">
        <f t="shared" ca="1" si="95"/>
        <v/>
      </c>
      <c r="N344" s="127" t="str">
        <f t="shared" ca="1" si="96"/>
        <v/>
      </c>
      <c r="O344" s="180" t="str">
        <f t="shared" ca="1" si="97"/>
        <v/>
      </c>
      <c r="P344" s="183" t="str">
        <f t="shared" ca="1" si="98"/>
        <v/>
      </c>
      <c r="Q344" s="120" t="str">
        <f t="shared" ca="1" si="84"/>
        <v/>
      </c>
      <c r="R344" s="77">
        <f ca="1">IFERROR(SUM($I$15:I344)/$N$5,"")</f>
        <v>9.3222152155308324E-2</v>
      </c>
    </row>
    <row r="345" spans="1:18" x14ac:dyDescent="0.25">
      <c r="A345" s="169">
        <v>32</v>
      </c>
      <c r="B345" s="174">
        <f t="shared" si="99"/>
        <v>43574.041666665864</v>
      </c>
      <c r="C345" s="127" t="str">
        <f t="shared" ca="1" si="85"/>
        <v/>
      </c>
      <c r="D345" s="180">
        <f t="shared" ca="1" si="86"/>
        <v>962</v>
      </c>
      <c r="E345" s="180">
        <f t="shared" ca="1" si="87"/>
        <v>44</v>
      </c>
      <c r="F345" s="180">
        <f t="shared" ca="1" si="88"/>
        <v>52</v>
      </c>
      <c r="G345" s="180" t="str">
        <f t="shared" ca="1" si="89"/>
        <v/>
      </c>
      <c r="H345" s="180">
        <f t="shared" ca="1" si="90"/>
        <v>4663</v>
      </c>
      <c r="I345" s="183">
        <f t="shared" ca="1" si="91"/>
        <v>37</v>
      </c>
      <c r="J345" s="176" t="str">
        <f t="shared" ca="1" si="92"/>
        <v/>
      </c>
      <c r="K345" s="127" t="str">
        <f t="shared" ca="1" si="93"/>
        <v/>
      </c>
      <c r="L345" s="183" t="str">
        <f t="shared" ca="1" si="94"/>
        <v/>
      </c>
      <c r="M345" s="127" t="str">
        <f t="shared" ca="1" si="95"/>
        <v/>
      </c>
      <c r="N345" s="127" t="str">
        <f t="shared" ca="1" si="96"/>
        <v/>
      </c>
      <c r="O345" s="180" t="str">
        <f t="shared" ca="1" si="97"/>
        <v/>
      </c>
      <c r="P345" s="183" t="str">
        <f t="shared" ca="1" si="98"/>
        <v/>
      </c>
      <c r="Q345" s="120" t="str">
        <f t="shared" ca="1" si="84"/>
        <v/>
      </c>
      <c r="R345" s="77">
        <f ca="1">IFERROR(SUM($I$15:I345)/$N$5,"")</f>
        <v>9.3430476104679971E-2</v>
      </c>
    </row>
    <row r="346" spans="1:18" x14ac:dyDescent="0.25">
      <c r="A346" s="169">
        <v>33</v>
      </c>
      <c r="B346" s="174">
        <f t="shared" si="99"/>
        <v>43574.083333332528</v>
      </c>
      <c r="C346" s="127" t="str">
        <f t="shared" ca="1" si="85"/>
        <v/>
      </c>
      <c r="D346" s="180">
        <f t="shared" ca="1" si="86"/>
        <v>963</v>
      </c>
      <c r="E346" s="180">
        <f t="shared" ca="1" si="87"/>
        <v>44</v>
      </c>
      <c r="F346" s="180">
        <f t="shared" ca="1" si="88"/>
        <v>47</v>
      </c>
      <c r="G346" s="180">
        <f t="shared" ca="1" si="89"/>
        <v>187.03</v>
      </c>
      <c r="H346" s="180">
        <f t="shared" ca="1" si="90"/>
        <v>4677</v>
      </c>
      <c r="I346" s="183">
        <f t="shared" ca="1" si="91"/>
        <v>44</v>
      </c>
      <c r="J346" s="176" t="str">
        <f t="shared" ca="1" si="92"/>
        <v/>
      </c>
      <c r="K346" s="127" t="str">
        <f t="shared" ca="1" si="93"/>
        <v/>
      </c>
      <c r="L346" s="183" t="str">
        <f t="shared" ca="1" si="94"/>
        <v/>
      </c>
      <c r="M346" s="127" t="str">
        <f t="shared" ca="1" si="95"/>
        <v/>
      </c>
      <c r="N346" s="127" t="str">
        <f t="shared" ca="1" si="96"/>
        <v/>
      </c>
      <c r="O346" s="180" t="str">
        <f t="shared" ca="1" si="97"/>
        <v/>
      </c>
      <c r="P346" s="183" t="str">
        <f t="shared" ca="1" si="98"/>
        <v/>
      </c>
      <c r="Q346" s="120" t="str">
        <f t="shared" ca="1" si="84"/>
        <v/>
      </c>
      <c r="R346" s="77">
        <f ca="1">IFERROR(SUM($I$15:I346)/$N$5,"")</f>
        <v>9.3678212693121932E-2</v>
      </c>
    </row>
    <row r="347" spans="1:18" x14ac:dyDescent="0.25">
      <c r="A347" s="169">
        <v>34</v>
      </c>
      <c r="B347" s="174">
        <f t="shared" si="99"/>
        <v>43574.124999999192</v>
      </c>
      <c r="C347" s="127" t="str">
        <f t="shared" ca="1" si="85"/>
        <v/>
      </c>
      <c r="D347" s="180">
        <f t="shared" ca="1" si="86"/>
        <v>957</v>
      </c>
      <c r="E347" s="180">
        <f t="shared" ca="1" si="87"/>
        <v>44</v>
      </c>
      <c r="F347" s="180">
        <f t="shared" ca="1" si="88"/>
        <v>48</v>
      </c>
      <c r="G347" s="180" t="str">
        <f t="shared" ca="1" si="89"/>
        <v/>
      </c>
      <c r="H347" s="180">
        <f t="shared" ca="1" si="90"/>
        <v>4623</v>
      </c>
      <c r="I347" s="183">
        <f t="shared" ca="1" si="91"/>
        <v>42</v>
      </c>
      <c r="J347" s="176" t="str">
        <f t="shared" ca="1" si="92"/>
        <v/>
      </c>
      <c r="K347" s="127" t="str">
        <f t="shared" ca="1" si="93"/>
        <v/>
      </c>
      <c r="L347" s="183" t="str">
        <f t="shared" ca="1" si="94"/>
        <v/>
      </c>
      <c r="M347" s="127" t="str">
        <f t="shared" ca="1" si="95"/>
        <v/>
      </c>
      <c r="N347" s="127" t="str">
        <f t="shared" ca="1" si="96"/>
        <v/>
      </c>
      <c r="O347" s="180" t="str">
        <f t="shared" ca="1" si="97"/>
        <v/>
      </c>
      <c r="P347" s="183" t="str">
        <f t="shared" ca="1" si="98"/>
        <v/>
      </c>
      <c r="Q347" s="120" t="str">
        <f t="shared" ca="1" si="84"/>
        <v/>
      </c>
      <c r="R347" s="77">
        <f ca="1">IFERROR(SUM($I$15:I347)/$N$5,"")</f>
        <v>9.391468852754381E-2</v>
      </c>
    </row>
    <row r="348" spans="1:18" x14ac:dyDescent="0.25">
      <c r="A348" s="169">
        <v>35</v>
      </c>
      <c r="B348" s="174">
        <f t="shared" si="99"/>
        <v>43574.166666665857</v>
      </c>
      <c r="C348" s="127" t="str">
        <f t="shared" ca="1" si="85"/>
        <v/>
      </c>
      <c r="D348" s="180">
        <f t="shared" ca="1" si="86"/>
        <v>963</v>
      </c>
      <c r="E348" s="180">
        <f t="shared" ca="1" si="87"/>
        <v>44</v>
      </c>
      <c r="F348" s="180">
        <f t="shared" ca="1" si="88"/>
        <v>52</v>
      </c>
      <c r="G348" s="180" t="str">
        <f t="shared" ca="1" si="89"/>
        <v/>
      </c>
      <c r="H348" s="180">
        <f t="shared" ca="1" si="90"/>
        <v>4573</v>
      </c>
      <c r="I348" s="183">
        <f t="shared" ca="1" si="91"/>
        <v>40</v>
      </c>
      <c r="J348" s="176" t="str">
        <f t="shared" ca="1" si="92"/>
        <v/>
      </c>
      <c r="K348" s="127" t="str">
        <f t="shared" ca="1" si="93"/>
        <v/>
      </c>
      <c r="L348" s="183" t="str">
        <f t="shared" ca="1" si="94"/>
        <v/>
      </c>
      <c r="M348" s="127" t="str">
        <f t="shared" ca="1" si="95"/>
        <v/>
      </c>
      <c r="N348" s="127" t="str">
        <f t="shared" ca="1" si="96"/>
        <v/>
      </c>
      <c r="O348" s="180" t="str">
        <f t="shared" ca="1" si="97"/>
        <v/>
      </c>
      <c r="P348" s="183" t="str">
        <f t="shared" ca="1" si="98"/>
        <v/>
      </c>
      <c r="Q348" s="120" t="str">
        <f t="shared" ca="1" si="84"/>
        <v/>
      </c>
      <c r="R348" s="77">
        <f ca="1">IFERROR(SUM($I$15:I348)/$N$5,"")</f>
        <v>9.4139903607945594E-2</v>
      </c>
    </row>
    <row r="349" spans="1:18" x14ac:dyDescent="0.25">
      <c r="A349" s="169">
        <v>36</v>
      </c>
      <c r="B349" s="174">
        <f t="shared" si="99"/>
        <v>43574.208333332521</v>
      </c>
      <c r="C349" s="127" t="str">
        <f t="shared" ca="1" si="85"/>
        <v/>
      </c>
      <c r="D349" s="180">
        <f t="shared" ca="1" si="86"/>
        <v>958</v>
      </c>
      <c r="E349" s="180">
        <f t="shared" ca="1" si="87"/>
        <v>44</v>
      </c>
      <c r="F349" s="180">
        <f t="shared" ca="1" si="88"/>
        <v>48</v>
      </c>
      <c r="G349" s="180" t="str">
        <f t="shared" ca="1" si="89"/>
        <v/>
      </c>
      <c r="H349" s="180">
        <f t="shared" ca="1" si="90"/>
        <v>4601</v>
      </c>
      <c r="I349" s="183">
        <f t="shared" ca="1" si="91"/>
        <v>39</v>
      </c>
      <c r="J349" s="176" t="str">
        <f t="shared" ca="1" si="92"/>
        <v/>
      </c>
      <c r="K349" s="127" t="str">
        <f t="shared" ca="1" si="93"/>
        <v/>
      </c>
      <c r="L349" s="183" t="str">
        <f t="shared" ca="1" si="94"/>
        <v/>
      </c>
      <c r="M349" s="127" t="str">
        <f t="shared" ca="1" si="95"/>
        <v/>
      </c>
      <c r="N349" s="127" t="str">
        <f t="shared" ca="1" si="96"/>
        <v/>
      </c>
      <c r="O349" s="180" t="str">
        <f t="shared" ca="1" si="97"/>
        <v/>
      </c>
      <c r="P349" s="183" t="str">
        <f t="shared" ca="1" si="98"/>
        <v/>
      </c>
      <c r="Q349" s="120" t="str">
        <f t="shared" ca="1" si="84"/>
        <v/>
      </c>
      <c r="R349" s="77">
        <f ca="1">IFERROR(SUM($I$15:I349)/$N$5,"")</f>
        <v>9.4359488311337322E-2</v>
      </c>
    </row>
    <row r="350" spans="1:18" x14ac:dyDescent="0.25">
      <c r="A350" s="169">
        <v>37</v>
      </c>
      <c r="B350" s="174">
        <f t="shared" si="99"/>
        <v>43574.249999999185</v>
      </c>
      <c r="C350" s="127" t="str">
        <f t="shared" ca="1" si="85"/>
        <v/>
      </c>
      <c r="D350" s="180">
        <f t="shared" ca="1" si="86"/>
        <v>953</v>
      </c>
      <c r="E350" s="180">
        <f t="shared" ca="1" si="87"/>
        <v>44</v>
      </c>
      <c r="F350" s="180">
        <f t="shared" ca="1" si="88"/>
        <v>47</v>
      </c>
      <c r="G350" s="180" t="str">
        <f t="shared" ca="1" si="89"/>
        <v/>
      </c>
      <c r="H350" s="180">
        <f t="shared" ca="1" si="90"/>
        <v>4793</v>
      </c>
      <c r="I350" s="183">
        <f t="shared" ca="1" si="91"/>
        <v>45</v>
      </c>
      <c r="J350" s="176" t="str">
        <f t="shared" ca="1" si="92"/>
        <v/>
      </c>
      <c r="K350" s="127" t="str">
        <f t="shared" ca="1" si="93"/>
        <v/>
      </c>
      <c r="L350" s="183" t="str">
        <f t="shared" ca="1" si="94"/>
        <v/>
      </c>
      <c r="M350" s="127" t="str">
        <f t="shared" ca="1" si="95"/>
        <v/>
      </c>
      <c r="N350" s="127" t="str">
        <f t="shared" ca="1" si="96"/>
        <v/>
      </c>
      <c r="O350" s="180" t="str">
        <f t="shared" ca="1" si="97"/>
        <v/>
      </c>
      <c r="P350" s="183" t="str">
        <f t="shared" ca="1" si="98"/>
        <v/>
      </c>
      <c r="Q350" s="120" t="str">
        <f t="shared" ca="1" si="84"/>
        <v/>
      </c>
      <c r="R350" s="77">
        <f ca="1">IFERROR(SUM($I$15:I350)/$N$5,"")</f>
        <v>9.4612855276789337E-2</v>
      </c>
    </row>
    <row r="351" spans="1:18" x14ac:dyDescent="0.25">
      <c r="A351" s="169">
        <v>14</v>
      </c>
      <c r="B351" s="174">
        <f t="shared" si="99"/>
        <v>43574.291666665849</v>
      </c>
      <c r="C351" s="127" t="str">
        <f t="shared" ca="1" si="85"/>
        <v/>
      </c>
      <c r="D351" s="180">
        <f t="shared" ca="1" si="86"/>
        <v>952</v>
      </c>
      <c r="E351" s="180">
        <f t="shared" ca="1" si="87"/>
        <v>44</v>
      </c>
      <c r="F351" s="180">
        <f t="shared" ca="1" si="88"/>
        <v>52</v>
      </c>
      <c r="G351" s="180">
        <f t="shared" ca="1" si="89"/>
        <v>178.72</v>
      </c>
      <c r="H351" s="180">
        <f t="shared" ca="1" si="90"/>
        <v>4768</v>
      </c>
      <c r="I351" s="183">
        <f t="shared" ca="1" si="91"/>
        <v>37</v>
      </c>
      <c r="J351" s="176" t="str">
        <f t="shared" ca="1" si="92"/>
        <v/>
      </c>
      <c r="K351" s="127" t="str">
        <f t="shared" ca="1" si="93"/>
        <v/>
      </c>
      <c r="L351" s="183" t="str">
        <f t="shared" ca="1" si="94"/>
        <v/>
      </c>
      <c r="M351" s="127" t="str">
        <f t="shared" ca="1" si="95"/>
        <v/>
      </c>
      <c r="N351" s="127" t="str">
        <f t="shared" ca="1" si="96"/>
        <v/>
      </c>
      <c r="O351" s="180" t="str">
        <f t="shared" ca="1" si="97"/>
        <v/>
      </c>
      <c r="P351" s="183" t="str">
        <f t="shared" ca="1" si="98"/>
        <v/>
      </c>
      <c r="Q351" s="120" t="str">
        <f t="shared" ca="1" si="84"/>
        <v/>
      </c>
      <c r="R351" s="77">
        <f ca="1">IFERROR(SUM($I$15:I351)/$N$5,"")</f>
        <v>9.4821179226160984E-2</v>
      </c>
    </row>
    <row r="352" spans="1:18" x14ac:dyDescent="0.25">
      <c r="A352" s="169">
        <v>15</v>
      </c>
      <c r="B352" s="174">
        <f t="shared" si="99"/>
        <v>43574.333333332514</v>
      </c>
      <c r="C352" s="127" t="str">
        <f t="shared" ca="1" si="85"/>
        <v/>
      </c>
      <c r="D352" s="180">
        <f t="shared" ca="1" si="86"/>
        <v>961</v>
      </c>
      <c r="E352" s="180">
        <f t="shared" ca="1" si="87"/>
        <v>44</v>
      </c>
      <c r="F352" s="180">
        <f t="shared" ca="1" si="88"/>
        <v>53</v>
      </c>
      <c r="G352" s="180">
        <f t="shared" ca="1" si="89"/>
        <v>190.34</v>
      </c>
      <c r="H352" s="180">
        <f t="shared" ca="1" si="90"/>
        <v>4721</v>
      </c>
      <c r="I352" s="183">
        <f t="shared" ca="1" si="91"/>
        <v>39</v>
      </c>
      <c r="J352" s="176" t="str">
        <f t="shared" ca="1" si="92"/>
        <v/>
      </c>
      <c r="K352" s="127" t="str">
        <f t="shared" ca="1" si="93"/>
        <v/>
      </c>
      <c r="L352" s="183" t="str">
        <f t="shared" ca="1" si="94"/>
        <v/>
      </c>
      <c r="M352" s="127" t="str">
        <f t="shared" ca="1" si="95"/>
        <v/>
      </c>
      <c r="N352" s="127" t="str">
        <f t="shared" ca="1" si="96"/>
        <v/>
      </c>
      <c r="O352" s="180" t="str">
        <f t="shared" ca="1" si="97"/>
        <v/>
      </c>
      <c r="P352" s="183" t="str">
        <f t="shared" ca="1" si="98"/>
        <v/>
      </c>
      <c r="Q352" s="120" t="str">
        <f t="shared" ca="1" si="84"/>
        <v/>
      </c>
      <c r="R352" s="77">
        <f ca="1">IFERROR(SUM($I$15:I352)/$N$5,"")</f>
        <v>9.5040763929552727E-2</v>
      </c>
    </row>
    <row r="353" spans="1:18" x14ac:dyDescent="0.25">
      <c r="A353" s="169">
        <v>16</v>
      </c>
      <c r="B353" s="174">
        <f t="shared" si="99"/>
        <v>43574.374999999178</v>
      </c>
      <c r="C353" s="127" t="str">
        <f t="shared" ca="1" si="85"/>
        <v/>
      </c>
      <c r="D353" s="180">
        <f t="shared" ca="1" si="86"/>
        <v>961</v>
      </c>
      <c r="E353" s="180">
        <f t="shared" ca="1" si="87"/>
        <v>44</v>
      </c>
      <c r="F353" s="180">
        <f t="shared" ca="1" si="88"/>
        <v>50</v>
      </c>
      <c r="G353" s="180" t="str">
        <f t="shared" ca="1" si="89"/>
        <v/>
      </c>
      <c r="H353" s="180">
        <f t="shared" ca="1" si="90"/>
        <v>4686</v>
      </c>
      <c r="I353" s="183">
        <f t="shared" ca="1" si="91"/>
        <v>34</v>
      </c>
      <c r="J353" s="176" t="str">
        <f t="shared" ca="1" si="92"/>
        <v/>
      </c>
      <c r="K353" s="127" t="str">
        <f t="shared" ca="1" si="93"/>
        <v/>
      </c>
      <c r="L353" s="183" t="str">
        <f t="shared" ca="1" si="94"/>
        <v/>
      </c>
      <c r="M353" s="127" t="str">
        <f t="shared" ca="1" si="95"/>
        <v/>
      </c>
      <c r="N353" s="127" t="str">
        <f t="shared" ca="1" si="96"/>
        <v/>
      </c>
      <c r="O353" s="180" t="str">
        <f t="shared" ca="1" si="97"/>
        <v/>
      </c>
      <c r="P353" s="183" t="str">
        <f t="shared" ca="1" si="98"/>
        <v/>
      </c>
      <c r="Q353" s="120" t="str">
        <f t="shared" ca="1" si="84"/>
        <v/>
      </c>
      <c r="R353" s="77">
        <f ca="1">IFERROR(SUM($I$15:I353)/$N$5,"")</f>
        <v>9.5232196747894238E-2</v>
      </c>
    </row>
    <row r="354" spans="1:18" x14ac:dyDescent="0.25">
      <c r="A354" s="169">
        <v>17</v>
      </c>
      <c r="B354" s="174">
        <f t="shared" si="99"/>
        <v>43574.416666665842</v>
      </c>
      <c r="C354" s="127" t="str">
        <f t="shared" ca="1" si="85"/>
        <v/>
      </c>
      <c r="D354" s="180">
        <f t="shared" ca="1" si="86"/>
        <v>963</v>
      </c>
      <c r="E354" s="180">
        <f t="shared" ca="1" si="87"/>
        <v>44</v>
      </c>
      <c r="F354" s="180">
        <f t="shared" ca="1" si="88"/>
        <v>49</v>
      </c>
      <c r="G354" s="180" t="str">
        <f t="shared" ca="1" si="89"/>
        <v/>
      </c>
      <c r="H354" s="180">
        <f t="shared" ca="1" si="90"/>
        <v>5065</v>
      </c>
      <c r="I354" s="183">
        <f t="shared" ca="1" si="91"/>
        <v>35</v>
      </c>
      <c r="J354" s="176" t="str">
        <f t="shared" ca="1" si="92"/>
        <v/>
      </c>
      <c r="K354" s="127" t="str">
        <f t="shared" ca="1" si="93"/>
        <v/>
      </c>
      <c r="L354" s="183" t="str">
        <f t="shared" ca="1" si="94"/>
        <v/>
      </c>
      <c r="M354" s="127" t="str">
        <f t="shared" ca="1" si="95"/>
        <v/>
      </c>
      <c r="N354" s="127" t="str">
        <f t="shared" ca="1" si="96"/>
        <v/>
      </c>
      <c r="O354" s="180" t="str">
        <f t="shared" ca="1" si="97"/>
        <v/>
      </c>
      <c r="P354" s="183" t="str">
        <f t="shared" ca="1" si="98"/>
        <v/>
      </c>
      <c r="Q354" s="120" t="str">
        <f t="shared" ca="1" si="84"/>
        <v/>
      </c>
      <c r="R354" s="77">
        <f ca="1">IFERROR(SUM($I$15:I354)/$N$5,"")</f>
        <v>9.5429259943245803E-2</v>
      </c>
    </row>
    <row r="355" spans="1:18" x14ac:dyDescent="0.25">
      <c r="A355" s="169">
        <v>18</v>
      </c>
      <c r="B355" s="174">
        <f t="shared" si="99"/>
        <v>43574.458333332506</v>
      </c>
      <c r="C355" s="127" t="str">
        <f t="shared" ca="1" si="85"/>
        <v/>
      </c>
      <c r="D355" s="180">
        <f t="shared" ca="1" si="86"/>
        <v>960</v>
      </c>
      <c r="E355" s="180">
        <f t="shared" ca="1" si="87"/>
        <v>44</v>
      </c>
      <c r="F355" s="180">
        <f t="shared" ca="1" si="88"/>
        <v>47</v>
      </c>
      <c r="G355" s="180">
        <f t="shared" ca="1" si="89"/>
        <v>193.96</v>
      </c>
      <c r="H355" s="180">
        <f t="shared" ca="1" si="90"/>
        <v>4823</v>
      </c>
      <c r="I355" s="183">
        <f t="shared" ca="1" si="91"/>
        <v>31</v>
      </c>
      <c r="J355" s="176" t="str">
        <f t="shared" ca="1" si="92"/>
        <v/>
      </c>
      <c r="K355" s="127" t="str">
        <f t="shared" ca="1" si="93"/>
        <v/>
      </c>
      <c r="L355" s="183" t="str">
        <f t="shared" ca="1" si="94"/>
        <v/>
      </c>
      <c r="M355" s="127" t="str">
        <f t="shared" ca="1" si="95"/>
        <v/>
      </c>
      <c r="N355" s="127" t="str">
        <f t="shared" ca="1" si="96"/>
        <v/>
      </c>
      <c r="O355" s="180" t="str">
        <f t="shared" ca="1" si="97"/>
        <v/>
      </c>
      <c r="P355" s="183" t="str">
        <f t="shared" ca="1" si="98"/>
        <v/>
      </c>
      <c r="Q355" s="120" t="str">
        <f t="shared" ca="1" si="84"/>
        <v/>
      </c>
      <c r="R355" s="77">
        <f ca="1">IFERROR(SUM($I$15:I355)/$N$5,"")</f>
        <v>9.5603801630557178E-2</v>
      </c>
    </row>
    <row r="356" spans="1:18" x14ac:dyDescent="0.25">
      <c r="A356" s="169">
        <v>19</v>
      </c>
      <c r="B356" s="174">
        <f t="shared" si="99"/>
        <v>43574.499999999171</v>
      </c>
      <c r="C356" s="127" t="str">
        <f t="shared" ca="1" si="85"/>
        <v/>
      </c>
      <c r="D356" s="180">
        <f t="shared" ca="1" si="86"/>
        <v>957</v>
      </c>
      <c r="E356" s="180">
        <f t="shared" ca="1" si="87"/>
        <v>44</v>
      </c>
      <c r="F356" s="180">
        <f t="shared" ca="1" si="88"/>
        <v>46</v>
      </c>
      <c r="G356" s="180" t="str">
        <f t="shared" ca="1" si="89"/>
        <v/>
      </c>
      <c r="H356" s="180">
        <f t="shared" ca="1" si="90"/>
        <v>4780</v>
      </c>
      <c r="I356" s="183">
        <f t="shared" ca="1" si="91"/>
        <v>35</v>
      </c>
      <c r="J356" s="176" t="str">
        <f t="shared" ca="1" si="92"/>
        <v/>
      </c>
      <c r="K356" s="127" t="str">
        <f t="shared" ca="1" si="93"/>
        <v/>
      </c>
      <c r="L356" s="183" t="str">
        <f t="shared" ca="1" si="94"/>
        <v/>
      </c>
      <c r="M356" s="127" t="str">
        <f t="shared" ca="1" si="95"/>
        <v/>
      </c>
      <c r="N356" s="127" t="str">
        <f t="shared" ca="1" si="96"/>
        <v/>
      </c>
      <c r="O356" s="180" t="str">
        <f t="shared" ca="1" si="97"/>
        <v/>
      </c>
      <c r="P356" s="183" t="str">
        <f t="shared" ca="1" si="98"/>
        <v/>
      </c>
      <c r="Q356" s="120" t="str">
        <f t="shared" ref="Q356:Q419" ca="1" si="100">IFERROR(Q355-I356,"")</f>
        <v/>
      </c>
      <c r="R356" s="77">
        <f ca="1">IFERROR(SUM($I$15:I356)/$N$5,"")</f>
        <v>9.5800864825908744E-2</v>
      </c>
    </row>
    <row r="357" spans="1:18" x14ac:dyDescent="0.25">
      <c r="A357" s="169">
        <v>20</v>
      </c>
      <c r="B357" s="174">
        <f t="shared" si="99"/>
        <v>43574.541666665835</v>
      </c>
      <c r="C357" s="127" t="str">
        <f t="shared" ca="1" si="85"/>
        <v/>
      </c>
      <c r="D357" s="180">
        <f t="shared" ca="1" si="86"/>
        <v>964</v>
      </c>
      <c r="E357" s="180">
        <f t="shared" ca="1" si="87"/>
        <v>44</v>
      </c>
      <c r="F357" s="180">
        <f t="shared" ca="1" si="88"/>
        <v>48</v>
      </c>
      <c r="G357" s="180" t="str">
        <f t="shared" ca="1" si="89"/>
        <v/>
      </c>
      <c r="H357" s="180">
        <f t="shared" ca="1" si="90"/>
        <v>4714</v>
      </c>
      <c r="I357" s="183">
        <f t="shared" ca="1" si="91"/>
        <v>34</v>
      </c>
      <c r="J357" s="176" t="str">
        <f t="shared" ca="1" si="92"/>
        <v/>
      </c>
      <c r="K357" s="127" t="str">
        <f t="shared" ca="1" si="93"/>
        <v/>
      </c>
      <c r="L357" s="183" t="str">
        <f t="shared" ca="1" si="94"/>
        <v/>
      </c>
      <c r="M357" s="127" t="str">
        <f t="shared" ca="1" si="95"/>
        <v/>
      </c>
      <c r="N357" s="127" t="str">
        <f t="shared" ca="1" si="96"/>
        <v/>
      </c>
      <c r="O357" s="180" t="str">
        <f t="shared" ca="1" si="97"/>
        <v/>
      </c>
      <c r="P357" s="183" t="str">
        <f t="shared" ca="1" si="98"/>
        <v/>
      </c>
      <c r="Q357" s="120" t="str">
        <f t="shared" ca="1" si="100"/>
        <v/>
      </c>
      <c r="R357" s="77">
        <f ca="1">IFERROR(SUM($I$15:I357)/$N$5,"")</f>
        <v>9.5992297644250255E-2</v>
      </c>
    </row>
    <row r="358" spans="1:18" x14ac:dyDescent="0.25">
      <c r="A358" s="169">
        <v>21</v>
      </c>
      <c r="B358" s="174">
        <f t="shared" si="99"/>
        <v>43574.583333332499</v>
      </c>
      <c r="C358" s="127" t="str">
        <f t="shared" ca="1" si="85"/>
        <v/>
      </c>
      <c r="D358" s="180">
        <f t="shared" ca="1" si="86"/>
        <v>963</v>
      </c>
      <c r="E358" s="180">
        <f t="shared" ca="1" si="87"/>
        <v>44</v>
      </c>
      <c r="F358" s="180">
        <f t="shared" ca="1" si="88"/>
        <v>48</v>
      </c>
      <c r="G358" s="180" t="str">
        <f t="shared" ca="1" si="89"/>
        <v/>
      </c>
      <c r="H358" s="180">
        <f t="shared" ca="1" si="90"/>
        <v>4538</v>
      </c>
      <c r="I358" s="183">
        <f t="shared" ca="1" si="91"/>
        <v>33</v>
      </c>
      <c r="J358" s="176" t="str">
        <f t="shared" ca="1" si="92"/>
        <v/>
      </c>
      <c r="K358" s="127" t="str">
        <f t="shared" ca="1" si="93"/>
        <v/>
      </c>
      <c r="L358" s="183" t="str">
        <f t="shared" ca="1" si="94"/>
        <v/>
      </c>
      <c r="M358" s="127" t="str">
        <f t="shared" ca="1" si="95"/>
        <v/>
      </c>
      <c r="N358" s="127" t="str">
        <f t="shared" ca="1" si="96"/>
        <v/>
      </c>
      <c r="O358" s="180" t="str">
        <f t="shared" ca="1" si="97"/>
        <v/>
      </c>
      <c r="P358" s="183" t="str">
        <f t="shared" ca="1" si="98"/>
        <v/>
      </c>
      <c r="Q358" s="120" t="str">
        <f t="shared" ca="1" si="100"/>
        <v/>
      </c>
      <c r="R358" s="77">
        <f ca="1">IFERROR(SUM($I$15:I358)/$N$5,"")</f>
        <v>9.6178100085581725E-2</v>
      </c>
    </row>
    <row r="359" spans="1:18" x14ac:dyDescent="0.25">
      <c r="A359" s="169">
        <v>22</v>
      </c>
      <c r="B359" s="174">
        <f t="shared" si="99"/>
        <v>43574.624999999163</v>
      </c>
      <c r="C359" s="127" t="str">
        <f t="shared" ca="1" si="85"/>
        <v/>
      </c>
      <c r="D359" s="180">
        <f t="shared" ca="1" si="86"/>
        <v>960</v>
      </c>
      <c r="E359" s="180">
        <f t="shared" ca="1" si="87"/>
        <v>44</v>
      </c>
      <c r="F359" s="180">
        <f t="shared" ca="1" si="88"/>
        <v>47</v>
      </c>
      <c r="G359" s="180" t="str">
        <f t="shared" ca="1" si="89"/>
        <v/>
      </c>
      <c r="H359" s="180">
        <f t="shared" ca="1" si="90"/>
        <v>4471</v>
      </c>
      <c r="I359" s="183">
        <f t="shared" ca="1" si="91"/>
        <v>31</v>
      </c>
      <c r="J359" s="176" t="str">
        <f t="shared" ca="1" si="92"/>
        <v/>
      </c>
      <c r="K359" s="127" t="str">
        <f t="shared" ca="1" si="93"/>
        <v/>
      </c>
      <c r="L359" s="183" t="str">
        <f t="shared" ca="1" si="94"/>
        <v/>
      </c>
      <c r="M359" s="127" t="str">
        <f t="shared" ca="1" si="95"/>
        <v/>
      </c>
      <c r="N359" s="127" t="str">
        <f t="shared" ca="1" si="96"/>
        <v/>
      </c>
      <c r="O359" s="180" t="str">
        <f t="shared" ca="1" si="97"/>
        <v/>
      </c>
      <c r="P359" s="183" t="str">
        <f t="shared" ca="1" si="98"/>
        <v/>
      </c>
      <c r="Q359" s="120" t="str">
        <f t="shared" ca="1" si="100"/>
        <v/>
      </c>
      <c r="R359" s="77">
        <f ca="1">IFERROR(SUM($I$15:I359)/$N$5,"")</f>
        <v>9.6352641772893113E-2</v>
      </c>
    </row>
    <row r="360" spans="1:18" x14ac:dyDescent="0.25">
      <c r="A360" s="169">
        <v>23</v>
      </c>
      <c r="B360" s="174">
        <f t="shared" si="99"/>
        <v>43574.666666665828</v>
      </c>
      <c r="C360" s="127" t="str">
        <f t="shared" ca="1" si="85"/>
        <v/>
      </c>
      <c r="D360" s="180">
        <f t="shared" ca="1" si="86"/>
        <v>959</v>
      </c>
      <c r="E360" s="180">
        <f t="shared" ca="1" si="87"/>
        <v>44</v>
      </c>
      <c r="F360" s="180">
        <f t="shared" ca="1" si="88"/>
        <v>50</v>
      </c>
      <c r="G360" s="180" t="str">
        <f t="shared" ca="1" si="89"/>
        <v/>
      </c>
      <c r="H360" s="180">
        <f t="shared" ca="1" si="90"/>
        <v>4568</v>
      </c>
      <c r="I360" s="183">
        <f t="shared" ca="1" si="91"/>
        <v>35</v>
      </c>
      <c r="J360" s="176" t="str">
        <f t="shared" ca="1" si="92"/>
        <v/>
      </c>
      <c r="K360" s="127" t="str">
        <f t="shared" ca="1" si="93"/>
        <v/>
      </c>
      <c r="L360" s="183" t="str">
        <f t="shared" ca="1" si="94"/>
        <v/>
      </c>
      <c r="M360" s="127" t="str">
        <f t="shared" ca="1" si="95"/>
        <v/>
      </c>
      <c r="N360" s="127" t="str">
        <f t="shared" ca="1" si="96"/>
        <v/>
      </c>
      <c r="O360" s="180" t="str">
        <f t="shared" ca="1" si="97"/>
        <v/>
      </c>
      <c r="P360" s="183" t="str">
        <f t="shared" ca="1" si="98"/>
        <v/>
      </c>
      <c r="Q360" s="120" t="str">
        <f t="shared" ca="1" si="100"/>
        <v/>
      </c>
      <c r="R360" s="77">
        <f ca="1">IFERROR(SUM($I$15:I360)/$N$5,"")</f>
        <v>9.6549704968244679E-2</v>
      </c>
    </row>
    <row r="361" spans="1:18" x14ac:dyDescent="0.25">
      <c r="A361" s="169">
        <v>24</v>
      </c>
      <c r="B361" s="174">
        <f t="shared" si="99"/>
        <v>43574.708333332492</v>
      </c>
      <c r="C361" s="127" t="str">
        <f t="shared" ca="1" si="85"/>
        <v/>
      </c>
      <c r="D361" s="180">
        <f t="shared" ca="1" si="86"/>
        <v>951</v>
      </c>
      <c r="E361" s="180">
        <f t="shared" ca="1" si="87"/>
        <v>44</v>
      </c>
      <c r="F361" s="180">
        <f t="shared" ca="1" si="88"/>
        <v>48</v>
      </c>
      <c r="G361" s="180" t="str">
        <f t="shared" ca="1" si="89"/>
        <v/>
      </c>
      <c r="H361" s="180">
        <f t="shared" ca="1" si="90"/>
        <v>4577</v>
      </c>
      <c r="I361" s="183">
        <f t="shared" ca="1" si="91"/>
        <v>32</v>
      </c>
      <c r="J361" s="176" t="str">
        <f t="shared" ca="1" si="92"/>
        <v/>
      </c>
      <c r="K361" s="127" t="str">
        <f t="shared" ca="1" si="93"/>
        <v/>
      </c>
      <c r="L361" s="183" t="str">
        <f t="shared" ca="1" si="94"/>
        <v/>
      </c>
      <c r="M361" s="127" t="str">
        <f t="shared" ca="1" si="95"/>
        <v/>
      </c>
      <c r="N361" s="127" t="str">
        <f t="shared" ca="1" si="96"/>
        <v/>
      </c>
      <c r="O361" s="180" t="str">
        <f t="shared" ca="1" si="97"/>
        <v/>
      </c>
      <c r="P361" s="183" t="str">
        <f t="shared" ca="1" si="98"/>
        <v/>
      </c>
      <c r="Q361" s="120" t="str">
        <f t="shared" ca="1" si="100"/>
        <v/>
      </c>
      <c r="R361" s="77">
        <f ca="1">IFERROR(SUM($I$15:I361)/$N$5,"")</f>
        <v>9.6729877032566094E-2</v>
      </c>
    </row>
    <row r="362" spans="1:18" x14ac:dyDescent="0.25">
      <c r="A362" s="169">
        <v>25</v>
      </c>
      <c r="B362" s="174">
        <f t="shared" si="99"/>
        <v>43574.749999999156</v>
      </c>
      <c r="C362" s="127" t="str">
        <f t="shared" ca="1" si="85"/>
        <v/>
      </c>
      <c r="D362" s="180">
        <f t="shared" ca="1" si="86"/>
        <v>954</v>
      </c>
      <c r="E362" s="180">
        <f t="shared" ca="1" si="87"/>
        <v>44</v>
      </c>
      <c r="F362" s="180">
        <f t="shared" ca="1" si="88"/>
        <v>44</v>
      </c>
      <c r="G362" s="180" t="str">
        <f t="shared" ca="1" si="89"/>
        <v/>
      </c>
      <c r="H362" s="180">
        <f t="shared" ca="1" si="90"/>
        <v>4587</v>
      </c>
      <c r="I362" s="183">
        <f t="shared" ca="1" si="91"/>
        <v>34</v>
      </c>
      <c r="J362" s="176" t="str">
        <f t="shared" ca="1" si="92"/>
        <v/>
      </c>
      <c r="K362" s="127" t="str">
        <f t="shared" ca="1" si="93"/>
        <v/>
      </c>
      <c r="L362" s="183" t="str">
        <f t="shared" ca="1" si="94"/>
        <v/>
      </c>
      <c r="M362" s="127" t="str">
        <f t="shared" ca="1" si="95"/>
        <v/>
      </c>
      <c r="N362" s="127" t="str">
        <f t="shared" ca="1" si="96"/>
        <v/>
      </c>
      <c r="O362" s="180" t="str">
        <f t="shared" ca="1" si="97"/>
        <v/>
      </c>
      <c r="P362" s="183" t="str">
        <f t="shared" ca="1" si="98"/>
        <v/>
      </c>
      <c r="Q362" s="120" t="str">
        <f t="shared" ca="1" si="100"/>
        <v/>
      </c>
      <c r="R362" s="77">
        <f ca="1">IFERROR(SUM($I$15:I362)/$N$5,"")</f>
        <v>9.6921309850907619E-2</v>
      </c>
    </row>
    <row r="363" spans="1:18" x14ac:dyDescent="0.25">
      <c r="A363" s="169">
        <v>26</v>
      </c>
      <c r="B363" s="174">
        <f t="shared" si="99"/>
        <v>43574.79166666582</v>
      </c>
      <c r="C363" s="127" t="str">
        <f t="shared" ca="1" si="85"/>
        <v/>
      </c>
      <c r="D363" s="180">
        <f t="shared" ca="1" si="86"/>
        <v>967</v>
      </c>
      <c r="E363" s="180">
        <f t="shared" ca="1" si="87"/>
        <v>44</v>
      </c>
      <c r="F363" s="180">
        <f t="shared" ca="1" si="88"/>
        <v>42</v>
      </c>
      <c r="G363" s="180">
        <f t="shared" ca="1" si="89"/>
        <v>190.49</v>
      </c>
      <c r="H363" s="180">
        <f t="shared" ca="1" si="90"/>
        <v>4256</v>
      </c>
      <c r="I363" s="183">
        <f t="shared" ca="1" si="91"/>
        <v>32</v>
      </c>
      <c r="J363" s="176" t="str">
        <f t="shared" ca="1" si="92"/>
        <v/>
      </c>
      <c r="K363" s="127" t="str">
        <f t="shared" ca="1" si="93"/>
        <v/>
      </c>
      <c r="L363" s="183" t="str">
        <f t="shared" ca="1" si="94"/>
        <v/>
      </c>
      <c r="M363" s="127" t="str">
        <f t="shared" ca="1" si="95"/>
        <v/>
      </c>
      <c r="N363" s="127" t="str">
        <f t="shared" ca="1" si="96"/>
        <v/>
      </c>
      <c r="O363" s="180" t="str">
        <f t="shared" ca="1" si="97"/>
        <v/>
      </c>
      <c r="P363" s="183" t="str">
        <f t="shared" ca="1" si="98"/>
        <v/>
      </c>
      <c r="Q363" s="120" t="str">
        <f t="shared" ca="1" si="100"/>
        <v/>
      </c>
      <c r="R363" s="77">
        <f ca="1">IFERROR(SUM($I$15:I363)/$N$5,"")</f>
        <v>9.7101481915229049E-2</v>
      </c>
    </row>
    <row r="364" spans="1:18" x14ac:dyDescent="0.25">
      <c r="A364" s="169">
        <v>27</v>
      </c>
      <c r="B364" s="174">
        <f t="shared" si="99"/>
        <v>43574.833333332484</v>
      </c>
      <c r="C364" s="127" t="str">
        <f t="shared" ca="1" si="85"/>
        <v/>
      </c>
      <c r="D364" s="180">
        <f t="shared" ca="1" si="86"/>
        <v>960</v>
      </c>
      <c r="E364" s="180">
        <f t="shared" ca="1" si="87"/>
        <v>44</v>
      </c>
      <c r="F364" s="180">
        <f t="shared" ca="1" si="88"/>
        <v>44</v>
      </c>
      <c r="G364" s="180" t="str">
        <f t="shared" ca="1" si="89"/>
        <v/>
      </c>
      <c r="H364" s="180">
        <f t="shared" ca="1" si="90"/>
        <v>4196</v>
      </c>
      <c r="I364" s="183">
        <f t="shared" ca="1" si="91"/>
        <v>34</v>
      </c>
      <c r="J364" s="176" t="str">
        <f t="shared" ca="1" si="92"/>
        <v/>
      </c>
      <c r="K364" s="127" t="str">
        <f t="shared" ca="1" si="93"/>
        <v/>
      </c>
      <c r="L364" s="183" t="str">
        <f t="shared" ca="1" si="94"/>
        <v/>
      </c>
      <c r="M364" s="127" t="str">
        <f t="shared" ca="1" si="95"/>
        <v/>
      </c>
      <c r="N364" s="127" t="str">
        <f t="shared" ca="1" si="96"/>
        <v/>
      </c>
      <c r="O364" s="180" t="str">
        <f t="shared" ca="1" si="97"/>
        <v/>
      </c>
      <c r="P364" s="183" t="str">
        <f t="shared" ca="1" si="98"/>
        <v/>
      </c>
      <c r="Q364" s="120" t="str">
        <f t="shared" ca="1" si="100"/>
        <v/>
      </c>
      <c r="R364" s="77">
        <f ca="1">IFERROR(SUM($I$15:I364)/$N$5,"")</f>
        <v>9.729291473357056E-2</v>
      </c>
    </row>
    <row r="365" spans="1:18" x14ac:dyDescent="0.25">
      <c r="A365" s="169">
        <v>28</v>
      </c>
      <c r="B365" s="174">
        <f t="shared" si="99"/>
        <v>43574.874999999149</v>
      </c>
      <c r="C365" s="127" t="str">
        <f t="shared" ca="1" si="85"/>
        <v/>
      </c>
      <c r="D365" s="180">
        <f t="shared" ca="1" si="86"/>
        <v>956</v>
      </c>
      <c r="E365" s="180">
        <f t="shared" ca="1" si="87"/>
        <v>44</v>
      </c>
      <c r="F365" s="180">
        <f t="shared" ca="1" si="88"/>
        <v>42</v>
      </c>
      <c r="G365" s="180" t="str">
        <f t="shared" ca="1" si="89"/>
        <v/>
      </c>
      <c r="H365" s="180">
        <f t="shared" ca="1" si="90"/>
        <v>4451</v>
      </c>
      <c r="I365" s="183">
        <f t="shared" ca="1" si="91"/>
        <v>35</v>
      </c>
      <c r="J365" s="176" t="str">
        <f t="shared" ca="1" si="92"/>
        <v/>
      </c>
      <c r="K365" s="127" t="str">
        <f t="shared" ca="1" si="93"/>
        <v/>
      </c>
      <c r="L365" s="183" t="str">
        <f t="shared" ca="1" si="94"/>
        <v/>
      </c>
      <c r="M365" s="127" t="str">
        <f t="shared" ca="1" si="95"/>
        <v/>
      </c>
      <c r="N365" s="127" t="str">
        <f t="shared" ca="1" si="96"/>
        <v/>
      </c>
      <c r="O365" s="180" t="str">
        <f t="shared" ca="1" si="97"/>
        <v/>
      </c>
      <c r="P365" s="183" t="str">
        <f t="shared" ca="1" si="98"/>
        <v/>
      </c>
      <c r="Q365" s="120" t="str">
        <f t="shared" ca="1" si="100"/>
        <v/>
      </c>
      <c r="R365" s="77">
        <f ca="1">IFERROR(SUM($I$15:I365)/$N$5,"")</f>
        <v>9.7489977928922125E-2</v>
      </c>
    </row>
    <row r="366" spans="1:18" x14ac:dyDescent="0.25">
      <c r="A366" s="169">
        <v>29</v>
      </c>
      <c r="B366" s="174">
        <f t="shared" si="99"/>
        <v>43574.916666665813</v>
      </c>
      <c r="C366" s="127" t="str">
        <f t="shared" ca="1" si="85"/>
        <v/>
      </c>
      <c r="D366" s="180">
        <f t="shared" ca="1" si="86"/>
        <v>954</v>
      </c>
      <c r="E366" s="180">
        <f t="shared" ca="1" si="87"/>
        <v>44</v>
      </c>
      <c r="F366" s="180">
        <f t="shared" ca="1" si="88"/>
        <v>48</v>
      </c>
      <c r="G366" s="180" t="str">
        <f t="shared" ca="1" si="89"/>
        <v/>
      </c>
      <c r="H366" s="180">
        <f t="shared" ca="1" si="90"/>
        <v>4390</v>
      </c>
      <c r="I366" s="183">
        <f t="shared" ca="1" si="91"/>
        <v>36</v>
      </c>
      <c r="J366" s="176" t="str">
        <f t="shared" ca="1" si="92"/>
        <v/>
      </c>
      <c r="K366" s="127" t="str">
        <f t="shared" ca="1" si="93"/>
        <v/>
      </c>
      <c r="L366" s="183" t="str">
        <f t="shared" ca="1" si="94"/>
        <v/>
      </c>
      <c r="M366" s="127" t="str">
        <f t="shared" ca="1" si="95"/>
        <v/>
      </c>
      <c r="N366" s="127" t="str">
        <f t="shared" ca="1" si="96"/>
        <v/>
      </c>
      <c r="O366" s="180" t="str">
        <f t="shared" ca="1" si="97"/>
        <v/>
      </c>
      <c r="P366" s="183" t="str">
        <f t="shared" ca="1" si="98"/>
        <v/>
      </c>
      <c r="Q366" s="120" t="str">
        <f t="shared" ca="1" si="100"/>
        <v/>
      </c>
      <c r="R366" s="77">
        <f ca="1">IFERROR(SUM($I$15:I366)/$N$5,"")</f>
        <v>9.7692671501283732E-2</v>
      </c>
    </row>
    <row r="367" spans="1:18" x14ac:dyDescent="0.25">
      <c r="A367" s="169">
        <v>30</v>
      </c>
      <c r="B367" s="174">
        <f t="shared" si="99"/>
        <v>43574.958333332477</v>
      </c>
      <c r="C367" s="127" t="str">
        <f t="shared" ca="1" si="85"/>
        <v/>
      </c>
      <c r="D367" s="180">
        <f t="shared" ca="1" si="86"/>
        <v>952</v>
      </c>
      <c r="E367" s="180">
        <f t="shared" ca="1" si="87"/>
        <v>44</v>
      </c>
      <c r="F367" s="180">
        <f t="shared" ca="1" si="88"/>
        <v>47</v>
      </c>
      <c r="G367" s="180" t="str">
        <f t="shared" ca="1" si="89"/>
        <v/>
      </c>
      <c r="H367" s="180">
        <f t="shared" ca="1" si="90"/>
        <v>4458</v>
      </c>
      <c r="I367" s="183">
        <f t="shared" ca="1" si="91"/>
        <v>32</v>
      </c>
      <c r="J367" s="176" t="str">
        <f t="shared" ca="1" si="92"/>
        <v/>
      </c>
      <c r="K367" s="127" t="str">
        <f t="shared" ca="1" si="93"/>
        <v/>
      </c>
      <c r="L367" s="183" t="str">
        <f t="shared" ca="1" si="94"/>
        <v/>
      </c>
      <c r="M367" s="127" t="str">
        <f t="shared" ca="1" si="95"/>
        <v/>
      </c>
      <c r="N367" s="127" t="str">
        <f t="shared" ca="1" si="96"/>
        <v/>
      </c>
      <c r="O367" s="180" t="str">
        <f t="shared" ca="1" si="97"/>
        <v/>
      </c>
      <c r="P367" s="183" t="str">
        <f t="shared" ca="1" si="98"/>
        <v/>
      </c>
      <c r="Q367" s="120" t="str">
        <f t="shared" ca="1" si="100"/>
        <v/>
      </c>
      <c r="R367" s="77">
        <f ca="1">IFERROR(SUM($I$15:I367)/$N$5,"")</f>
        <v>9.7872843565605147E-2</v>
      </c>
    </row>
    <row r="368" spans="1:18" x14ac:dyDescent="0.25">
      <c r="A368" s="169">
        <v>31</v>
      </c>
      <c r="B368" s="174">
        <f t="shared" si="99"/>
        <v>43574.999999999141</v>
      </c>
      <c r="C368" s="127" t="str">
        <f t="shared" ca="1" si="85"/>
        <v/>
      </c>
      <c r="D368" s="180">
        <f t="shared" ca="1" si="86"/>
        <v>948</v>
      </c>
      <c r="E368" s="180">
        <f t="shared" ca="1" si="87"/>
        <v>44</v>
      </c>
      <c r="F368" s="180">
        <f t="shared" ca="1" si="88"/>
        <v>46</v>
      </c>
      <c r="G368" s="180" t="str">
        <f t="shared" ca="1" si="89"/>
        <v/>
      </c>
      <c r="H368" s="180">
        <f t="shared" ca="1" si="90"/>
        <v>4426</v>
      </c>
      <c r="I368" s="183">
        <f t="shared" ca="1" si="91"/>
        <v>32</v>
      </c>
      <c r="J368" s="176" t="str">
        <f t="shared" ca="1" si="92"/>
        <v/>
      </c>
      <c r="K368" s="127" t="str">
        <f t="shared" ca="1" si="93"/>
        <v/>
      </c>
      <c r="L368" s="183" t="str">
        <f t="shared" ca="1" si="94"/>
        <v/>
      </c>
      <c r="M368" s="127" t="str">
        <f t="shared" ca="1" si="95"/>
        <v/>
      </c>
      <c r="N368" s="127" t="str">
        <f t="shared" ca="1" si="96"/>
        <v/>
      </c>
      <c r="O368" s="180" t="str">
        <f t="shared" ca="1" si="97"/>
        <v/>
      </c>
      <c r="P368" s="183" t="str">
        <f t="shared" ca="1" si="98"/>
        <v/>
      </c>
      <c r="Q368" s="120" t="str">
        <f t="shared" ca="1" si="100"/>
        <v/>
      </c>
      <c r="R368" s="77">
        <f ca="1">IFERROR(SUM($I$15:I368)/$N$5,"")</f>
        <v>9.8053015629926576E-2</v>
      </c>
    </row>
    <row r="369" spans="1:18" x14ac:dyDescent="0.25">
      <c r="A369" s="169">
        <v>32</v>
      </c>
      <c r="B369" s="174">
        <f t="shared" si="99"/>
        <v>43575.041666665806</v>
      </c>
      <c r="C369" s="127" t="str">
        <f t="shared" ca="1" si="85"/>
        <v/>
      </c>
      <c r="D369" s="180">
        <f t="shared" ca="1" si="86"/>
        <v>948</v>
      </c>
      <c r="E369" s="180">
        <f t="shared" ca="1" si="87"/>
        <v>44</v>
      </c>
      <c r="F369" s="180">
        <f t="shared" ca="1" si="88"/>
        <v>44</v>
      </c>
      <c r="G369" s="180" t="str">
        <f t="shared" ca="1" si="89"/>
        <v/>
      </c>
      <c r="H369" s="180">
        <f t="shared" ca="1" si="90"/>
        <v>4432</v>
      </c>
      <c r="I369" s="183">
        <f t="shared" ca="1" si="91"/>
        <v>33</v>
      </c>
      <c r="J369" s="176" t="str">
        <f t="shared" ca="1" si="92"/>
        <v/>
      </c>
      <c r="K369" s="127" t="str">
        <f t="shared" ca="1" si="93"/>
        <v/>
      </c>
      <c r="L369" s="183" t="str">
        <f t="shared" ca="1" si="94"/>
        <v/>
      </c>
      <c r="M369" s="127" t="str">
        <f t="shared" ca="1" si="95"/>
        <v/>
      </c>
      <c r="N369" s="127" t="str">
        <f t="shared" ca="1" si="96"/>
        <v/>
      </c>
      <c r="O369" s="180" t="str">
        <f t="shared" ca="1" si="97"/>
        <v/>
      </c>
      <c r="P369" s="183" t="str">
        <f t="shared" ca="1" si="98"/>
        <v/>
      </c>
      <c r="Q369" s="120" t="str">
        <f t="shared" ca="1" si="100"/>
        <v/>
      </c>
      <c r="R369" s="77">
        <f ca="1">IFERROR(SUM($I$15:I369)/$N$5,"")</f>
        <v>9.8238818071258047E-2</v>
      </c>
    </row>
    <row r="370" spans="1:18" x14ac:dyDescent="0.25">
      <c r="A370" s="169">
        <v>33</v>
      </c>
      <c r="B370" s="174">
        <f t="shared" si="99"/>
        <v>43575.08333333247</v>
      </c>
      <c r="C370" s="127" t="str">
        <f t="shared" ca="1" si="85"/>
        <v/>
      </c>
      <c r="D370" s="180">
        <f t="shared" ca="1" si="86"/>
        <v>948</v>
      </c>
      <c r="E370" s="180">
        <f t="shared" ca="1" si="87"/>
        <v>44</v>
      </c>
      <c r="F370" s="180">
        <f t="shared" ca="1" si="88"/>
        <v>47</v>
      </c>
      <c r="G370" s="180" t="str">
        <f t="shared" ca="1" si="89"/>
        <v/>
      </c>
      <c r="H370" s="180">
        <f t="shared" ca="1" si="90"/>
        <v>4463</v>
      </c>
      <c r="I370" s="183">
        <f t="shared" ca="1" si="91"/>
        <v>34</v>
      </c>
      <c r="J370" s="176" t="str">
        <f t="shared" ca="1" si="92"/>
        <v/>
      </c>
      <c r="K370" s="127" t="str">
        <f t="shared" ca="1" si="93"/>
        <v/>
      </c>
      <c r="L370" s="183" t="str">
        <f t="shared" ca="1" si="94"/>
        <v/>
      </c>
      <c r="M370" s="127" t="str">
        <f t="shared" ca="1" si="95"/>
        <v/>
      </c>
      <c r="N370" s="127" t="str">
        <f t="shared" ca="1" si="96"/>
        <v/>
      </c>
      <c r="O370" s="180" t="str">
        <f t="shared" ca="1" si="97"/>
        <v/>
      </c>
      <c r="P370" s="183" t="str">
        <f t="shared" ca="1" si="98"/>
        <v/>
      </c>
      <c r="Q370" s="120" t="str">
        <f t="shared" ca="1" si="100"/>
        <v/>
      </c>
      <c r="R370" s="77">
        <f ca="1">IFERROR(SUM($I$15:I370)/$N$5,"")</f>
        <v>9.8430250889599571E-2</v>
      </c>
    </row>
    <row r="371" spans="1:18" x14ac:dyDescent="0.25">
      <c r="A371" s="169">
        <v>34</v>
      </c>
      <c r="B371" s="174">
        <f t="shared" si="99"/>
        <v>43575.124999999134</v>
      </c>
      <c r="C371" s="127" t="str">
        <f t="shared" ca="1" si="85"/>
        <v/>
      </c>
      <c r="D371" s="180">
        <f t="shared" ca="1" si="86"/>
        <v>950</v>
      </c>
      <c r="E371" s="180">
        <f t="shared" ca="1" si="87"/>
        <v>44</v>
      </c>
      <c r="F371" s="180">
        <f t="shared" ca="1" si="88"/>
        <v>45</v>
      </c>
      <c r="G371" s="180" t="str">
        <f t="shared" ca="1" si="89"/>
        <v/>
      </c>
      <c r="H371" s="180">
        <f t="shared" ca="1" si="90"/>
        <v>4451</v>
      </c>
      <c r="I371" s="183">
        <f t="shared" ca="1" si="91"/>
        <v>34</v>
      </c>
      <c r="J371" s="176" t="str">
        <f t="shared" ca="1" si="92"/>
        <v/>
      </c>
      <c r="K371" s="127" t="str">
        <f t="shared" ca="1" si="93"/>
        <v/>
      </c>
      <c r="L371" s="183" t="str">
        <f t="shared" ca="1" si="94"/>
        <v/>
      </c>
      <c r="M371" s="127" t="str">
        <f t="shared" ca="1" si="95"/>
        <v/>
      </c>
      <c r="N371" s="127" t="str">
        <f t="shared" ca="1" si="96"/>
        <v/>
      </c>
      <c r="O371" s="180" t="str">
        <f t="shared" ca="1" si="97"/>
        <v/>
      </c>
      <c r="P371" s="183" t="str">
        <f t="shared" ca="1" si="98"/>
        <v/>
      </c>
      <c r="Q371" s="120" t="str">
        <f t="shared" ca="1" si="100"/>
        <v/>
      </c>
      <c r="R371" s="77">
        <f ca="1">IFERROR(SUM($I$15:I371)/$N$5,"")</f>
        <v>9.8621683707941082E-2</v>
      </c>
    </row>
    <row r="372" spans="1:18" x14ac:dyDescent="0.25">
      <c r="A372" s="169">
        <v>35</v>
      </c>
      <c r="B372" s="174">
        <f t="shared" si="99"/>
        <v>43575.166666665798</v>
      </c>
      <c r="C372" s="127" t="str">
        <f t="shared" ca="1" si="85"/>
        <v/>
      </c>
      <c r="D372" s="180">
        <f t="shared" ca="1" si="86"/>
        <v>952</v>
      </c>
      <c r="E372" s="180">
        <f t="shared" ca="1" si="87"/>
        <v>44</v>
      </c>
      <c r="F372" s="180">
        <f t="shared" ca="1" si="88"/>
        <v>43</v>
      </c>
      <c r="G372" s="180">
        <f t="shared" ca="1" si="89"/>
        <v>196.73</v>
      </c>
      <c r="H372" s="180">
        <f t="shared" ca="1" si="90"/>
        <v>4487</v>
      </c>
      <c r="I372" s="183">
        <f t="shared" ca="1" si="91"/>
        <v>36</v>
      </c>
      <c r="J372" s="176" t="str">
        <f t="shared" ca="1" si="92"/>
        <v/>
      </c>
      <c r="K372" s="127" t="str">
        <f t="shared" ca="1" si="93"/>
        <v/>
      </c>
      <c r="L372" s="183" t="str">
        <f t="shared" ca="1" si="94"/>
        <v/>
      </c>
      <c r="M372" s="127" t="str">
        <f t="shared" ca="1" si="95"/>
        <v/>
      </c>
      <c r="N372" s="127" t="str">
        <f t="shared" ca="1" si="96"/>
        <v/>
      </c>
      <c r="O372" s="180" t="str">
        <f t="shared" ca="1" si="97"/>
        <v/>
      </c>
      <c r="P372" s="183" t="str">
        <f t="shared" ca="1" si="98"/>
        <v/>
      </c>
      <c r="Q372" s="120" t="str">
        <f t="shared" ca="1" si="100"/>
        <v/>
      </c>
      <c r="R372" s="77">
        <f ca="1">IFERROR(SUM($I$15:I372)/$N$5,"")</f>
        <v>9.8824377280302689E-2</v>
      </c>
    </row>
    <row r="373" spans="1:18" x14ac:dyDescent="0.25">
      <c r="A373" s="169">
        <v>36</v>
      </c>
      <c r="B373" s="174">
        <f t="shared" si="99"/>
        <v>43575.208333332463</v>
      </c>
      <c r="C373" s="127" t="str">
        <f t="shared" ca="1" si="85"/>
        <v/>
      </c>
      <c r="D373" s="180">
        <f t="shared" ca="1" si="86"/>
        <v>952</v>
      </c>
      <c r="E373" s="180">
        <f t="shared" ca="1" si="87"/>
        <v>44</v>
      </c>
      <c r="F373" s="180">
        <f t="shared" ca="1" si="88"/>
        <v>44</v>
      </c>
      <c r="G373" s="180" t="str">
        <f t="shared" ca="1" si="89"/>
        <v/>
      </c>
      <c r="H373" s="180">
        <f t="shared" ca="1" si="90"/>
        <v>4518</v>
      </c>
      <c r="I373" s="183">
        <f t="shared" ca="1" si="91"/>
        <v>32</v>
      </c>
      <c r="J373" s="176" t="str">
        <f t="shared" ca="1" si="92"/>
        <v/>
      </c>
      <c r="K373" s="127" t="str">
        <f t="shared" ca="1" si="93"/>
        <v/>
      </c>
      <c r="L373" s="183" t="str">
        <f t="shared" ca="1" si="94"/>
        <v/>
      </c>
      <c r="M373" s="127" t="str">
        <f t="shared" ca="1" si="95"/>
        <v/>
      </c>
      <c r="N373" s="127" t="str">
        <f t="shared" ca="1" si="96"/>
        <v/>
      </c>
      <c r="O373" s="180" t="str">
        <f t="shared" ca="1" si="97"/>
        <v/>
      </c>
      <c r="P373" s="183" t="str">
        <f t="shared" ca="1" si="98"/>
        <v/>
      </c>
      <c r="Q373" s="120" t="str">
        <f t="shared" ca="1" si="100"/>
        <v/>
      </c>
      <c r="R373" s="77">
        <f ca="1">IFERROR(SUM($I$15:I373)/$N$5,"")</f>
        <v>9.9004549344624118E-2</v>
      </c>
    </row>
    <row r="374" spans="1:18" x14ac:dyDescent="0.25">
      <c r="A374" s="169">
        <v>37</v>
      </c>
      <c r="B374" s="174">
        <f t="shared" si="99"/>
        <v>43575.249999999127</v>
      </c>
      <c r="C374" s="127" t="str">
        <f t="shared" ca="1" si="85"/>
        <v/>
      </c>
      <c r="D374" s="180">
        <f t="shared" ca="1" si="86"/>
        <v>950</v>
      </c>
      <c r="E374" s="180">
        <f t="shared" ca="1" si="87"/>
        <v>44</v>
      </c>
      <c r="F374" s="180">
        <f t="shared" ca="1" si="88"/>
        <v>42</v>
      </c>
      <c r="G374" s="180">
        <f t="shared" ca="1" si="89"/>
        <v>190.49</v>
      </c>
      <c r="H374" s="180">
        <f t="shared" ca="1" si="90"/>
        <v>433</v>
      </c>
      <c r="I374" s="183">
        <f t="shared" ca="1" si="91"/>
        <v>34</v>
      </c>
      <c r="J374" s="176" t="str">
        <f t="shared" ca="1" si="92"/>
        <v/>
      </c>
      <c r="K374" s="127" t="str">
        <f t="shared" ca="1" si="93"/>
        <v/>
      </c>
      <c r="L374" s="183" t="str">
        <f t="shared" ca="1" si="94"/>
        <v/>
      </c>
      <c r="M374" s="127" t="str">
        <f t="shared" ca="1" si="95"/>
        <v/>
      </c>
      <c r="N374" s="127" t="str">
        <f t="shared" ca="1" si="96"/>
        <v/>
      </c>
      <c r="O374" s="180" t="str">
        <f t="shared" ca="1" si="97"/>
        <v/>
      </c>
      <c r="P374" s="183" t="str">
        <f t="shared" ca="1" si="98"/>
        <v/>
      </c>
      <c r="Q374" s="120" t="str">
        <f t="shared" ca="1" si="100"/>
        <v/>
      </c>
      <c r="R374" s="77">
        <f ca="1">IFERROR(SUM($I$15:I374)/$N$5,"")</f>
        <v>9.9195982162965629E-2</v>
      </c>
    </row>
    <row r="375" spans="1:18" x14ac:dyDescent="0.25">
      <c r="A375" s="169">
        <v>14</v>
      </c>
      <c r="B375" s="174">
        <f t="shared" si="99"/>
        <v>43575.291666665791</v>
      </c>
      <c r="C375" s="127" t="str">
        <f t="shared" ca="1" si="85"/>
        <v/>
      </c>
      <c r="D375" s="180">
        <f t="shared" ca="1" si="86"/>
        <v>950</v>
      </c>
      <c r="E375" s="180">
        <f t="shared" ca="1" si="87"/>
        <v>44</v>
      </c>
      <c r="F375" s="180">
        <f t="shared" ca="1" si="88"/>
        <v>40</v>
      </c>
      <c r="G375" s="180">
        <f t="shared" ca="1" si="89"/>
        <v>190.48</v>
      </c>
      <c r="H375" s="180">
        <f t="shared" ca="1" si="90"/>
        <v>4383</v>
      </c>
      <c r="I375" s="183">
        <f t="shared" ca="1" si="91"/>
        <v>33</v>
      </c>
      <c r="J375" s="176" t="str">
        <f t="shared" ca="1" si="92"/>
        <v/>
      </c>
      <c r="K375" s="127" t="str">
        <f t="shared" ca="1" si="93"/>
        <v/>
      </c>
      <c r="L375" s="183" t="str">
        <f t="shared" ca="1" si="94"/>
        <v/>
      </c>
      <c r="M375" s="127" t="str">
        <f t="shared" ca="1" si="95"/>
        <v/>
      </c>
      <c r="N375" s="127" t="str">
        <f t="shared" ca="1" si="96"/>
        <v/>
      </c>
      <c r="O375" s="180" t="str">
        <f t="shared" ca="1" si="97"/>
        <v/>
      </c>
      <c r="P375" s="183" t="str">
        <f t="shared" ca="1" si="98"/>
        <v/>
      </c>
      <c r="Q375" s="120" t="str">
        <f t="shared" ca="1" si="100"/>
        <v/>
      </c>
      <c r="R375" s="77">
        <f ca="1">IFERROR(SUM($I$15:I375)/$N$5,"")</f>
        <v>9.9381784604297099E-2</v>
      </c>
    </row>
    <row r="376" spans="1:18" x14ac:dyDescent="0.25">
      <c r="A376" s="169">
        <v>15</v>
      </c>
      <c r="B376" s="174">
        <f t="shared" si="99"/>
        <v>43575.333333332455</v>
      </c>
      <c r="C376" s="127" t="str">
        <f t="shared" ca="1" si="85"/>
        <v/>
      </c>
      <c r="D376" s="180">
        <f t="shared" ca="1" si="86"/>
        <v>949</v>
      </c>
      <c r="E376" s="180">
        <f t="shared" ca="1" si="87"/>
        <v>44</v>
      </c>
      <c r="F376" s="180">
        <f t="shared" ca="1" si="88"/>
        <v>42</v>
      </c>
      <c r="G376" s="180">
        <f t="shared" ca="1" si="89"/>
        <v>190.34</v>
      </c>
      <c r="H376" s="180">
        <f t="shared" ca="1" si="90"/>
        <v>4468</v>
      </c>
      <c r="I376" s="183">
        <f t="shared" ca="1" si="91"/>
        <v>34</v>
      </c>
      <c r="J376" s="176" t="str">
        <f t="shared" ca="1" si="92"/>
        <v/>
      </c>
      <c r="K376" s="127" t="str">
        <f t="shared" ca="1" si="93"/>
        <v/>
      </c>
      <c r="L376" s="183" t="str">
        <f t="shared" ca="1" si="94"/>
        <v/>
      </c>
      <c r="M376" s="127" t="str">
        <f t="shared" ca="1" si="95"/>
        <v/>
      </c>
      <c r="N376" s="127" t="str">
        <f t="shared" ca="1" si="96"/>
        <v/>
      </c>
      <c r="O376" s="180" t="str">
        <f t="shared" ca="1" si="97"/>
        <v/>
      </c>
      <c r="P376" s="183" t="str">
        <f t="shared" ca="1" si="98"/>
        <v/>
      </c>
      <c r="Q376" s="120" t="str">
        <f t="shared" ca="1" si="100"/>
        <v/>
      </c>
      <c r="R376" s="77">
        <f ca="1">IFERROR(SUM($I$15:I376)/$N$5,"")</f>
        <v>9.9573217422638624E-2</v>
      </c>
    </row>
    <row r="377" spans="1:18" x14ac:dyDescent="0.25">
      <c r="A377" s="169">
        <v>16</v>
      </c>
      <c r="B377" s="174">
        <f t="shared" si="99"/>
        <v>43575.37499999912</v>
      </c>
      <c r="C377" s="127" t="str">
        <f t="shared" ca="1" si="85"/>
        <v/>
      </c>
      <c r="D377" s="180">
        <f t="shared" ca="1" si="86"/>
        <v>947</v>
      </c>
      <c r="E377" s="180">
        <f t="shared" ca="1" si="87"/>
        <v>44</v>
      </c>
      <c r="F377" s="180">
        <f t="shared" ca="1" si="88"/>
        <v>40</v>
      </c>
      <c r="G377" s="180">
        <f t="shared" ca="1" si="89"/>
        <v>195.34</v>
      </c>
      <c r="H377" s="180">
        <f t="shared" ca="1" si="90"/>
        <v>4482</v>
      </c>
      <c r="I377" s="183">
        <f t="shared" ca="1" si="91"/>
        <v>31</v>
      </c>
      <c r="J377" s="176" t="str">
        <f t="shared" ca="1" si="92"/>
        <v/>
      </c>
      <c r="K377" s="127" t="str">
        <f t="shared" ca="1" si="93"/>
        <v/>
      </c>
      <c r="L377" s="183" t="str">
        <f t="shared" ca="1" si="94"/>
        <v/>
      </c>
      <c r="M377" s="127" t="str">
        <f t="shared" ca="1" si="95"/>
        <v/>
      </c>
      <c r="N377" s="127" t="str">
        <f t="shared" ca="1" si="96"/>
        <v/>
      </c>
      <c r="O377" s="180" t="str">
        <f t="shared" ca="1" si="97"/>
        <v/>
      </c>
      <c r="P377" s="183" t="str">
        <f t="shared" ca="1" si="98"/>
        <v/>
      </c>
      <c r="Q377" s="120" t="str">
        <f t="shared" ca="1" si="100"/>
        <v/>
      </c>
      <c r="R377" s="77">
        <f ca="1">IFERROR(SUM($I$15:I377)/$N$5,"")</f>
        <v>9.9747759109949999E-2</v>
      </c>
    </row>
    <row r="378" spans="1:18" x14ac:dyDescent="0.25">
      <c r="A378" s="169">
        <v>17</v>
      </c>
      <c r="B378" s="174">
        <f t="shared" si="99"/>
        <v>43575.416666665784</v>
      </c>
      <c r="C378" s="127" t="str">
        <f t="shared" ca="1" si="85"/>
        <v/>
      </c>
      <c r="D378" s="180">
        <f t="shared" ca="1" si="86"/>
        <v>950</v>
      </c>
      <c r="E378" s="180">
        <f t="shared" ca="1" si="87"/>
        <v>44</v>
      </c>
      <c r="F378" s="180">
        <f t="shared" ca="1" si="88"/>
        <v>44</v>
      </c>
      <c r="G378" s="180" t="str">
        <f t="shared" ca="1" si="89"/>
        <v/>
      </c>
      <c r="H378" s="180">
        <f t="shared" ca="1" si="90"/>
        <v>4458</v>
      </c>
      <c r="I378" s="183">
        <f t="shared" ca="1" si="91"/>
        <v>30</v>
      </c>
      <c r="J378" s="176" t="str">
        <f t="shared" ca="1" si="92"/>
        <v/>
      </c>
      <c r="K378" s="127" t="str">
        <f t="shared" ca="1" si="93"/>
        <v/>
      </c>
      <c r="L378" s="183" t="str">
        <f t="shared" ca="1" si="94"/>
        <v/>
      </c>
      <c r="M378" s="127" t="str">
        <f t="shared" ca="1" si="95"/>
        <v/>
      </c>
      <c r="N378" s="127" t="str">
        <f t="shared" ca="1" si="96"/>
        <v/>
      </c>
      <c r="O378" s="180" t="str">
        <f t="shared" ca="1" si="97"/>
        <v/>
      </c>
      <c r="P378" s="183" t="str">
        <f t="shared" ca="1" si="98"/>
        <v/>
      </c>
      <c r="Q378" s="120" t="str">
        <f t="shared" ca="1" si="100"/>
        <v/>
      </c>
      <c r="R378" s="77">
        <f ca="1">IFERROR(SUM($I$15:I378)/$N$5,"")</f>
        <v>9.9916670420251347E-2</v>
      </c>
    </row>
    <row r="379" spans="1:18" x14ac:dyDescent="0.25">
      <c r="A379" s="169">
        <v>18</v>
      </c>
      <c r="B379" s="174">
        <f t="shared" si="99"/>
        <v>43575.458333332448</v>
      </c>
      <c r="C379" s="127" t="str">
        <f t="shared" ca="1" si="85"/>
        <v/>
      </c>
      <c r="D379" s="180">
        <f t="shared" ca="1" si="86"/>
        <v>951</v>
      </c>
      <c r="E379" s="180">
        <f t="shared" ca="1" si="87"/>
        <v>44</v>
      </c>
      <c r="F379" s="180">
        <f t="shared" ca="1" si="88"/>
        <v>41</v>
      </c>
      <c r="G379" s="180" t="str">
        <f t="shared" ca="1" si="89"/>
        <v/>
      </c>
      <c r="H379" s="180">
        <f t="shared" ca="1" si="90"/>
        <v>4430</v>
      </c>
      <c r="I379" s="183">
        <f t="shared" ca="1" si="91"/>
        <v>32</v>
      </c>
      <c r="J379" s="176" t="str">
        <f t="shared" ca="1" si="92"/>
        <v/>
      </c>
      <c r="K379" s="127" t="str">
        <f t="shared" ca="1" si="93"/>
        <v/>
      </c>
      <c r="L379" s="183" t="str">
        <f t="shared" ca="1" si="94"/>
        <v/>
      </c>
      <c r="M379" s="127" t="str">
        <f t="shared" ca="1" si="95"/>
        <v/>
      </c>
      <c r="N379" s="127" t="str">
        <f t="shared" ca="1" si="96"/>
        <v/>
      </c>
      <c r="O379" s="180" t="str">
        <f t="shared" ca="1" si="97"/>
        <v/>
      </c>
      <c r="P379" s="183" t="str">
        <f t="shared" ca="1" si="98"/>
        <v/>
      </c>
      <c r="Q379" s="120" t="str">
        <f t="shared" ca="1" si="100"/>
        <v/>
      </c>
      <c r="R379" s="77">
        <f ca="1">IFERROR(SUM($I$15:I379)/$N$5,"")</f>
        <v>0.10009684248457276</v>
      </c>
    </row>
    <row r="380" spans="1:18" x14ac:dyDescent="0.25">
      <c r="A380" s="169">
        <v>19</v>
      </c>
      <c r="B380" s="174">
        <f t="shared" si="99"/>
        <v>43575.499999999112</v>
      </c>
      <c r="C380" s="127" t="str">
        <f t="shared" ca="1" si="85"/>
        <v/>
      </c>
      <c r="D380" s="180">
        <f t="shared" ca="1" si="86"/>
        <v>957</v>
      </c>
      <c r="E380" s="180">
        <f t="shared" ca="1" si="87"/>
        <v>44</v>
      </c>
      <c r="F380" s="180">
        <f t="shared" ca="1" si="88"/>
        <v>42</v>
      </c>
      <c r="G380" s="180" t="str">
        <f t="shared" ca="1" si="89"/>
        <v/>
      </c>
      <c r="H380" s="180">
        <f t="shared" ca="1" si="90"/>
        <v>4335</v>
      </c>
      <c r="I380" s="183">
        <f t="shared" ca="1" si="91"/>
        <v>32</v>
      </c>
      <c r="J380" s="176" t="str">
        <f t="shared" ca="1" si="92"/>
        <v/>
      </c>
      <c r="K380" s="127" t="str">
        <f t="shared" ca="1" si="93"/>
        <v/>
      </c>
      <c r="L380" s="183" t="str">
        <f t="shared" ca="1" si="94"/>
        <v/>
      </c>
      <c r="M380" s="127" t="str">
        <f t="shared" ca="1" si="95"/>
        <v/>
      </c>
      <c r="N380" s="127" t="str">
        <f t="shared" ca="1" si="96"/>
        <v/>
      </c>
      <c r="O380" s="180" t="str">
        <f t="shared" ca="1" si="97"/>
        <v/>
      </c>
      <c r="P380" s="183" t="str">
        <f t="shared" ca="1" si="98"/>
        <v/>
      </c>
      <c r="Q380" s="120" t="str">
        <f t="shared" ca="1" si="100"/>
        <v/>
      </c>
      <c r="R380" s="77">
        <f ca="1">IFERROR(SUM($I$15:I380)/$N$5,"")</f>
        <v>0.10027701454889419</v>
      </c>
    </row>
    <row r="381" spans="1:18" x14ac:dyDescent="0.25">
      <c r="A381" s="169">
        <v>20</v>
      </c>
      <c r="B381" s="174">
        <f t="shared" si="99"/>
        <v>43575.541666665777</v>
      </c>
      <c r="C381" s="127" t="str">
        <f t="shared" ca="1" si="85"/>
        <v/>
      </c>
      <c r="D381" s="180">
        <f t="shared" ca="1" si="86"/>
        <v>955</v>
      </c>
      <c r="E381" s="180">
        <f t="shared" ca="1" si="87"/>
        <v>44</v>
      </c>
      <c r="F381" s="180">
        <f t="shared" ca="1" si="88"/>
        <v>44</v>
      </c>
      <c r="G381" s="180" t="str">
        <f t="shared" ca="1" si="89"/>
        <v/>
      </c>
      <c r="H381" s="180">
        <f t="shared" ca="1" si="90"/>
        <v>4387</v>
      </c>
      <c r="I381" s="183">
        <f t="shared" ca="1" si="91"/>
        <v>31</v>
      </c>
      <c r="J381" s="176" t="str">
        <f t="shared" ca="1" si="92"/>
        <v/>
      </c>
      <c r="K381" s="127" t="str">
        <f t="shared" ca="1" si="93"/>
        <v/>
      </c>
      <c r="L381" s="183" t="str">
        <f t="shared" ca="1" si="94"/>
        <v/>
      </c>
      <c r="M381" s="127" t="str">
        <f t="shared" ca="1" si="95"/>
        <v/>
      </c>
      <c r="N381" s="127" t="str">
        <f t="shared" ca="1" si="96"/>
        <v/>
      </c>
      <c r="O381" s="180" t="str">
        <f t="shared" ca="1" si="97"/>
        <v/>
      </c>
      <c r="P381" s="183" t="str">
        <f t="shared" ca="1" si="98"/>
        <v/>
      </c>
      <c r="Q381" s="120" t="str">
        <f t="shared" ca="1" si="100"/>
        <v/>
      </c>
      <c r="R381" s="77">
        <f ca="1">IFERROR(SUM($I$15:I381)/$N$5,"")</f>
        <v>0.10045155623620558</v>
      </c>
    </row>
    <row r="382" spans="1:18" x14ac:dyDescent="0.25">
      <c r="A382" s="169">
        <v>21</v>
      </c>
      <c r="B382" s="174">
        <f t="shared" si="99"/>
        <v>43575.583333332441</v>
      </c>
      <c r="C382" s="127" t="str">
        <f t="shared" ca="1" si="85"/>
        <v/>
      </c>
      <c r="D382" s="180">
        <f t="shared" ca="1" si="86"/>
        <v>952</v>
      </c>
      <c r="E382" s="180">
        <f t="shared" ca="1" si="87"/>
        <v>44</v>
      </c>
      <c r="F382" s="180">
        <f t="shared" ca="1" si="88"/>
        <v>43</v>
      </c>
      <c r="G382" s="180" t="str">
        <f t="shared" ca="1" si="89"/>
        <v/>
      </c>
      <c r="H382" s="180">
        <f t="shared" ca="1" si="90"/>
        <v>4376</v>
      </c>
      <c r="I382" s="183">
        <f t="shared" ca="1" si="91"/>
        <v>30</v>
      </c>
      <c r="J382" s="176" t="str">
        <f t="shared" ca="1" si="92"/>
        <v/>
      </c>
      <c r="K382" s="127" t="str">
        <f t="shared" ca="1" si="93"/>
        <v/>
      </c>
      <c r="L382" s="183" t="str">
        <f t="shared" ca="1" si="94"/>
        <v/>
      </c>
      <c r="M382" s="127" t="str">
        <f t="shared" ca="1" si="95"/>
        <v/>
      </c>
      <c r="N382" s="127" t="str">
        <f t="shared" ca="1" si="96"/>
        <v/>
      </c>
      <c r="O382" s="180" t="str">
        <f t="shared" ca="1" si="97"/>
        <v/>
      </c>
      <c r="P382" s="183" t="str">
        <f t="shared" ca="1" si="98"/>
        <v/>
      </c>
      <c r="Q382" s="120" t="str">
        <f t="shared" ca="1" si="100"/>
        <v/>
      </c>
      <c r="R382" s="77">
        <f ca="1">IFERROR(SUM($I$15:I382)/$N$5,"")</f>
        <v>0.10062046754650691</v>
      </c>
    </row>
    <row r="383" spans="1:18" x14ac:dyDescent="0.25">
      <c r="A383" s="169">
        <v>22</v>
      </c>
      <c r="B383" s="174">
        <f t="shared" si="99"/>
        <v>43575.624999999105</v>
      </c>
      <c r="C383" s="127" t="str">
        <f t="shared" ca="1" si="85"/>
        <v/>
      </c>
      <c r="D383" s="180">
        <f t="shared" ca="1" si="86"/>
        <v>950</v>
      </c>
      <c r="E383" s="180">
        <f t="shared" ca="1" si="87"/>
        <v>44</v>
      </c>
      <c r="F383" s="180">
        <f t="shared" ca="1" si="88"/>
        <v>42</v>
      </c>
      <c r="G383" s="180" t="str">
        <f t="shared" ca="1" si="89"/>
        <v/>
      </c>
      <c r="H383" s="180">
        <f t="shared" ca="1" si="90"/>
        <v>4406</v>
      </c>
      <c r="I383" s="183">
        <f t="shared" ca="1" si="91"/>
        <v>32</v>
      </c>
      <c r="J383" s="176" t="str">
        <f t="shared" ca="1" si="92"/>
        <v/>
      </c>
      <c r="K383" s="127" t="str">
        <f t="shared" ca="1" si="93"/>
        <v/>
      </c>
      <c r="L383" s="183" t="str">
        <f t="shared" ca="1" si="94"/>
        <v/>
      </c>
      <c r="M383" s="127" t="str">
        <f t="shared" ca="1" si="95"/>
        <v/>
      </c>
      <c r="N383" s="127" t="str">
        <f t="shared" ca="1" si="96"/>
        <v/>
      </c>
      <c r="O383" s="180" t="str">
        <f t="shared" ca="1" si="97"/>
        <v/>
      </c>
      <c r="P383" s="183" t="str">
        <f t="shared" ca="1" si="98"/>
        <v/>
      </c>
      <c r="Q383" s="120" t="str">
        <f t="shared" ca="1" si="100"/>
        <v/>
      </c>
      <c r="R383" s="77">
        <f ca="1">IFERROR(SUM($I$15:I383)/$N$5,"")</f>
        <v>0.10080063961082834</v>
      </c>
    </row>
    <row r="384" spans="1:18" x14ac:dyDescent="0.25">
      <c r="A384" s="169">
        <v>23</v>
      </c>
      <c r="B384" s="174">
        <f t="shared" si="99"/>
        <v>43575.666666665769</v>
      </c>
      <c r="C384" s="127" t="str">
        <f t="shared" ca="1" si="85"/>
        <v/>
      </c>
      <c r="D384" s="180">
        <f t="shared" ca="1" si="86"/>
        <v>944</v>
      </c>
      <c r="E384" s="180">
        <f t="shared" ca="1" si="87"/>
        <v>44</v>
      </c>
      <c r="F384" s="180">
        <f t="shared" ca="1" si="88"/>
        <v>44</v>
      </c>
      <c r="G384" s="180" t="str">
        <f t="shared" ca="1" si="89"/>
        <v/>
      </c>
      <c r="H384" s="180">
        <f t="shared" ca="1" si="90"/>
        <v>4336</v>
      </c>
      <c r="I384" s="183">
        <f t="shared" ca="1" si="91"/>
        <v>33</v>
      </c>
      <c r="J384" s="176" t="str">
        <f t="shared" ca="1" si="92"/>
        <v/>
      </c>
      <c r="K384" s="127" t="str">
        <f t="shared" ca="1" si="93"/>
        <v/>
      </c>
      <c r="L384" s="183" t="str">
        <f t="shared" ca="1" si="94"/>
        <v/>
      </c>
      <c r="M384" s="127" t="str">
        <f t="shared" ca="1" si="95"/>
        <v/>
      </c>
      <c r="N384" s="127" t="str">
        <f t="shared" ca="1" si="96"/>
        <v/>
      </c>
      <c r="O384" s="180" t="str">
        <f t="shared" ca="1" si="97"/>
        <v/>
      </c>
      <c r="P384" s="183" t="str">
        <f t="shared" ca="1" si="98"/>
        <v/>
      </c>
      <c r="Q384" s="120" t="str">
        <f t="shared" ca="1" si="100"/>
        <v/>
      </c>
      <c r="R384" s="77">
        <f ca="1">IFERROR(SUM($I$15:I384)/$N$5,"")</f>
        <v>0.10098644205215981</v>
      </c>
    </row>
    <row r="385" spans="1:18" x14ac:dyDescent="0.25">
      <c r="A385" s="169">
        <v>24</v>
      </c>
      <c r="B385" s="174">
        <f t="shared" si="99"/>
        <v>43575.708333332434</v>
      </c>
      <c r="C385" s="127" t="str">
        <f t="shared" ca="1" si="85"/>
        <v/>
      </c>
      <c r="D385" s="180">
        <f t="shared" ca="1" si="86"/>
        <v>946</v>
      </c>
      <c r="E385" s="180">
        <f t="shared" ca="1" si="87"/>
        <v>44</v>
      </c>
      <c r="F385" s="180">
        <f t="shared" ca="1" si="88"/>
        <v>42</v>
      </c>
      <c r="G385" s="180" t="str">
        <f t="shared" ca="1" si="89"/>
        <v/>
      </c>
      <c r="H385" s="180">
        <f t="shared" ca="1" si="90"/>
        <v>4251</v>
      </c>
      <c r="I385" s="183">
        <f t="shared" ca="1" si="91"/>
        <v>35</v>
      </c>
      <c r="J385" s="176" t="str">
        <f t="shared" ca="1" si="92"/>
        <v/>
      </c>
      <c r="K385" s="127" t="str">
        <f t="shared" ca="1" si="93"/>
        <v/>
      </c>
      <c r="L385" s="183" t="str">
        <f t="shared" ca="1" si="94"/>
        <v/>
      </c>
      <c r="M385" s="127" t="str">
        <f t="shared" ca="1" si="95"/>
        <v/>
      </c>
      <c r="N385" s="127" t="str">
        <f t="shared" ca="1" si="96"/>
        <v/>
      </c>
      <c r="O385" s="180" t="str">
        <f t="shared" ca="1" si="97"/>
        <v/>
      </c>
      <c r="P385" s="183" t="str">
        <f t="shared" ca="1" si="98"/>
        <v/>
      </c>
      <c r="Q385" s="120" t="str">
        <f t="shared" ca="1" si="100"/>
        <v/>
      </c>
      <c r="R385" s="77">
        <f ca="1">IFERROR(SUM($I$15:I385)/$N$5,"")</f>
        <v>0.10118350524751138</v>
      </c>
    </row>
    <row r="386" spans="1:18" x14ac:dyDescent="0.25">
      <c r="A386" s="169">
        <v>25</v>
      </c>
      <c r="B386" s="174">
        <f t="shared" si="99"/>
        <v>43575.749999999098</v>
      </c>
      <c r="C386" s="127" t="str">
        <f t="shared" ca="1" si="85"/>
        <v/>
      </c>
      <c r="D386" s="180">
        <f t="shared" ca="1" si="86"/>
        <v>951</v>
      </c>
      <c r="E386" s="180">
        <f t="shared" ca="1" si="87"/>
        <v>44</v>
      </c>
      <c r="F386" s="180">
        <f t="shared" ca="1" si="88"/>
        <v>40</v>
      </c>
      <c r="G386" s="180" t="str">
        <f t="shared" ca="1" si="89"/>
        <v/>
      </c>
      <c r="H386" s="180">
        <f t="shared" ca="1" si="90"/>
        <v>4240</v>
      </c>
      <c r="I386" s="183">
        <f t="shared" ca="1" si="91"/>
        <v>33</v>
      </c>
      <c r="J386" s="176" t="str">
        <f t="shared" ca="1" si="92"/>
        <v/>
      </c>
      <c r="K386" s="127" t="str">
        <f t="shared" ca="1" si="93"/>
        <v/>
      </c>
      <c r="L386" s="183" t="str">
        <f t="shared" ca="1" si="94"/>
        <v/>
      </c>
      <c r="M386" s="127" t="str">
        <f t="shared" ca="1" si="95"/>
        <v/>
      </c>
      <c r="N386" s="127" t="str">
        <f t="shared" ca="1" si="96"/>
        <v/>
      </c>
      <c r="O386" s="180" t="str">
        <f t="shared" ca="1" si="97"/>
        <v/>
      </c>
      <c r="P386" s="183" t="str">
        <f t="shared" ca="1" si="98"/>
        <v/>
      </c>
      <c r="Q386" s="120" t="str">
        <f t="shared" ca="1" si="100"/>
        <v/>
      </c>
      <c r="R386" s="77">
        <f ca="1">IFERROR(SUM($I$15:I386)/$N$5,"")</f>
        <v>0.10136930768884285</v>
      </c>
    </row>
    <row r="387" spans="1:18" x14ac:dyDescent="0.25">
      <c r="A387" s="169">
        <v>26</v>
      </c>
      <c r="B387" s="174">
        <f t="shared" si="99"/>
        <v>43575.791666665762</v>
      </c>
      <c r="C387" s="127" t="str">
        <f t="shared" ca="1" si="85"/>
        <v/>
      </c>
      <c r="D387" s="180">
        <f t="shared" ca="1" si="86"/>
        <v>951</v>
      </c>
      <c r="E387" s="180">
        <f t="shared" ca="1" si="87"/>
        <v>44</v>
      </c>
      <c r="F387" s="180">
        <f t="shared" ca="1" si="88"/>
        <v>43</v>
      </c>
      <c r="G387" s="180" t="str">
        <f t="shared" ca="1" si="89"/>
        <v/>
      </c>
      <c r="H387" s="180">
        <f t="shared" ca="1" si="90"/>
        <v>4228</v>
      </c>
      <c r="I387" s="183">
        <f t="shared" ca="1" si="91"/>
        <v>32</v>
      </c>
      <c r="J387" s="176" t="str">
        <f t="shared" ca="1" si="92"/>
        <v/>
      </c>
      <c r="K387" s="127" t="str">
        <f t="shared" ca="1" si="93"/>
        <v/>
      </c>
      <c r="L387" s="183" t="str">
        <f t="shared" ca="1" si="94"/>
        <v/>
      </c>
      <c r="M387" s="127" t="str">
        <f t="shared" ca="1" si="95"/>
        <v/>
      </c>
      <c r="N387" s="127" t="str">
        <f t="shared" ca="1" si="96"/>
        <v/>
      </c>
      <c r="O387" s="180" t="str">
        <f t="shared" ca="1" si="97"/>
        <v/>
      </c>
      <c r="P387" s="183" t="str">
        <f t="shared" ca="1" si="98"/>
        <v/>
      </c>
      <c r="Q387" s="120" t="str">
        <f t="shared" ca="1" si="100"/>
        <v/>
      </c>
      <c r="R387" s="77">
        <f ca="1">IFERROR(SUM($I$15:I387)/$N$5,"")</f>
        <v>0.10154947975316427</v>
      </c>
    </row>
    <row r="388" spans="1:18" x14ac:dyDescent="0.25">
      <c r="A388" s="169">
        <v>27</v>
      </c>
      <c r="B388" s="174">
        <f t="shared" si="99"/>
        <v>43575.833333332426</v>
      </c>
      <c r="C388" s="127" t="str">
        <f t="shared" ca="1" si="85"/>
        <v/>
      </c>
      <c r="D388" s="180">
        <f t="shared" ca="1" si="86"/>
        <v>950</v>
      </c>
      <c r="E388" s="180">
        <f t="shared" ca="1" si="87"/>
        <v>44</v>
      </c>
      <c r="F388" s="180">
        <f t="shared" ca="1" si="88"/>
        <v>41</v>
      </c>
      <c r="G388" s="180" t="str">
        <f t="shared" ca="1" si="89"/>
        <v/>
      </c>
      <c r="H388" s="180">
        <f t="shared" ca="1" si="90"/>
        <v>4261</v>
      </c>
      <c r="I388" s="183">
        <f t="shared" ca="1" si="91"/>
        <v>30</v>
      </c>
      <c r="J388" s="176" t="str">
        <f t="shared" ca="1" si="92"/>
        <v/>
      </c>
      <c r="K388" s="127" t="str">
        <f t="shared" ca="1" si="93"/>
        <v/>
      </c>
      <c r="L388" s="183" t="str">
        <f t="shared" ca="1" si="94"/>
        <v/>
      </c>
      <c r="M388" s="127" t="str">
        <f t="shared" ca="1" si="95"/>
        <v/>
      </c>
      <c r="N388" s="127" t="str">
        <f t="shared" ca="1" si="96"/>
        <v/>
      </c>
      <c r="O388" s="180" t="str">
        <f t="shared" ca="1" si="97"/>
        <v/>
      </c>
      <c r="P388" s="183" t="str">
        <f t="shared" ca="1" si="98"/>
        <v/>
      </c>
      <c r="Q388" s="120" t="str">
        <f t="shared" ca="1" si="100"/>
        <v/>
      </c>
      <c r="R388" s="77">
        <f ca="1">IFERROR(SUM($I$15:I388)/$N$5,"")</f>
        <v>0.10171839106346561</v>
      </c>
    </row>
    <row r="389" spans="1:18" x14ac:dyDescent="0.25">
      <c r="A389" s="169">
        <v>28</v>
      </c>
      <c r="B389" s="174">
        <f t="shared" si="99"/>
        <v>43575.874999999091</v>
      </c>
      <c r="C389" s="127" t="str">
        <f t="shared" ca="1" si="85"/>
        <v/>
      </c>
      <c r="D389" s="180">
        <f t="shared" ca="1" si="86"/>
        <v>947</v>
      </c>
      <c r="E389" s="180">
        <f t="shared" ca="1" si="87"/>
        <v>44</v>
      </c>
      <c r="F389" s="180">
        <f t="shared" ca="1" si="88"/>
        <v>42</v>
      </c>
      <c r="G389" s="180">
        <f t="shared" ca="1" si="89"/>
        <v>196.73</v>
      </c>
      <c r="H389" s="180">
        <f t="shared" ca="1" si="90"/>
        <v>4402</v>
      </c>
      <c r="I389" s="183">
        <f t="shared" ca="1" si="91"/>
        <v>30</v>
      </c>
      <c r="J389" s="176" t="str">
        <f t="shared" ca="1" si="92"/>
        <v/>
      </c>
      <c r="K389" s="127" t="str">
        <f t="shared" ca="1" si="93"/>
        <v/>
      </c>
      <c r="L389" s="183" t="str">
        <f t="shared" ca="1" si="94"/>
        <v/>
      </c>
      <c r="M389" s="127" t="str">
        <f t="shared" ca="1" si="95"/>
        <v/>
      </c>
      <c r="N389" s="127" t="str">
        <f t="shared" ca="1" si="96"/>
        <v/>
      </c>
      <c r="O389" s="180" t="str">
        <f t="shared" ca="1" si="97"/>
        <v/>
      </c>
      <c r="P389" s="183" t="str">
        <f t="shared" ca="1" si="98"/>
        <v/>
      </c>
      <c r="Q389" s="120" t="str">
        <f t="shared" ca="1" si="100"/>
        <v/>
      </c>
      <c r="R389" s="77">
        <f ca="1">IFERROR(SUM($I$15:I389)/$N$5,"")</f>
        <v>0.10188730237376695</v>
      </c>
    </row>
    <row r="390" spans="1:18" x14ac:dyDescent="0.25">
      <c r="A390" s="169">
        <v>29</v>
      </c>
      <c r="B390" s="174">
        <f t="shared" si="99"/>
        <v>43575.916666665755</v>
      </c>
      <c r="C390" s="127" t="str">
        <f t="shared" ca="1" si="85"/>
        <v/>
      </c>
      <c r="D390" s="180">
        <f t="shared" ca="1" si="86"/>
        <v>945</v>
      </c>
      <c r="E390" s="180">
        <f t="shared" ca="1" si="87"/>
        <v>44</v>
      </c>
      <c r="F390" s="180">
        <f t="shared" ca="1" si="88"/>
        <v>42</v>
      </c>
      <c r="G390" s="180" t="str">
        <f t="shared" ca="1" si="89"/>
        <v/>
      </c>
      <c r="H390" s="180">
        <f t="shared" ca="1" si="90"/>
        <v>4521</v>
      </c>
      <c r="I390" s="183">
        <f t="shared" ca="1" si="91"/>
        <v>31</v>
      </c>
      <c r="J390" s="176" t="str">
        <f t="shared" ca="1" si="92"/>
        <v/>
      </c>
      <c r="K390" s="127" t="str">
        <f t="shared" ca="1" si="93"/>
        <v/>
      </c>
      <c r="L390" s="183" t="str">
        <f t="shared" ca="1" si="94"/>
        <v/>
      </c>
      <c r="M390" s="127" t="str">
        <f t="shared" ca="1" si="95"/>
        <v/>
      </c>
      <c r="N390" s="127" t="str">
        <f t="shared" ca="1" si="96"/>
        <v/>
      </c>
      <c r="O390" s="180" t="str">
        <f t="shared" ca="1" si="97"/>
        <v/>
      </c>
      <c r="P390" s="183" t="str">
        <f t="shared" ca="1" si="98"/>
        <v/>
      </c>
      <c r="Q390" s="120" t="str">
        <f t="shared" ca="1" si="100"/>
        <v/>
      </c>
      <c r="R390" s="77">
        <f ca="1">IFERROR(SUM($I$15:I390)/$N$5,"")</f>
        <v>0.10206184406107834</v>
      </c>
    </row>
    <row r="391" spans="1:18" x14ac:dyDescent="0.25">
      <c r="A391" s="169">
        <v>30</v>
      </c>
      <c r="B391" s="174">
        <f t="shared" si="99"/>
        <v>43575.958333332419</v>
      </c>
      <c r="C391" s="127" t="str">
        <f t="shared" ca="1" si="85"/>
        <v/>
      </c>
      <c r="D391" s="180">
        <f t="shared" ca="1" si="86"/>
        <v>944</v>
      </c>
      <c r="E391" s="180">
        <f t="shared" ca="1" si="87"/>
        <v>44</v>
      </c>
      <c r="F391" s="180">
        <f t="shared" ca="1" si="88"/>
        <v>44</v>
      </c>
      <c r="G391" s="180" t="str">
        <f t="shared" ca="1" si="89"/>
        <v/>
      </c>
      <c r="H391" s="180">
        <f t="shared" ca="1" si="90"/>
        <v>4428</v>
      </c>
      <c r="I391" s="183">
        <f t="shared" ca="1" si="91"/>
        <v>32</v>
      </c>
      <c r="J391" s="176" t="str">
        <f t="shared" ca="1" si="92"/>
        <v/>
      </c>
      <c r="K391" s="127" t="str">
        <f t="shared" ca="1" si="93"/>
        <v/>
      </c>
      <c r="L391" s="183" t="str">
        <f t="shared" ca="1" si="94"/>
        <v/>
      </c>
      <c r="M391" s="127" t="str">
        <f t="shared" ca="1" si="95"/>
        <v/>
      </c>
      <c r="N391" s="127" t="str">
        <f t="shared" ca="1" si="96"/>
        <v/>
      </c>
      <c r="O391" s="180" t="str">
        <f t="shared" ca="1" si="97"/>
        <v/>
      </c>
      <c r="P391" s="183" t="str">
        <f t="shared" ca="1" si="98"/>
        <v/>
      </c>
      <c r="Q391" s="120" t="str">
        <f t="shared" ca="1" si="100"/>
        <v/>
      </c>
      <c r="R391" s="77">
        <f ca="1">IFERROR(SUM($I$15:I391)/$N$5,"")</f>
        <v>0.10224201612539975</v>
      </c>
    </row>
    <row r="392" spans="1:18" x14ac:dyDescent="0.25">
      <c r="A392" s="169">
        <v>31</v>
      </c>
      <c r="B392" s="174">
        <f t="shared" si="99"/>
        <v>43575.999999999083</v>
      </c>
      <c r="C392" s="127" t="str">
        <f t="shared" ca="1" si="85"/>
        <v/>
      </c>
      <c r="D392" s="180">
        <f t="shared" ca="1" si="86"/>
        <v>938</v>
      </c>
      <c r="E392" s="180">
        <f t="shared" ca="1" si="87"/>
        <v>44</v>
      </c>
      <c r="F392" s="180">
        <f t="shared" ca="1" si="88"/>
        <v>42</v>
      </c>
      <c r="G392" s="180" t="str">
        <f t="shared" ca="1" si="89"/>
        <v/>
      </c>
      <c r="H392" s="180">
        <f t="shared" ca="1" si="90"/>
        <v>4421</v>
      </c>
      <c r="I392" s="183">
        <f t="shared" ca="1" si="91"/>
        <v>29</v>
      </c>
      <c r="J392" s="176" t="str">
        <f t="shared" ca="1" si="92"/>
        <v/>
      </c>
      <c r="K392" s="127" t="str">
        <f t="shared" ca="1" si="93"/>
        <v/>
      </c>
      <c r="L392" s="183" t="str">
        <f t="shared" ca="1" si="94"/>
        <v/>
      </c>
      <c r="M392" s="127" t="str">
        <f t="shared" ca="1" si="95"/>
        <v/>
      </c>
      <c r="N392" s="127" t="str">
        <f t="shared" ca="1" si="96"/>
        <v/>
      </c>
      <c r="O392" s="180" t="str">
        <f t="shared" ca="1" si="97"/>
        <v/>
      </c>
      <c r="P392" s="183" t="str">
        <f t="shared" ca="1" si="98"/>
        <v/>
      </c>
      <c r="Q392" s="120" t="str">
        <f t="shared" ca="1" si="100"/>
        <v/>
      </c>
      <c r="R392" s="77">
        <f ca="1">IFERROR(SUM($I$15:I392)/$N$5,"")</f>
        <v>0.10240529705869104</v>
      </c>
    </row>
    <row r="393" spans="1:18" x14ac:dyDescent="0.25">
      <c r="A393" s="169">
        <v>32</v>
      </c>
      <c r="B393" s="174">
        <f t="shared" si="99"/>
        <v>43576.041666665747</v>
      </c>
      <c r="C393" s="127" t="str">
        <f t="shared" ca="1" si="85"/>
        <v/>
      </c>
      <c r="D393" s="180">
        <f t="shared" ca="1" si="86"/>
        <v>936</v>
      </c>
      <c r="E393" s="180">
        <f t="shared" ca="1" si="87"/>
        <v>44</v>
      </c>
      <c r="F393" s="180">
        <f t="shared" ca="1" si="88"/>
        <v>43</v>
      </c>
      <c r="G393" s="180" t="str">
        <f t="shared" ca="1" si="89"/>
        <v/>
      </c>
      <c r="H393" s="180">
        <f t="shared" ca="1" si="90"/>
        <v>4448</v>
      </c>
      <c r="I393" s="183">
        <f t="shared" ca="1" si="91"/>
        <v>30</v>
      </c>
      <c r="J393" s="176" t="str">
        <f t="shared" ca="1" si="92"/>
        <v/>
      </c>
      <c r="K393" s="127" t="str">
        <f t="shared" ca="1" si="93"/>
        <v/>
      </c>
      <c r="L393" s="183" t="str">
        <f t="shared" ca="1" si="94"/>
        <v/>
      </c>
      <c r="M393" s="127" t="str">
        <f t="shared" ca="1" si="95"/>
        <v/>
      </c>
      <c r="N393" s="127" t="str">
        <f t="shared" ca="1" si="96"/>
        <v/>
      </c>
      <c r="O393" s="180" t="str">
        <f t="shared" ca="1" si="97"/>
        <v/>
      </c>
      <c r="P393" s="183" t="str">
        <f t="shared" ca="1" si="98"/>
        <v/>
      </c>
      <c r="Q393" s="120" t="str">
        <f t="shared" ca="1" si="100"/>
        <v/>
      </c>
      <c r="R393" s="77">
        <f ca="1">IFERROR(SUM($I$15:I393)/$N$5,"")</f>
        <v>0.10257420836899239</v>
      </c>
    </row>
    <row r="394" spans="1:18" x14ac:dyDescent="0.25">
      <c r="A394" s="169">
        <v>33</v>
      </c>
      <c r="B394" s="174">
        <f t="shared" si="99"/>
        <v>43576.083333332412</v>
      </c>
      <c r="C394" s="127" t="str">
        <f t="shared" ca="1" si="85"/>
        <v/>
      </c>
      <c r="D394" s="180">
        <f t="shared" ca="1" si="86"/>
        <v>950</v>
      </c>
      <c r="E394" s="180">
        <f t="shared" ca="1" si="87"/>
        <v>44</v>
      </c>
      <c r="F394" s="180">
        <f t="shared" ca="1" si="88"/>
        <v>42</v>
      </c>
      <c r="G394" s="180">
        <f t="shared" ca="1" si="89"/>
        <v>196.73</v>
      </c>
      <c r="H394" s="180">
        <f t="shared" ca="1" si="90"/>
        <v>4430</v>
      </c>
      <c r="I394" s="183">
        <f t="shared" ca="1" si="91"/>
        <v>30</v>
      </c>
      <c r="J394" s="176" t="str">
        <f t="shared" ca="1" si="92"/>
        <v/>
      </c>
      <c r="K394" s="127" t="str">
        <f t="shared" ca="1" si="93"/>
        <v/>
      </c>
      <c r="L394" s="183" t="str">
        <f t="shared" ca="1" si="94"/>
        <v/>
      </c>
      <c r="M394" s="127" t="str">
        <f t="shared" ca="1" si="95"/>
        <v/>
      </c>
      <c r="N394" s="127" t="str">
        <f t="shared" ca="1" si="96"/>
        <v/>
      </c>
      <c r="O394" s="180" t="str">
        <f t="shared" ca="1" si="97"/>
        <v/>
      </c>
      <c r="P394" s="183" t="str">
        <f t="shared" ca="1" si="98"/>
        <v/>
      </c>
      <c r="Q394" s="120" t="str">
        <f t="shared" ca="1" si="100"/>
        <v/>
      </c>
      <c r="R394" s="77">
        <f ca="1">IFERROR(SUM($I$15:I394)/$N$5,"")</f>
        <v>0.10274311967929373</v>
      </c>
    </row>
    <row r="395" spans="1:18" x14ac:dyDescent="0.25">
      <c r="A395" s="169">
        <v>34</v>
      </c>
      <c r="B395" s="174">
        <f t="shared" si="99"/>
        <v>43576.124999999076</v>
      </c>
      <c r="C395" s="127" t="str">
        <f t="shared" ca="1" si="85"/>
        <v/>
      </c>
      <c r="D395" s="180">
        <f t="shared" ca="1" si="86"/>
        <v>952</v>
      </c>
      <c r="E395" s="180">
        <f t="shared" ca="1" si="87"/>
        <v>44</v>
      </c>
      <c r="F395" s="180">
        <f t="shared" ca="1" si="88"/>
        <v>44</v>
      </c>
      <c r="G395" s="180" t="str">
        <f t="shared" ca="1" si="89"/>
        <v/>
      </c>
      <c r="H395" s="180">
        <f t="shared" ca="1" si="90"/>
        <v>4475</v>
      </c>
      <c r="I395" s="183">
        <f t="shared" ca="1" si="91"/>
        <v>32</v>
      </c>
      <c r="J395" s="176" t="str">
        <f t="shared" ca="1" si="92"/>
        <v/>
      </c>
      <c r="K395" s="127" t="str">
        <f t="shared" ca="1" si="93"/>
        <v/>
      </c>
      <c r="L395" s="183" t="str">
        <f t="shared" ca="1" si="94"/>
        <v/>
      </c>
      <c r="M395" s="127" t="str">
        <f t="shared" ca="1" si="95"/>
        <v/>
      </c>
      <c r="N395" s="127" t="str">
        <f t="shared" ca="1" si="96"/>
        <v/>
      </c>
      <c r="O395" s="180" t="str">
        <f t="shared" ca="1" si="97"/>
        <v/>
      </c>
      <c r="P395" s="183" t="str">
        <f t="shared" ca="1" si="98"/>
        <v/>
      </c>
      <c r="Q395" s="120" t="str">
        <f t="shared" ca="1" si="100"/>
        <v/>
      </c>
      <c r="R395" s="77">
        <f ca="1">IFERROR(SUM($I$15:I395)/$N$5,"")</f>
        <v>0.10292329174361516</v>
      </c>
    </row>
    <row r="396" spans="1:18" x14ac:dyDescent="0.25">
      <c r="A396" s="169">
        <v>35</v>
      </c>
      <c r="B396" s="174">
        <f t="shared" si="99"/>
        <v>43576.16666666574</v>
      </c>
      <c r="C396" s="127" t="str">
        <f t="shared" ca="1" si="85"/>
        <v/>
      </c>
      <c r="D396" s="180">
        <f t="shared" ca="1" si="86"/>
        <v>952</v>
      </c>
      <c r="E396" s="180">
        <f t="shared" ca="1" si="87"/>
        <v>44</v>
      </c>
      <c r="F396" s="180">
        <f t="shared" ca="1" si="88"/>
        <v>43</v>
      </c>
      <c r="G396" s="180">
        <f t="shared" ca="1" si="89"/>
        <v>196.73</v>
      </c>
      <c r="H396" s="180">
        <f t="shared" ca="1" si="90"/>
        <v>4451</v>
      </c>
      <c r="I396" s="183">
        <f t="shared" ca="1" si="91"/>
        <v>33</v>
      </c>
      <c r="J396" s="176" t="str">
        <f t="shared" ca="1" si="92"/>
        <v/>
      </c>
      <c r="K396" s="127" t="str">
        <f t="shared" ca="1" si="93"/>
        <v/>
      </c>
      <c r="L396" s="183" t="str">
        <f t="shared" ca="1" si="94"/>
        <v/>
      </c>
      <c r="M396" s="127" t="str">
        <f t="shared" ca="1" si="95"/>
        <v/>
      </c>
      <c r="N396" s="127" t="str">
        <f t="shared" ca="1" si="96"/>
        <v/>
      </c>
      <c r="O396" s="180" t="str">
        <f t="shared" ca="1" si="97"/>
        <v/>
      </c>
      <c r="P396" s="183" t="str">
        <f t="shared" ca="1" si="98"/>
        <v/>
      </c>
      <c r="Q396" s="120" t="str">
        <f t="shared" ca="1" si="100"/>
        <v/>
      </c>
      <c r="R396" s="77">
        <f ca="1">IFERROR(SUM($I$15:I396)/$N$5,"")</f>
        <v>0.10310909418494663</v>
      </c>
    </row>
    <row r="397" spans="1:18" x14ac:dyDescent="0.25">
      <c r="A397" s="169">
        <v>36</v>
      </c>
      <c r="B397" s="174">
        <f t="shared" si="99"/>
        <v>43576.208333332404</v>
      </c>
      <c r="C397" s="127" t="str">
        <f t="shared" ca="1" si="85"/>
        <v/>
      </c>
      <c r="D397" s="180">
        <f t="shared" ca="1" si="86"/>
        <v>961</v>
      </c>
      <c r="E397" s="180">
        <f t="shared" ca="1" si="87"/>
        <v>44</v>
      </c>
      <c r="F397" s="180">
        <f t="shared" ca="1" si="88"/>
        <v>45</v>
      </c>
      <c r="G397" s="180" t="str">
        <f t="shared" ca="1" si="89"/>
        <v/>
      </c>
      <c r="H397" s="180">
        <f t="shared" ca="1" si="90"/>
        <v>4590</v>
      </c>
      <c r="I397" s="183">
        <f t="shared" ca="1" si="91"/>
        <v>34</v>
      </c>
      <c r="J397" s="176" t="str">
        <f t="shared" ca="1" si="92"/>
        <v/>
      </c>
      <c r="K397" s="127" t="str">
        <f t="shared" ca="1" si="93"/>
        <v/>
      </c>
      <c r="L397" s="183" t="str">
        <f t="shared" ca="1" si="94"/>
        <v/>
      </c>
      <c r="M397" s="127" t="str">
        <f t="shared" ca="1" si="95"/>
        <v/>
      </c>
      <c r="N397" s="127" t="str">
        <f t="shared" ca="1" si="96"/>
        <v/>
      </c>
      <c r="O397" s="180" t="str">
        <f t="shared" ca="1" si="97"/>
        <v/>
      </c>
      <c r="P397" s="183" t="str">
        <f t="shared" ca="1" si="98"/>
        <v/>
      </c>
      <c r="Q397" s="120" t="str">
        <f t="shared" ca="1" si="100"/>
        <v/>
      </c>
      <c r="R397" s="77">
        <f ca="1">IFERROR(SUM($I$15:I397)/$N$5,"")</f>
        <v>0.10330052700328814</v>
      </c>
    </row>
    <row r="398" spans="1:18" x14ac:dyDescent="0.25">
      <c r="A398" s="169">
        <v>37</v>
      </c>
      <c r="B398" s="174">
        <f t="shared" si="99"/>
        <v>43576.249999999069</v>
      </c>
      <c r="C398" s="127" t="str">
        <f t="shared" ca="1" si="85"/>
        <v/>
      </c>
      <c r="D398" s="180">
        <f t="shared" ca="1" si="86"/>
        <v>944</v>
      </c>
      <c r="E398" s="180">
        <f t="shared" ca="1" si="87"/>
        <v>44</v>
      </c>
      <c r="F398" s="180">
        <f t="shared" ca="1" si="88"/>
        <v>42</v>
      </c>
      <c r="G398" s="180" t="str">
        <f t="shared" ca="1" si="89"/>
        <v/>
      </c>
      <c r="H398" s="180">
        <f t="shared" ca="1" si="90"/>
        <v>4823</v>
      </c>
      <c r="I398" s="183">
        <f t="shared" ca="1" si="91"/>
        <v>31</v>
      </c>
      <c r="J398" s="176" t="str">
        <f t="shared" ca="1" si="92"/>
        <v/>
      </c>
      <c r="K398" s="127" t="str">
        <f t="shared" ca="1" si="93"/>
        <v/>
      </c>
      <c r="L398" s="183" t="str">
        <f t="shared" ca="1" si="94"/>
        <v/>
      </c>
      <c r="M398" s="127" t="str">
        <f t="shared" ca="1" si="95"/>
        <v/>
      </c>
      <c r="N398" s="127" t="str">
        <f t="shared" ca="1" si="96"/>
        <v/>
      </c>
      <c r="O398" s="180" t="str">
        <f t="shared" ca="1" si="97"/>
        <v/>
      </c>
      <c r="P398" s="183" t="str">
        <f t="shared" ca="1" si="98"/>
        <v/>
      </c>
      <c r="Q398" s="120" t="str">
        <f t="shared" ca="1" si="100"/>
        <v/>
      </c>
      <c r="R398" s="77">
        <f ca="1">IFERROR(SUM($I$15:I398)/$N$5,"")</f>
        <v>0.10347506869059953</v>
      </c>
    </row>
    <row r="399" spans="1:18" x14ac:dyDescent="0.25">
      <c r="A399" s="169">
        <v>14</v>
      </c>
      <c r="B399" s="174">
        <f t="shared" si="99"/>
        <v>43576.291666665733</v>
      </c>
      <c r="C399" s="127" t="str">
        <f t="shared" ca="1" si="85"/>
        <v/>
      </c>
      <c r="D399" s="180">
        <f t="shared" ca="1" si="86"/>
        <v>947</v>
      </c>
      <c r="E399" s="180">
        <f t="shared" ca="1" si="87"/>
        <v>44</v>
      </c>
      <c r="F399" s="180">
        <f t="shared" ca="1" si="88"/>
        <v>36</v>
      </c>
      <c r="G399" s="180">
        <f t="shared" ca="1" si="89"/>
        <v>196.73</v>
      </c>
      <c r="H399" s="180">
        <f t="shared" ca="1" si="90"/>
        <v>4565</v>
      </c>
      <c r="I399" s="183">
        <f t="shared" ca="1" si="91"/>
        <v>28</v>
      </c>
      <c r="J399" s="176" t="str">
        <f t="shared" ca="1" si="92"/>
        <v/>
      </c>
      <c r="K399" s="127" t="str">
        <f t="shared" ca="1" si="93"/>
        <v/>
      </c>
      <c r="L399" s="183" t="str">
        <f t="shared" ca="1" si="94"/>
        <v/>
      </c>
      <c r="M399" s="127" t="str">
        <f t="shared" ca="1" si="95"/>
        <v/>
      </c>
      <c r="N399" s="127" t="str">
        <f t="shared" ca="1" si="96"/>
        <v/>
      </c>
      <c r="O399" s="180" t="str">
        <f t="shared" ca="1" si="97"/>
        <v/>
      </c>
      <c r="P399" s="183" t="str">
        <f t="shared" ca="1" si="98"/>
        <v/>
      </c>
      <c r="Q399" s="120" t="str">
        <f t="shared" ca="1" si="100"/>
        <v/>
      </c>
      <c r="R399" s="77">
        <f ca="1">IFERROR(SUM($I$15:I399)/$N$5,"")</f>
        <v>0.10363271924688078</v>
      </c>
    </row>
    <row r="400" spans="1:18" x14ac:dyDescent="0.25">
      <c r="A400" s="169">
        <v>15</v>
      </c>
      <c r="B400" s="174">
        <f t="shared" si="99"/>
        <v>43576.333333332397</v>
      </c>
      <c r="C400" s="127" t="str">
        <f t="shared" ref="C400:C463" ca="1" si="101">IF($B400&gt;$B$10,"",IFERROR(AVERAGE(INDIRECT("'"&amp;TEXT($B400-TIME(6,1,0),"MM-DD-YY")&amp;"'!C"&amp;$A400)),""))</f>
        <v/>
      </c>
      <c r="D400" s="180">
        <f t="shared" ref="D400:D463" ca="1" si="102">IF($B400&gt;$B$10,"",IFERROR(AVERAGE(INDIRECT("'"&amp;TEXT($B400-TIME(6,1,0),"MM-DD-YY")&amp;"'!D"&amp;$A400)),""))</f>
        <v>945</v>
      </c>
      <c r="E400" s="180">
        <f t="shared" ref="E400:E463" ca="1" si="103">IF($B400&gt;$B$10,"",IFERROR(AVERAGE(INDIRECT("'"&amp;TEXT($B400-TIME(6,1,0),"MM-DD-YY")&amp;"'!E"&amp;$A400)),""))</f>
        <v>44</v>
      </c>
      <c r="F400" s="180">
        <f t="shared" ref="F400:F463" ca="1" si="104">IF($B400&gt;$B$10,"",IFERROR(AVERAGE(INDIRECT("'"&amp;TEXT($B400-TIME(6,1,0),"MM-DD-YY")&amp;"'!P"&amp;$A400)),""))</f>
        <v>38</v>
      </c>
      <c r="G400" s="180">
        <f t="shared" ref="G400:G463" ca="1" si="105">IF($B400&gt;$B$10,"",IFERROR(AVERAGE(INDIRECT("'"&amp;TEXT($B400-TIME(6,1,0),"MM-DD-YY")&amp;"'!AC"&amp;$A400)),""))</f>
        <v>197.42</v>
      </c>
      <c r="H400" s="180">
        <f t="shared" ref="H400:H463" ca="1" si="106">IF($B400&gt;$B$10,"",IFERROR(AVERAGE(INDIRECT("'"&amp;TEXT($B400-TIME(6,1,0),"MM-DD-YY")&amp;"'!O"&amp;$A400)),""))</f>
        <v>4597</v>
      </c>
      <c r="I400" s="183">
        <f t="shared" ref="I400:I463" ca="1" si="107">IF($B400&gt;$B$10,"",IFERROR(AVERAGE(INDIRECT("'"&amp;TEXT($B400-TIME(6,1,0),"MM-DD-YY")&amp;"'!Q"&amp;$A400)),""))</f>
        <v>31</v>
      </c>
      <c r="J400" s="176" t="str">
        <f t="shared" ref="J400:J463" ca="1" si="108">IF($B400&gt;$B$10,"",IFERROR(AVERAGE(INDIRECT("'"&amp;TEXT($B400-TIME(6,1,0),"MM-DD-YY")&amp;"'!T"&amp;$A400)),""))</f>
        <v/>
      </c>
      <c r="K400" s="127" t="str">
        <f t="shared" ref="K400:K463" ca="1" si="109">IF($B400&gt;$B$10,"",IFERROR(AVERAGE(INDIRECT("'"&amp;TEXT($B400-TIME(6,1,0),"MM-DD-YY")&amp;"'!I"&amp;$A400)),""))</f>
        <v/>
      </c>
      <c r="L400" s="183" t="str">
        <f t="shared" ref="L400:L463" ca="1" si="110">IF($B400&gt;$B$10,"",IFERROR(AVERAGE(INDIRECT("'"&amp;TEXT($B400-TIME(6,1,0),"MM-DD-YY")&amp;"'!J"&amp;$A400)),""))</f>
        <v/>
      </c>
      <c r="M400" s="127" t="str">
        <f t="shared" ref="M400:M463" ca="1" si="111">IF($B400&gt;$B$10,"",IFERROR(AVERAGE(INDIRECT("'"&amp;TEXT($B400-TIME(6,1,0),"MM-DD-YY")&amp;"'!K"&amp;$A400)),""))</f>
        <v/>
      </c>
      <c r="N400" s="127" t="str">
        <f t="shared" ref="N400:N463" ca="1" si="112">IF($B400&gt;$B$10,"",IFERROR(AVERAGE(INDIRECT("'"&amp;TEXT($B400-TIME(6,1,0),"MM-DD-YY")&amp;"'!L"&amp;$A400)),""))</f>
        <v/>
      </c>
      <c r="O400" s="180" t="str">
        <f t="shared" ref="O400:O463" ca="1" si="113">IF($B400&gt;$B$10,"",IFERROR(AVERAGE(INDIRECT("'"&amp;TEXT($B400-TIME(6,1,0),"MM-DD-YY")&amp;"'!M"&amp;$A400)),""))</f>
        <v/>
      </c>
      <c r="P400" s="183" t="str">
        <f t="shared" ref="P400:P463" ca="1" si="114">IF($B400&gt;$B$10,"",IFERROR(AVERAGE(INDIRECT("'"&amp;TEXT($B400-TIME(6,1,0),"MM-DD-YY")&amp;"'!N"&amp;$A400)),""))</f>
        <v/>
      </c>
      <c r="Q400" s="120" t="str">
        <f t="shared" ca="1" si="100"/>
        <v/>
      </c>
      <c r="R400" s="77">
        <f ca="1">IFERROR(SUM($I$15:I400)/$N$5,"")</f>
        <v>0.10380726093419215</v>
      </c>
    </row>
    <row r="401" spans="1:18" x14ac:dyDescent="0.25">
      <c r="A401" s="169">
        <v>16</v>
      </c>
      <c r="B401" s="174">
        <f t="shared" ref="B401:B464" si="115">+B400+TIME(1,0,0)</f>
        <v>43576.374999999061</v>
      </c>
      <c r="C401" s="127" t="str">
        <f t="shared" ca="1" si="101"/>
        <v/>
      </c>
      <c r="D401" s="180">
        <f t="shared" ca="1" si="102"/>
        <v>945</v>
      </c>
      <c r="E401" s="180">
        <f t="shared" ca="1" si="103"/>
        <v>44</v>
      </c>
      <c r="F401" s="180">
        <f t="shared" ca="1" si="104"/>
        <v>40</v>
      </c>
      <c r="G401" s="180" t="str">
        <f t="shared" ca="1" si="105"/>
        <v/>
      </c>
      <c r="H401" s="180">
        <f t="shared" ca="1" si="106"/>
        <v>4623</v>
      </c>
      <c r="I401" s="183">
        <f t="shared" ca="1" si="107"/>
        <v>30</v>
      </c>
      <c r="J401" s="176" t="str">
        <f t="shared" ca="1" si="108"/>
        <v/>
      </c>
      <c r="K401" s="127" t="str">
        <f t="shared" ca="1" si="109"/>
        <v/>
      </c>
      <c r="L401" s="183" t="str">
        <f t="shared" ca="1" si="110"/>
        <v/>
      </c>
      <c r="M401" s="127" t="str">
        <f t="shared" ca="1" si="111"/>
        <v/>
      </c>
      <c r="N401" s="127" t="str">
        <f t="shared" ca="1" si="112"/>
        <v/>
      </c>
      <c r="O401" s="180" t="str">
        <f t="shared" ca="1" si="113"/>
        <v/>
      </c>
      <c r="P401" s="183" t="str">
        <f t="shared" ca="1" si="114"/>
        <v/>
      </c>
      <c r="Q401" s="120" t="str">
        <f t="shared" ca="1" si="100"/>
        <v/>
      </c>
      <c r="R401" s="77">
        <f ca="1">IFERROR(SUM($I$15:I401)/$N$5,"")</f>
        <v>0.10397617224449349</v>
      </c>
    </row>
    <row r="402" spans="1:18" x14ac:dyDescent="0.25">
      <c r="A402" s="169">
        <v>17</v>
      </c>
      <c r="B402" s="174">
        <f t="shared" si="115"/>
        <v>43576.416666665726</v>
      </c>
      <c r="C402" s="127" t="str">
        <f t="shared" ca="1" si="101"/>
        <v/>
      </c>
      <c r="D402" s="180">
        <f t="shared" ca="1" si="102"/>
        <v>953</v>
      </c>
      <c r="E402" s="180">
        <f t="shared" ca="1" si="103"/>
        <v>44</v>
      </c>
      <c r="F402" s="180">
        <f t="shared" ca="1" si="104"/>
        <v>39</v>
      </c>
      <c r="G402" s="180" t="str">
        <f t="shared" ca="1" si="105"/>
        <v/>
      </c>
      <c r="H402" s="180">
        <f t="shared" ca="1" si="106"/>
        <v>4681</v>
      </c>
      <c r="I402" s="183">
        <f t="shared" ca="1" si="107"/>
        <v>29</v>
      </c>
      <c r="J402" s="176" t="str">
        <f t="shared" ca="1" si="108"/>
        <v/>
      </c>
      <c r="K402" s="127" t="str">
        <f t="shared" ca="1" si="109"/>
        <v/>
      </c>
      <c r="L402" s="183" t="str">
        <f t="shared" ca="1" si="110"/>
        <v/>
      </c>
      <c r="M402" s="127" t="str">
        <f t="shared" ca="1" si="111"/>
        <v/>
      </c>
      <c r="N402" s="127" t="str">
        <f t="shared" ca="1" si="112"/>
        <v/>
      </c>
      <c r="O402" s="180" t="str">
        <f t="shared" ca="1" si="113"/>
        <v/>
      </c>
      <c r="P402" s="183" t="str">
        <f t="shared" ca="1" si="114"/>
        <v/>
      </c>
      <c r="Q402" s="120" t="str">
        <f t="shared" ca="1" si="100"/>
        <v/>
      </c>
      <c r="R402" s="77">
        <f ca="1">IFERROR(SUM($I$15:I402)/$N$5,"")</f>
        <v>0.10413945317778478</v>
      </c>
    </row>
    <row r="403" spans="1:18" x14ac:dyDescent="0.25">
      <c r="A403" s="169">
        <v>18</v>
      </c>
      <c r="B403" s="174">
        <f t="shared" si="115"/>
        <v>43576.45833333239</v>
      </c>
      <c r="C403" s="127" t="str">
        <f t="shared" ca="1" si="101"/>
        <v/>
      </c>
      <c r="D403" s="180">
        <f t="shared" ca="1" si="102"/>
        <v>923</v>
      </c>
      <c r="E403" s="180">
        <f t="shared" ca="1" si="103"/>
        <v>44</v>
      </c>
      <c r="F403" s="180">
        <f t="shared" ca="1" si="104"/>
        <v>36</v>
      </c>
      <c r="G403" s="180" t="str">
        <f t="shared" ca="1" si="105"/>
        <v/>
      </c>
      <c r="H403" s="180">
        <f t="shared" ca="1" si="106"/>
        <v>4721</v>
      </c>
      <c r="I403" s="183">
        <f t="shared" ca="1" si="107"/>
        <v>28</v>
      </c>
      <c r="J403" s="176" t="str">
        <f t="shared" ca="1" si="108"/>
        <v/>
      </c>
      <c r="K403" s="127" t="str">
        <f t="shared" ca="1" si="109"/>
        <v/>
      </c>
      <c r="L403" s="183" t="str">
        <f t="shared" ca="1" si="110"/>
        <v/>
      </c>
      <c r="M403" s="127" t="str">
        <f t="shared" ca="1" si="111"/>
        <v/>
      </c>
      <c r="N403" s="127" t="str">
        <f t="shared" ca="1" si="112"/>
        <v/>
      </c>
      <c r="O403" s="180" t="str">
        <f t="shared" ca="1" si="113"/>
        <v/>
      </c>
      <c r="P403" s="183" t="str">
        <f t="shared" ca="1" si="114"/>
        <v/>
      </c>
      <c r="Q403" s="120" t="str">
        <f t="shared" ca="1" si="100"/>
        <v/>
      </c>
      <c r="R403" s="77">
        <f ca="1">IFERROR(SUM($I$15:I403)/$N$5,"")</f>
        <v>0.10429710373406603</v>
      </c>
    </row>
    <row r="404" spans="1:18" x14ac:dyDescent="0.25">
      <c r="A404" s="169">
        <v>19</v>
      </c>
      <c r="B404" s="174">
        <f t="shared" si="115"/>
        <v>43576.499999999054</v>
      </c>
      <c r="C404" s="127" t="str">
        <f t="shared" ca="1" si="101"/>
        <v/>
      </c>
      <c r="D404" s="180">
        <f t="shared" ca="1" si="102"/>
        <v>933</v>
      </c>
      <c r="E404" s="180">
        <f t="shared" ca="1" si="103"/>
        <v>44</v>
      </c>
      <c r="F404" s="180">
        <f t="shared" ca="1" si="104"/>
        <v>38</v>
      </c>
      <c r="G404" s="180" t="str">
        <f t="shared" ca="1" si="105"/>
        <v/>
      </c>
      <c r="H404" s="180">
        <f t="shared" ca="1" si="106"/>
        <v>4544</v>
      </c>
      <c r="I404" s="183">
        <f t="shared" ca="1" si="107"/>
        <v>26</v>
      </c>
      <c r="J404" s="176" t="str">
        <f t="shared" ca="1" si="108"/>
        <v/>
      </c>
      <c r="K404" s="127" t="str">
        <f t="shared" ca="1" si="109"/>
        <v/>
      </c>
      <c r="L404" s="183" t="str">
        <f t="shared" ca="1" si="110"/>
        <v/>
      </c>
      <c r="M404" s="127" t="str">
        <f t="shared" ca="1" si="111"/>
        <v/>
      </c>
      <c r="N404" s="127" t="str">
        <f t="shared" ca="1" si="112"/>
        <v/>
      </c>
      <c r="O404" s="180" t="str">
        <f t="shared" ca="1" si="113"/>
        <v/>
      </c>
      <c r="P404" s="183" t="str">
        <f t="shared" ca="1" si="114"/>
        <v/>
      </c>
      <c r="Q404" s="120" t="str">
        <f t="shared" ca="1" si="100"/>
        <v/>
      </c>
      <c r="R404" s="77">
        <f ca="1">IFERROR(SUM($I$15:I404)/$N$5,"")</f>
        <v>0.10444349353632719</v>
      </c>
    </row>
    <row r="405" spans="1:18" x14ac:dyDescent="0.25">
      <c r="A405" s="169">
        <v>20</v>
      </c>
      <c r="B405" s="174">
        <f t="shared" si="115"/>
        <v>43576.541666665718</v>
      </c>
      <c r="C405" s="127" t="str">
        <f t="shared" ca="1" si="101"/>
        <v/>
      </c>
      <c r="D405" s="180">
        <f t="shared" ca="1" si="102"/>
        <v>958</v>
      </c>
      <c r="E405" s="180">
        <f t="shared" ca="1" si="103"/>
        <v>44</v>
      </c>
      <c r="F405" s="180">
        <f t="shared" ca="1" si="104"/>
        <v>37</v>
      </c>
      <c r="G405" s="180" t="str">
        <f t="shared" ca="1" si="105"/>
        <v/>
      </c>
      <c r="H405" s="180">
        <f t="shared" ca="1" si="106"/>
        <v>4791</v>
      </c>
      <c r="I405" s="183">
        <f t="shared" ca="1" si="107"/>
        <v>28</v>
      </c>
      <c r="J405" s="176" t="str">
        <f t="shared" ca="1" si="108"/>
        <v/>
      </c>
      <c r="K405" s="127" t="str">
        <f t="shared" ca="1" si="109"/>
        <v/>
      </c>
      <c r="L405" s="183" t="str">
        <f t="shared" ca="1" si="110"/>
        <v/>
      </c>
      <c r="M405" s="127" t="str">
        <f t="shared" ca="1" si="111"/>
        <v/>
      </c>
      <c r="N405" s="127" t="str">
        <f t="shared" ca="1" si="112"/>
        <v/>
      </c>
      <c r="O405" s="180" t="str">
        <f t="shared" ca="1" si="113"/>
        <v/>
      </c>
      <c r="P405" s="183" t="str">
        <f t="shared" ca="1" si="114"/>
        <v/>
      </c>
      <c r="Q405" s="120" t="str">
        <f t="shared" ca="1" si="100"/>
        <v/>
      </c>
      <c r="R405" s="77">
        <f ca="1">IFERROR(SUM($I$15:I405)/$N$5,"")</f>
        <v>0.10460114409260844</v>
      </c>
    </row>
    <row r="406" spans="1:18" x14ac:dyDescent="0.25">
      <c r="A406" s="169">
        <v>21</v>
      </c>
      <c r="B406" s="174">
        <f t="shared" si="115"/>
        <v>43576.583333332383</v>
      </c>
      <c r="C406" s="127" t="str">
        <f t="shared" ca="1" si="101"/>
        <v/>
      </c>
      <c r="D406" s="180">
        <f t="shared" ca="1" si="102"/>
        <v>945</v>
      </c>
      <c r="E406" s="180">
        <f t="shared" ca="1" si="103"/>
        <v>44</v>
      </c>
      <c r="F406" s="180">
        <f t="shared" ca="1" si="104"/>
        <v>36</v>
      </c>
      <c r="G406" s="180" t="str">
        <f t="shared" ca="1" si="105"/>
        <v/>
      </c>
      <c r="H406" s="180">
        <f t="shared" ca="1" si="106"/>
        <v>5185</v>
      </c>
      <c r="I406" s="183">
        <f t="shared" ca="1" si="107"/>
        <v>29</v>
      </c>
      <c r="J406" s="176" t="str">
        <f t="shared" ca="1" si="108"/>
        <v/>
      </c>
      <c r="K406" s="127" t="str">
        <f t="shared" ca="1" si="109"/>
        <v/>
      </c>
      <c r="L406" s="183" t="str">
        <f t="shared" ca="1" si="110"/>
        <v/>
      </c>
      <c r="M406" s="127" t="str">
        <f t="shared" ca="1" si="111"/>
        <v/>
      </c>
      <c r="N406" s="127" t="str">
        <f t="shared" ca="1" si="112"/>
        <v/>
      </c>
      <c r="O406" s="180" t="str">
        <f t="shared" ca="1" si="113"/>
        <v/>
      </c>
      <c r="P406" s="183" t="str">
        <f t="shared" ca="1" si="114"/>
        <v/>
      </c>
      <c r="Q406" s="120" t="str">
        <f t="shared" ca="1" si="100"/>
        <v/>
      </c>
      <c r="R406" s="77">
        <f ca="1">IFERROR(SUM($I$15:I406)/$N$5,"")</f>
        <v>0.10476442502589974</v>
      </c>
    </row>
    <row r="407" spans="1:18" x14ac:dyDescent="0.25">
      <c r="A407" s="169">
        <v>22</v>
      </c>
      <c r="B407" s="174">
        <f t="shared" si="115"/>
        <v>43576.624999999047</v>
      </c>
      <c r="C407" s="127" t="str">
        <f t="shared" ca="1" si="101"/>
        <v/>
      </c>
      <c r="D407" s="180">
        <f t="shared" ca="1" si="102"/>
        <v>652</v>
      </c>
      <c r="E407" s="180">
        <f t="shared" ca="1" si="103"/>
        <v>44</v>
      </c>
      <c r="F407" s="180">
        <f t="shared" ca="1" si="104"/>
        <v>39</v>
      </c>
      <c r="G407" s="180" t="str">
        <f t="shared" ca="1" si="105"/>
        <v/>
      </c>
      <c r="H407" s="180">
        <f t="shared" ca="1" si="106"/>
        <v>4975</v>
      </c>
      <c r="I407" s="183">
        <f t="shared" ca="1" si="107"/>
        <v>27</v>
      </c>
      <c r="J407" s="176" t="str">
        <f t="shared" ca="1" si="108"/>
        <v/>
      </c>
      <c r="K407" s="127" t="str">
        <f t="shared" ca="1" si="109"/>
        <v/>
      </c>
      <c r="L407" s="183" t="str">
        <f t="shared" ca="1" si="110"/>
        <v/>
      </c>
      <c r="M407" s="127" t="str">
        <f t="shared" ca="1" si="111"/>
        <v/>
      </c>
      <c r="N407" s="127" t="str">
        <f t="shared" ca="1" si="112"/>
        <v/>
      </c>
      <c r="O407" s="180" t="str">
        <f t="shared" ca="1" si="113"/>
        <v/>
      </c>
      <c r="P407" s="183" t="str">
        <f t="shared" ca="1" si="114"/>
        <v/>
      </c>
      <c r="Q407" s="120" t="str">
        <f t="shared" ca="1" si="100"/>
        <v/>
      </c>
      <c r="R407" s="77">
        <f ca="1">IFERROR(SUM($I$15:I407)/$N$5,"")</f>
        <v>0.10491644520517093</v>
      </c>
    </row>
    <row r="408" spans="1:18" x14ac:dyDescent="0.25">
      <c r="A408" s="169">
        <v>23</v>
      </c>
      <c r="B408" s="174">
        <f t="shared" si="115"/>
        <v>43576.666666665711</v>
      </c>
      <c r="C408" s="127" t="str">
        <f t="shared" ca="1" si="101"/>
        <v/>
      </c>
      <c r="D408" s="180">
        <f t="shared" ca="1" si="102"/>
        <v>960</v>
      </c>
      <c r="E408" s="180">
        <f t="shared" ca="1" si="103"/>
        <v>44</v>
      </c>
      <c r="F408" s="180">
        <f t="shared" ca="1" si="104"/>
        <v>34</v>
      </c>
      <c r="G408" s="180" t="str">
        <f t="shared" ca="1" si="105"/>
        <v/>
      </c>
      <c r="H408" s="180">
        <f t="shared" ca="1" si="106"/>
        <v>4818</v>
      </c>
      <c r="I408" s="183">
        <f t="shared" ca="1" si="107"/>
        <v>26</v>
      </c>
      <c r="J408" s="176" t="str">
        <f t="shared" ca="1" si="108"/>
        <v/>
      </c>
      <c r="K408" s="127" t="str">
        <f t="shared" ca="1" si="109"/>
        <v/>
      </c>
      <c r="L408" s="183" t="str">
        <f t="shared" ca="1" si="110"/>
        <v/>
      </c>
      <c r="M408" s="127" t="str">
        <f t="shared" ca="1" si="111"/>
        <v/>
      </c>
      <c r="N408" s="127" t="str">
        <f t="shared" ca="1" si="112"/>
        <v/>
      </c>
      <c r="O408" s="180" t="str">
        <f t="shared" ca="1" si="113"/>
        <v/>
      </c>
      <c r="P408" s="183" t="str">
        <f t="shared" ca="1" si="114"/>
        <v/>
      </c>
      <c r="Q408" s="120" t="str">
        <f t="shared" ca="1" si="100"/>
        <v/>
      </c>
      <c r="R408" s="77">
        <f ca="1">IFERROR(SUM($I$15:I408)/$N$5,"")</f>
        <v>0.1050628350074321</v>
      </c>
    </row>
    <row r="409" spans="1:18" x14ac:dyDescent="0.25">
      <c r="A409" s="169">
        <v>24</v>
      </c>
      <c r="B409" s="174">
        <f t="shared" si="115"/>
        <v>43576.708333332375</v>
      </c>
      <c r="C409" s="127" t="str">
        <f t="shared" ca="1" si="101"/>
        <v/>
      </c>
      <c r="D409" s="180">
        <f t="shared" ca="1" si="102"/>
        <v>953</v>
      </c>
      <c r="E409" s="180">
        <f t="shared" ca="1" si="103"/>
        <v>44</v>
      </c>
      <c r="F409" s="180">
        <f t="shared" ca="1" si="104"/>
        <v>36</v>
      </c>
      <c r="G409" s="180" t="str">
        <f t="shared" ca="1" si="105"/>
        <v/>
      </c>
      <c r="H409" s="180">
        <f t="shared" ca="1" si="106"/>
        <v>4627</v>
      </c>
      <c r="I409" s="183">
        <f t="shared" ca="1" si="107"/>
        <v>28</v>
      </c>
      <c r="J409" s="176" t="str">
        <f t="shared" ca="1" si="108"/>
        <v/>
      </c>
      <c r="K409" s="127" t="str">
        <f t="shared" ca="1" si="109"/>
        <v/>
      </c>
      <c r="L409" s="183" t="str">
        <f t="shared" ca="1" si="110"/>
        <v/>
      </c>
      <c r="M409" s="127" t="str">
        <f t="shared" ca="1" si="111"/>
        <v/>
      </c>
      <c r="N409" s="127" t="str">
        <f t="shared" ca="1" si="112"/>
        <v/>
      </c>
      <c r="O409" s="180" t="str">
        <f t="shared" ca="1" si="113"/>
        <v/>
      </c>
      <c r="P409" s="183" t="str">
        <f t="shared" ca="1" si="114"/>
        <v/>
      </c>
      <c r="Q409" s="120" t="str">
        <f t="shared" ca="1" si="100"/>
        <v/>
      </c>
      <c r="R409" s="77">
        <f ca="1">IFERROR(SUM($I$15:I409)/$N$5,"")</f>
        <v>0.10522048556371334</v>
      </c>
    </row>
    <row r="410" spans="1:18" x14ac:dyDescent="0.25">
      <c r="A410" s="169">
        <v>25</v>
      </c>
      <c r="B410" s="174">
        <f t="shared" si="115"/>
        <v>43576.74999999904</v>
      </c>
      <c r="C410" s="127" t="str">
        <f t="shared" ca="1" si="101"/>
        <v/>
      </c>
      <c r="D410" s="180">
        <f t="shared" ca="1" si="102"/>
        <v>936</v>
      </c>
      <c r="E410" s="180">
        <f t="shared" ca="1" si="103"/>
        <v>44</v>
      </c>
      <c r="F410" s="180">
        <f t="shared" ca="1" si="104"/>
        <v>38</v>
      </c>
      <c r="G410" s="180" t="str">
        <f t="shared" ca="1" si="105"/>
        <v/>
      </c>
      <c r="H410" s="180">
        <f t="shared" ca="1" si="106"/>
        <v>4878</v>
      </c>
      <c r="I410" s="183">
        <f t="shared" ca="1" si="107"/>
        <v>25</v>
      </c>
      <c r="J410" s="176" t="str">
        <f t="shared" ca="1" si="108"/>
        <v/>
      </c>
      <c r="K410" s="127" t="str">
        <f t="shared" ca="1" si="109"/>
        <v/>
      </c>
      <c r="L410" s="183" t="str">
        <f t="shared" ca="1" si="110"/>
        <v/>
      </c>
      <c r="M410" s="127" t="str">
        <f t="shared" ca="1" si="111"/>
        <v/>
      </c>
      <c r="N410" s="127" t="str">
        <f t="shared" ca="1" si="112"/>
        <v/>
      </c>
      <c r="O410" s="180" t="str">
        <f t="shared" ca="1" si="113"/>
        <v/>
      </c>
      <c r="P410" s="183" t="str">
        <f t="shared" ca="1" si="114"/>
        <v/>
      </c>
      <c r="Q410" s="120" t="str">
        <f t="shared" ca="1" si="100"/>
        <v/>
      </c>
      <c r="R410" s="77">
        <f ca="1">IFERROR(SUM($I$15:I410)/$N$5,"")</f>
        <v>0.10536124498896446</v>
      </c>
    </row>
    <row r="411" spans="1:18" x14ac:dyDescent="0.25">
      <c r="A411" s="169">
        <v>26</v>
      </c>
      <c r="B411" s="174">
        <f t="shared" si="115"/>
        <v>43576.791666665704</v>
      </c>
      <c r="C411" s="127" t="str">
        <f t="shared" ca="1" si="101"/>
        <v/>
      </c>
      <c r="D411" s="180">
        <f t="shared" ca="1" si="102"/>
        <v>932</v>
      </c>
      <c r="E411" s="180">
        <f t="shared" ca="1" si="103"/>
        <v>44</v>
      </c>
      <c r="F411" s="180">
        <f t="shared" ca="1" si="104"/>
        <v>36</v>
      </c>
      <c r="G411" s="180">
        <f t="shared" ca="1" si="105"/>
        <v>185</v>
      </c>
      <c r="H411" s="180">
        <f t="shared" ca="1" si="106"/>
        <v>4884</v>
      </c>
      <c r="I411" s="183">
        <f t="shared" ca="1" si="107"/>
        <v>27</v>
      </c>
      <c r="J411" s="176" t="str">
        <f t="shared" ca="1" si="108"/>
        <v/>
      </c>
      <c r="K411" s="127" t="str">
        <f t="shared" ca="1" si="109"/>
        <v/>
      </c>
      <c r="L411" s="183" t="str">
        <f t="shared" ca="1" si="110"/>
        <v/>
      </c>
      <c r="M411" s="127" t="str">
        <f t="shared" ca="1" si="111"/>
        <v/>
      </c>
      <c r="N411" s="127" t="str">
        <f t="shared" ca="1" si="112"/>
        <v/>
      </c>
      <c r="O411" s="180" t="str">
        <f t="shared" ca="1" si="113"/>
        <v/>
      </c>
      <c r="P411" s="183" t="str">
        <f t="shared" ca="1" si="114"/>
        <v/>
      </c>
      <c r="Q411" s="120" t="str">
        <f t="shared" ca="1" si="100"/>
        <v/>
      </c>
      <c r="R411" s="77">
        <f ca="1">IFERROR(SUM($I$15:I411)/$N$5,"")</f>
        <v>0.10551326516823567</v>
      </c>
    </row>
    <row r="412" spans="1:18" x14ac:dyDescent="0.25">
      <c r="A412" s="169">
        <v>27</v>
      </c>
      <c r="B412" s="174">
        <f t="shared" si="115"/>
        <v>43576.833333332368</v>
      </c>
      <c r="C412" s="127" t="str">
        <f t="shared" ca="1" si="101"/>
        <v/>
      </c>
      <c r="D412" s="180">
        <f t="shared" ca="1" si="102"/>
        <v>952</v>
      </c>
      <c r="E412" s="180">
        <f t="shared" ca="1" si="103"/>
        <v>44</v>
      </c>
      <c r="F412" s="180">
        <f t="shared" ca="1" si="104"/>
        <v>38</v>
      </c>
      <c r="G412" s="180" t="str">
        <f t="shared" ca="1" si="105"/>
        <v/>
      </c>
      <c r="H412" s="180">
        <f t="shared" ca="1" si="106"/>
        <v>4837</v>
      </c>
      <c r="I412" s="183">
        <f t="shared" ca="1" si="107"/>
        <v>25</v>
      </c>
      <c r="J412" s="176" t="str">
        <f t="shared" ca="1" si="108"/>
        <v/>
      </c>
      <c r="K412" s="127" t="str">
        <f t="shared" ca="1" si="109"/>
        <v/>
      </c>
      <c r="L412" s="183" t="str">
        <f t="shared" ca="1" si="110"/>
        <v/>
      </c>
      <c r="M412" s="127" t="str">
        <f t="shared" ca="1" si="111"/>
        <v/>
      </c>
      <c r="N412" s="127" t="str">
        <f t="shared" ca="1" si="112"/>
        <v/>
      </c>
      <c r="O412" s="180" t="str">
        <f t="shared" ca="1" si="113"/>
        <v/>
      </c>
      <c r="P412" s="183" t="str">
        <f t="shared" ca="1" si="114"/>
        <v/>
      </c>
      <c r="Q412" s="120" t="str">
        <f t="shared" ca="1" si="100"/>
        <v/>
      </c>
      <c r="R412" s="77">
        <f ca="1">IFERROR(SUM($I$15:I412)/$N$5,"")</f>
        <v>0.10565402459348679</v>
      </c>
    </row>
    <row r="413" spans="1:18" x14ac:dyDescent="0.25">
      <c r="A413" s="169">
        <v>28</v>
      </c>
      <c r="B413" s="174">
        <f t="shared" si="115"/>
        <v>43576.874999999032</v>
      </c>
      <c r="C413" s="127" t="str">
        <f t="shared" ca="1" si="101"/>
        <v/>
      </c>
      <c r="D413" s="180">
        <f t="shared" ca="1" si="102"/>
        <v>953</v>
      </c>
      <c r="E413" s="180">
        <f t="shared" ca="1" si="103"/>
        <v>44</v>
      </c>
      <c r="F413" s="180">
        <f t="shared" ca="1" si="104"/>
        <v>36</v>
      </c>
      <c r="G413" s="180">
        <f t="shared" ca="1" si="105"/>
        <v>185</v>
      </c>
      <c r="H413" s="180">
        <f t="shared" ca="1" si="106"/>
        <v>4675</v>
      </c>
      <c r="I413" s="183">
        <f t="shared" ca="1" si="107"/>
        <v>25</v>
      </c>
      <c r="J413" s="176" t="str">
        <f t="shared" ca="1" si="108"/>
        <v/>
      </c>
      <c r="K413" s="127" t="str">
        <f t="shared" ca="1" si="109"/>
        <v/>
      </c>
      <c r="L413" s="183" t="str">
        <f t="shared" ca="1" si="110"/>
        <v/>
      </c>
      <c r="M413" s="127" t="str">
        <f t="shared" ca="1" si="111"/>
        <v/>
      </c>
      <c r="N413" s="127" t="str">
        <f t="shared" ca="1" si="112"/>
        <v/>
      </c>
      <c r="O413" s="180" t="str">
        <f t="shared" ca="1" si="113"/>
        <v/>
      </c>
      <c r="P413" s="183" t="str">
        <f t="shared" ca="1" si="114"/>
        <v/>
      </c>
      <c r="Q413" s="120" t="str">
        <f t="shared" ca="1" si="100"/>
        <v/>
      </c>
      <c r="R413" s="77">
        <f ca="1">IFERROR(SUM($I$15:I413)/$N$5,"")</f>
        <v>0.10579478401873789</v>
      </c>
    </row>
    <row r="414" spans="1:18" x14ac:dyDescent="0.25">
      <c r="A414" s="169">
        <v>29</v>
      </c>
      <c r="B414" s="174">
        <f t="shared" si="115"/>
        <v>43576.916666665697</v>
      </c>
      <c r="C414" s="127" t="str">
        <f t="shared" ca="1" si="101"/>
        <v/>
      </c>
      <c r="D414" s="180">
        <f t="shared" ca="1" si="102"/>
        <v>954</v>
      </c>
      <c r="E414" s="180">
        <f t="shared" ca="1" si="103"/>
        <v>44</v>
      </c>
      <c r="F414" s="180">
        <f t="shared" ca="1" si="104"/>
        <v>38</v>
      </c>
      <c r="G414" s="180" t="str">
        <f t="shared" ca="1" si="105"/>
        <v/>
      </c>
      <c r="H414" s="180">
        <f t="shared" ca="1" si="106"/>
        <v>4712</v>
      </c>
      <c r="I414" s="183">
        <f t="shared" ca="1" si="107"/>
        <v>28</v>
      </c>
      <c r="J414" s="176" t="str">
        <f t="shared" ca="1" si="108"/>
        <v/>
      </c>
      <c r="K414" s="127" t="str">
        <f t="shared" ca="1" si="109"/>
        <v/>
      </c>
      <c r="L414" s="183" t="str">
        <f t="shared" ca="1" si="110"/>
        <v/>
      </c>
      <c r="M414" s="127" t="str">
        <f t="shared" ca="1" si="111"/>
        <v/>
      </c>
      <c r="N414" s="127" t="str">
        <f t="shared" ca="1" si="112"/>
        <v/>
      </c>
      <c r="O414" s="180" t="str">
        <f t="shared" ca="1" si="113"/>
        <v/>
      </c>
      <c r="P414" s="183" t="str">
        <f t="shared" ca="1" si="114"/>
        <v/>
      </c>
      <c r="Q414" s="120" t="str">
        <f t="shared" ca="1" si="100"/>
        <v/>
      </c>
      <c r="R414" s="77">
        <f ca="1">IFERROR(SUM($I$15:I414)/$N$5,"")</f>
        <v>0.10595243457501914</v>
      </c>
    </row>
    <row r="415" spans="1:18" x14ac:dyDescent="0.25">
      <c r="A415" s="169">
        <v>30</v>
      </c>
      <c r="B415" s="174">
        <f t="shared" si="115"/>
        <v>43576.958333332361</v>
      </c>
      <c r="C415" s="127" t="str">
        <f t="shared" ca="1" si="101"/>
        <v/>
      </c>
      <c r="D415" s="180">
        <f t="shared" ca="1" si="102"/>
        <v>952</v>
      </c>
      <c r="E415" s="180">
        <f t="shared" ca="1" si="103"/>
        <v>44</v>
      </c>
      <c r="F415" s="180">
        <f t="shared" ca="1" si="104"/>
        <v>36</v>
      </c>
      <c r="G415" s="180" t="str">
        <f t="shared" ca="1" si="105"/>
        <v/>
      </c>
      <c r="H415" s="180">
        <f t="shared" ca="1" si="106"/>
        <v>4662</v>
      </c>
      <c r="I415" s="183">
        <f t="shared" ca="1" si="107"/>
        <v>26</v>
      </c>
      <c r="J415" s="176" t="str">
        <f t="shared" ca="1" si="108"/>
        <v/>
      </c>
      <c r="K415" s="127" t="str">
        <f t="shared" ca="1" si="109"/>
        <v/>
      </c>
      <c r="L415" s="183" t="str">
        <f t="shared" ca="1" si="110"/>
        <v/>
      </c>
      <c r="M415" s="127" t="str">
        <f t="shared" ca="1" si="111"/>
        <v/>
      </c>
      <c r="N415" s="127" t="str">
        <f t="shared" ca="1" si="112"/>
        <v/>
      </c>
      <c r="O415" s="180" t="str">
        <f t="shared" ca="1" si="113"/>
        <v/>
      </c>
      <c r="P415" s="183" t="str">
        <f t="shared" ca="1" si="114"/>
        <v/>
      </c>
      <c r="Q415" s="120" t="str">
        <f t="shared" ca="1" si="100"/>
        <v/>
      </c>
      <c r="R415" s="77">
        <f ca="1">IFERROR(SUM($I$15:I415)/$N$5,"")</f>
        <v>0.1060988243772803</v>
      </c>
    </row>
    <row r="416" spans="1:18" x14ac:dyDescent="0.25">
      <c r="A416" s="169">
        <v>31</v>
      </c>
      <c r="B416" s="174">
        <f t="shared" si="115"/>
        <v>43576.999999999025</v>
      </c>
      <c r="C416" s="127" t="str">
        <f t="shared" ca="1" si="101"/>
        <v/>
      </c>
      <c r="D416" s="180">
        <f t="shared" ca="1" si="102"/>
        <v>950</v>
      </c>
      <c r="E416" s="180">
        <f t="shared" ca="1" si="103"/>
        <v>44</v>
      </c>
      <c r="F416" s="180">
        <f t="shared" ca="1" si="104"/>
        <v>38</v>
      </c>
      <c r="G416" s="180" t="str">
        <f t="shared" ca="1" si="105"/>
        <v/>
      </c>
      <c r="H416" s="180">
        <f t="shared" ca="1" si="106"/>
        <v>4680</v>
      </c>
      <c r="I416" s="183">
        <f t="shared" ca="1" si="107"/>
        <v>27</v>
      </c>
      <c r="J416" s="176" t="str">
        <f t="shared" ca="1" si="108"/>
        <v/>
      </c>
      <c r="K416" s="127" t="str">
        <f t="shared" ca="1" si="109"/>
        <v/>
      </c>
      <c r="L416" s="183" t="str">
        <f t="shared" ca="1" si="110"/>
        <v/>
      </c>
      <c r="M416" s="127" t="str">
        <f t="shared" ca="1" si="111"/>
        <v/>
      </c>
      <c r="N416" s="127" t="str">
        <f t="shared" ca="1" si="112"/>
        <v/>
      </c>
      <c r="O416" s="180" t="str">
        <f t="shared" ca="1" si="113"/>
        <v/>
      </c>
      <c r="P416" s="183" t="str">
        <f t="shared" ca="1" si="114"/>
        <v/>
      </c>
      <c r="Q416" s="120" t="str">
        <f t="shared" ca="1" si="100"/>
        <v/>
      </c>
      <c r="R416" s="77">
        <f ca="1">IFERROR(SUM($I$15:I416)/$N$5,"")</f>
        <v>0.10625084455655151</v>
      </c>
    </row>
    <row r="417" spans="1:18" x14ac:dyDescent="0.25">
      <c r="A417" s="169">
        <v>32</v>
      </c>
      <c r="B417" s="174">
        <f t="shared" si="115"/>
        <v>43577.041666665689</v>
      </c>
      <c r="C417" s="127" t="str">
        <f t="shared" ca="1" si="101"/>
        <v/>
      </c>
      <c r="D417" s="180">
        <f t="shared" ca="1" si="102"/>
        <v>938</v>
      </c>
      <c r="E417" s="180">
        <f t="shared" ca="1" si="103"/>
        <v>44</v>
      </c>
      <c r="F417" s="180">
        <f t="shared" ca="1" si="104"/>
        <v>38</v>
      </c>
      <c r="G417" s="180">
        <f t="shared" ca="1" si="105"/>
        <v>190.34</v>
      </c>
      <c r="H417" s="180">
        <f t="shared" ca="1" si="106"/>
        <v>4671</v>
      </c>
      <c r="I417" s="183">
        <f t="shared" ca="1" si="107"/>
        <v>28</v>
      </c>
      <c r="J417" s="176" t="str">
        <f t="shared" ca="1" si="108"/>
        <v/>
      </c>
      <c r="K417" s="127" t="str">
        <f t="shared" ca="1" si="109"/>
        <v/>
      </c>
      <c r="L417" s="183" t="str">
        <f t="shared" ca="1" si="110"/>
        <v/>
      </c>
      <c r="M417" s="127" t="str">
        <f t="shared" ca="1" si="111"/>
        <v/>
      </c>
      <c r="N417" s="127" t="str">
        <f t="shared" ca="1" si="112"/>
        <v/>
      </c>
      <c r="O417" s="180" t="str">
        <f t="shared" ca="1" si="113"/>
        <v/>
      </c>
      <c r="P417" s="183" t="str">
        <f t="shared" ca="1" si="114"/>
        <v/>
      </c>
      <c r="Q417" s="120" t="str">
        <f t="shared" ca="1" si="100"/>
        <v/>
      </c>
      <c r="R417" s="77">
        <f ca="1">IFERROR(SUM($I$15:I417)/$N$5,"")</f>
        <v>0.10640849511283275</v>
      </c>
    </row>
    <row r="418" spans="1:18" x14ac:dyDescent="0.25">
      <c r="A418" s="169">
        <v>33</v>
      </c>
      <c r="B418" s="174">
        <f t="shared" si="115"/>
        <v>43577.083333332354</v>
      </c>
      <c r="C418" s="127" t="str">
        <f t="shared" ca="1" si="101"/>
        <v/>
      </c>
      <c r="D418" s="180">
        <f t="shared" ca="1" si="102"/>
        <v>925</v>
      </c>
      <c r="E418" s="180">
        <f t="shared" ca="1" si="103"/>
        <v>44</v>
      </c>
      <c r="F418" s="180">
        <f t="shared" ca="1" si="104"/>
        <v>36</v>
      </c>
      <c r="G418" s="180" t="str">
        <f t="shared" ca="1" si="105"/>
        <v/>
      </c>
      <c r="H418" s="180">
        <f t="shared" ca="1" si="106"/>
        <v>4687</v>
      </c>
      <c r="I418" s="183">
        <f t="shared" ca="1" si="107"/>
        <v>27</v>
      </c>
      <c r="J418" s="176" t="str">
        <f t="shared" ca="1" si="108"/>
        <v/>
      </c>
      <c r="K418" s="127" t="str">
        <f t="shared" ca="1" si="109"/>
        <v/>
      </c>
      <c r="L418" s="183" t="str">
        <f t="shared" ca="1" si="110"/>
        <v/>
      </c>
      <c r="M418" s="127" t="str">
        <f t="shared" ca="1" si="111"/>
        <v/>
      </c>
      <c r="N418" s="127" t="str">
        <f t="shared" ca="1" si="112"/>
        <v/>
      </c>
      <c r="O418" s="180" t="str">
        <f t="shared" ca="1" si="113"/>
        <v/>
      </c>
      <c r="P418" s="183" t="str">
        <f t="shared" ca="1" si="114"/>
        <v/>
      </c>
      <c r="Q418" s="120" t="str">
        <f t="shared" ca="1" si="100"/>
        <v/>
      </c>
      <c r="R418" s="77">
        <f ca="1">IFERROR(SUM($I$15:I418)/$N$5,"")</f>
        <v>0.10656051529210396</v>
      </c>
    </row>
    <row r="419" spans="1:18" x14ac:dyDescent="0.25">
      <c r="A419" s="169">
        <v>34</v>
      </c>
      <c r="B419" s="174">
        <f t="shared" si="115"/>
        <v>43577.124999999018</v>
      </c>
      <c r="C419" s="127" t="str">
        <f t="shared" ca="1" si="101"/>
        <v/>
      </c>
      <c r="D419" s="180">
        <f t="shared" ca="1" si="102"/>
        <v>933</v>
      </c>
      <c r="E419" s="180">
        <f t="shared" ca="1" si="103"/>
        <v>44</v>
      </c>
      <c r="F419" s="180">
        <f t="shared" ca="1" si="104"/>
        <v>38</v>
      </c>
      <c r="G419" s="180" t="str">
        <f t="shared" ca="1" si="105"/>
        <v/>
      </c>
      <c r="H419" s="180">
        <f t="shared" ca="1" si="106"/>
        <v>4811</v>
      </c>
      <c r="I419" s="183">
        <f t="shared" ca="1" si="107"/>
        <v>27</v>
      </c>
      <c r="J419" s="176" t="str">
        <f t="shared" ca="1" si="108"/>
        <v/>
      </c>
      <c r="K419" s="127" t="str">
        <f t="shared" ca="1" si="109"/>
        <v/>
      </c>
      <c r="L419" s="183" t="str">
        <f t="shared" ca="1" si="110"/>
        <v/>
      </c>
      <c r="M419" s="127" t="str">
        <f t="shared" ca="1" si="111"/>
        <v/>
      </c>
      <c r="N419" s="127" t="str">
        <f t="shared" ca="1" si="112"/>
        <v/>
      </c>
      <c r="O419" s="180" t="str">
        <f t="shared" ca="1" si="113"/>
        <v/>
      </c>
      <c r="P419" s="183" t="str">
        <f t="shared" ca="1" si="114"/>
        <v/>
      </c>
      <c r="Q419" s="120" t="str">
        <f t="shared" ca="1" si="100"/>
        <v/>
      </c>
      <c r="R419" s="77">
        <f ca="1">IFERROR(SUM($I$15:I419)/$N$5,"")</f>
        <v>0.10671253547137516</v>
      </c>
    </row>
    <row r="420" spans="1:18" x14ac:dyDescent="0.25">
      <c r="A420" s="169">
        <v>35</v>
      </c>
      <c r="B420" s="174">
        <f t="shared" si="115"/>
        <v>43577.166666665682</v>
      </c>
      <c r="C420" s="127" t="str">
        <f t="shared" ca="1" si="101"/>
        <v/>
      </c>
      <c r="D420" s="180">
        <f t="shared" ca="1" si="102"/>
        <v>937</v>
      </c>
      <c r="E420" s="180">
        <f t="shared" ca="1" si="103"/>
        <v>44</v>
      </c>
      <c r="F420" s="180">
        <f t="shared" ca="1" si="104"/>
        <v>39</v>
      </c>
      <c r="G420" s="180" t="str">
        <f t="shared" ca="1" si="105"/>
        <v/>
      </c>
      <c r="H420" s="180">
        <f t="shared" ca="1" si="106"/>
        <v>4780</v>
      </c>
      <c r="I420" s="183">
        <f t="shared" ca="1" si="107"/>
        <v>26</v>
      </c>
      <c r="J420" s="176" t="str">
        <f t="shared" ca="1" si="108"/>
        <v/>
      </c>
      <c r="K420" s="127" t="str">
        <f t="shared" ca="1" si="109"/>
        <v/>
      </c>
      <c r="L420" s="183" t="str">
        <f t="shared" ca="1" si="110"/>
        <v/>
      </c>
      <c r="M420" s="127" t="str">
        <f t="shared" ca="1" si="111"/>
        <v/>
      </c>
      <c r="N420" s="127" t="str">
        <f t="shared" ca="1" si="112"/>
        <v/>
      </c>
      <c r="O420" s="180" t="str">
        <f t="shared" ca="1" si="113"/>
        <v/>
      </c>
      <c r="P420" s="183" t="str">
        <f t="shared" ca="1" si="114"/>
        <v/>
      </c>
      <c r="Q420" s="120" t="str">
        <f t="shared" ref="Q420:Q483" ca="1" si="116">IFERROR(Q419-I420,"")</f>
        <v/>
      </c>
      <c r="R420" s="77">
        <f ca="1">IFERROR(SUM($I$15:I420)/$N$5,"")</f>
        <v>0.10685892527363633</v>
      </c>
    </row>
    <row r="421" spans="1:18" x14ac:dyDescent="0.25">
      <c r="A421" s="169">
        <v>36</v>
      </c>
      <c r="B421" s="174">
        <f t="shared" si="115"/>
        <v>43577.208333332346</v>
      </c>
      <c r="C421" s="127" t="str">
        <f t="shared" ca="1" si="101"/>
        <v/>
      </c>
      <c r="D421" s="180">
        <f t="shared" ca="1" si="102"/>
        <v>947</v>
      </c>
      <c r="E421" s="180">
        <f t="shared" ca="1" si="103"/>
        <v>44</v>
      </c>
      <c r="F421" s="180">
        <f t="shared" ca="1" si="104"/>
        <v>38</v>
      </c>
      <c r="G421" s="180" t="str">
        <f t="shared" ca="1" si="105"/>
        <v/>
      </c>
      <c r="H421" s="180">
        <f t="shared" ca="1" si="106"/>
        <v>4701</v>
      </c>
      <c r="I421" s="183">
        <f t="shared" ca="1" si="107"/>
        <v>26</v>
      </c>
      <c r="J421" s="176" t="str">
        <f t="shared" ca="1" si="108"/>
        <v/>
      </c>
      <c r="K421" s="127" t="str">
        <f t="shared" ca="1" si="109"/>
        <v/>
      </c>
      <c r="L421" s="183" t="str">
        <f t="shared" ca="1" si="110"/>
        <v/>
      </c>
      <c r="M421" s="127" t="str">
        <f t="shared" ca="1" si="111"/>
        <v/>
      </c>
      <c r="N421" s="127" t="str">
        <f t="shared" ca="1" si="112"/>
        <v/>
      </c>
      <c r="O421" s="180" t="str">
        <f t="shared" ca="1" si="113"/>
        <v/>
      </c>
      <c r="P421" s="183" t="str">
        <f t="shared" ca="1" si="114"/>
        <v/>
      </c>
      <c r="Q421" s="120" t="str">
        <f t="shared" ca="1" si="116"/>
        <v/>
      </c>
      <c r="R421" s="77">
        <f ca="1">IFERROR(SUM($I$15:I421)/$N$5,"")</f>
        <v>0.10700531507589749</v>
      </c>
    </row>
    <row r="422" spans="1:18" x14ac:dyDescent="0.25">
      <c r="A422" s="169">
        <v>37</v>
      </c>
      <c r="B422" s="174">
        <f t="shared" si="115"/>
        <v>43577.24999999901</v>
      </c>
      <c r="C422" s="127" t="str">
        <f t="shared" ca="1" si="101"/>
        <v/>
      </c>
      <c r="D422" s="180">
        <f t="shared" ca="1" si="102"/>
        <v>942</v>
      </c>
      <c r="E422" s="180">
        <f t="shared" ca="1" si="103"/>
        <v>44</v>
      </c>
      <c r="F422" s="180">
        <f t="shared" ca="1" si="104"/>
        <v>40</v>
      </c>
      <c r="G422" s="180" t="str">
        <f t="shared" ca="1" si="105"/>
        <v/>
      </c>
      <c r="H422" s="180">
        <f t="shared" ca="1" si="106"/>
        <v>5296</v>
      </c>
      <c r="I422" s="183">
        <f t="shared" ca="1" si="107"/>
        <v>25</v>
      </c>
      <c r="J422" s="176" t="str">
        <f t="shared" ca="1" si="108"/>
        <v/>
      </c>
      <c r="K422" s="127" t="str">
        <f t="shared" ca="1" si="109"/>
        <v/>
      </c>
      <c r="L422" s="183" t="str">
        <f t="shared" ca="1" si="110"/>
        <v/>
      </c>
      <c r="M422" s="127" t="str">
        <f t="shared" ca="1" si="111"/>
        <v/>
      </c>
      <c r="N422" s="127" t="str">
        <f t="shared" ca="1" si="112"/>
        <v/>
      </c>
      <c r="O422" s="180" t="str">
        <f t="shared" ca="1" si="113"/>
        <v/>
      </c>
      <c r="P422" s="183" t="str">
        <f t="shared" ca="1" si="114"/>
        <v/>
      </c>
      <c r="Q422" s="120" t="str">
        <f t="shared" ca="1" si="116"/>
        <v/>
      </c>
      <c r="R422" s="77">
        <f ca="1">IFERROR(SUM($I$15:I422)/$N$5,"")</f>
        <v>0.1071460745011486</v>
      </c>
    </row>
    <row r="423" spans="1:18" x14ac:dyDescent="0.25">
      <c r="A423" s="169">
        <v>14</v>
      </c>
      <c r="B423" s="174">
        <f t="shared" si="115"/>
        <v>43577.291666665675</v>
      </c>
      <c r="C423" s="127" t="str">
        <f t="shared" ca="1" si="101"/>
        <v/>
      </c>
      <c r="D423" s="180">
        <f t="shared" ca="1" si="102"/>
        <v>942</v>
      </c>
      <c r="E423" s="180">
        <f t="shared" ca="1" si="103"/>
        <v>44</v>
      </c>
      <c r="F423" s="180">
        <f t="shared" ca="1" si="104"/>
        <v>29</v>
      </c>
      <c r="G423" s="180">
        <f t="shared" ca="1" si="105"/>
        <v>191.19</v>
      </c>
      <c r="H423" s="180">
        <f t="shared" ca="1" si="106"/>
        <v>4985</v>
      </c>
      <c r="I423" s="183">
        <f t="shared" ca="1" si="107"/>
        <v>30</v>
      </c>
      <c r="J423" s="176" t="str">
        <f t="shared" ca="1" si="108"/>
        <v/>
      </c>
      <c r="K423" s="127" t="str">
        <f t="shared" ca="1" si="109"/>
        <v/>
      </c>
      <c r="L423" s="183" t="str">
        <f t="shared" ca="1" si="110"/>
        <v/>
      </c>
      <c r="M423" s="127" t="str">
        <f t="shared" ca="1" si="111"/>
        <v/>
      </c>
      <c r="N423" s="127" t="str">
        <f t="shared" ca="1" si="112"/>
        <v/>
      </c>
      <c r="O423" s="180" t="str">
        <f t="shared" ca="1" si="113"/>
        <v/>
      </c>
      <c r="P423" s="183" t="str">
        <f t="shared" ca="1" si="114"/>
        <v/>
      </c>
      <c r="Q423" s="120" t="str">
        <f t="shared" ca="1" si="116"/>
        <v/>
      </c>
      <c r="R423" s="77">
        <f ca="1">IFERROR(SUM($I$15:I423)/$N$5,"")</f>
        <v>0.10731498581144994</v>
      </c>
    </row>
    <row r="424" spans="1:18" x14ac:dyDescent="0.25">
      <c r="A424" s="169">
        <v>15</v>
      </c>
      <c r="B424" s="174">
        <f t="shared" si="115"/>
        <v>43577.333333332339</v>
      </c>
      <c r="C424" s="127" t="str">
        <f t="shared" ca="1" si="101"/>
        <v/>
      </c>
      <c r="D424" s="180">
        <f t="shared" ca="1" si="102"/>
        <v>942</v>
      </c>
      <c r="E424" s="180">
        <f t="shared" ca="1" si="103"/>
        <v>44</v>
      </c>
      <c r="F424" s="180">
        <f t="shared" ca="1" si="104"/>
        <v>28</v>
      </c>
      <c r="G424" s="180" t="str">
        <f t="shared" ca="1" si="105"/>
        <v/>
      </c>
      <c r="H424" s="180">
        <f t="shared" ca="1" si="106"/>
        <v>4652</v>
      </c>
      <c r="I424" s="183">
        <f t="shared" ca="1" si="107"/>
        <v>32</v>
      </c>
      <c r="J424" s="176" t="str">
        <f t="shared" ca="1" si="108"/>
        <v/>
      </c>
      <c r="K424" s="127" t="str">
        <f t="shared" ca="1" si="109"/>
        <v/>
      </c>
      <c r="L424" s="183" t="str">
        <f t="shared" ca="1" si="110"/>
        <v/>
      </c>
      <c r="M424" s="127" t="str">
        <f t="shared" ca="1" si="111"/>
        <v/>
      </c>
      <c r="N424" s="127" t="str">
        <f t="shared" ca="1" si="112"/>
        <v/>
      </c>
      <c r="O424" s="180" t="str">
        <f t="shared" ca="1" si="113"/>
        <v/>
      </c>
      <c r="P424" s="183" t="str">
        <f t="shared" ca="1" si="114"/>
        <v/>
      </c>
      <c r="Q424" s="120" t="str">
        <f t="shared" ca="1" si="116"/>
        <v/>
      </c>
      <c r="R424" s="77">
        <f ca="1">IFERROR(SUM($I$15:I424)/$N$5,"")</f>
        <v>0.10749515787577137</v>
      </c>
    </row>
    <row r="425" spans="1:18" x14ac:dyDescent="0.25">
      <c r="A425" s="169">
        <v>16</v>
      </c>
      <c r="B425" s="174">
        <f t="shared" si="115"/>
        <v>43577.374999999003</v>
      </c>
      <c r="C425" s="127" t="str">
        <f t="shared" ca="1" si="101"/>
        <v/>
      </c>
      <c r="D425" s="180">
        <f t="shared" ca="1" si="102"/>
        <v>943</v>
      </c>
      <c r="E425" s="180">
        <f t="shared" ca="1" si="103"/>
        <v>44</v>
      </c>
      <c r="F425" s="180">
        <f t="shared" ca="1" si="104"/>
        <v>30</v>
      </c>
      <c r="G425" s="180" t="str">
        <f t="shared" ca="1" si="105"/>
        <v/>
      </c>
      <c r="H425" s="180">
        <f t="shared" ca="1" si="106"/>
        <v>4722</v>
      </c>
      <c r="I425" s="183">
        <f t="shared" ca="1" si="107"/>
        <v>30</v>
      </c>
      <c r="J425" s="176" t="str">
        <f t="shared" ca="1" si="108"/>
        <v/>
      </c>
      <c r="K425" s="127" t="str">
        <f t="shared" ca="1" si="109"/>
        <v/>
      </c>
      <c r="L425" s="183" t="str">
        <f t="shared" ca="1" si="110"/>
        <v/>
      </c>
      <c r="M425" s="127" t="str">
        <f t="shared" ca="1" si="111"/>
        <v/>
      </c>
      <c r="N425" s="127" t="str">
        <f t="shared" ca="1" si="112"/>
        <v/>
      </c>
      <c r="O425" s="180" t="str">
        <f t="shared" ca="1" si="113"/>
        <v/>
      </c>
      <c r="P425" s="183" t="str">
        <f t="shared" ca="1" si="114"/>
        <v/>
      </c>
      <c r="Q425" s="120" t="str">
        <f t="shared" ca="1" si="116"/>
        <v/>
      </c>
      <c r="R425" s="77">
        <f ca="1">IFERROR(SUM($I$15:I425)/$N$5,"")</f>
        <v>0.1076640691860727</v>
      </c>
    </row>
    <row r="426" spans="1:18" x14ac:dyDescent="0.25">
      <c r="A426" s="169">
        <v>17</v>
      </c>
      <c r="B426" s="174">
        <f t="shared" si="115"/>
        <v>43577.416666665667</v>
      </c>
      <c r="C426" s="127" t="str">
        <f t="shared" ca="1" si="101"/>
        <v/>
      </c>
      <c r="D426" s="180">
        <f t="shared" ca="1" si="102"/>
        <v>941</v>
      </c>
      <c r="E426" s="180">
        <f t="shared" ca="1" si="103"/>
        <v>44</v>
      </c>
      <c r="F426" s="180">
        <f t="shared" ca="1" si="104"/>
        <v>28</v>
      </c>
      <c r="G426" s="180" t="str">
        <f t="shared" ca="1" si="105"/>
        <v/>
      </c>
      <c r="H426" s="180">
        <f t="shared" ca="1" si="106"/>
        <v>4458</v>
      </c>
      <c r="I426" s="183">
        <f t="shared" ca="1" si="107"/>
        <v>28</v>
      </c>
      <c r="J426" s="176" t="str">
        <f t="shared" ca="1" si="108"/>
        <v/>
      </c>
      <c r="K426" s="127" t="str">
        <f t="shared" ca="1" si="109"/>
        <v/>
      </c>
      <c r="L426" s="183" t="str">
        <f t="shared" ca="1" si="110"/>
        <v/>
      </c>
      <c r="M426" s="127" t="str">
        <f t="shared" ca="1" si="111"/>
        <v/>
      </c>
      <c r="N426" s="127" t="str">
        <f t="shared" ca="1" si="112"/>
        <v/>
      </c>
      <c r="O426" s="180" t="str">
        <f t="shared" ca="1" si="113"/>
        <v/>
      </c>
      <c r="P426" s="183" t="str">
        <f t="shared" ca="1" si="114"/>
        <v/>
      </c>
      <c r="Q426" s="120" t="str">
        <f t="shared" ca="1" si="116"/>
        <v/>
      </c>
      <c r="R426" s="77">
        <f ca="1">IFERROR(SUM($I$15:I426)/$N$5,"")</f>
        <v>0.10782171974235395</v>
      </c>
    </row>
    <row r="427" spans="1:18" x14ac:dyDescent="0.25">
      <c r="A427" s="169">
        <v>18</v>
      </c>
      <c r="B427" s="174">
        <f t="shared" si="115"/>
        <v>43577.458333332332</v>
      </c>
      <c r="C427" s="127" t="str">
        <f t="shared" ca="1" si="101"/>
        <v/>
      </c>
      <c r="D427" s="180">
        <f t="shared" ca="1" si="102"/>
        <v>942</v>
      </c>
      <c r="E427" s="180">
        <f t="shared" ca="1" si="103"/>
        <v>44</v>
      </c>
      <c r="F427" s="180">
        <f t="shared" ca="1" si="104"/>
        <v>26</v>
      </c>
      <c r="G427" s="180" t="str">
        <f t="shared" ca="1" si="105"/>
        <v/>
      </c>
      <c r="H427" s="180">
        <f t="shared" ca="1" si="106"/>
        <v>4589</v>
      </c>
      <c r="I427" s="183">
        <f t="shared" ca="1" si="107"/>
        <v>30</v>
      </c>
      <c r="J427" s="176" t="str">
        <f t="shared" ca="1" si="108"/>
        <v/>
      </c>
      <c r="K427" s="127" t="str">
        <f t="shared" ca="1" si="109"/>
        <v/>
      </c>
      <c r="L427" s="183" t="str">
        <f t="shared" ca="1" si="110"/>
        <v/>
      </c>
      <c r="M427" s="127" t="str">
        <f t="shared" ca="1" si="111"/>
        <v/>
      </c>
      <c r="N427" s="127" t="str">
        <f t="shared" ca="1" si="112"/>
        <v/>
      </c>
      <c r="O427" s="180" t="str">
        <f t="shared" ca="1" si="113"/>
        <v/>
      </c>
      <c r="P427" s="183" t="str">
        <f t="shared" ca="1" si="114"/>
        <v/>
      </c>
      <c r="Q427" s="120" t="str">
        <f t="shared" ca="1" si="116"/>
        <v/>
      </c>
      <c r="R427" s="77">
        <f ca="1">IFERROR(SUM($I$15:I427)/$N$5,"")</f>
        <v>0.10799063105265529</v>
      </c>
    </row>
    <row r="428" spans="1:18" x14ac:dyDescent="0.25">
      <c r="A428" s="169">
        <v>19</v>
      </c>
      <c r="B428" s="174">
        <f t="shared" si="115"/>
        <v>43577.499999998996</v>
      </c>
      <c r="C428" s="127" t="str">
        <f t="shared" ca="1" si="101"/>
        <v/>
      </c>
      <c r="D428" s="180">
        <f t="shared" ca="1" si="102"/>
        <v>940</v>
      </c>
      <c r="E428" s="180">
        <f t="shared" ca="1" si="103"/>
        <v>44</v>
      </c>
      <c r="F428" s="180">
        <f t="shared" ca="1" si="104"/>
        <v>28</v>
      </c>
      <c r="G428" s="180" t="str">
        <f t="shared" ca="1" si="105"/>
        <v/>
      </c>
      <c r="H428" s="180">
        <f t="shared" ca="1" si="106"/>
        <v>4630</v>
      </c>
      <c r="I428" s="183">
        <f t="shared" ca="1" si="107"/>
        <v>35</v>
      </c>
      <c r="J428" s="176" t="str">
        <f t="shared" ca="1" si="108"/>
        <v/>
      </c>
      <c r="K428" s="127" t="str">
        <f t="shared" ca="1" si="109"/>
        <v/>
      </c>
      <c r="L428" s="183" t="str">
        <f t="shared" ca="1" si="110"/>
        <v/>
      </c>
      <c r="M428" s="127" t="str">
        <f t="shared" ca="1" si="111"/>
        <v/>
      </c>
      <c r="N428" s="127" t="str">
        <f t="shared" ca="1" si="112"/>
        <v/>
      </c>
      <c r="O428" s="180" t="str">
        <f t="shared" ca="1" si="113"/>
        <v/>
      </c>
      <c r="P428" s="183" t="str">
        <f t="shared" ca="1" si="114"/>
        <v/>
      </c>
      <c r="Q428" s="120" t="str">
        <f t="shared" ca="1" si="116"/>
        <v/>
      </c>
      <c r="R428" s="77">
        <f ca="1">IFERROR(SUM($I$15:I428)/$N$5,"")</f>
        <v>0.10818769424800685</v>
      </c>
    </row>
    <row r="429" spans="1:18" x14ac:dyDescent="0.25">
      <c r="A429" s="169">
        <v>20</v>
      </c>
      <c r="B429" s="174">
        <f t="shared" si="115"/>
        <v>43577.54166666566</v>
      </c>
      <c r="C429" s="127" t="str">
        <f t="shared" ca="1" si="101"/>
        <v/>
      </c>
      <c r="D429" s="180">
        <f t="shared" ca="1" si="102"/>
        <v>940</v>
      </c>
      <c r="E429" s="180">
        <f t="shared" ca="1" si="103"/>
        <v>44</v>
      </c>
      <c r="F429" s="180">
        <f t="shared" ca="1" si="104"/>
        <v>27</v>
      </c>
      <c r="G429" s="180" t="str">
        <f t="shared" ca="1" si="105"/>
        <v/>
      </c>
      <c r="H429" s="180">
        <f t="shared" ca="1" si="106"/>
        <v>4630</v>
      </c>
      <c r="I429" s="183">
        <f t="shared" ca="1" si="107"/>
        <v>45</v>
      </c>
      <c r="J429" s="176" t="str">
        <f t="shared" ca="1" si="108"/>
        <v/>
      </c>
      <c r="K429" s="127" t="str">
        <f t="shared" ca="1" si="109"/>
        <v/>
      </c>
      <c r="L429" s="183" t="str">
        <f t="shared" ca="1" si="110"/>
        <v/>
      </c>
      <c r="M429" s="127" t="str">
        <f t="shared" ca="1" si="111"/>
        <v/>
      </c>
      <c r="N429" s="127" t="str">
        <f t="shared" ca="1" si="112"/>
        <v/>
      </c>
      <c r="O429" s="180" t="str">
        <f t="shared" ca="1" si="113"/>
        <v/>
      </c>
      <c r="P429" s="183" t="str">
        <f t="shared" ca="1" si="114"/>
        <v/>
      </c>
      <c r="Q429" s="120" t="str">
        <f t="shared" ca="1" si="116"/>
        <v/>
      </c>
      <c r="R429" s="77">
        <f ca="1">IFERROR(SUM($I$15:I429)/$N$5,"")</f>
        <v>0.10844106121345885</v>
      </c>
    </row>
    <row r="430" spans="1:18" x14ac:dyDescent="0.25">
      <c r="A430" s="169">
        <v>21</v>
      </c>
      <c r="B430" s="174">
        <f t="shared" si="115"/>
        <v>43577.583333332324</v>
      </c>
      <c r="C430" s="127" t="str">
        <f t="shared" ca="1" si="101"/>
        <v/>
      </c>
      <c r="D430" s="180">
        <f t="shared" ca="1" si="102"/>
        <v>941</v>
      </c>
      <c r="E430" s="180">
        <f t="shared" ca="1" si="103"/>
        <v>44</v>
      </c>
      <c r="F430" s="180">
        <f t="shared" ca="1" si="104"/>
        <v>28</v>
      </c>
      <c r="G430" s="180" t="str">
        <f t="shared" ca="1" si="105"/>
        <v/>
      </c>
      <c r="H430" s="180">
        <f t="shared" ca="1" si="106"/>
        <v>3895</v>
      </c>
      <c r="I430" s="183">
        <f t="shared" ca="1" si="107"/>
        <v>62</v>
      </c>
      <c r="J430" s="176" t="str">
        <f t="shared" ca="1" si="108"/>
        <v/>
      </c>
      <c r="K430" s="127" t="str">
        <f t="shared" ca="1" si="109"/>
        <v/>
      </c>
      <c r="L430" s="183" t="str">
        <f t="shared" ca="1" si="110"/>
        <v/>
      </c>
      <c r="M430" s="127" t="str">
        <f t="shared" ca="1" si="111"/>
        <v/>
      </c>
      <c r="N430" s="127" t="str">
        <f t="shared" ca="1" si="112"/>
        <v/>
      </c>
      <c r="O430" s="180" t="str">
        <f t="shared" ca="1" si="113"/>
        <v/>
      </c>
      <c r="P430" s="183" t="str">
        <f t="shared" ca="1" si="114"/>
        <v/>
      </c>
      <c r="Q430" s="120" t="str">
        <f t="shared" ca="1" si="116"/>
        <v/>
      </c>
      <c r="R430" s="77">
        <f ca="1">IFERROR(SUM($I$15:I430)/$N$5,"")</f>
        <v>0.10879014458808162</v>
      </c>
    </row>
    <row r="431" spans="1:18" x14ac:dyDescent="0.25">
      <c r="A431" s="169">
        <v>22</v>
      </c>
      <c r="B431" s="174">
        <f t="shared" si="115"/>
        <v>43577.624999998989</v>
      </c>
      <c r="C431" s="127" t="str">
        <f t="shared" ca="1" si="101"/>
        <v/>
      </c>
      <c r="D431" s="180">
        <f t="shared" ca="1" si="102"/>
        <v>940</v>
      </c>
      <c r="E431" s="180">
        <f t="shared" ca="1" si="103"/>
        <v>44</v>
      </c>
      <c r="F431" s="180">
        <f t="shared" ca="1" si="104"/>
        <v>27</v>
      </c>
      <c r="G431" s="180">
        <f t="shared" ca="1" si="105"/>
        <v>182.87</v>
      </c>
      <c r="H431" s="180">
        <f t="shared" ca="1" si="106"/>
        <v>4258</v>
      </c>
      <c r="I431" s="183">
        <f t="shared" ca="1" si="107"/>
        <v>88</v>
      </c>
      <c r="J431" s="176" t="str">
        <f t="shared" ca="1" si="108"/>
        <v/>
      </c>
      <c r="K431" s="127" t="str">
        <f t="shared" ca="1" si="109"/>
        <v/>
      </c>
      <c r="L431" s="183" t="str">
        <f t="shared" ca="1" si="110"/>
        <v/>
      </c>
      <c r="M431" s="127" t="str">
        <f t="shared" ca="1" si="111"/>
        <v/>
      </c>
      <c r="N431" s="127" t="str">
        <f t="shared" ca="1" si="112"/>
        <v/>
      </c>
      <c r="O431" s="180" t="str">
        <f t="shared" ca="1" si="113"/>
        <v/>
      </c>
      <c r="P431" s="183" t="str">
        <f t="shared" ca="1" si="114"/>
        <v/>
      </c>
      <c r="Q431" s="120" t="str">
        <f t="shared" ca="1" si="116"/>
        <v/>
      </c>
      <c r="R431" s="77">
        <f ca="1">IFERROR(SUM($I$15:I431)/$N$5,"")</f>
        <v>0.10928561776496554</v>
      </c>
    </row>
    <row r="432" spans="1:18" x14ac:dyDescent="0.25">
      <c r="A432" s="169">
        <v>23</v>
      </c>
      <c r="B432" s="174">
        <f t="shared" si="115"/>
        <v>43577.666666665653</v>
      </c>
      <c r="C432" s="127" t="str">
        <f t="shared" ca="1" si="101"/>
        <v/>
      </c>
      <c r="D432" s="180">
        <f t="shared" ca="1" si="102"/>
        <v>941</v>
      </c>
      <c r="E432" s="180">
        <f t="shared" ca="1" si="103"/>
        <v>44</v>
      </c>
      <c r="F432" s="180">
        <f t="shared" ca="1" si="104"/>
        <v>26</v>
      </c>
      <c r="G432" s="180" t="str">
        <f t="shared" ca="1" si="105"/>
        <v/>
      </c>
      <c r="H432" s="180">
        <f t="shared" ca="1" si="106"/>
        <v>4376</v>
      </c>
      <c r="I432" s="183">
        <f t="shared" ca="1" si="107"/>
        <v>64</v>
      </c>
      <c r="J432" s="176" t="str">
        <f t="shared" ca="1" si="108"/>
        <v/>
      </c>
      <c r="K432" s="127" t="str">
        <f t="shared" ca="1" si="109"/>
        <v/>
      </c>
      <c r="L432" s="183" t="str">
        <f t="shared" ca="1" si="110"/>
        <v/>
      </c>
      <c r="M432" s="127" t="str">
        <f t="shared" ca="1" si="111"/>
        <v/>
      </c>
      <c r="N432" s="127" t="str">
        <f t="shared" ca="1" si="112"/>
        <v/>
      </c>
      <c r="O432" s="180" t="str">
        <f t="shared" ca="1" si="113"/>
        <v/>
      </c>
      <c r="P432" s="183" t="str">
        <f t="shared" ca="1" si="114"/>
        <v/>
      </c>
      <c r="Q432" s="120" t="str">
        <f t="shared" ca="1" si="116"/>
        <v/>
      </c>
      <c r="R432" s="77">
        <f ca="1">IFERROR(SUM($I$15:I432)/$N$5,"")</f>
        <v>0.1096459618936084</v>
      </c>
    </row>
    <row r="433" spans="1:18" x14ac:dyDescent="0.25">
      <c r="A433" s="169">
        <v>24</v>
      </c>
      <c r="B433" s="174">
        <f t="shared" si="115"/>
        <v>43577.708333332317</v>
      </c>
      <c r="C433" s="127" t="str">
        <f t="shared" ca="1" si="101"/>
        <v/>
      </c>
      <c r="D433" s="180">
        <f t="shared" ca="1" si="102"/>
        <v>937</v>
      </c>
      <c r="E433" s="180">
        <f t="shared" ca="1" si="103"/>
        <v>44</v>
      </c>
      <c r="F433" s="180">
        <f t="shared" ca="1" si="104"/>
        <v>30</v>
      </c>
      <c r="G433" s="180" t="str">
        <f t="shared" ca="1" si="105"/>
        <v/>
      </c>
      <c r="H433" s="180">
        <f t="shared" ca="1" si="106"/>
        <v>4878</v>
      </c>
      <c r="I433" s="183">
        <f t="shared" ca="1" si="107"/>
        <v>88</v>
      </c>
      <c r="J433" s="176" t="str">
        <f t="shared" ca="1" si="108"/>
        <v/>
      </c>
      <c r="K433" s="127" t="str">
        <f t="shared" ca="1" si="109"/>
        <v/>
      </c>
      <c r="L433" s="183" t="str">
        <f t="shared" ca="1" si="110"/>
        <v/>
      </c>
      <c r="M433" s="127" t="str">
        <f t="shared" ca="1" si="111"/>
        <v/>
      </c>
      <c r="N433" s="127" t="str">
        <f t="shared" ca="1" si="112"/>
        <v/>
      </c>
      <c r="O433" s="180" t="str">
        <f t="shared" ca="1" si="113"/>
        <v/>
      </c>
      <c r="P433" s="183" t="str">
        <f t="shared" ca="1" si="114"/>
        <v/>
      </c>
      <c r="Q433" s="120" t="str">
        <f t="shared" ca="1" si="116"/>
        <v/>
      </c>
      <c r="R433" s="77">
        <f ca="1">IFERROR(SUM($I$15:I433)/$N$5,"")</f>
        <v>0.11014143507049232</v>
      </c>
    </row>
    <row r="434" spans="1:18" x14ac:dyDescent="0.25">
      <c r="A434" s="169">
        <v>25</v>
      </c>
      <c r="B434" s="174">
        <f t="shared" si="115"/>
        <v>43577.749999998981</v>
      </c>
      <c r="C434" s="127" t="str">
        <f t="shared" ca="1" si="101"/>
        <v/>
      </c>
      <c r="D434" s="180">
        <f t="shared" ca="1" si="102"/>
        <v>938</v>
      </c>
      <c r="E434" s="180">
        <f t="shared" ca="1" si="103"/>
        <v>44</v>
      </c>
      <c r="F434" s="180">
        <f t="shared" ca="1" si="104"/>
        <v>32</v>
      </c>
      <c r="G434" s="180">
        <f t="shared" ca="1" si="105"/>
        <v>196.73</v>
      </c>
      <c r="H434" s="180">
        <f t="shared" ca="1" si="106"/>
        <v>4409</v>
      </c>
      <c r="I434" s="183">
        <f t="shared" ca="1" si="107"/>
        <v>50</v>
      </c>
      <c r="J434" s="176" t="str">
        <f t="shared" ca="1" si="108"/>
        <v/>
      </c>
      <c r="K434" s="127" t="str">
        <f t="shared" ca="1" si="109"/>
        <v/>
      </c>
      <c r="L434" s="183" t="str">
        <f t="shared" ca="1" si="110"/>
        <v/>
      </c>
      <c r="M434" s="127" t="str">
        <f t="shared" ca="1" si="111"/>
        <v/>
      </c>
      <c r="N434" s="127" t="str">
        <f t="shared" ca="1" si="112"/>
        <v/>
      </c>
      <c r="O434" s="180" t="str">
        <f t="shared" ca="1" si="113"/>
        <v/>
      </c>
      <c r="P434" s="183" t="str">
        <f t="shared" ca="1" si="114"/>
        <v/>
      </c>
      <c r="Q434" s="120" t="str">
        <f t="shared" ca="1" si="116"/>
        <v/>
      </c>
      <c r="R434" s="77">
        <f ca="1">IFERROR(SUM($I$15:I434)/$N$5,"")</f>
        <v>0.11042295392099455</v>
      </c>
    </row>
    <row r="435" spans="1:18" x14ac:dyDescent="0.25">
      <c r="A435" s="169">
        <v>26</v>
      </c>
      <c r="B435" s="174">
        <f t="shared" si="115"/>
        <v>43577.791666665646</v>
      </c>
      <c r="C435" s="127" t="str">
        <f t="shared" ca="1" si="101"/>
        <v/>
      </c>
      <c r="D435" s="180">
        <f t="shared" ca="1" si="102"/>
        <v>940</v>
      </c>
      <c r="E435" s="180">
        <f t="shared" ca="1" si="103"/>
        <v>44</v>
      </c>
      <c r="F435" s="180">
        <f t="shared" ca="1" si="104"/>
        <v>38</v>
      </c>
      <c r="G435" s="180" t="str">
        <f t="shared" ca="1" si="105"/>
        <v/>
      </c>
      <c r="H435" s="180">
        <f t="shared" ca="1" si="106"/>
        <v>4577</v>
      </c>
      <c r="I435" s="183">
        <f t="shared" ca="1" si="107"/>
        <v>52</v>
      </c>
      <c r="J435" s="176" t="str">
        <f t="shared" ca="1" si="108"/>
        <v/>
      </c>
      <c r="K435" s="127" t="str">
        <f t="shared" ca="1" si="109"/>
        <v/>
      </c>
      <c r="L435" s="183" t="str">
        <f t="shared" ca="1" si="110"/>
        <v/>
      </c>
      <c r="M435" s="127" t="str">
        <f t="shared" ca="1" si="111"/>
        <v/>
      </c>
      <c r="N435" s="127" t="str">
        <f t="shared" ca="1" si="112"/>
        <v/>
      </c>
      <c r="O435" s="180" t="str">
        <f t="shared" ca="1" si="113"/>
        <v/>
      </c>
      <c r="P435" s="183" t="str">
        <f t="shared" ca="1" si="114"/>
        <v/>
      </c>
      <c r="Q435" s="120" t="str">
        <f t="shared" ca="1" si="116"/>
        <v/>
      </c>
      <c r="R435" s="77">
        <f ca="1">IFERROR(SUM($I$15:I435)/$N$5,"")</f>
        <v>0.11071573352551686</v>
      </c>
    </row>
    <row r="436" spans="1:18" x14ac:dyDescent="0.25">
      <c r="A436" s="169">
        <v>27</v>
      </c>
      <c r="B436" s="174">
        <f t="shared" si="115"/>
        <v>43577.83333333231</v>
      </c>
      <c r="C436" s="127" t="str">
        <f t="shared" ca="1" si="101"/>
        <v/>
      </c>
      <c r="D436" s="180">
        <f t="shared" ca="1" si="102"/>
        <v>930</v>
      </c>
      <c r="E436" s="180">
        <f t="shared" ca="1" si="103"/>
        <v>44</v>
      </c>
      <c r="F436" s="180">
        <f t="shared" ca="1" si="104"/>
        <v>40</v>
      </c>
      <c r="G436" s="180" t="str">
        <f t="shared" ca="1" si="105"/>
        <v/>
      </c>
      <c r="H436" s="180">
        <f t="shared" ca="1" si="106"/>
        <v>4423</v>
      </c>
      <c r="I436" s="183">
        <f t="shared" ca="1" si="107"/>
        <v>54</v>
      </c>
      <c r="J436" s="176" t="str">
        <f t="shared" ca="1" si="108"/>
        <v/>
      </c>
      <c r="K436" s="127" t="str">
        <f t="shared" ca="1" si="109"/>
        <v/>
      </c>
      <c r="L436" s="183" t="str">
        <f t="shared" ca="1" si="110"/>
        <v/>
      </c>
      <c r="M436" s="127" t="str">
        <f t="shared" ca="1" si="111"/>
        <v/>
      </c>
      <c r="N436" s="127" t="str">
        <f t="shared" ca="1" si="112"/>
        <v/>
      </c>
      <c r="O436" s="180" t="str">
        <f t="shared" ca="1" si="113"/>
        <v/>
      </c>
      <c r="P436" s="183" t="str">
        <f t="shared" ca="1" si="114"/>
        <v/>
      </c>
      <c r="Q436" s="120" t="str">
        <f t="shared" ca="1" si="116"/>
        <v/>
      </c>
      <c r="R436" s="77">
        <f ca="1">IFERROR(SUM($I$15:I436)/$N$5,"")</f>
        <v>0.11101977388405927</v>
      </c>
    </row>
    <row r="437" spans="1:18" x14ac:dyDescent="0.25">
      <c r="A437" s="169">
        <v>28</v>
      </c>
      <c r="B437" s="174">
        <f t="shared" si="115"/>
        <v>43577.874999998974</v>
      </c>
      <c r="C437" s="127" t="str">
        <f t="shared" ca="1" si="101"/>
        <v/>
      </c>
      <c r="D437" s="180">
        <f t="shared" ca="1" si="102"/>
        <v>924</v>
      </c>
      <c r="E437" s="180">
        <f t="shared" ca="1" si="103"/>
        <v>44</v>
      </c>
      <c r="F437" s="180">
        <f t="shared" ca="1" si="104"/>
        <v>39</v>
      </c>
      <c r="G437" s="180" t="str">
        <f t="shared" ca="1" si="105"/>
        <v/>
      </c>
      <c r="H437" s="180">
        <f t="shared" ca="1" si="106"/>
        <v>4384</v>
      </c>
      <c r="I437" s="183">
        <f t="shared" ca="1" si="107"/>
        <v>66</v>
      </c>
      <c r="J437" s="176" t="str">
        <f t="shared" ca="1" si="108"/>
        <v/>
      </c>
      <c r="K437" s="127" t="str">
        <f t="shared" ca="1" si="109"/>
        <v/>
      </c>
      <c r="L437" s="183" t="str">
        <f t="shared" ca="1" si="110"/>
        <v/>
      </c>
      <c r="M437" s="127" t="str">
        <f t="shared" ca="1" si="111"/>
        <v/>
      </c>
      <c r="N437" s="127" t="str">
        <f t="shared" ca="1" si="112"/>
        <v/>
      </c>
      <c r="O437" s="180" t="str">
        <f t="shared" ca="1" si="113"/>
        <v/>
      </c>
      <c r="P437" s="183" t="str">
        <f t="shared" ca="1" si="114"/>
        <v/>
      </c>
      <c r="Q437" s="120" t="str">
        <f t="shared" ca="1" si="116"/>
        <v/>
      </c>
      <c r="R437" s="77">
        <f ca="1">IFERROR(SUM($I$15:I437)/$N$5,"")</f>
        <v>0.11139137876672223</v>
      </c>
    </row>
    <row r="438" spans="1:18" x14ac:dyDescent="0.25">
      <c r="A438" s="169">
        <v>29</v>
      </c>
      <c r="B438" s="174">
        <f t="shared" si="115"/>
        <v>43577.916666665638</v>
      </c>
      <c r="C438" s="127" t="str">
        <f t="shared" ca="1" si="101"/>
        <v/>
      </c>
      <c r="D438" s="180">
        <f t="shared" ca="1" si="102"/>
        <v>938</v>
      </c>
      <c r="E438" s="180">
        <f t="shared" ca="1" si="103"/>
        <v>44</v>
      </c>
      <c r="F438" s="180">
        <f t="shared" ca="1" si="104"/>
        <v>42</v>
      </c>
      <c r="G438" s="180" t="str">
        <f t="shared" ca="1" si="105"/>
        <v/>
      </c>
      <c r="H438" s="180">
        <f t="shared" ca="1" si="106"/>
        <v>4389</v>
      </c>
      <c r="I438" s="183">
        <f t="shared" ca="1" si="107"/>
        <v>70</v>
      </c>
      <c r="J438" s="176" t="str">
        <f t="shared" ca="1" si="108"/>
        <v/>
      </c>
      <c r="K438" s="127" t="str">
        <f t="shared" ca="1" si="109"/>
        <v/>
      </c>
      <c r="L438" s="183" t="str">
        <f t="shared" ca="1" si="110"/>
        <v/>
      </c>
      <c r="M438" s="127" t="str">
        <f t="shared" ca="1" si="111"/>
        <v/>
      </c>
      <c r="N438" s="127" t="str">
        <f t="shared" ca="1" si="112"/>
        <v/>
      </c>
      <c r="O438" s="180" t="str">
        <f t="shared" ca="1" si="113"/>
        <v/>
      </c>
      <c r="P438" s="183" t="str">
        <f t="shared" ca="1" si="114"/>
        <v/>
      </c>
      <c r="Q438" s="120" t="str">
        <f t="shared" ca="1" si="116"/>
        <v/>
      </c>
      <c r="R438" s="77">
        <f ca="1">IFERROR(SUM($I$15:I438)/$N$5,"")</f>
        <v>0.11178550515742534</v>
      </c>
    </row>
    <row r="439" spans="1:18" x14ac:dyDescent="0.25">
      <c r="A439" s="169">
        <v>30</v>
      </c>
      <c r="B439" s="174">
        <f t="shared" si="115"/>
        <v>43577.958333332303</v>
      </c>
      <c r="C439" s="127" t="str">
        <f t="shared" ca="1" si="101"/>
        <v/>
      </c>
      <c r="D439" s="180">
        <f t="shared" ca="1" si="102"/>
        <v>939</v>
      </c>
      <c r="E439" s="180">
        <f t="shared" ca="1" si="103"/>
        <v>44</v>
      </c>
      <c r="F439" s="180">
        <f t="shared" ca="1" si="104"/>
        <v>42</v>
      </c>
      <c r="G439" s="180" t="str">
        <f t="shared" ca="1" si="105"/>
        <v/>
      </c>
      <c r="H439" s="180">
        <f t="shared" ca="1" si="106"/>
        <v>4687</v>
      </c>
      <c r="I439" s="183">
        <f t="shared" ca="1" si="107"/>
        <v>84</v>
      </c>
      <c r="J439" s="176" t="str">
        <f t="shared" ca="1" si="108"/>
        <v/>
      </c>
      <c r="K439" s="127" t="str">
        <f t="shared" ca="1" si="109"/>
        <v/>
      </c>
      <c r="L439" s="183" t="str">
        <f t="shared" ca="1" si="110"/>
        <v/>
      </c>
      <c r="M439" s="127" t="str">
        <f t="shared" ca="1" si="111"/>
        <v/>
      </c>
      <c r="N439" s="127" t="str">
        <f t="shared" ca="1" si="112"/>
        <v/>
      </c>
      <c r="O439" s="180" t="str">
        <f t="shared" ca="1" si="113"/>
        <v/>
      </c>
      <c r="P439" s="183" t="str">
        <f t="shared" ca="1" si="114"/>
        <v/>
      </c>
      <c r="Q439" s="120" t="str">
        <f t="shared" ca="1" si="116"/>
        <v/>
      </c>
      <c r="R439" s="77">
        <f ca="1">IFERROR(SUM($I$15:I439)/$N$5,"")</f>
        <v>0.11225845682626909</v>
      </c>
    </row>
    <row r="440" spans="1:18" x14ac:dyDescent="0.25">
      <c r="A440" s="169">
        <v>31</v>
      </c>
      <c r="B440" s="174">
        <f t="shared" si="115"/>
        <v>43577.999999998967</v>
      </c>
      <c r="C440" s="127" t="str">
        <f t="shared" ca="1" si="101"/>
        <v/>
      </c>
      <c r="D440" s="180">
        <f t="shared" ca="1" si="102"/>
        <v>939</v>
      </c>
      <c r="E440" s="180">
        <f t="shared" ca="1" si="103"/>
        <v>44</v>
      </c>
      <c r="F440" s="180">
        <f t="shared" ca="1" si="104"/>
        <v>44</v>
      </c>
      <c r="G440" s="180" t="str">
        <f t="shared" ca="1" si="105"/>
        <v/>
      </c>
      <c r="H440" s="180">
        <f t="shared" ca="1" si="106"/>
        <v>4905</v>
      </c>
      <c r="I440" s="183">
        <f t="shared" ca="1" si="107"/>
        <v>86</v>
      </c>
      <c r="J440" s="176" t="str">
        <f t="shared" ca="1" si="108"/>
        <v/>
      </c>
      <c r="K440" s="127" t="str">
        <f t="shared" ca="1" si="109"/>
        <v/>
      </c>
      <c r="L440" s="183" t="str">
        <f t="shared" ca="1" si="110"/>
        <v/>
      </c>
      <c r="M440" s="127" t="str">
        <f t="shared" ca="1" si="111"/>
        <v/>
      </c>
      <c r="N440" s="127" t="str">
        <f t="shared" ca="1" si="112"/>
        <v/>
      </c>
      <c r="O440" s="180" t="str">
        <f t="shared" ca="1" si="113"/>
        <v/>
      </c>
      <c r="P440" s="183" t="str">
        <f t="shared" ca="1" si="114"/>
        <v/>
      </c>
      <c r="Q440" s="120" t="str">
        <f t="shared" ca="1" si="116"/>
        <v/>
      </c>
      <c r="R440" s="77">
        <f ca="1">IFERROR(SUM($I$15:I440)/$N$5,"")</f>
        <v>0.11274266924913293</v>
      </c>
    </row>
    <row r="441" spans="1:18" x14ac:dyDescent="0.25">
      <c r="A441" s="169">
        <v>32</v>
      </c>
      <c r="B441" s="174">
        <f t="shared" si="115"/>
        <v>43578.041666665631</v>
      </c>
      <c r="C441" s="127" t="str">
        <f t="shared" ca="1" si="101"/>
        <v/>
      </c>
      <c r="D441" s="180">
        <f t="shared" ca="1" si="102"/>
        <v>940</v>
      </c>
      <c r="E441" s="180">
        <f t="shared" ca="1" si="103"/>
        <v>44</v>
      </c>
      <c r="F441" s="180">
        <f t="shared" ca="1" si="104"/>
        <v>42</v>
      </c>
      <c r="G441" s="180">
        <f t="shared" ca="1" si="105"/>
        <v>196.73</v>
      </c>
      <c r="H441" s="180">
        <f t="shared" ca="1" si="106"/>
        <v>4376</v>
      </c>
      <c r="I441" s="183">
        <f t="shared" ca="1" si="107"/>
        <v>85</v>
      </c>
      <c r="J441" s="176" t="str">
        <f t="shared" ca="1" si="108"/>
        <v/>
      </c>
      <c r="K441" s="127" t="str">
        <f t="shared" ca="1" si="109"/>
        <v/>
      </c>
      <c r="L441" s="183" t="str">
        <f t="shared" ca="1" si="110"/>
        <v/>
      </c>
      <c r="M441" s="127" t="str">
        <f t="shared" ca="1" si="111"/>
        <v/>
      </c>
      <c r="N441" s="127" t="str">
        <f t="shared" ca="1" si="112"/>
        <v/>
      </c>
      <c r="O441" s="180" t="str">
        <f t="shared" ca="1" si="113"/>
        <v/>
      </c>
      <c r="P441" s="183" t="str">
        <f t="shared" ca="1" si="114"/>
        <v/>
      </c>
      <c r="Q441" s="120" t="str">
        <f t="shared" ca="1" si="116"/>
        <v/>
      </c>
      <c r="R441" s="77">
        <f ca="1">IFERROR(SUM($I$15:I441)/$N$5,"")</f>
        <v>0.11322125129498671</v>
      </c>
    </row>
    <row r="442" spans="1:18" x14ac:dyDescent="0.25">
      <c r="A442" s="169">
        <v>33</v>
      </c>
      <c r="B442" s="174">
        <f t="shared" si="115"/>
        <v>43578.083333332295</v>
      </c>
      <c r="C442" s="127" t="str">
        <f t="shared" ca="1" si="101"/>
        <v/>
      </c>
      <c r="D442" s="180">
        <f t="shared" ca="1" si="102"/>
        <v>941</v>
      </c>
      <c r="E442" s="180">
        <f t="shared" ca="1" si="103"/>
        <v>44</v>
      </c>
      <c r="F442" s="180">
        <f t="shared" ca="1" si="104"/>
        <v>46</v>
      </c>
      <c r="G442" s="180" t="str">
        <f t="shared" ca="1" si="105"/>
        <v/>
      </c>
      <c r="H442" s="180">
        <f t="shared" ca="1" si="106"/>
        <v>4456</v>
      </c>
      <c r="I442" s="183">
        <f t="shared" ca="1" si="107"/>
        <v>86</v>
      </c>
      <c r="J442" s="176" t="str">
        <f t="shared" ca="1" si="108"/>
        <v/>
      </c>
      <c r="K442" s="127" t="str">
        <f t="shared" ca="1" si="109"/>
        <v/>
      </c>
      <c r="L442" s="183" t="str">
        <f t="shared" ca="1" si="110"/>
        <v/>
      </c>
      <c r="M442" s="127" t="str">
        <f t="shared" ca="1" si="111"/>
        <v/>
      </c>
      <c r="N442" s="127" t="str">
        <f t="shared" ca="1" si="112"/>
        <v/>
      </c>
      <c r="O442" s="180" t="str">
        <f t="shared" ca="1" si="113"/>
        <v/>
      </c>
      <c r="P442" s="183" t="str">
        <f t="shared" ca="1" si="114"/>
        <v/>
      </c>
      <c r="Q442" s="120" t="str">
        <f t="shared" ca="1" si="116"/>
        <v/>
      </c>
      <c r="R442" s="77">
        <f ca="1">IFERROR(SUM($I$15:I442)/$N$5,"")</f>
        <v>0.11370546371785055</v>
      </c>
    </row>
    <row r="443" spans="1:18" x14ac:dyDescent="0.25">
      <c r="A443" s="169">
        <v>34</v>
      </c>
      <c r="B443" s="174">
        <f t="shared" si="115"/>
        <v>43578.12499999896</v>
      </c>
      <c r="C443" s="127" t="str">
        <f t="shared" ca="1" si="101"/>
        <v/>
      </c>
      <c r="D443" s="180">
        <f t="shared" ca="1" si="102"/>
        <v>936</v>
      </c>
      <c r="E443" s="180">
        <f t="shared" ca="1" si="103"/>
        <v>44</v>
      </c>
      <c r="F443" s="180">
        <f t="shared" ca="1" si="104"/>
        <v>44</v>
      </c>
      <c r="G443" s="180">
        <f t="shared" ca="1" si="105"/>
        <v>185</v>
      </c>
      <c r="H443" s="180">
        <f t="shared" ca="1" si="106"/>
        <v>4901</v>
      </c>
      <c r="I443" s="183">
        <f t="shared" ca="1" si="107"/>
        <v>84</v>
      </c>
      <c r="J443" s="176" t="str">
        <f t="shared" ca="1" si="108"/>
        <v/>
      </c>
      <c r="K443" s="127" t="str">
        <f t="shared" ca="1" si="109"/>
        <v/>
      </c>
      <c r="L443" s="183" t="str">
        <f t="shared" ca="1" si="110"/>
        <v/>
      </c>
      <c r="M443" s="127" t="str">
        <f t="shared" ca="1" si="111"/>
        <v/>
      </c>
      <c r="N443" s="127" t="str">
        <f t="shared" ca="1" si="112"/>
        <v/>
      </c>
      <c r="O443" s="180" t="str">
        <f t="shared" ca="1" si="113"/>
        <v/>
      </c>
      <c r="P443" s="183" t="str">
        <f t="shared" ca="1" si="114"/>
        <v/>
      </c>
      <c r="Q443" s="120" t="str">
        <f t="shared" ca="1" si="116"/>
        <v/>
      </c>
      <c r="R443" s="77">
        <f ca="1">IFERROR(SUM($I$15:I443)/$N$5,"")</f>
        <v>0.11417841538669429</v>
      </c>
    </row>
    <row r="444" spans="1:18" x14ac:dyDescent="0.25">
      <c r="A444" s="169">
        <v>35</v>
      </c>
      <c r="B444" s="174">
        <f t="shared" si="115"/>
        <v>43578.166666665624</v>
      </c>
      <c r="C444" s="127" t="str">
        <f t="shared" ca="1" si="101"/>
        <v/>
      </c>
      <c r="D444" s="180">
        <f t="shared" ca="1" si="102"/>
        <v>931</v>
      </c>
      <c r="E444" s="180">
        <f t="shared" ca="1" si="103"/>
        <v>44</v>
      </c>
      <c r="F444" s="180">
        <f t="shared" ca="1" si="104"/>
        <v>45</v>
      </c>
      <c r="G444" s="180" t="str">
        <f t="shared" ca="1" si="105"/>
        <v/>
      </c>
      <c r="H444" s="180">
        <f t="shared" ca="1" si="106"/>
        <v>4960</v>
      </c>
      <c r="I444" s="183">
        <f t="shared" ca="1" si="107"/>
        <v>86</v>
      </c>
      <c r="J444" s="176" t="str">
        <f t="shared" ca="1" si="108"/>
        <v/>
      </c>
      <c r="K444" s="127" t="str">
        <f t="shared" ca="1" si="109"/>
        <v/>
      </c>
      <c r="L444" s="183" t="str">
        <f t="shared" ca="1" si="110"/>
        <v/>
      </c>
      <c r="M444" s="127" t="str">
        <f t="shared" ca="1" si="111"/>
        <v/>
      </c>
      <c r="N444" s="127" t="str">
        <f t="shared" ca="1" si="112"/>
        <v/>
      </c>
      <c r="O444" s="180" t="str">
        <f t="shared" ca="1" si="113"/>
        <v/>
      </c>
      <c r="P444" s="183" t="str">
        <f t="shared" ca="1" si="114"/>
        <v/>
      </c>
      <c r="Q444" s="120" t="str">
        <f t="shared" ca="1" si="116"/>
        <v/>
      </c>
      <c r="R444" s="77">
        <f ca="1">IFERROR(SUM($I$15:I444)/$N$5,"")</f>
        <v>0.11466262780955813</v>
      </c>
    </row>
    <row r="445" spans="1:18" x14ac:dyDescent="0.25">
      <c r="A445" s="169">
        <v>36</v>
      </c>
      <c r="B445" s="174">
        <f t="shared" si="115"/>
        <v>43578.208333332288</v>
      </c>
      <c r="C445" s="127" t="str">
        <f t="shared" ca="1" si="101"/>
        <v/>
      </c>
      <c r="D445" s="180">
        <f t="shared" ca="1" si="102"/>
        <v>922</v>
      </c>
      <c r="E445" s="180">
        <f t="shared" ca="1" si="103"/>
        <v>44</v>
      </c>
      <c r="F445" s="180">
        <f t="shared" ca="1" si="104"/>
        <v>46</v>
      </c>
      <c r="G445" s="180" t="str">
        <f t="shared" ca="1" si="105"/>
        <v/>
      </c>
      <c r="H445" s="180">
        <f t="shared" ca="1" si="106"/>
        <v>4863</v>
      </c>
      <c r="I445" s="183">
        <f t="shared" ca="1" si="107"/>
        <v>73</v>
      </c>
      <c r="J445" s="176" t="str">
        <f t="shared" ca="1" si="108"/>
        <v/>
      </c>
      <c r="K445" s="127" t="str">
        <f t="shared" ca="1" si="109"/>
        <v/>
      </c>
      <c r="L445" s="183" t="str">
        <f t="shared" ca="1" si="110"/>
        <v/>
      </c>
      <c r="M445" s="127" t="str">
        <f t="shared" ca="1" si="111"/>
        <v/>
      </c>
      <c r="N445" s="127" t="str">
        <f t="shared" ca="1" si="112"/>
        <v/>
      </c>
      <c r="O445" s="180" t="str">
        <f t="shared" ca="1" si="113"/>
        <v/>
      </c>
      <c r="P445" s="183" t="str">
        <f t="shared" ca="1" si="114"/>
        <v/>
      </c>
      <c r="Q445" s="120" t="str">
        <f t="shared" ca="1" si="116"/>
        <v/>
      </c>
      <c r="R445" s="77">
        <f ca="1">IFERROR(SUM($I$15:I445)/$N$5,"")</f>
        <v>0.11507364533129139</v>
      </c>
    </row>
    <row r="446" spans="1:18" x14ac:dyDescent="0.25">
      <c r="A446" s="169">
        <v>37</v>
      </c>
      <c r="B446" s="174">
        <f t="shared" si="115"/>
        <v>43578.249999998952</v>
      </c>
      <c r="C446" s="127" t="str">
        <f t="shared" ca="1" si="101"/>
        <v/>
      </c>
      <c r="D446" s="180">
        <f t="shared" ca="1" si="102"/>
        <v>934</v>
      </c>
      <c r="E446" s="180">
        <f t="shared" ca="1" si="103"/>
        <v>44</v>
      </c>
      <c r="F446" s="180">
        <f t="shared" ca="1" si="104"/>
        <v>48</v>
      </c>
      <c r="G446" s="180" t="str">
        <f t="shared" ca="1" si="105"/>
        <v/>
      </c>
      <c r="H446" s="180">
        <f t="shared" ca="1" si="106"/>
        <v>4912</v>
      </c>
      <c r="I446" s="183">
        <f t="shared" ca="1" si="107"/>
        <v>87</v>
      </c>
      <c r="J446" s="176" t="str">
        <f t="shared" ca="1" si="108"/>
        <v/>
      </c>
      <c r="K446" s="127" t="str">
        <f t="shared" ca="1" si="109"/>
        <v/>
      </c>
      <c r="L446" s="183" t="str">
        <f t="shared" ca="1" si="110"/>
        <v/>
      </c>
      <c r="M446" s="127" t="str">
        <f t="shared" ca="1" si="111"/>
        <v/>
      </c>
      <c r="N446" s="127" t="str">
        <f t="shared" ca="1" si="112"/>
        <v/>
      </c>
      <c r="O446" s="180" t="str">
        <f t="shared" ca="1" si="113"/>
        <v/>
      </c>
      <c r="P446" s="183" t="str">
        <f t="shared" ca="1" si="114"/>
        <v/>
      </c>
      <c r="Q446" s="120" t="str">
        <f t="shared" ca="1" si="116"/>
        <v/>
      </c>
      <c r="R446" s="77">
        <f ca="1">IFERROR(SUM($I$15:I446)/$N$5,"")</f>
        <v>0.11556348813116527</v>
      </c>
    </row>
    <row r="447" spans="1:18" x14ac:dyDescent="0.25">
      <c r="A447" s="169">
        <v>14</v>
      </c>
      <c r="B447" s="174">
        <f t="shared" si="115"/>
        <v>43578.291666665617</v>
      </c>
      <c r="C447" s="127" t="str">
        <f t="shared" ca="1" si="101"/>
        <v/>
      </c>
      <c r="D447" s="180">
        <f t="shared" ca="1" si="102"/>
        <v>936</v>
      </c>
      <c r="E447" s="180">
        <f t="shared" ca="1" si="103"/>
        <v>44</v>
      </c>
      <c r="F447" s="180">
        <f t="shared" ca="1" si="104"/>
        <v>38</v>
      </c>
      <c r="G447" s="180">
        <f t="shared" ca="1" si="105"/>
        <v>196.73</v>
      </c>
      <c r="H447" s="180">
        <f t="shared" ca="1" si="106"/>
        <v>1493</v>
      </c>
      <c r="I447" s="183">
        <f t="shared" ca="1" si="107"/>
        <v>68</v>
      </c>
      <c r="J447" s="176" t="str">
        <f t="shared" ca="1" si="108"/>
        <v/>
      </c>
      <c r="K447" s="127" t="str">
        <f t="shared" ca="1" si="109"/>
        <v/>
      </c>
      <c r="L447" s="183" t="str">
        <f t="shared" ca="1" si="110"/>
        <v/>
      </c>
      <c r="M447" s="127" t="str">
        <f t="shared" ca="1" si="111"/>
        <v/>
      </c>
      <c r="N447" s="127" t="str">
        <f t="shared" ca="1" si="112"/>
        <v/>
      </c>
      <c r="O447" s="180" t="str">
        <f t="shared" ca="1" si="113"/>
        <v/>
      </c>
      <c r="P447" s="183" t="str">
        <f t="shared" ca="1" si="114"/>
        <v/>
      </c>
      <c r="Q447" s="120" t="str">
        <f t="shared" ca="1" si="116"/>
        <v/>
      </c>
      <c r="R447" s="77">
        <f ca="1">IFERROR(SUM($I$15:I447)/$N$5,"")</f>
        <v>0.1159463537678483</v>
      </c>
    </row>
    <row r="448" spans="1:18" x14ac:dyDescent="0.25">
      <c r="A448" s="169">
        <v>15</v>
      </c>
      <c r="B448" s="174">
        <f t="shared" si="115"/>
        <v>43578.333333332281</v>
      </c>
      <c r="C448" s="127" t="str">
        <f t="shared" ca="1" si="101"/>
        <v/>
      </c>
      <c r="D448" s="180">
        <f t="shared" ca="1" si="102"/>
        <v>933</v>
      </c>
      <c r="E448" s="180">
        <f t="shared" ca="1" si="103"/>
        <v>44</v>
      </c>
      <c r="F448" s="180">
        <f t="shared" ca="1" si="104"/>
        <v>39</v>
      </c>
      <c r="G448" s="180">
        <f t="shared" ca="1" si="105"/>
        <v>196.73</v>
      </c>
      <c r="H448" s="180">
        <f t="shared" ca="1" si="106"/>
        <v>5029</v>
      </c>
      <c r="I448" s="183">
        <f t="shared" ca="1" si="107"/>
        <v>67</v>
      </c>
      <c r="J448" s="176" t="str">
        <f t="shared" ca="1" si="108"/>
        <v/>
      </c>
      <c r="K448" s="127" t="str">
        <f t="shared" ca="1" si="109"/>
        <v/>
      </c>
      <c r="L448" s="183" t="str">
        <f t="shared" ca="1" si="110"/>
        <v/>
      </c>
      <c r="M448" s="127" t="str">
        <f t="shared" ca="1" si="111"/>
        <v/>
      </c>
      <c r="N448" s="127" t="str">
        <f t="shared" ca="1" si="112"/>
        <v/>
      </c>
      <c r="O448" s="180" t="str">
        <f t="shared" ca="1" si="113"/>
        <v/>
      </c>
      <c r="P448" s="183" t="str">
        <f t="shared" ca="1" si="114"/>
        <v/>
      </c>
      <c r="Q448" s="120" t="str">
        <f t="shared" ca="1" si="116"/>
        <v/>
      </c>
      <c r="R448" s="77">
        <f ca="1">IFERROR(SUM($I$15:I448)/$N$5,"")</f>
        <v>0.11632358902752128</v>
      </c>
    </row>
    <row r="449" spans="1:18" x14ac:dyDescent="0.25">
      <c r="A449" s="169">
        <v>16</v>
      </c>
      <c r="B449" s="174">
        <f t="shared" si="115"/>
        <v>43578.374999998945</v>
      </c>
      <c r="C449" s="127" t="str">
        <f t="shared" ca="1" si="101"/>
        <v/>
      </c>
      <c r="D449" s="180">
        <f t="shared" ca="1" si="102"/>
        <v>930</v>
      </c>
      <c r="E449" s="180">
        <f t="shared" ca="1" si="103"/>
        <v>44</v>
      </c>
      <c r="F449" s="180">
        <f t="shared" ca="1" si="104"/>
        <v>39</v>
      </c>
      <c r="G449" s="180" t="str">
        <f t="shared" ca="1" si="105"/>
        <v/>
      </c>
      <c r="H449" s="180">
        <f t="shared" ca="1" si="106"/>
        <v>5136</v>
      </c>
      <c r="I449" s="183">
        <f t="shared" ca="1" si="107"/>
        <v>68</v>
      </c>
      <c r="J449" s="176" t="str">
        <f t="shared" ca="1" si="108"/>
        <v/>
      </c>
      <c r="K449" s="127" t="str">
        <f t="shared" ca="1" si="109"/>
        <v/>
      </c>
      <c r="L449" s="183" t="str">
        <f t="shared" ca="1" si="110"/>
        <v/>
      </c>
      <c r="M449" s="127" t="str">
        <f t="shared" ca="1" si="111"/>
        <v/>
      </c>
      <c r="N449" s="127" t="str">
        <f t="shared" ca="1" si="112"/>
        <v/>
      </c>
      <c r="O449" s="180" t="str">
        <f t="shared" ca="1" si="113"/>
        <v/>
      </c>
      <c r="P449" s="183" t="str">
        <f t="shared" ca="1" si="114"/>
        <v/>
      </c>
      <c r="Q449" s="120" t="str">
        <f t="shared" ca="1" si="116"/>
        <v/>
      </c>
      <c r="R449" s="77">
        <f ca="1">IFERROR(SUM($I$15:I449)/$N$5,"")</f>
        <v>0.11670645466420432</v>
      </c>
    </row>
    <row r="450" spans="1:18" x14ac:dyDescent="0.25">
      <c r="A450" s="169">
        <v>17</v>
      </c>
      <c r="B450" s="174">
        <f t="shared" si="115"/>
        <v>43578.416666665609</v>
      </c>
      <c r="C450" s="127" t="str">
        <f t="shared" ca="1" si="101"/>
        <v/>
      </c>
      <c r="D450" s="180">
        <f t="shared" ca="1" si="102"/>
        <v>922</v>
      </c>
      <c r="E450" s="180">
        <f t="shared" ca="1" si="103"/>
        <v>44</v>
      </c>
      <c r="F450" s="180">
        <f t="shared" ca="1" si="104"/>
        <v>37</v>
      </c>
      <c r="G450" s="180" t="str">
        <f t="shared" ca="1" si="105"/>
        <v/>
      </c>
      <c r="H450" s="180">
        <f t="shared" ca="1" si="106"/>
        <v>4991</v>
      </c>
      <c r="I450" s="183">
        <f t="shared" ca="1" si="107"/>
        <v>69</v>
      </c>
      <c r="J450" s="176" t="str">
        <f t="shared" ca="1" si="108"/>
        <v/>
      </c>
      <c r="K450" s="127" t="str">
        <f t="shared" ca="1" si="109"/>
        <v/>
      </c>
      <c r="L450" s="183" t="str">
        <f t="shared" ca="1" si="110"/>
        <v/>
      </c>
      <c r="M450" s="127" t="str">
        <f t="shared" ca="1" si="111"/>
        <v/>
      </c>
      <c r="N450" s="127" t="str">
        <f t="shared" ca="1" si="112"/>
        <v/>
      </c>
      <c r="O450" s="180" t="str">
        <f t="shared" ca="1" si="113"/>
        <v/>
      </c>
      <c r="P450" s="183" t="str">
        <f t="shared" ca="1" si="114"/>
        <v/>
      </c>
      <c r="Q450" s="120" t="str">
        <f t="shared" ca="1" si="116"/>
        <v/>
      </c>
      <c r="R450" s="77">
        <f ca="1">IFERROR(SUM($I$15:I450)/$N$5,"")</f>
        <v>0.11709495067789739</v>
      </c>
    </row>
    <row r="451" spans="1:18" x14ac:dyDescent="0.25">
      <c r="A451" s="169">
        <v>18</v>
      </c>
      <c r="B451" s="174">
        <f t="shared" si="115"/>
        <v>43578.458333332273</v>
      </c>
      <c r="C451" s="127" t="str">
        <f t="shared" ca="1" si="101"/>
        <v/>
      </c>
      <c r="D451" s="180">
        <f t="shared" ca="1" si="102"/>
        <v>941</v>
      </c>
      <c r="E451" s="180">
        <f t="shared" ca="1" si="103"/>
        <v>44</v>
      </c>
      <c r="F451" s="180">
        <f t="shared" ca="1" si="104"/>
        <v>38</v>
      </c>
      <c r="G451" s="180" t="str">
        <f t="shared" ca="1" si="105"/>
        <v/>
      </c>
      <c r="H451" s="180">
        <f t="shared" ca="1" si="106"/>
        <v>4942</v>
      </c>
      <c r="I451" s="183">
        <f t="shared" ca="1" si="107"/>
        <v>67</v>
      </c>
      <c r="J451" s="176" t="str">
        <f t="shared" ca="1" si="108"/>
        <v/>
      </c>
      <c r="K451" s="127" t="str">
        <f t="shared" ca="1" si="109"/>
        <v/>
      </c>
      <c r="L451" s="183" t="str">
        <f t="shared" ca="1" si="110"/>
        <v/>
      </c>
      <c r="M451" s="127" t="str">
        <f t="shared" ca="1" si="111"/>
        <v/>
      </c>
      <c r="N451" s="127" t="str">
        <f t="shared" ca="1" si="112"/>
        <v/>
      </c>
      <c r="O451" s="180" t="str">
        <f t="shared" ca="1" si="113"/>
        <v/>
      </c>
      <c r="P451" s="183" t="str">
        <f t="shared" ca="1" si="114"/>
        <v/>
      </c>
      <c r="Q451" s="120" t="str">
        <f t="shared" ca="1" si="116"/>
        <v/>
      </c>
      <c r="R451" s="77">
        <f ca="1">IFERROR(SUM($I$15:I451)/$N$5,"")</f>
        <v>0.11747218593757038</v>
      </c>
    </row>
    <row r="452" spans="1:18" x14ac:dyDescent="0.25">
      <c r="A452" s="169">
        <v>19</v>
      </c>
      <c r="B452" s="174">
        <f t="shared" si="115"/>
        <v>43578.499999998938</v>
      </c>
      <c r="C452" s="127" t="str">
        <f t="shared" ca="1" si="101"/>
        <v/>
      </c>
      <c r="D452" s="180">
        <f t="shared" ca="1" si="102"/>
        <v>929</v>
      </c>
      <c r="E452" s="180">
        <f t="shared" ca="1" si="103"/>
        <v>44</v>
      </c>
      <c r="F452" s="180">
        <f t="shared" ca="1" si="104"/>
        <v>39</v>
      </c>
      <c r="G452" s="180" t="str">
        <f t="shared" ca="1" si="105"/>
        <v/>
      </c>
      <c r="H452" s="180">
        <f t="shared" ca="1" si="106"/>
        <v>4887</v>
      </c>
      <c r="I452" s="183">
        <f t="shared" ca="1" si="107"/>
        <v>70</v>
      </c>
      <c r="J452" s="176" t="str">
        <f t="shared" ca="1" si="108"/>
        <v/>
      </c>
      <c r="K452" s="127" t="str">
        <f t="shared" ca="1" si="109"/>
        <v/>
      </c>
      <c r="L452" s="183" t="str">
        <f t="shared" ca="1" si="110"/>
        <v/>
      </c>
      <c r="M452" s="127" t="str">
        <f t="shared" ca="1" si="111"/>
        <v/>
      </c>
      <c r="N452" s="127" t="str">
        <f t="shared" ca="1" si="112"/>
        <v/>
      </c>
      <c r="O452" s="180" t="str">
        <f t="shared" ca="1" si="113"/>
        <v/>
      </c>
      <c r="P452" s="183" t="str">
        <f t="shared" ca="1" si="114"/>
        <v/>
      </c>
      <c r="Q452" s="120" t="str">
        <f t="shared" ca="1" si="116"/>
        <v/>
      </c>
      <c r="R452" s="77">
        <f ca="1">IFERROR(SUM($I$15:I452)/$N$5,"")</f>
        <v>0.11786631232827351</v>
      </c>
    </row>
    <row r="453" spans="1:18" x14ac:dyDescent="0.25">
      <c r="A453" s="169">
        <v>20</v>
      </c>
      <c r="B453" s="174">
        <f t="shared" si="115"/>
        <v>43578.541666665602</v>
      </c>
      <c r="C453" s="127" t="str">
        <f t="shared" ca="1" si="101"/>
        <v/>
      </c>
      <c r="D453" s="180">
        <f t="shared" ca="1" si="102"/>
        <v>928</v>
      </c>
      <c r="E453" s="180">
        <f t="shared" ca="1" si="103"/>
        <v>44</v>
      </c>
      <c r="F453" s="180">
        <f t="shared" ca="1" si="104"/>
        <v>36</v>
      </c>
      <c r="G453" s="180" t="str">
        <f t="shared" ca="1" si="105"/>
        <v/>
      </c>
      <c r="H453" s="180">
        <f t="shared" ca="1" si="106"/>
        <v>4636</v>
      </c>
      <c r="I453" s="183">
        <f t="shared" ca="1" si="107"/>
        <v>68</v>
      </c>
      <c r="J453" s="176" t="str">
        <f t="shared" ca="1" si="108"/>
        <v/>
      </c>
      <c r="K453" s="127" t="str">
        <f t="shared" ca="1" si="109"/>
        <v/>
      </c>
      <c r="L453" s="183" t="str">
        <f t="shared" ca="1" si="110"/>
        <v/>
      </c>
      <c r="M453" s="127" t="str">
        <f t="shared" ca="1" si="111"/>
        <v/>
      </c>
      <c r="N453" s="127" t="str">
        <f t="shared" ca="1" si="112"/>
        <v/>
      </c>
      <c r="O453" s="180" t="str">
        <f t="shared" ca="1" si="113"/>
        <v/>
      </c>
      <c r="P453" s="183" t="str">
        <f t="shared" ca="1" si="114"/>
        <v/>
      </c>
      <c r="Q453" s="120" t="str">
        <f t="shared" ca="1" si="116"/>
        <v/>
      </c>
      <c r="R453" s="77">
        <f ca="1">IFERROR(SUM($I$15:I453)/$N$5,"")</f>
        <v>0.11824917796495653</v>
      </c>
    </row>
    <row r="454" spans="1:18" x14ac:dyDescent="0.25">
      <c r="A454" s="169">
        <v>21</v>
      </c>
      <c r="B454" s="174">
        <f t="shared" si="115"/>
        <v>43578.583333332266</v>
      </c>
      <c r="C454" s="127" t="str">
        <f t="shared" ca="1" si="101"/>
        <v/>
      </c>
      <c r="D454" s="180">
        <f t="shared" ca="1" si="102"/>
        <v>926</v>
      </c>
      <c r="E454" s="180">
        <f t="shared" ca="1" si="103"/>
        <v>44</v>
      </c>
      <c r="F454" s="180">
        <f t="shared" ca="1" si="104"/>
        <v>38</v>
      </c>
      <c r="G454" s="180" t="str">
        <f t="shared" ca="1" si="105"/>
        <v/>
      </c>
      <c r="H454" s="180">
        <f t="shared" ca="1" si="106"/>
        <v>4385</v>
      </c>
      <c r="I454" s="183">
        <f t="shared" ca="1" si="107"/>
        <v>69</v>
      </c>
      <c r="J454" s="176" t="str">
        <f t="shared" ca="1" si="108"/>
        <v/>
      </c>
      <c r="K454" s="127" t="str">
        <f t="shared" ca="1" si="109"/>
        <v/>
      </c>
      <c r="L454" s="183" t="str">
        <f t="shared" ca="1" si="110"/>
        <v/>
      </c>
      <c r="M454" s="127" t="str">
        <f t="shared" ca="1" si="111"/>
        <v/>
      </c>
      <c r="N454" s="127" t="str">
        <f t="shared" ca="1" si="112"/>
        <v/>
      </c>
      <c r="O454" s="180" t="str">
        <f t="shared" ca="1" si="113"/>
        <v/>
      </c>
      <c r="P454" s="183" t="str">
        <f t="shared" ca="1" si="114"/>
        <v/>
      </c>
      <c r="Q454" s="120" t="str">
        <f t="shared" ca="1" si="116"/>
        <v/>
      </c>
      <c r="R454" s="77">
        <f ca="1">IFERROR(SUM($I$15:I454)/$N$5,"")</f>
        <v>0.1186376739786496</v>
      </c>
    </row>
    <row r="455" spans="1:18" x14ac:dyDescent="0.25">
      <c r="A455" s="169">
        <v>22</v>
      </c>
      <c r="B455" s="174">
        <f t="shared" si="115"/>
        <v>43578.62499999893</v>
      </c>
      <c r="C455" s="127" t="str">
        <f t="shared" ca="1" si="101"/>
        <v/>
      </c>
      <c r="D455" s="180">
        <f t="shared" ca="1" si="102"/>
        <v>925</v>
      </c>
      <c r="E455" s="180">
        <f t="shared" ca="1" si="103"/>
        <v>44</v>
      </c>
      <c r="F455" s="180">
        <f t="shared" ca="1" si="104"/>
        <v>37</v>
      </c>
      <c r="G455" s="180" t="str">
        <f t="shared" ca="1" si="105"/>
        <v/>
      </c>
      <c r="H455" s="180">
        <f t="shared" ca="1" si="106"/>
        <v>4014</v>
      </c>
      <c r="I455" s="183">
        <f t="shared" ca="1" si="107"/>
        <v>65</v>
      </c>
      <c r="J455" s="176" t="str">
        <f t="shared" ca="1" si="108"/>
        <v/>
      </c>
      <c r="K455" s="127" t="str">
        <f t="shared" ca="1" si="109"/>
        <v/>
      </c>
      <c r="L455" s="183" t="str">
        <f t="shared" ca="1" si="110"/>
        <v/>
      </c>
      <c r="M455" s="127" t="str">
        <f t="shared" ca="1" si="111"/>
        <v/>
      </c>
      <c r="N455" s="127" t="str">
        <f t="shared" ca="1" si="112"/>
        <v/>
      </c>
      <c r="O455" s="180" t="str">
        <f t="shared" ca="1" si="113"/>
        <v/>
      </c>
      <c r="P455" s="183" t="str">
        <f t="shared" ca="1" si="114"/>
        <v/>
      </c>
      <c r="Q455" s="120" t="str">
        <f t="shared" ca="1" si="116"/>
        <v/>
      </c>
      <c r="R455" s="77">
        <f ca="1">IFERROR(SUM($I$15:I455)/$N$5,"")</f>
        <v>0.1190036484843025</v>
      </c>
    </row>
    <row r="456" spans="1:18" x14ac:dyDescent="0.25">
      <c r="A456" s="169">
        <v>23</v>
      </c>
      <c r="B456" s="174">
        <f t="shared" si="115"/>
        <v>43578.666666665595</v>
      </c>
      <c r="C456" s="127" t="str">
        <f t="shared" ca="1" si="101"/>
        <v/>
      </c>
      <c r="D456" s="180">
        <f t="shared" ca="1" si="102"/>
        <v>922</v>
      </c>
      <c r="E456" s="180">
        <f t="shared" ca="1" si="103"/>
        <v>44</v>
      </c>
      <c r="F456" s="180">
        <f t="shared" ca="1" si="104"/>
        <v>39</v>
      </c>
      <c r="G456" s="180" t="str">
        <f t="shared" ca="1" si="105"/>
        <v/>
      </c>
      <c r="H456" s="180">
        <f t="shared" ca="1" si="106"/>
        <v>3919</v>
      </c>
      <c r="I456" s="183">
        <f t="shared" ca="1" si="107"/>
        <v>69</v>
      </c>
      <c r="J456" s="176" t="str">
        <f t="shared" ca="1" si="108"/>
        <v/>
      </c>
      <c r="K456" s="127" t="str">
        <f t="shared" ca="1" si="109"/>
        <v/>
      </c>
      <c r="L456" s="183" t="str">
        <f t="shared" ca="1" si="110"/>
        <v/>
      </c>
      <c r="M456" s="127" t="str">
        <f t="shared" ca="1" si="111"/>
        <v/>
      </c>
      <c r="N456" s="127" t="str">
        <f t="shared" ca="1" si="112"/>
        <v/>
      </c>
      <c r="O456" s="180" t="str">
        <f t="shared" ca="1" si="113"/>
        <v/>
      </c>
      <c r="P456" s="183" t="str">
        <f t="shared" ca="1" si="114"/>
        <v/>
      </c>
      <c r="Q456" s="120" t="str">
        <f t="shared" ca="1" si="116"/>
        <v/>
      </c>
      <c r="R456" s="77">
        <f ca="1">IFERROR(SUM($I$15:I456)/$N$5,"")</f>
        <v>0.11939214449799558</v>
      </c>
    </row>
    <row r="457" spans="1:18" x14ac:dyDescent="0.25">
      <c r="A457" s="169">
        <v>24</v>
      </c>
      <c r="B457" s="174">
        <f t="shared" si="115"/>
        <v>43578.708333332259</v>
      </c>
      <c r="C457" s="127" t="str">
        <f t="shared" ca="1" si="101"/>
        <v/>
      </c>
      <c r="D457" s="180">
        <f t="shared" ca="1" si="102"/>
        <v>920</v>
      </c>
      <c r="E457" s="180">
        <f t="shared" ca="1" si="103"/>
        <v>44</v>
      </c>
      <c r="F457" s="180">
        <f t="shared" ca="1" si="104"/>
        <v>38</v>
      </c>
      <c r="G457" s="180" t="str">
        <f t="shared" ca="1" si="105"/>
        <v/>
      </c>
      <c r="H457" s="180">
        <f t="shared" ca="1" si="106"/>
        <v>3948</v>
      </c>
      <c r="I457" s="183">
        <f t="shared" ca="1" si="107"/>
        <v>71</v>
      </c>
      <c r="J457" s="176" t="str">
        <f t="shared" ca="1" si="108"/>
        <v/>
      </c>
      <c r="K457" s="127" t="str">
        <f t="shared" ca="1" si="109"/>
        <v/>
      </c>
      <c r="L457" s="183" t="str">
        <f t="shared" ca="1" si="110"/>
        <v/>
      </c>
      <c r="M457" s="127" t="str">
        <f t="shared" ca="1" si="111"/>
        <v/>
      </c>
      <c r="N457" s="127" t="str">
        <f t="shared" ca="1" si="112"/>
        <v/>
      </c>
      <c r="O457" s="180" t="str">
        <f t="shared" ca="1" si="113"/>
        <v/>
      </c>
      <c r="P457" s="183" t="str">
        <f t="shared" ca="1" si="114"/>
        <v/>
      </c>
      <c r="Q457" s="120" t="str">
        <f t="shared" ca="1" si="116"/>
        <v/>
      </c>
      <c r="R457" s="77">
        <f ca="1">IFERROR(SUM($I$15:I457)/$N$5,"")</f>
        <v>0.11979190126570875</v>
      </c>
    </row>
    <row r="458" spans="1:18" x14ac:dyDescent="0.25">
      <c r="A458" s="169">
        <v>25</v>
      </c>
      <c r="B458" s="174">
        <f t="shared" si="115"/>
        <v>43578.749999998923</v>
      </c>
      <c r="C458" s="127" t="str">
        <f t="shared" ca="1" si="101"/>
        <v/>
      </c>
      <c r="D458" s="180">
        <f t="shared" ca="1" si="102"/>
        <v>927</v>
      </c>
      <c r="E458" s="180">
        <f t="shared" ca="1" si="103"/>
        <v>44</v>
      </c>
      <c r="F458" s="180">
        <f t="shared" ca="1" si="104"/>
        <v>38</v>
      </c>
      <c r="G458" s="180" t="str">
        <f t="shared" ca="1" si="105"/>
        <v/>
      </c>
      <c r="H458" s="180">
        <f t="shared" ca="1" si="106"/>
        <v>4609</v>
      </c>
      <c r="I458" s="183">
        <f t="shared" ca="1" si="107"/>
        <v>68</v>
      </c>
      <c r="J458" s="176" t="str">
        <f t="shared" ca="1" si="108"/>
        <v/>
      </c>
      <c r="K458" s="127" t="str">
        <f t="shared" ca="1" si="109"/>
        <v/>
      </c>
      <c r="L458" s="183" t="str">
        <f t="shared" ca="1" si="110"/>
        <v/>
      </c>
      <c r="M458" s="127" t="str">
        <f t="shared" ca="1" si="111"/>
        <v/>
      </c>
      <c r="N458" s="127" t="str">
        <f t="shared" ca="1" si="112"/>
        <v/>
      </c>
      <c r="O458" s="180" t="str">
        <f t="shared" ca="1" si="113"/>
        <v/>
      </c>
      <c r="P458" s="183" t="str">
        <f t="shared" ca="1" si="114"/>
        <v/>
      </c>
      <c r="Q458" s="120" t="str">
        <f t="shared" ca="1" si="116"/>
        <v/>
      </c>
      <c r="R458" s="77">
        <f ca="1">IFERROR(SUM($I$15:I458)/$N$5,"")</f>
        <v>0.12017476690239179</v>
      </c>
    </row>
    <row r="459" spans="1:18" x14ac:dyDescent="0.25">
      <c r="A459" s="169">
        <v>26</v>
      </c>
      <c r="B459" s="174">
        <f t="shared" si="115"/>
        <v>43578.791666665587</v>
      </c>
      <c r="C459" s="127" t="str">
        <f t="shared" ca="1" si="101"/>
        <v/>
      </c>
      <c r="D459" s="180">
        <f t="shared" ca="1" si="102"/>
        <v>927</v>
      </c>
      <c r="E459" s="180">
        <f t="shared" ca="1" si="103"/>
        <v>44</v>
      </c>
      <c r="F459" s="180">
        <f t="shared" ca="1" si="104"/>
        <v>37</v>
      </c>
      <c r="G459" s="180">
        <f t="shared" ca="1" si="105"/>
        <v>190.34</v>
      </c>
      <c r="H459" s="180">
        <f t="shared" ca="1" si="106"/>
        <v>4521</v>
      </c>
      <c r="I459" s="183">
        <f t="shared" ca="1" si="107"/>
        <v>68</v>
      </c>
      <c r="J459" s="176" t="str">
        <f t="shared" ca="1" si="108"/>
        <v/>
      </c>
      <c r="K459" s="127" t="str">
        <f t="shared" ca="1" si="109"/>
        <v/>
      </c>
      <c r="L459" s="183" t="str">
        <f t="shared" ca="1" si="110"/>
        <v/>
      </c>
      <c r="M459" s="127" t="str">
        <f t="shared" ca="1" si="111"/>
        <v/>
      </c>
      <c r="N459" s="127" t="str">
        <f t="shared" ca="1" si="112"/>
        <v/>
      </c>
      <c r="O459" s="180" t="str">
        <f t="shared" ca="1" si="113"/>
        <v/>
      </c>
      <c r="P459" s="183" t="str">
        <f t="shared" ca="1" si="114"/>
        <v/>
      </c>
      <c r="Q459" s="120" t="str">
        <f t="shared" ca="1" si="116"/>
        <v/>
      </c>
      <c r="R459" s="77">
        <f ca="1">IFERROR(SUM($I$15:I459)/$N$5,"")</f>
        <v>0.12055763253907481</v>
      </c>
    </row>
    <row r="460" spans="1:18" x14ac:dyDescent="0.25">
      <c r="A460" s="169">
        <v>27</v>
      </c>
      <c r="B460" s="174">
        <f t="shared" si="115"/>
        <v>43578.833333332252</v>
      </c>
      <c r="C460" s="127" t="str">
        <f t="shared" ca="1" si="101"/>
        <v/>
      </c>
      <c r="D460" s="180">
        <f t="shared" ca="1" si="102"/>
        <v>916</v>
      </c>
      <c r="E460" s="180">
        <f t="shared" ca="1" si="103"/>
        <v>44</v>
      </c>
      <c r="F460" s="180">
        <f t="shared" ca="1" si="104"/>
        <v>38</v>
      </c>
      <c r="G460" s="180" t="str">
        <f t="shared" ca="1" si="105"/>
        <v/>
      </c>
      <c r="H460" s="180">
        <f t="shared" ca="1" si="106"/>
        <v>4947</v>
      </c>
      <c r="I460" s="183">
        <f t="shared" ca="1" si="107"/>
        <v>67</v>
      </c>
      <c r="J460" s="176" t="str">
        <f t="shared" ca="1" si="108"/>
        <v/>
      </c>
      <c r="K460" s="127" t="str">
        <f t="shared" ca="1" si="109"/>
        <v/>
      </c>
      <c r="L460" s="183" t="str">
        <f t="shared" ca="1" si="110"/>
        <v/>
      </c>
      <c r="M460" s="127" t="str">
        <f t="shared" ca="1" si="111"/>
        <v/>
      </c>
      <c r="N460" s="127" t="str">
        <f t="shared" ca="1" si="112"/>
        <v/>
      </c>
      <c r="O460" s="180" t="str">
        <f t="shared" ca="1" si="113"/>
        <v/>
      </c>
      <c r="P460" s="183" t="str">
        <f t="shared" ca="1" si="114"/>
        <v/>
      </c>
      <c r="Q460" s="120" t="str">
        <f t="shared" ca="1" si="116"/>
        <v/>
      </c>
      <c r="R460" s="77">
        <f ca="1">IFERROR(SUM($I$15:I460)/$N$5,"")</f>
        <v>0.12093486779874781</v>
      </c>
    </row>
    <row r="461" spans="1:18" x14ac:dyDescent="0.25">
      <c r="A461" s="169">
        <v>28</v>
      </c>
      <c r="B461" s="174">
        <f t="shared" si="115"/>
        <v>43578.874999998916</v>
      </c>
      <c r="C461" s="127" t="str">
        <f t="shared" ca="1" si="101"/>
        <v/>
      </c>
      <c r="D461" s="180">
        <f t="shared" ca="1" si="102"/>
        <v>938</v>
      </c>
      <c r="E461" s="180">
        <f t="shared" ca="1" si="103"/>
        <v>44</v>
      </c>
      <c r="F461" s="180">
        <f t="shared" ca="1" si="104"/>
        <v>37</v>
      </c>
      <c r="G461" s="180" t="str">
        <f t="shared" ca="1" si="105"/>
        <v/>
      </c>
      <c r="H461" s="180">
        <f t="shared" ca="1" si="106"/>
        <v>4796</v>
      </c>
      <c r="I461" s="183">
        <f t="shared" ca="1" si="107"/>
        <v>65</v>
      </c>
      <c r="J461" s="176" t="str">
        <f t="shared" ca="1" si="108"/>
        <v/>
      </c>
      <c r="K461" s="127" t="str">
        <f t="shared" ca="1" si="109"/>
        <v/>
      </c>
      <c r="L461" s="183" t="str">
        <f t="shared" ca="1" si="110"/>
        <v/>
      </c>
      <c r="M461" s="127" t="str">
        <f t="shared" ca="1" si="111"/>
        <v/>
      </c>
      <c r="N461" s="127" t="str">
        <f t="shared" ca="1" si="112"/>
        <v/>
      </c>
      <c r="O461" s="180" t="str">
        <f t="shared" ca="1" si="113"/>
        <v/>
      </c>
      <c r="P461" s="183" t="str">
        <f t="shared" ca="1" si="114"/>
        <v/>
      </c>
      <c r="Q461" s="120" t="str">
        <f t="shared" ca="1" si="116"/>
        <v/>
      </c>
      <c r="R461" s="77">
        <f ca="1">IFERROR(SUM($I$15:I461)/$N$5,"")</f>
        <v>0.12130084230440071</v>
      </c>
    </row>
    <row r="462" spans="1:18" x14ac:dyDescent="0.25">
      <c r="A462" s="169">
        <v>29</v>
      </c>
      <c r="B462" s="174">
        <f t="shared" si="115"/>
        <v>43578.91666666558</v>
      </c>
      <c r="C462" s="127" t="str">
        <f t="shared" ca="1" si="101"/>
        <v/>
      </c>
      <c r="D462" s="180">
        <f t="shared" ca="1" si="102"/>
        <v>934</v>
      </c>
      <c r="E462" s="180">
        <f t="shared" ca="1" si="103"/>
        <v>44</v>
      </c>
      <c r="F462" s="180">
        <f t="shared" ca="1" si="104"/>
        <v>36</v>
      </c>
      <c r="G462" s="180" t="str">
        <f t="shared" ca="1" si="105"/>
        <v/>
      </c>
      <c r="H462" s="180">
        <f t="shared" ca="1" si="106"/>
        <v>4981</v>
      </c>
      <c r="I462" s="183">
        <f t="shared" ca="1" si="107"/>
        <v>70</v>
      </c>
      <c r="J462" s="176" t="str">
        <f t="shared" ca="1" si="108"/>
        <v/>
      </c>
      <c r="K462" s="127" t="str">
        <f t="shared" ca="1" si="109"/>
        <v/>
      </c>
      <c r="L462" s="183" t="str">
        <f t="shared" ca="1" si="110"/>
        <v/>
      </c>
      <c r="M462" s="127" t="str">
        <f t="shared" ca="1" si="111"/>
        <v/>
      </c>
      <c r="N462" s="127" t="str">
        <f t="shared" ca="1" si="112"/>
        <v/>
      </c>
      <c r="O462" s="180" t="str">
        <f t="shared" ca="1" si="113"/>
        <v/>
      </c>
      <c r="P462" s="183" t="str">
        <f t="shared" ca="1" si="114"/>
        <v/>
      </c>
      <c r="Q462" s="120" t="str">
        <f t="shared" ca="1" si="116"/>
        <v/>
      </c>
      <c r="R462" s="77">
        <f ca="1">IFERROR(SUM($I$15:I462)/$N$5,"")</f>
        <v>0.12169496869510382</v>
      </c>
    </row>
    <row r="463" spans="1:18" x14ac:dyDescent="0.25">
      <c r="A463" s="169">
        <v>30</v>
      </c>
      <c r="B463" s="174">
        <f t="shared" si="115"/>
        <v>43578.958333332244</v>
      </c>
      <c r="C463" s="127" t="str">
        <f t="shared" ca="1" si="101"/>
        <v/>
      </c>
      <c r="D463" s="180">
        <f t="shared" ca="1" si="102"/>
        <v>930</v>
      </c>
      <c r="E463" s="180">
        <f t="shared" ca="1" si="103"/>
        <v>44</v>
      </c>
      <c r="F463" s="180">
        <f t="shared" ca="1" si="104"/>
        <v>36</v>
      </c>
      <c r="G463" s="180" t="str">
        <f t="shared" ca="1" si="105"/>
        <v/>
      </c>
      <c r="H463" s="180">
        <f t="shared" ca="1" si="106"/>
        <v>5112</v>
      </c>
      <c r="I463" s="183">
        <f t="shared" ca="1" si="107"/>
        <v>74</v>
      </c>
      <c r="J463" s="176" t="str">
        <f t="shared" ca="1" si="108"/>
        <v/>
      </c>
      <c r="K463" s="127" t="str">
        <f t="shared" ca="1" si="109"/>
        <v/>
      </c>
      <c r="L463" s="183" t="str">
        <f t="shared" ca="1" si="110"/>
        <v/>
      </c>
      <c r="M463" s="127" t="str">
        <f t="shared" ca="1" si="111"/>
        <v/>
      </c>
      <c r="N463" s="127" t="str">
        <f t="shared" ca="1" si="112"/>
        <v/>
      </c>
      <c r="O463" s="180" t="str">
        <f t="shared" ca="1" si="113"/>
        <v/>
      </c>
      <c r="P463" s="183" t="str">
        <f t="shared" ca="1" si="114"/>
        <v/>
      </c>
      <c r="Q463" s="120" t="str">
        <f t="shared" ca="1" si="116"/>
        <v/>
      </c>
      <c r="R463" s="77">
        <f ca="1">IFERROR(SUM($I$15:I463)/$N$5,"")</f>
        <v>0.12211161659384713</v>
      </c>
    </row>
    <row r="464" spans="1:18" x14ac:dyDescent="0.25">
      <c r="A464" s="169">
        <v>31</v>
      </c>
      <c r="B464" s="174">
        <f t="shared" si="115"/>
        <v>43578.999999998909</v>
      </c>
      <c r="C464" s="127" t="str">
        <f t="shared" ref="C464:C527" ca="1" si="117">IF($B464&gt;$B$10,"",IFERROR(AVERAGE(INDIRECT("'"&amp;TEXT($B464-TIME(6,1,0),"MM-DD-YY")&amp;"'!C"&amp;$A464)),""))</f>
        <v/>
      </c>
      <c r="D464" s="180">
        <f t="shared" ref="D464:D527" ca="1" si="118">IF($B464&gt;$B$10,"",IFERROR(AVERAGE(INDIRECT("'"&amp;TEXT($B464-TIME(6,1,0),"MM-DD-YY")&amp;"'!D"&amp;$A464)),""))</f>
        <v>922</v>
      </c>
      <c r="E464" s="180">
        <f t="shared" ref="E464:E527" ca="1" si="119">IF($B464&gt;$B$10,"",IFERROR(AVERAGE(INDIRECT("'"&amp;TEXT($B464-TIME(6,1,0),"MM-DD-YY")&amp;"'!E"&amp;$A464)),""))</f>
        <v>44</v>
      </c>
      <c r="F464" s="180">
        <f t="shared" ref="F464:F527" ca="1" si="120">IF($B464&gt;$B$10,"",IFERROR(AVERAGE(INDIRECT("'"&amp;TEXT($B464-TIME(6,1,0),"MM-DD-YY")&amp;"'!P"&amp;$A464)),""))</f>
        <v>34</v>
      </c>
      <c r="G464" s="180" t="str">
        <f t="shared" ref="G464:G527" ca="1" si="121">IF($B464&gt;$B$10,"",IFERROR(AVERAGE(INDIRECT("'"&amp;TEXT($B464-TIME(6,1,0),"MM-DD-YY")&amp;"'!AC"&amp;$A464)),""))</f>
        <v/>
      </c>
      <c r="H464" s="180">
        <f t="shared" ref="H464:H527" ca="1" si="122">IF($B464&gt;$B$10,"",IFERROR(AVERAGE(INDIRECT("'"&amp;TEXT($B464-TIME(6,1,0),"MM-DD-YY")&amp;"'!O"&amp;$A464)),""))</f>
        <v>5063</v>
      </c>
      <c r="I464" s="183">
        <f t="shared" ref="I464:I527" ca="1" si="123">IF($B464&gt;$B$10,"",IFERROR(AVERAGE(INDIRECT("'"&amp;TEXT($B464-TIME(6,1,0),"MM-DD-YY")&amp;"'!Q"&amp;$A464)),""))</f>
        <v>72</v>
      </c>
      <c r="J464" s="176" t="str">
        <f t="shared" ref="J464:J527" ca="1" si="124">IF($B464&gt;$B$10,"",IFERROR(AVERAGE(INDIRECT("'"&amp;TEXT($B464-TIME(6,1,0),"MM-DD-YY")&amp;"'!T"&amp;$A464)),""))</f>
        <v/>
      </c>
      <c r="K464" s="127" t="str">
        <f t="shared" ref="K464:K527" ca="1" si="125">IF($B464&gt;$B$10,"",IFERROR(AVERAGE(INDIRECT("'"&amp;TEXT($B464-TIME(6,1,0),"MM-DD-YY")&amp;"'!I"&amp;$A464)),""))</f>
        <v/>
      </c>
      <c r="L464" s="183" t="str">
        <f t="shared" ref="L464:L527" ca="1" si="126">IF($B464&gt;$B$10,"",IFERROR(AVERAGE(INDIRECT("'"&amp;TEXT($B464-TIME(6,1,0),"MM-DD-YY")&amp;"'!J"&amp;$A464)),""))</f>
        <v/>
      </c>
      <c r="M464" s="127" t="str">
        <f t="shared" ref="M464:M527" ca="1" si="127">IF($B464&gt;$B$10,"",IFERROR(AVERAGE(INDIRECT("'"&amp;TEXT($B464-TIME(6,1,0),"MM-DD-YY")&amp;"'!K"&amp;$A464)),""))</f>
        <v/>
      </c>
      <c r="N464" s="127" t="str">
        <f t="shared" ref="N464:N527" ca="1" si="128">IF($B464&gt;$B$10,"",IFERROR(AVERAGE(INDIRECT("'"&amp;TEXT($B464-TIME(6,1,0),"MM-DD-YY")&amp;"'!L"&amp;$A464)),""))</f>
        <v/>
      </c>
      <c r="O464" s="180" t="str">
        <f t="shared" ref="O464:O527" ca="1" si="129">IF($B464&gt;$B$10,"",IFERROR(AVERAGE(INDIRECT("'"&amp;TEXT($B464-TIME(6,1,0),"MM-DD-YY")&amp;"'!M"&amp;$A464)),""))</f>
        <v/>
      </c>
      <c r="P464" s="183" t="str">
        <f t="shared" ref="P464:P527" ca="1" si="130">IF($B464&gt;$B$10,"",IFERROR(AVERAGE(INDIRECT("'"&amp;TEXT($B464-TIME(6,1,0),"MM-DD-YY")&amp;"'!N"&amp;$A464)),""))</f>
        <v/>
      </c>
      <c r="Q464" s="120" t="str">
        <f t="shared" ca="1" si="116"/>
        <v/>
      </c>
      <c r="R464" s="77">
        <f ca="1">IFERROR(SUM($I$15:I464)/$N$5,"")</f>
        <v>0.12251700373857033</v>
      </c>
    </row>
    <row r="465" spans="1:18" x14ac:dyDescent="0.25">
      <c r="A465" s="169">
        <v>32</v>
      </c>
      <c r="B465" s="174">
        <f t="shared" ref="B465:B528" si="131">+B464+TIME(1,0,0)</f>
        <v>43579.041666665573</v>
      </c>
      <c r="C465" s="127" t="str">
        <f t="shared" ca="1" si="117"/>
        <v/>
      </c>
      <c r="D465" s="180">
        <f t="shared" ca="1" si="118"/>
        <v>917</v>
      </c>
      <c r="E465" s="180">
        <f t="shared" ca="1" si="119"/>
        <v>44</v>
      </c>
      <c r="F465" s="180">
        <f t="shared" ca="1" si="120"/>
        <v>36</v>
      </c>
      <c r="G465" s="180" t="str">
        <f t="shared" ca="1" si="121"/>
        <v/>
      </c>
      <c r="H465" s="180">
        <f t="shared" ca="1" si="122"/>
        <v>5090</v>
      </c>
      <c r="I465" s="183">
        <f t="shared" ca="1" si="123"/>
        <v>73</v>
      </c>
      <c r="J465" s="176" t="str">
        <f t="shared" ca="1" si="124"/>
        <v/>
      </c>
      <c r="K465" s="127" t="str">
        <f t="shared" ca="1" si="125"/>
        <v/>
      </c>
      <c r="L465" s="183" t="str">
        <f t="shared" ca="1" si="126"/>
        <v/>
      </c>
      <c r="M465" s="127" t="str">
        <f t="shared" ca="1" si="127"/>
        <v/>
      </c>
      <c r="N465" s="127" t="str">
        <f t="shared" ca="1" si="128"/>
        <v/>
      </c>
      <c r="O465" s="180" t="str">
        <f t="shared" ca="1" si="129"/>
        <v/>
      </c>
      <c r="P465" s="183" t="str">
        <f t="shared" ca="1" si="130"/>
        <v/>
      </c>
      <c r="Q465" s="120" t="str">
        <f t="shared" ca="1" si="116"/>
        <v/>
      </c>
      <c r="R465" s="77">
        <f ca="1">IFERROR(SUM($I$15:I465)/$N$5,"")</f>
        <v>0.1229280212603036</v>
      </c>
    </row>
    <row r="466" spans="1:18" x14ac:dyDescent="0.25">
      <c r="A466" s="169">
        <v>33</v>
      </c>
      <c r="B466" s="174">
        <f t="shared" si="131"/>
        <v>43579.083333332237</v>
      </c>
      <c r="C466" s="127" t="str">
        <f t="shared" ca="1" si="117"/>
        <v/>
      </c>
      <c r="D466" s="180">
        <f t="shared" ca="1" si="118"/>
        <v>917</v>
      </c>
      <c r="E466" s="180">
        <f t="shared" ca="1" si="119"/>
        <v>44</v>
      </c>
      <c r="F466" s="180">
        <f t="shared" ca="1" si="120"/>
        <v>35</v>
      </c>
      <c r="G466" s="180">
        <f t="shared" ca="1" si="121"/>
        <v>202.2</v>
      </c>
      <c r="H466" s="180">
        <f t="shared" ca="1" si="122"/>
        <v>5072</v>
      </c>
      <c r="I466" s="183">
        <f t="shared" ca="1" si="123"/>
        <v>71</v>
      </c>
      <c r="J466" s="176" t="str">
        <f t="shared" ca="1" si="124"/>
        <v/>
      </c>
      <c r="K466" s="127" t="str">
        <f t="shared" ca="1" si="125"/>
        <v/>
      </c>
      <c r="L466" s="183" t="str">
        <f t="shared" ca="1" si="126"/>
        <v/>
      </c>
      <c r="M466" s="127" t="str">
        <f t="shared" ca="1" si="127"/>
        <v/>
      </c>
      <c r="N466" s="127" t="str">
        <f t="shared" ca="1" si="128"/>
        <v/>
      </c>
      <c r="O466" s="180" t="str">
        <f t="shared" ca="1" si="129"/>
        <v/>
      </c>
      <c r="P466" s="183" t="str">
        <f t="shared" ca="1" si="130"/>
        <v/>
      </c>
      <c r="Q466" s="120" t="str">
        <f t="shared" ca="1" si="116"/>
        <v/>
      </c>
      <c r="R466" s="77">
        <f ca="1">IFERROR(SUM($I$15:I466)/$N$5,"")</f>
        <v>0.12332777802801675</v>
      </c>
    </row>
    <row r="467" spans="1:18" x14ac:dyDescent="0.25">
      <c r="A467" s="169">
        <v>34</v>
      </c>
      <c r="B467" s="174">
        <f t="shared" si="131"/>
        <v>43579.124999998901</v>
      </c>
      <c r="C467" s="127" t="str">
        <f t="shared" ca="1" si="117"/>
        <v/>
      </c>
      <c r="D467" s="180">
        <f t="shared" ca="1" si="118"/>
        <v>918</v>
      </c>
      <c r="E467" s="180">
        <f t="shared" ca="1" si="119"/>
        <v>44</v>
      </c>
      <c r="F467" s="180">
        <f t="shared" ca="1" si="120"/>
        <v>36</v>
      </c>
      <c r="G467" s="180" t="str">
        <f t="shared" ca="1" si="121"/>
        <v/>
      </c>
      <c r="H467" s="180">
        <f t="shared" ca="1" si="122"/>
        <v>5056</v>
      </c>
      <c r="I467" s="183">
        <f t="shared" ca="1" si="123"/>
        <v>72</v>
      </c>
      <c r="J467" s="176" t="str">
        <f t="shared" ca="1" si="124"/>
        <v/>
      </c>
      <c r="K467" s="127" t="str">
        <f t="shared" ca="1" si="125"/>
        <v/>
      </c>
      <c r="L467" s="183" t="str">
        <f t="shared" ca="1" si="126"/>
        <v/>
      </c>
      <c r="M467" s="127" t="str">
        <f t="shared" ca="1" si="127"/>
        <v/>
      </c>
      <c r="N467" s="127" t="str">
        <f t="shared" ca="1" si="128"/>
        <v/>
      </c>
      <c r="O467" s="180" t="str">
        <f t="shared" ca="1" si="129"/>
        <v/>
      </c>
      <c r="P467" s="183" t="str">
        <f t="shared" ca="1" si="130"/>
        <v/>
      </c>
      <c r="Q467" s="120" t="str">
        <f t="shared" ca="1" si="116"/>
        <v/>
      </c>
      <c r="R467" s="77">
        <f ca="1">IFERROR(SUM($I$15:I467)/$N$5,"")</f>
        <v>0.12373316517273997</v>
      </c>
    </row>
    <row r="468" spans="1:18" x14ac:dyDescent="0.25">
      <c r="A468" s="169">
        <v>35</v>
      </c>
      <c r="B468" s="174">
        <f t="shared" si="131"/>
        <v>43579.166666665566</v>
      </c>
      <c r="C468" s="127" t="str">
        <f t="shared" ca="1" si="117"/>
        <v/>
      </c>
      <c r="D468" s="180">
        <f t="shared" ca="1" si="118"/>
        <v>900</v>
      </c>
      <c r="E468" s="180">
        <f t="shared" ca="1" si="119"/>
        <v>44</v>
      </c>
      <c r="F468" s="180">
        <f t="shared" ca="1" si="120"/>
        <v>34</v>
      </c>
      <c r="G468" s="180" t="str">
        <f t="shared" ca="1" si="121"/>
        <v/>
      </c>
      <c r="H468" s="180">
        <f t="shared" ca="1" si="122"/>
        <v>5193</v>
      </c>
      <c r="I468" s="183">
        <f t="shared" ca="1" si="123"/>
        <v>73</v>
      </c>
      <c r="J468" s="176" t="str">
        <f t="shared" ca="1" si="124"/>
        <v/>
      </c>
      <c r="K468" s="127" t="str">
        <f t="shared" ca="1" si="125"/>
        <v/>
      </c>
      <c r="L468" s="183" t="str">
        <f t="shared" ca="1" si="126"/>
        <v/>
      </c>
      <c r="M468" s="127" t="str">
        <f t="shared" ca="1" si="127"/>
        <v/>
      </c>
      <c r="N468" s="127" t="str">
        <f t="shared" ca="1" si="128"/>
        <v/>
      </c>
      <c r="O468" s="180" t="str">
        <f t="shared" ca="1" si="129"/>
        <v/>
      </c>
      <c r="P468" s="183" t="str">
        <f t="shared" ca="1" si="130"/>
        <v/>
      </c>
      <c r="Q468" s="120" t="str">
        <f t="shared" ca="1" si="116"/>
        <v/>
      </c>
      <c r="R468" s="77">
        <f ca="1">IFERROR(SUM($I$15:I468)/$N$5,"")</f>
        <v>0.12414418269447322</v>
      </c>
    </row>
    <row r="469" spans="1:18" x14ac:dyDescent="0.25">
      <c r="A469" s="169">
        <v>36</v>
      </c>
      <c r="B469" s="174">
        <f t="shared" si="131"/>
        <v>43579.20833333223</v>
      </c>
      <c r="C469" s="127" t="str">
        <f t="shared" ca="1" si="117"/>
        <v/>
      </c>
      <c r="D469" s="180">
        <f t="shared" ca="1" si="118"/>
        <v>894</v>
      </c>
      <c r="E469" s="180">
        <f t="shared" ca="1" si="119"/>
        <v>44</v>
      </c>
      <c r="F469" s="180">
        <f t="shared" ca="1" si="120"/>
        <v>36</v>
      </c>
      <c r="G469" s="180" t="str">
        <f t="shared" ca="1" si="121"/>
        <v/>
      </c>
      <c r="H469" s="180">
        <f t="shared" ca="1" si="122"/>
        <v>5137</v>
      </c>
      <c r="I469" s="183">
        <f t="shared" ca="1" si="123"/>
        <v>74</v>
      </c>
      <c r="J469" s="176" t="str">
        <f t="shared" ca="1" si="124"/>
        <v/>
      </c>
      <c r="K469" s="127" t="str">
        <f t="shared" ca="1" si="125"/>
        <v/>
      </c>
      <c r="L469" s="183" t="str">
        <f t="shared" ca="1" si="126"/>
        <v/>
      </c>
      <c r="M469" s="127" t="str">
        <f t="shared" ca="1" si="127"/>
        <v/>
      </c>
      <c r="N469" s="127" t="str">
        <f t="shared" ca="1" si="128"/>
        <v/>
      </c>
      <c r="O469" s="180" t="str">
        <f t="shared" ca="1" si="129"/>
        <v/>
      </c>
      <c r="P469" s="183" t="str">
        <f t="shared" ca="1" si="130"/>
        <v/>
      </c>
      <c r="Q469" s="120" t="str">
        <f t="shared" ca="1" si="116"/>
        <v/>
      </c>
      <c r="R469" s="77">
        <f ca="1">IFERROR(SUM($I$15:I469)/$N$5,"")</f>
        <v>0.12456083059321651</v>
      </c>
    </row>
    <row r="470" spans="1:18" x14ac:dyDescent="0.25">
      <c r="A470" s="169">
        <v>37</v>
      </c>
      <c r="B470" s="174">
        <f t="shared" si="131"/>
        <v>43579.249999998894</v>
      </c>
      <c r="C470" s="127" t="str">
        <f t="shared" ca="1" si="117"/>
        <v/>
      </c>
      <c r="D470" s="180">
        <f t="shared" ca="1" si="118"/>
        <v>901</v>
      </c>
      <c r="E470" s="180">
        <f t="shared" ca="1" si="119"/>
        <v>44</v>
      </c>
      <c r="F470" s="180">
        <f t="shared" ca="1" si="120"/>
        <v>35</v>
      </c>
      <c r="G470" s="180" t="str">
        <f t="shared" ca="1" si="121"/>
        <v/>
      </c>
      <c r="H470" s="180">
        <f t="shared" ca="1" si="122"/>
        <v>5319</v>
      </c>
      <c r="I470" s="183">
        <f t="shared" ca="1" si="123"/>
        <v>71</v>
      </c>
      <c r="J470" s="176" t="str">
        <f t="shared" ca="1" si="124"/>
        <v/>
      </c>
      <c r="K470" s="127" t="str">
        <f t="shared" ca="1" si="125"/>
        <v/>
      </c>
      <c r="L470" s="183" t="str">
        <f t="shared" ca="1" si="126"/>
        <v/>
      </c>
      <c r="M470" s="127" t="str">
        <f t="shared" ca="1" si="127"/>
        <v/>
      </c>
      <c r="N470" s="127" t="str">
        <f t="shared" ca="1" si="128"/>
        <v/>
      </c>
      <c r="O470" s="180" t="str">
        <f t="shared" ca="1" si="129"/>
        <v/>
      </c>
      <c r="P470" s="183" t="str">
        <f t="shared" ca="1" si="130"/>
        <v/>
      </c>
      <c r="Q470" s="120" t="str">
        <f t="shared" ca="1" si="116"/>
        <v/>
      </c>
      <c r="R470" s="77">
        <f ca="1">IFERROR(SUM($I$15:I470)/$N$5,"")</f>
        <v>0.12496058736092969</v>
      </c>
    </row>
    <row r="471" spans="1:18" x14ac:dyDescent="0.25">
      <c r="A471" s="169">
        <v>14</v>
      </c>
      <c r="B471" s="174">
        <f t="shared" si="131"/>
        <v>43579.291666665558</v>
      </c>
      <c r="C471" s="127" t="str">
        <f t="shared" ca="1" si="117"/>
        <v/>
      </c>
      <c r="D471" s="180">
        <f t="shared" ca="1" si="118"/>
        <v>914</v>
      </c>
      <c r="E471" s="180">
        <f t="shared" ca="1" si="119"/>
        <v>44</v>
      </c>
      <c r="F471" s="180">
        <f t="shared" ca="1" si="120"/>
        <v>36</v>
      </c>
      <c r="G471" s="180">
        <f t="shared" ca="1" si="121"/>
        <v>196.73</v>
      </c>
      <c r="H471" s="180">
        <f t="shared" ca="1" si="122"/>
        <v>5103</v>
      </c>
      <c r="I471" s="183">
        <f t="shared" ca="1" si="123"/>
        <v>67</v>
      </c>
      <c r="J471" s="176" t="str">
        <f t="shared" ca="1" si="124"/>
        <v/>
      </c>
      <c r="K471" s="127" t="str">
        <f t="shared" ca="1" si="125"/>
        <v/>
      </c>
      <c r="L471" s="183" t="str">
        <f t="shared" ca="1" si="126"/>
        <v/>
      </c>
      <c r="M471" s="127" t="str">
        <f t="shared" ca="1" si="127"/>
        <v/>
      </c>
      <c r="N471" s="127" t="str">
        <f t="shared" ca="1" si="128"/>
        <v/>
      </c>
      <c r="O471" s="180" t="str">
        <f t="shared" ca="1" si="129"/>
        <v/>
      </c>
      <c r="P471" s="183" t="str">
        <f t="shared" ca="1" si="130"/>
        <v/>
      </c>
      <c r="Q471" s="120" t="str">
        <f t="shared" ca="1" si="116"/>
        <v/>
      </c>
      <c r="R471" s="77">
        <f ca="1">IFERROR(SUM($I$15:I471)/$N$5,"")</f>
        <v>0.12533782262060267</v>
      </c>
    </row>
    <row r="472" spans="1:18" x14ac:dyDescent="0.25">
      <c r="A472" s="169">
        <v>15</v>
      </c>
      <c r="B472" s="174">
        <f t="shared" si="131"/>
        <v>43579.333333332223</v>
      </c>
      <c r="C472" s="127" t="str">
        <f t="shared" ca="1" si="117"/>
        <v/>
      </c>
      <c r="D472" s="180">
        <f t="shared" ca="1" si="118"/>
        <v>916</v>
      </c>
      <c r="E472" s="180">
        <f t="shared" ca="1" si="119"/>
        <v>44</v>
      </c>
      <c r="F472" s="180">
        <f t="shared" ca="1" si="120"/>
        <v>34</v>
      </c>
      <c r="G472" s="180" t="str">
        <f t="shared" ca="1" si="121"/>
        <v/>
      </c>
      <c r="H472" s="180">
        <f t="shared" ca="1" si="122"/>
        <v>4824</v>
      </c>
      <c r="I472" s="183">
        <f t="shared" ca="1" si="123"/>
        <v>64</v>
      </c>
      <c r="J472" s="176" t="str">
        <f t="shared" ca="1" si="124"/>
        <v/>
      </c>
      <c r="K472" s="127" t="str">
        <f t="shared" ca="1" si="125"/>
        <v/>
      </c>
      <c r="L472" s="183" t="str">
        <f t="shared" ca="1" si="126"/>
        <v/>
      </c>
      <c r="M472" s="127" t="str">
        <f t="shared" ca="1" si="127"/>
        <v/>
      </c>
      <c r="N472" s="127" t="str">
        <f t="shared" ca="1" si="128"/>
        <v/>
      </c>
      <c r="O472" s="180" t="str">
        <f t="shared" ca="1" si="129"/>
        <v/>
      </c>
      <c r="P472" s="183" t="str">
        <f t="shared" ca="1" si="130"/>
        <v/>
      </c>
      <c r="Q472" s="120" t="str">
        <f t="shared" ca="1" si="116"/>
        <v/>
      </c>
      <c r="R472" s="77">
        <f ca="1">IFERROR(SUM($I$15:I472)/$N$5,"")</f>
        <v>0.12569816674924553</v>
      </c>
    </row>
    <row r="473" spans="1:18" x14ac:dyDescent="0.25">
      <c r="A473" s="169">
        <v>16</v>
      </c>
      <c r="B473" s="174">
        <f t="shared" si="131"/>
        <v>43579.374999998887</v>
      </c>
      <c r="C473" s="127" t="str">
        <f t="shared" ca="1" si="117"/>
        <v/>
      </c>
      <c r="D473" s="180">
        <f t="shared" ca="1" si="118"/>
        <v>931</v>
      </c>
      <c r="E473" s="180">
        <f t="shared" ca="1" si="119"/>
        <v>44</v>
      </c>
      <c r="F473" s="180">
        <f t="shared" ca="1" si="120"/>
        <v>36</v>
      </c>
      <c r="G473" s="180" t="str">
        <f t="shared" ca="1" si="121"/>
        <v/>
      </c>
      <c r="H473" s="180">
        <f t="shared" ca="1" si="122"/>
        <v>4686</v>
      </c>
      <c r="I473" s="183">
        <f t="shared" ca="1" si="123"/>
        <v>62</v>
      </c>
      <c r="J473" s="176" t="str">
        <f t="shared" ca="1" si="124"/>
        <v/>
      </c>
      <c r="K473" s="127" t="str">
        <f t="shared" ca="1" si="125"/>
        <v/>
      </c>
      <c r="L473" s="183" t="str">
        <f t="shared" ca="1" si="126"/>
        <v/>
      </c>
      <c r="M473" s="127" t="str">
        <f t="shared" ca="1" si="127"/>
        <v/>
      </c>
      <c r="N473" s="127" t="str">
        <f t="shared" ca="1" si="128"/>
        <v/>
      </c>
      <c r="O473" s="180" t="str">
        <f t="shared" ca="1" si="129"/>
        <v/>
      </c>
      <c r="P473" s="183" t="str">
        <f t="shared" ca="1" si="130"/>
        <v/>
      </c>
      <c r="Q473" s="120" t="str">
        <f t="shared" ca="1" si="116"/>
        <v/>
      </c>
      <c r="R473" s="77">
        <f ca="1">IFERROR(SUM($I$15:I473)/$N$5,"")</f>
        <v>0.1260472501238683</v>
      </c>
    </row>
    <row r="474" spans="1:18" x14ac:dyDescent="0.25">
      <c r="A474" s="169">
        <v>17</v>
      </c>
      <c r="B474" s="174">
        <f t="shared" si="131"/>
        <v>43579.416666665551</v>
      </c>
      <c r="C474" s="127" t="str">
        <f t="shared" ca="1" si="117"/>
        <v/>
      </c>
      <c r="D474" s="180">
        <f t="shared" ca="1" si="118"/>
        <v>914</v>
      </c>
      <c r="E474" s="180">
        <f t="shared" ca="1" si="119"/>
        <v>44</v>
      </c>
      <c r="F474" s="180">
        <f t="shared" ca="1" si="120"/>
        <v>40</v>
      </c>
      <c r="G474" s="180" t="str">
        <f t="shared" ca="1" si="121"/>
        <v/>
      </c>
      <c r="H474" s="180">
        <f t="shared" ca="1" si="122"/>
        <v>4913</v>
      </c>
      <c r="I474" s="183">
        <f t="shared" ca="1" si="123"/>
        <v>65</v>
      </c>
      <c r="J474" s="176" t="str">
        <f t="shared" ca="1" si="124"/>
        <v/>
      </c>
      <c r="K474" s="127" t="str">
        <f t="shared" ca="1" si="125"/>
        <v/>
      </c>
      <c r="L474" s="183" t="str">
        <f t="shared" ca="1" si="126"/>
        <v/>
      </c>
      <c r="M474" s="127" t="str">
        <f t="shared" ca="1" si="127"/>
        <v/>
      </c>
      <c r="N474" s="127" t="str">
        <f t="shared" ca="1" si="128"/>
        <v/>
      </c>
      <c r="O474" s="180" t="str">
        <f t="shared" ca="1" si="129"/>
        <v/>
      </c>
      <c r="P474" s="183" t="str">
        <f t="shared" ca="1" si="130"/>
        <v/>
      </c>
      <c r="Q474" s="120" t="str">
        <f t="shared" ca="1" si="116"/>
        <v/>
      </c>
      <c r="R474" s="77">
        <f ca="1">IFERROR(SUM($I$15:I474)/$N$5,"")</f>
        <v>0.1264132246295212</v>
      </c>
    </row>
    <row r="475" spans="1:18" x14ac:dyDescent="0.25">
      <c r="A475" s="169">
        <v>18</v>
      </c>
      <c r="B475" s="174">
        <f t="shared" si="131"/>
        <v>43579.458333332215</v>
      </c>
      <c r="C475" s="127" t="str">
        <f t="shared" ca="1" si="117"/>
        <v/>
      </c>
      <c r="D475" s="180">
        <f t="shared" ca="1" si="118"/>
        <v>907</v>
      </c>
      <c r="E475" s="180">
        <f t="shared" ca="1" si="119"/>
        <v>44</v>
      </c>
      <c r="F475" s="180">
        <f t="shared" ca="1" si="120"/>
        <v>34</v>
      </c>
      <c r="G475" s="180" t="str">
        <f t="shared" ca="1" si="121"/>
        <v/>
      </c>
      <c r="H475" s="180">
        <f t="shared" ca="1" si="122"/>
        <v>5001</v>
      </c>
      <c r="I475" s="183">
        <f t="shared" ca="1" si="123"/>
        <v>63</v>
      </c>
      <c r="J475" s="176" t="str">
        <f t="shared" ca="1" si="124"/>
        <v/>
      </c>
      <c r="K475" s="127" t="str">
        <f t="shared" ca="1" si="125"/>
        <v/>
      </c>
      <c r="L475" s="183" t="str">
        <f t="shared" ca="1" si="126"/>
        <v/>
      </c>
      <c r="M475" s="127" t="str">
        <f t="shared" ca="1" si="127"/>
        <v/>
      </c>
      <c r="N475" s="127" t="str">
        <f t="shared" ca="1" si="128"/>
        <v/>
      </c>
      <c r="O475" s="180" t="str">
        <f t="shared" ca="1" si="129"/>
        <v/>
      </c>
      <c r="P475" s="183" t="str">
        <f t="shared" ca="1" si="130"/>
        <v/>
      </c>
      <c r="Q475" s="120" t="str">
        <f t="shared" ca="1" si="116"/>
        <v/>
      </c>
      <c r="R475" s="77">
        <f ca="1">IFERROR(SUM($I$15:I475)/$N$5,"")</f>
        <v>0.12676793838115399</v>
      </c>
    </row>
    <row r="476" spans="1:18" x14ac:dyDescent="0.25">
      <c r="A476" s="169">
        <v>19</v>
      </c>
      <c r="B476" s="174">
        <f t="shared" si="131"/>
        <v>43579.49999999888</v>
      </c>
      <c r="C476" s="127" t="str">
        <f t="shared" ca="1" si="117"/>
        <v/>
      </c>
      <c r="D476" s="180">
        <f t="shared" ca="1" si="118"/>
        <v>914</v>
      </c>
      <c r="E476" s="180">
        <f t="shared" ca="1" si="119"/>
        <v>44</v>
      </c>
      <c r="F476" s="180">
        <f t="shared" ca="1" si="120"/>
        <v>36</v>
      </c>
      <c r="G476" s="180" t="str">
        <f t="shared" ca="1" si="121"/>
        <v/>
      </c>
      <c r="H476" s="180">
        <f t="shared" ca="1" si="122"/>
        <v>4431</v>
      </c>
      <c r="I476" s="183">
        <f t="shared" ca="1" si="123"/>
        <v>62</v>
      </c>
      <c r="J476" s="176" t="str">
        <f t="shared" ca="1" si="124"/>
        <v/>
      </c>
      <c r="K476" s="127" t="str">
        <f t="shared" ca="1" si="125"/>
        <v/>
      </c>
      <c r="L476" s="183" t="str">
        <f t="shared" ca="1" si="126"/>
        <v/>
      </c>
      <c r="M476" s="127" t="str">
        <f t="shared" ca="1" si="127"/>
        <v/>
      </c>
      <c r="N476" s="127" t="str">
        <f t="shared" ca="1" si="128"/>
        <v/>
      </c>
      <c r="O476" s="180" t="str">
        <f t="shared" ca="1" si="129"/>
        <v/>
      </c>
      <c r="P476" s="183" t="str">
        <f t="shared" ca="1" si="130"/>
        <v/>
      </c>
      <c r="Q476" s="120" t="str">
        <f t="shared" ca="1" si="116"/>
        <v/>
      </c>
      <c r="R476" s="77">
        <f ca="1">IFERROR(SUM($I$15:I476)/$N$5,"")</f>
        <v>0.12711702175577677</v>
      </c>
    </row>
    <row r="477" spans="1:18" x14ac:dyDescent="0.25">
      <c r="A477" s="169">
        <v>20</v>
      </c>
      <c r="B477" s="174">
        <f t="shared" si="131"/>
        <v>43579.541666665544</v>
      </c>
      <c r="C477" s="127" t="str">
        <f t="shared" ca="1" si="117"/>
        <v/>
      </c>
      <c r="D477" s="180">
        <f t="shared" ca="1" si="118"/>
        <v>910</v>
      </c>
      <c r="E477" s="180">
        <f t="shared" ca="1" si="119"/>
        <v>44</v>
      </c>
      <c r="F477" s="180">
        <f t="shared" ca="1" si="120"/>
        <v>34</v>
      </c>
      <c r="G477" s="180" t="str">
        <f t="shared" ca="1" si="121"/>
        <v/>
      </c>
      <c r="H477" s="180">
        <f t="shared" ca="1" si="122"/>
        <v>4498</v>
      </c>
      <c r="I477" s="183">
        <f t="shared" ca="1" si="123"/>
        <v>65</v>
      </c>
      <c r="J477" s="176" t="str">
        <f t="shared" ca="1" si="124"/>
        <v/>
      </c>
      <c r="K477" s="127" t="str">
        <f t="shared" ca="1" si="125"/>
        <v/>
      </c>
      <c r="L477" s="183" t="str">
        <f t="shared" ca="1" si="126"/>
        <v/>
      </c>
      <c r="M477" s="127" t="str">
        <f t="shared" ca="1" si="127"/>
        <v/>
      </c>
      <c r="N477" s="127" t="str">
        <f t="shared" ca="1" si="128"/>
        <v/>
      </c>
      <c r="O477" s="180" t="str">
        <f t="shared" ca="1" si="129"/>
        <v/>
      </c>
      <c r="P477" s="183" t="str">
        <f t="shared" ca="1" si="130"/>
        <v/>
      </c>
      <c r="Q477" s="120" t="str">
        <f t="shared" ca="1" si="116"/>
        <v/>
      </c>
      <c r="R477" s="77">
        <f ca="1">IFERROR(SUM($I$15:I477)/$N$5,"")</f>
        <v>0.12748299626142967</v>
      </c>
    </row>
    <row r="478" spans="1:18" x14ac:dyDescent="0.25">
      <c r="A478" s="169">
        <v>21</v>
      </c>
      <c r="B478" s="174">
        <f t="shared" si="131"/>
        <v>43579.583333332208</v>
      </c>
      <c r="C478" s="127" t="str">
        <f t="shared" ca="1" si="117"/>
        <v/>
      </c>
      <c r="D478" s="180">
        <f t="shared" ca="1" si="118"/>
        <v>905</v>
      </c>
      <c r="E478" s="180">
        <f t="shared" ca="1" si="119"/>
        <v>44</v>
      </c>
      <c r="F478" s="180">
        <f t="shared" ca="1" si="120"/>
        <v>38</v>
      </c>
      <c r="G478" s="180" t="str">
        <f t="shared" ca="1" si="121"/>
        <v/>
      </c>
      <c r="H478" s="180">
        <f t="shared" ca="1" si="122"/>
        <v>4586</v>
      </c>
      <c r="I478" s="183">
        <f t="shared" ca="1" si="123"/>
        <v>63</v>
      </c>
      <c r="J478" s="176" t="str">
        <f t="shared" ca="1" si="124"/>
        <v/>
      </c>
      <c r="K478" s="127" t="str">
        <f t="shared" ca="1" si="125"/>
        <v/>
      </c>
      <c r="L478" s="183" t="str">
        <f t="shared" ca="1" si="126"/>
        <v/>
      </c>
      <c r="M478" s="127" t="str">
        <f t="shared" ca="1" si="127"/>
        <v/>
      </c>
      <c r="N478" s="127" t="str">
        <f t="shared" ca="1" si="128"/>
        <v/>
      </c>
      <c r="O478" s="180" t="str">
        <f t="shared" ca="1" si="129"/>
        <v/>
      </c>
      <c r="P478" s="183" t="str">
        <f t="shared" ca="1" si="130"/>
        <v/>
      </c>
      <c r="Q478" s="120" t="str">
        <f t="shared" ca="1" si="116"/>
        <v/>
      </c>
      <c r="R478" s="77">
        <f ca="1">IFERROR(SUM($I$15:I478)/$N$5,"")</f>
        <v>0.12783771001306246</v>
      </c>
    </row>
    <row r="479" spans="1:18" x14ac:dyDescent="0.25">
      <c r="A479" s="169">
        <v>22</v>
      </c>
      <c r="B479" s="174">
        <f t="shared" si="131"/>
        <v>43579.624999998872</v>
      </c>
      <c r="C479" s="127" t="str">
        <f t="shared" ca="1" si="117"/>
        <v/>
      </c>
      <c r="D479" s="180">
        <f t="shared" ca="1" si="118"/>
        <v>902</v>
      </c>
      <c r="E479" s="180">
        <f t="shared" ca="1" si="119"/>
        <v>44</v>
      </c>
      <c r="F479" s="180">
        <f t="shared" ca="1" si="120"/>
        <v>36</v>
      </c>
      <c r="G479" s="180" t="str">
        <f t="shared" ca="1" si="121"/>
        <v/>
      </c>
      <c r="H479" s="180">
        <f t="shared" ca="1" si="122"/>
        <v>4672</v>
      </c>
      <c r="I479" s="183">
        <f t="shared" ca="1" si="123"/>
        <v>60</v>
      </c>
      <c r="J479" s="176" t="str">
        <f t="shared" ca="1" si="124"/>
        <v/>
      </c>
      <c r="K479" s="127" t="str">
        <f t="shared" ca="1" si="125"/>
        <v/>
      </c>
      <c r="L479" s="183" t="str">
        <f t="shared" ca="1" si="126"/>
        <v/>
      </c>
      <c r="M479" s="127" t="str">
        <f t="shared" ca="1" si="127"/>
        <v/>
      </c>
      <c r="N479" s="127" t="str">
        <f t="shared" ca="1" si="128"/>
        <v/>
      </c>
      <c r="O479" s="180" t="str">
        <f t="shared" ca="1" si="129"/>
        <v/>
      </c>
      <c r="P479" s="183" t="str">
        <f t="shared" ca="1" si="130"/>
        <v/>
      </c>
      <c r="Q479" s="120" t="str">
        <f t="shared" ca="1" si="116"/>
        <v/>
      </c>
      <c r="R479" s="77">
        <f ca="1">IFERROR(SUM($I$15:I479)/$N$5,"")</f>
        <v>0.12817553263366516</v>
      </c>
    </row>
    <row r="480" spans="1:18" x14ac:dyDescent="0.25">
      <c r="A480" s="169">
        <v>23</v>
      </c>
      <c r="B480" s="174">
        <f t="shared" si="131"/>
        <v>43579.666666665536</v>
      </c>
      <c r="C480" s="127" t="str">
        <f t="shared" ca="1" si="117"/>
        <v/>
      </c>
      <c r="D480" s="180">
        <f t="shared" ca="1" si="118"/>
        <v>924</v>
      </c>
      <c r="E480" s="180">
        <f t="shared" ca="1" si="119"/>
        <v>44</v>
      </c>
      <c r="F480" s="180">
        <f t="shared" ca="1" si="120"/>
        <v>36</v>
      </c>
      <c r="G480" s="180" t="str">
        <f t="shared" ca="1" si="121"/>
        <v/>
      </c>
      <c r="H480" s="180">
        <f t="shared" ca="1" si="122"/>
        <v>4720</v>
      </c>
      <c r="I480" s="183">
        <f t="shared" ca="1" si="123"/>
        <v>63</v>
      </c>
      <c r="J480" s="176" t="str">
        <f t="shared" ca="1" si="124"/>
        <v/>
      </c>
      <c r="K480" s="127" t="str">
        <f t="shared" ca="1" si="125"/>
        <v/>
      </c>
      <c r="L480" s="183" t="str">
        <f t="shared" ca="1" si="126"/>
        <v/>
      </c>
      <c r="M480" s="127" t="str">
        <f t="shared" ca="1" si="127"/>
        <v/>
      </c>
      <c r="N480" s="127" t="str">
        <f t="shared" ca="1" si="128"/>
        <v/>
      </c>
      <c r="O480" s="180" t="str">
        <f t="shared" ca="1" si="129"/>
        <v/>
      </c>
      <c r="P480" s="183" t="str">
        <f t="shared" ca="1" si="130"/>
        <v/>
      </c>
      <c r="Q480" s="120" t="str">
        <f t="shared" ca="1" si="116"/>
        <v/>
      </c>
      <c r="R480" s="77">
        <f ca="1">IFERROR(SUM($I$15:I480)/$N$5,"")</f>
        <v>0.12853024638529795</v>
      </c>
    </row>
    <row r="481" spans="1:18" x14ac:dyDescent="0.25">
      <c r="A481" s="169">
        <v>24</v>
      </c>
      <c r="B481" s="174">
        <f t="shared" si="131"/>
        <v>43579.708333332201</v>
      </c>
      <c r="C481" s="127" t="str">
        <f t="shared" ca="1" si="117"/>
        <v/>
      </c>
      <c r="D481" s="180">
        <f t="shared" ca="1" si="118"/>
        <v>912</v>
      </c>
      <c r="E481" s="180">
        <f t="shared" ca="1" si="119"/>
        <v>44</v>
      </c>
      <c r="F481" s="180">
        <f t="shared" ca="1" si="120"/>
        <v>38</v>
      </c>
      <c r="G481" s="180" t="str">
        <f t="shared" ca="1" si="121"/>
        <v/>
      </c>
      <c r="H481" s="180">
        <f t="shared" ca="1" si="122"/>
        <v>4587</v>
      </c>
      <c r="I481" s="183">
        <f t="shared" ca="1" si="123"/>
        <v>60</v>
      </c>
      <c r="J481" s="176" t="str">
        <f t="shared" ca="1" si="124"/>
        <v/>
      </c>
      <c r="K481" s="127" t="str">
        <f t="shared" ca="1" si="125"/>
        <v/>
      </c>
      <c r="L481" s="183" t="str">
        <f t="shared" ca="1" si="126"/>
        <v/>
      </c>
      <c r="M481" s="127" t="str">
        <f t="shared" ca="1" si="127"/>
        <v/>
      </c>
      <c r="N481" s="127" t="str">
        <f t="shared" ca="1" si="128"/>
        <v/>
      </c>
      <c r="O481" s="180" t="str">
        <f t="shared" ca="1" si="129"/>
        <v/>
      </c>
      <c r="P481" s="183" t="str">
        <f t="shared" ca="1" si="130"/>
        <v/>
      </c>
      <c r="Q481" s="120" t="str">
        <f t="shared" ca="1" si="116"/>
        <v/>
      </c>
      <c r="R481" s="77">
        <f ca="1">IFERROR(SUM($I$15:I481)/$N$5,"")</f>
        <v>0.12886806900590064</v>
      </c>
    </row>
    <row r="482" spans="1:18" x14ac:dyDescent="0.25">
      <c r="A482" s="169">
        <v>25</v>
      </c>
      <c r="B482" s="174">
        <f t="shared" si="131"/>
        <v>43579.749999998865</v>
      </c>
      <c r="C482" s="127" t="str">
        <f t="shared" ca="1" si="117"/>
        <v/>
      </c>
      <c r="D482" s="180">
        <f t="shared" ca="1" si="118"/>
        <v>893</v>
      </c>
      <c r="E482" s="180">
        <f t="shared" ca="1" si="119"/>
        <v>44</v>
      </c>
      <c r="F482" s="180">
        <f t="shared" ca="1" si="120"/>
        <v>36</v>
      </c>
      <c r="G482" s="180">
        <f t="shared" ca="1" si="121"/>
        <v>196.73</v>
      </c>
      <c r="H482" s="180">
        <f t="shared" ca="1" si="122"/>
        <v>4633</v>
      </c>
      <c r="I482" s="183">
        <f t="shared" ca="1" si="123"/>
        <v>70</v>
      </c>
      <c r="J482" s="176" t="str">
        <f t="shared" ca="1" si="124"/>
        <v/>
      </c>
      <c r="K482" s="127" t="str">
        <f t="shared" ca="1" si="125"/>
        <v/>
      </c>
      <c r="L482" s="183" t="str">
        <f t="shared" ca="1" si="126"/>
        <v/>
      </c>
      <c r="M482" s="127" t="str">
        <f t="shared" ca="1" si="127"/>
        <v/>
      </c>
      <c r="N482" s="127" t="str">
        <f t="shared" ca="1" si="128"/>
        <v/>
      </c>
      <c r="O482" s="180" t="str">
        <f t="shared" ca="1" si="129"/>
        <v/>
      </c>
      <c r="P482" s="183" t="str">
        <f t="shared" ca="1" si="130"/>
        <v/>
      </c>
      <c r="Q482" s="120" t="str">
        <f t="shared" ca="1" si="116"/>
        <v/>
      </c>
      <c r="R482" s="77">
        <f ca="1">IFERROR(SUM($I$15:I482)/$N$5,"")</f>
        <v>0.12926219539660375</v>
      </c>
    </row>
    <row r="483" spans="1:18" x14ac:dyDescent="0.25">
      <c r="A483" s="169">
        <v>26</v>
      </c>
      <c r="B483" s="174">
        <f t="shared" si="131"/>
        <v>43579.791666665529</v>
      </c>
      <c r="C483" s="127" t="str">
        <f t="shared" ca="1" si="117"/>
        <v/>
      </c>
      <c r="D483" s="180">
        <f t="shared" ca="1" si="118"/>
        <v>891</v>
      </c>
      <c r="E483" s="180">
        <f t="shared" ca="1" si="119"/>
        <v>44</v>
      </c>
      <c r="F483" s="180">
        <f t="shared" ca="1" si="120"/>
        <v>38</v>
      </c>
      <c r="G483" s="180" t="str">
        <f t="shared" ca="1" si="121"/>
        <v/>
      </c>
      <c r="H483" s="180">
        <f t="shared" ca="1" si="122"/>
        <v>4412</v>
      </c>
      <c r="I483" s="183">
        <f t="shared" ca="1" si="123"/>
        <v>52</v>
      </c>
      <c r="J483" s="176" t="str">
        <f t="shared" ca="1" si="124"/>
        <v/>
      </c>
      <c r="K483" s="127" t="str">
        <f t="shared" ca="1" si="125"/>
        <v/>
      </c>
      <c r="L483" s="183" t="str">
        <f t="shared" ca="1" si="126"/>
        <v/>
      </c>
      <c r="M483" s="127" t="str">
        <f t="shared" ca="1" si="127"/>
        <v/>
      </c>
      <c r="N483" s="127" t="str">
        <f t="shared" ca="1" si="128"/>
        <v/>
      </c>
      <c r="O483" s="180" t="str">
        <f t="shared" ca="1" si="129"/>
        <v/>
      </c>
      <c r="P483" s="183" t="str">
        <f t="shared" ca="1" si="130"/>
        <v/>
      </c>
      <c r="Q483" s="120" t="str">
        <f t="shared" ca="1" si="116"/>
        <v/>
      </c>
      <c r="R483" s="77">
        <f ca="1">IFERROR(SUM($I$15:I483)/$N$5,"")</f>
        <v>0.12955497500112609</v>
      </c>
    </row>
    <row r="484" spans="1:18" x14ac:dyDescent="0.25">
      <c r="A484" s="169">
        <v>27</v>
      </c>
      <c r="B484" s="174">
        <f t="shared" si="131"/>
        <v>43579.833333332193</v>
      </c>
      <c r="C484" s="127" t="str">
        <f t="shared" ca="1" si="117"/>
        <v/>
      </c>
      <c r="D484" s="180">
        <f t="shared" ca="1" si="118"/>
        <v>889</v>
      </c>
      <c r="E484" s="180">
        <f t="shared" ca="1" si="119"/>
        <v>44</v>
      </c>
      <c r="F484" s="180">
        <f t="shared" ca="1" si="120"/>
        <v>34</v>
      </c>
      <c r="G484" s="180" t="str">
        <f t="shared" ca="1" si="121"/>
        <v/>
      </c>
      <c r="H484" s="180">
        <f t="shared" ca="1" si="122"/>
        <v>4610</v>
      </c>
      <c r="I484" s="183">
        <f t="shared" ca="1" si="123"/>
        <v>54</v>
      </c>
      <c r="J484" s="176" t="str">
        <f t="shared" ca="1" si="124"/>
        <v/>
      </c>
      <c r="K484" s="127" t="str">
        <f t="shared" ca="1" si="125"/>
        <v/>
      </c>
      <c r="L484" s="183" t="str">
        <f t="shared" ca="1" si="126"/>
        <v/>
      </c>
      <c r="M484" s="127" t="str">
        <f t="shared" ca="1" si="127"/>
        <v/>
      </c>
      <c r="N484" s="127" t="str">
        <f t="shared" ca="1" si="128"/>
        <v/>
      </c>
      <c r="O484" s="180" t="str">
        <f t="shared" ca="1" si="129"/>
        <v/>
      </c>
      <c r="P484" s="183" t="str">
        <f t="shared" ca="1" si="130"/>
        <v/>
      </c>
      <c r="Q484" s="120" t="str">
        <f t="shared" ref="Q484:Q547" ca="1" si="132">IFERROR(Q483-I484,"")</f>
        <v/>
      </c>
      <c r="R484" s="77">
        <f ca="1">IFERROR(SUM($I$15:I484)/$N$5,"")</f>
        <v>0.12985901535966848</v>
      </c>
    </row>
    <row r="485" spans="1:18" x14ac:dyDescent="0.25">
      <c r="A485" s="169">
        <v>28</v>
      </c>
      <c r="B485" s="174">
        <f t="shared" si="131"/>
        <v>43579.874999998858</v>
      </c>
      <c r="C485" s="127" t="str">
        <f t="shared" ca="1" si="117"/>
        <v/>
      </c>
      <c r="D485" s="180">
        <f t="shared" ca="1" si="118"/>
        <v>905</v>
      </c>
      <c r="E485" s="180">
        <f t="shared" ca="1" si="119"/>
        <v>44</v>
      </c>
      <c r="F485" s="180">
        <f t="shared" ca="1" si="120"/>
        <v>39</v>
      </c>
      <c r="G485" s="180" t="str">
        <f t="shared" ca="1" si="121"/>
        <v/>
      </c>
      <c r="H485" s="180">
        <f t="shared" ca="1" si="122"/>
        <v>5554</v>
      </c>
      <c r="I485" s="183">
        <f t="shared" ca="1" si="123"/>
        <v>62</v>
      </c>
      <c r="J485" s="176" t="str">
        <f t="shared" ca="1" si="124"/>
        <v/>
      </c>
      <c r="K485" s="127" t="str">
        <f t="shared" ca="1" si="125"/>
        <v/>
      </c>
      <c r="L485" s="183" t="str">
        <f t="shared" ca="1" si="126"/>
        <v/>
      </c>
      <c r="M485" s="127" t="str">
        <f t="shared" ca="1" si="127"/>
        <v/>
      </c>
      <c r="N485" s="127" t="str">
        <f t="shared" ca="1" si="128"/>
        <v/>
      </c>
      <c r="O485" s="180" t="str">
        <f t="shared" ca="1" si="129"/>
        <v/>
      </c>
      <c r="P485" s="183" t="str">
        <f t="shared" ca="1" si="130"/>
        <v/>
      </c>
      <c r="Q485" s="120" t="str">
        <f t="shared" ca="1" si="132"/>
        <v/>
      </c>
      <c r="R485" s="77">
        <f ca="1">IFERROR(SUM($I$15:I485)/$N$5,"")</f>
        <v>0.13020809873429126</v>
      </c>
    </row>
    <row r="486" spans="1:18" x14ac:dyDescent="0.25">
      <c r="A486" s="169">
        <v>29</v>
      </c>
      <c r="B486" s="174">
        <f t="shared" si="131"/>
        <v>43579.916666665522</v>
      </c>
      <c r="C486" s="127" t="str">
        <f t="shared" ca="1" si="117"/>
        <v/>
      </c>
      <c r="D486" s="180">
        <f t="shared" ca="1" si="118"/>
        <v>890</v>
      </c>
      <c r="E486" s="180">
        <f t="shared" ca="1" si="119"/>
        <v>44</v>
      </c>
      <c r="F486" s="180">
        <f t="shared" ca="1" si="120"/>
        <v>36</v>
      </c>
      <c r="G486" s="180" t="str">
        <f t="shared" ca="1" si="121"/>
        <v/>
      </c>
      <c r="H486" s="180">
        <f t="shared" ca="1" si="122"/>
        <v>5327</v>
      </c>
      <c r="I486" s="183">
        <f t="shared" ca="1" si="123"/>
        <v>56</v>
      </c>
      <c r="J486" s="176" t="str">
        <f t="shared" ca="1" si="124"/>
        <v/>
      </c>
      <c r="K486" s="127" t="str">
        <f t="shared" ca="1" si="125"/>
        <v/>
      </c>
      <c r="L486" s="183" t="str">
        <f t="shared" ca="1" si="126"/>
        <v/>
      </c>
      <c r="M486" s="127" t="str">
        <f t="shared" ca="1" si="127"/>
        <v/>
      </c>
      <c r="N486" s="127" t="str">
        <f t="shared" ca="1" si="128"/>
        <v/>
      </c>
      <c r="O486" s="180" t="str">
        <f t="shared" ca="1" si="129"/>
        <v/>
      </c>
      <c r="P486" s="183" t="str">
        <f t="shared" ca="1" si="130"/>
        <v/>
      </c>
      <c r="Q486" s="120" t="str">
        <f t="shared" ca="1" si="132"/>
        <v/>
      </c>
      <c r="R486" s="77">
        <f ca="1">IFERROR(SUM($I$15:I486)/$N$5,"")</f>
        <v>0.13052339984685374</v>
      </c>
    </row>
    <row r="487" spans="1:18" x14ac:dyDescent="0.25">
      <c r="A487" s="169">
        <v>30</v>
      </c>
      <c r="B487" s="174">
        <f t="shared" si="131"/>
        <v>43579.958333332186</v>
      </c>
      <c r="C487" s="127" t="str">
        <f t="shared" ca="1" si="117"/>
        <v/>
      </c>
      <c r="D487" s="180">
        <f t="shared" ca="1" si="118"/>
        <v>880</v>
      </c>
      <c r="E487" s="180">
        <f t="shared" ca="1" si="119"/>
        <v>44</v>
      </c>
      <c r="F487" s="180">
        <f t="shared" ca="1" si="120"/>
        <v>37</v>
      </c>
      <c r="G487" s="180">
        <f t="shared" ca="1" si="121"/>
        <v>202.27</v>
      </c>
      <c r="H487" s="180">
        <f t="shared" ca="1" si="122"/>
        <v>5381</v>
      </c>
      <c r="I487" s="183">
        <f t="shared" ca="1" si="123"/>
        <v>57</v>
      </c>
      <c r="J487" s="176" t="str">
        <f t="shared" ca="1" si="124"/>
        <v/>
      </c>
      <c r="K487" s="127" t="str">
        <f t="shared" ca="1" si="125"/>
        <v/>
      </c>
      <c r="L487" s="183" t="str">
        <f t="shared" ca="1" si="126"/>
        <v/>
      </c>
      <c r="M487" s="127" t="str">
        <f t="shared" ca="1" si="127"/>
        <v/>
      </c>
      <c r="N487" s="127" t="str">
        <f t="shared" ca="1" si="128"/>
        <v/>
      </c>
      <c r="O487" s="180" t="str">
        <f t="shared" ca="1" si="129"/>
        <v/>
      </c>
      <c r="P487" s="183" t="str">
        <f t="shared" ca="1" si="130"/>
        <v/>
      </c>
      <c r="Q487" s="120" t="str">
        <f t="shared" ca="1" si="132"/>
        <v/>
      </c>
      <c r="R487" s="77">
        <f ca="1">IFERROR(SUM($I$15:I487)/$N$5,"")</f>
        <v>0.13084433133642628</v>
      </c>
    </row>
    <row r="488" spans="1:18" x14ac:dyDescent="0.25">
      <c r="A488" s="169">
        <v>31</v>
      </c>
      <c r="B488" s="174">
        <f t="shared" si="131"/>
        <v>43579.99999999885</v>
      </c>
      <c r="C488" s="127" t="str">
        <f t="shared" ca="1" si="117"/>
        <v/>
      </c>
      <c r="D488" s="180">
        <f t="shared" ca="1" si="118"/>
        <v>900</v>
      </c>
      <c r="E488" s="180">
        <f t="shared" ca="1" si="119"/>
        <v>44</v>
      </c>
      <c r="F488" s="180">
        <f t="shared" ca="1" si="120"/>
        <v>33</v>
      </c>
      <c r="G488" s="180" t="str">
        <f t="shared" ca="1" si="121"/>
        <v/>
      </c>
      <c r="H488" s="180">
        <f t="shared" ca="1" si="122"/>
        <v>5521</v>
      </c>
      <c r="I488" s="183">
        <f t="shared" ca="1" si="123"/>
        <v>57</v>
      </c>
      <c r="J488" s="176" t="str">
        <f t="shared" ca="1" si="124"/>
        <v/>
      </c>
      <c r="K488" s="127" t="str">
        <f t="shared" ca="1" si="125"/>
        <v/>
      </c>
      <c r="L488" s="183" t="str">
        <f t="shared" ca="1" si="126"/>
        <v/>
      </c>
      <c r="M488" s="127" t="str">
        <f t="shared" ca="1" si="127"/>
        <v/>
      </c>
      <c r="N488" s="127" t="str">
        <f t="shared" ca="1" si="128"/>
        <v/>
      </c>
      <c r="O488" s="180" t="str">
        <f t="shared" ca="1" si="129"/>
        <v/>
      </c>
      <c r="P488" s="183" t="str">
        <f t="shared" ca="1" si="130"/>
        <v/>
      </c>
      <c r="Q488" s="120" t="str">
        <f t="shared" ca="1" si="132"/>
        <v/>
      </c>
      <c r="R488" s="77">
        <f ca="1">IFERROR(SUM($I$15:I488)/$N$5,"")</f>
        <v>0.13116526282599883</v>
      </c>
    </row>
    <row r="489" spans="1:18" x14ac:dyDescent="0.25">
      <c r="A489" s="169">
        <v>32</v>
      </c>
      <c r="B489" s="174">
        <f t="shared" si="131"/>
        <v>43580.041666665515</v>
      </c>
      <c r="C489" s="127" t="str">
        <f t="shared" ca="1" si="117"/>
        <v/>
      </c>
      <c r="D489" s="180">
        <f t="shared" ca="1" si="118"/>
        <v>904</v>
      </c>
      <c r="E489" s="180">
        <f t="shared" ca="1" si="119"/>
        <v>44</v>
      </c>
      <c r="F489" s="180">
        <f t="shared" ca="1" si="120"/>
        <v>31</v>
      </c>
      <c r="G489" s="180" t="str">
        <f t="shared" ca="1" si="121"/>
        <v/>
      </c>
      <c r="H489" s="180">
        <f t="shared" ca="1" si="122"/>
        <v>5502</v>
      </c>
      <c r="I489" s="183">
        <f t="shared" ca="1" si="123"/>
        <v>58</v>
      </c>
      <c r="J489" s="176" t="str">
        <f t="shared" ca="1" si="124"/>
        <v/>
      </c>
      <c r="K489" s="127" t="str">
        <f t="shared" ca="1" si="125"/>
        <v/>
      </c>
      <c r="L489" s="183" t="str">
        <f t="shared" ca="1" si="126"/>
        <v/>
      </c>
      <c r="M489" s="127" t="str">
        <f t="shared" ca="1" si="127"/>
        <v/>
      </c>
      <c r="N489" s="127" t="str">
        <f t="shared" ca="1" si="128"/>
        <v/>
      </c>
      <c r="O489" s="180" t="str">
        <f t="shared" ca="1" si="129"/>
        <v/>
      </c>
      <c r="P489" s="183" t="str">
        <f t="shared" ca="1" si="130"/>
        <v/>
      </c>
      <c r="Q489" s="120" t="str">
        <f t="shared" ca="1" si="132"/>
        <v/>
      </c>
      <c r="R489" s="77">
        <f ca="1">IFERROR(SUM($I$15:I489)/$N$5,"")</f>
        <v>0.13149182469258142</v>
      </c>
    </row>
    <row r="490" spans="1:18" x14ac:dyDescent="0.25">
      <c r="A490" s="169">
        <v>33</v>
      </c>
      <c r="B490" s="174">
        <f t="shared" si="131"/>
        <v>43580.083333332179</v>
      </c>
      <c r="C490" s="127" t="str">
        <f t="shared" ca="1" si="117"/>
        <v/>
      </c>
      <c r="D490" s="180">
        <f t="shared" ca="1" si="118"/>
        <v>880</v>
      </c>
      <c r="E490" s="180">
        <f t="shared" ca="1" si="119"/>
        <v>44</v>
      </c>
      <c r="F490" s="180">
        <f t="shared" ca="1" si="120"/>
        <v>34</v>
      </c>
      <c r="G490" s="180" t="str">
        <f t="shared" ca="1" si="121"/>
        <v/>
      </c>
      <c r="H490" s="180">
        <f t="shared" ca="1" si="122"/>
        <v>5467</v>
      </c>
      <c r="I490" s="183">
        <f t="shared" ca="1" si="123"/>
        <v>56</v>
      </c>
      <c r="J490" s="176" t="str">
        <f t="shared" ca="1" si="124"/>
        <v/>
      </c>
      <c r="K490" s="127" t="str">
        <f t="shared" ca="1" si="125"/>
        <v/>
      </c>
      <c r="L490" s="183" t="str">
        <f t="shared" ca="1" si="126"/>
        <v/>
      </c>
      <c r="M490" s="127" t="str">
        <f t="shared" ca="1" si="127"/>
        <v/>
      </c>
      <c r="N490" s="127" t="str">
        <f t="shared" ca="1" si="128"/>
        <v/>
      </c>
      <c r="O490" s="180" t="str">
        <f t="shared" ca="1" si="129"/>
        <v/>
      </c>
      <c r="P490" s="183" t="str">
        <f t="shared" ca="1" si="130"/>
        <v/>
      </c>
      <c r="Q490" s="120" t="str">
        <f t="shared" ca="1" si="132"/>
        <v/>
      </c>
      <c r="R490" s="77">
        <f ca="1">IFERROR(SUM($I$15:I490)/$N$5,"")</f>
        <v>0.13180712580514392</v>
      </c>
    </row>
    <row r="491" spans="1:18" x14ac:dyDescent="0.25">
      <c r="A491" s="169">
        <v>34</v>
      </c>
      <c r="B491" s="174">
        <f t="shared" si="131"/>
        <v>43580.124999998843</v>
      </c>
      <c r="C491" s="127" t="str">
        <f t="shared" ca="1" si="117"/>
        <v/>
      </c>
      <c r="D491" s="180">
        <f t="shared" ca="1" si="118"/>
        <v>867</v>
      </c>
      <c r="E491" s="180">
        <f t="shared" ca="1" si="119"/>
        <v>44</v>
      </c>
      <c r="F491" s="180">
        <f t="shared" ca="1" si="120"/>
        <v>32</v>
      </c>
      <c r="G491" s="180">
        <f t="shared" ca="1" si="121"/>
        <v>202.47</v>
      </c>
      <c r="H491" s="180">
        <f t="shared" ca="1" si="122"/>
        <v>5546</v>
      </c>
      <c r="I491" s="183">
        <f t="shared" ca="1" si="123"/>
        <v>57</v>
      </c>
      <c r="J491" s="176" t="str">
        <f t="shared" ca="1" si="124"/>
        <v/>
      </c>
      <c r="K491" s="127" t="str">
        <f t="shared" ca="1" si="125"/>
        <v/>
      </c>
      <c r="L491" s="183" t="str">
        <f t="shared" ca="1" si="126"/>
        <v/>
      </c>
      <c r="M491" s="127" t="str">
        <f t="shared" ca="1" si="127"/>
        <v/>
      </c>
      <c r="N491" s="127" t="str">
        <f t="shared" ca="1" si="128"/>
        <v/>
      </c>
      <c r="O491" s="180" t="str">
        <f t="shared" ca="1" si="129"/>
        <v/>
      </c>
      <c r="P491" s="183" t="str">
        <f t="shared" ca="1" si="130"/>
        <v/>
      </c>
      <c r="Q491" s="120" t="str">
        <f t="shared" ca="1" si="132"/>
        <v/>
      </c>
      <c r="R491" s="77">
        <f ca="1">IFERROR(SUM($I$15:I491)/$N$5,"")</f>
        <v>0.13212805729471647</v>
      </c>
    </row>
    <row r="492" spans="1:18" x14ac:dyDescent="0.25">
      <c r="A492" s="169">
        <v>35</v>
      </c>
      <c r="B492" s="174">
        <f t="shared" si="131"/>
        <v>43580.166666665507</v>
      </c>
      <c r="C492" s="127" t="str">
        <f t="shared" ca="1" si="117"/>
        <v/>
      </c>
      <c r="D492" s="180">
        <f t="shared" ca="1" si="118"/>
        <v>900</v>
      </c>
      <c r="E492" s="180">
        <f t="shared" ca="1" si="119"/>
        <v>44</v>
      </c>
      <c r="F492" s="180">
        <f t="shared" ca="1" si="120"/>
        <v>31</v>
      </c>
      <c r="G492" s="180" t="str">
        <f t="shared" ca="1" si="121"/>
        <v/>
      </c>
      <c r="H492" s="180">
        <f t="shared" ca="1" si="122"/>
        <v>5814</v>
      </c>
      <c r="I492" s="183">
        <f t="shared" ca="1" si="123"/>
        <v>55</v>
      </c>
      <c r="J492" s="176" t="str">
        <f t="shared" ca="1" si="124"/>
        <v/>
      </c>
      <c r="K492" s="127" t="str">
        <f t="shared" ca="1" si="125"/>
        <v/>
      </c>
      <c r="L492" s="183" t="str">
        <f t="shared" ca="1" si="126"/>
        <v/>
      </c>
      <c r="M492" s="127" t="str">
        <f t="shared" ca="1" si="127"/>
        <v/>
      </c>
      <c r="N492" s="127" t="str">
        <f t="shared" ca="1" si="128"/>
        <v/>
      </c>
      <c r="O492" s="180" t="str">
        <f t="shared" ca="1" si="129"/>
        <v/>
      </c>
      <c r="P492" s="183" t="str">
        <f t="shared" ca="1" si="130"/>
        <v/>
      </c>
      <c r="Q492" s="120" t="str">
        <f t="shared" ca="1" si="132"/>
        <v/>
      </c>
      <c r="R492" s="77">
        <f ca="1">IFERROR(SUM($I$15:I492)/$N$5,"")</f>
        <v>0.1324377280302689</v>
      </c>
    </row>
    <row r="493" spans="1:18" x14ac:dyDescent="0.25">
      <c r="A493" s="169">
        <v>36</v>
      </c>
      <c r="B493" s="174">
        <f t="shared" si="131"/>
        <v>43580.208333332172</v>
      </c>
      <c r="C493" s="127" t="str">
        <f t="shared" ca="1" si="117"/>
        <v/>
      </c>
      <c r="D493" s="180">
        <f t="shared" ca="1" si="118"/>
        <v>884</v>
      </c>
      <c r="E493" s="180">
        <f t="shared" ca="1" si="119"/>
        <v>44</v>
      </c>
      <c r="F493" s="180">
        <f t="shared" ca="1" si="120"/>
        <v>34</v>
      </c>
      <c r="G493" s="180" t="str">
        <f t="shared" ca="1" si="121"/>
        <v/>
      </c>
      <c r="H493" s="180">
        <f t="shared" ca="1" si="122"/>
        <v>4757</v>
      </c>
      <c r="I493" s="183">
        <f t="shared" ca="1" si="123"/>
        <v>57</v>
      </c>
      <c r="J493" s="176" t="str">
        <f t="shared" ca="1" si="124"/>
        <v/>
      </c>
      <c r="K493" s="127" t="str">
        <f t="shared" ca="1" si="125"/>
        <v/>
      </c>
      <c r="L493" s="183" t="str">
        <f t="shared" ca="1" si="126"/>
        <v/>
      </c>
      <c r="M493" s="127" t="str">
        <f t="shared" ca="1" si="127"/>
        <v/>
      </c>
      <c r="N493" s="127" t="str">
        <f t="shared" ca="1" si="128"/>
        <v/>
      </c>
      <c r="O493" s="180" t="str">
        <f t="shared" ca="1" si="129"/>
        <v/>
      </c>
      <c r="P493" s="183" t="str">
        <f t="shared" ca="1" si="130"/>
        <v/>
      </c>
      <c r="Q493" s="120" t="str">
        <f t="shared" ca="1" si="132"/>
        <v/>
      </c>
      <c r="R493" s="77">
        <f ca="1">IFERROR(SUM($I$15:I493)/$N$5,"")</f>
        <v>0.13275865951984145</v>
      </c>
    </row>
    <row r="494" spans="1:18" x14ac:dyDescent="0.25">
      <c r="A494" s="169">
        <v>37</v>
      </c>
      <c r="B494" s="174">
        <f t="shared" si="131"/>
        <v>43580.249999998836</v>
      </c>
      <c r="C494" s="127" t="str">
        <f t="shared" ca="1" si="117"/>
        <v/>
      </c>
      <c r="D494" s="180">
        <f t="shared" ca="1" si="118"/>
        <v>897</v>
      </c>
      <c r="E494" s="180">
        <f t="shared" ca="1" si="119"/>
        <v>44</v>
      </c>
      <c r="F494" s="180">
        <f t="shared" ca="1" si="120"/>
        <v>34</v>
      </c>
      <c r="G494" s="180" t="str">
        <f t="shared" ca="1" si="121"/>
        <v/>
      </c>
      <c r="H494" s="180">
        <f t="shared" ca="1" si="122"/>
        <v>4135</v>
      </c>
      <c r="I494" s="183">
        <f t="shared" ca="1" si="123"/>
        <v>60</v>
      </c>
      <c r="J494" s="176" t="str">
        <f t="shared" ca="1" si="124"/>
        <v/>
      </c>
      <c r="K494" s="127" t="str">
        <f t="shared" ca="1" si="125"/>
        <v/>
      </c>
      <c r="L494" s="183" t="str">
        <f t="shared" ca="1" si="126"/>
        <v/>
      </c>
      <c r="M494" s="127" t="str">
        <f t="shared" ca="1" si="127"/>
        <v/>
      </c>
      <c r="N494" s="127" t="str">
        <f t="shared" ca="1" si="128"/>
        <v/>
      </c>
      <c r="O494" s="180" t="str">
        <f t="shared" ca="1" si="129"/>
        <v/>
      </c>
      <c r="P494" s="183" t="str">
        <f t="shared" ca="1" si="130"/>
        <v/>
      </c>
      <c r="Q494" s="120" t="str">
        <f t="shared" ca="1" si="132"/>
        <v/>
      </c>
      <c r="R494" s="77">
        <f ca="1">IFERROR(SUM($I$15:I494)/$N$5,"")</f>
        <v>0.13309648214044412</v>
      </c>
    </row>
    <row r="495" spans="1:18" x14ac:dyDescent="0.25">
      <c r="A495" s="169">
        <v>14</v>
      </c>
      <c r="B495" s="174">
        <f t="shared" si="131"/>
        <v>43580.2916666655</v>
      </c>
      <c r="C495" s="127" t="str">
        <f t="shared" ca="1" si="117"/>
        <v/>
      </c>
      <c r="D495" s="180">
        <f t="shared" ca="1" si="118"/>
        <v>890</v>
      </c>
      <c r="E495" s="180">
        <f t="shared" ca="1" si="119"/>
        <v>44</v>
      </c>
      <c r="F495" s="180">
        <f t="shared" ca="1" si="120"/>
        <v>36</v>
      </c>
      <c r="G495" s="180">
        <f t="shared" ca="1" si="121"/>
        <v>189.8</v>
      </c>
      <c r="H495" s="180">
        <f t="shared" ca="1" si="122"/>
        <v>4304</v>
      </c>
      <c r="I495" s="183">
        <f t="shared" ca="1" si="123"/>
        <v>48</v>
      </c>
      <c r="J495" s="176" t="str">
        <f t="shared" ca="1" si="124"/>
        <v/>
      </c>
      <c r="K495" s="127" t="str">
        <f t="shared" ca="1" si="125"/>
        <v/>
      </c>
      <c r="L495" s="183" t="str">
        <f t="shared" ca="1" si="126"/>
        <v/>
      </c>
      <c r="M495" s="127" t="str">
        <f t="shared" ca="1" si="127"/>
        <v/>
      </c>
      <c r="N495" s="127" t="str">
        <f t="shared" ca="1" si="128"/>
        <v/>
      </c>
      <c r="O495" s="180" t="str">
        <f t="shared" ca="1" si="129"/>
        <v/>
      </c>
      <c r="P495" s="183" t="str">
        <f t="shared" ca="1" si="130"/>
        <v/>
      </c>
      <c r="Q495" s="120" t="str">
        <f t="shared" ca="1" si="132"/>
        <v/>
      </c>
      <c r="R495" s="77">
        <f ca="1">IFERROR(SUM($I$15:I495)/$N$5,"")</f>
        <v>0.13336674023692627</v>
      </c>
    </row>
    <row r="496" spans="1:18" x14ac:dyDescent="0.25">
      <c r="A496" s="169">
        <v>15</v>
      </c>
      <c r="B496" s="174">
        <f t="shared" si="131"/>
        <v>43580.333333332164</v>
      </c>
      <c r="C496" s="127" t="str">
        <f t="shared" ca="1" si="117"/>
        <v/>
      </c>
      <c r="D496" s="180">
        <f t="shared" ca="1" si="118"/>
        <v>889</v>
      </c>
      <c r="E496" s="180">
        <f t="shared" ca="1" si="119"/>
        <v>44</v>
      </c>
      <c r="F496" s="180">
        <f t="shared" ca="1" si="120"/>
        <v>35</v>
      </c>
      <c r="G496" s="180">
        <f t="shared" ca="1" si="121"/>
        <v>196.73</v>
      </c>
      <c r="H496" s="180">
        <f t="shared" ca="1" si="122"/>
        <v>5108</v>
      </c>
      <c r="I496" s="183">
        <f t="shared" ca="1" si="123"/>
        <v>47</v>
      </c>
      <c r="J496" s="176" t="str">
        <f t="shared" ca="1" si="124"/>
        <v/>
      </c>
      <c r="K496" s="127" t="str">
        <f t="shared" ca="1" si="125"/>
        <v/>
      </c>
      <c r="L496" s="183" t="str">
        <f t="shared" ca="1" si="126"/>
        <v/>
      </c>
      <c r="M496" s="127" t="str">
        <f t="shared" ca="1" si="127"/>
        <v/>
      </c>
      <c r="N496" s="127" t="str">
        <f t="shared" ca="1" si="128"/>
        <v/>
      </c>
      <c r="O496" s="180" t="str">
        <f t="shared" ca="1" si="129"/>
        <v/>
      </c>
      <c r="P496" s="183" t="str">
        <f t="shared" ca="1" si="130"/>
        <v/>
      </c>
      <c r="Q496" s="120" t="str">
        <f t="shared" ca="1" si="132"/>
        <v/>
      </c>
      <c r="R496" s="77">
        <f ca="1">IFERROR(SUM($I$15:I496)/$N$5,"")</f>
        <v>0.13363136795639835</v>
      </c>
    </row>
    <row r="497" spans="1:18" x14ac:dyDescent="0.25">
      <c r="A497" s="169">
        <v>16</v>
      </c>
      <c r="B497" s="174">
        <f t="shared" si="131"/>
        <v>43580.374999998829</v>
      </c>
      <c r="C497" s="127" t="str">
        <f t="shared" ca="1" si="117"/>
        <v/>
      </c>
      <c r="D497" s="180">
        <f t="shared" ca="1" si="118"/>
        <v>890</v>
      </c>
      <c r="E497" s="180">
        <f t="shared" ca="1" si="119"/>
        <v>44</v>
      </c>
      <c r="F497" s="180">
        <f t="shared" ca="1" si="120"/>
        <v>34</v>
      </c>
      <c r="G497" s="180" t="str">
        <f t="shared" ca="1" si="121"/>
        <v/>
      </c>
      <c r="H497" s="180">
        <f t="shared" ca="1" si="122"/>
        <v>5362</v>
      </c>
      <c r="I497" s="183">
        <f t="shared" ca="1" si="123"/>
        <v>49</v>
      </c>
      <c r="J497" s="176" t="str">
        <f t="shared" ca="1" si="124"/>
        <v/>
      </c>
      <c r="K497" s="127" t="str">
        <f t="shared" ca="1" si="125"/>
        <v/>
      </c>
      <c r="L497" s="183" t="str">
        <f t="shared" ca="1" si="126"/>
        <v/>
      </c>
      <c r="M497" s="127" t="str">
        <f t="shared" ca="1" si="127"/>
        <v/>
      </c>
      <c r="N497" s="127" t="str">
        <f t="shared" ca="1" si="128"/>
        <v/>
      </c>
      <c r="O497" s="180" t="str">
        <f t="shared" ca="1" si="129"/>
        <v/>
      </c>
      <c r="P497" s="183" t="str">
        <f t="shared" ca="1" si="130"/>
        <v/>
      </c>
      <c r="Q497" s="120" t="str">
        <f t="shared" ca="1" si="132"/>
        <v/>
      </c>
      <c r="R497" s="77">
        <f ca="1">IFERROR(SUM($I$15:I497)/$N$5,"")</f>
        <v>0.13390725642989054</v>
      </c>
    </row>
    <row r="498" spans="1:18" x14ac:dyDescent="0.25">
      <c r="A498" s="169">
        <v>17</v>
      </c>
      <c r="B498" s="174">
        <f t="shared" si="131"/>
        <v>43580.416666665493</v>
      </c>
      <c r="C498" s="127" t="str">
        <f t="shared" ca="1" si="117"/>
        <v/>
      </c>
      <c r="D498" s="180">
        <f t="shared" ca="1" si="118"/>
        <v>892</v>
      </c>
      <c r="E498" s="180">
        <f t="shared" ca="1" si="119"/>
        <v>44</v>
      </c>
      <c r="F498" s="180">
        <f t="shared" ca="1" si="120"/>
        <v>36</v>
      </c>
      <c r="G498" s="180" t="str">
        <f t="shared" ca="1" si="121"/>
        <v/>
      </c>
      <c r="H498" s="180">
        <f t="shared" ca="1" si="122"/>
        <v>5538</v>
      </c>
      <c r="I498" s="183">
        <f t="shared" ca="1" si="123"/>
        <v>47</v>
      </c>
      <c r="J498" s="176" t="str">
        <f t="shared" ca="1" si="124"/>
        <v/>
      </c>
      <c r="K498" s="127" t="str">
        <f t="shared" ca="1" si="125"/>
        <v/>
      </c>
      <c r="L498" s="183" t="str">
        <f t="shared" ca="1" si="126"/>
        <v/>
      </c>
      <c r="M498" s="127" t="str">
        <f t="shared" ca="1" si="127"/>
        <v/>
      </c>
      <c r="N498" s="127" t="str">
        <f t="shared" ca="1" si="128"/>
        <v/>
      </c>
      <c r="O498" s="180" t="str">
        <f t="shared" ca="1" si="129"/>
        <v/>
      </c>
      <c r="P498" s="183" t="str">
        <f t="shared" ca="1" si="130"/>
        <v/>
      </c>
      <c r="Q498" s="120" t="str">
        <f t="shared" ca="1" si="132"/>
        <v/>
      </c>
      <c r="R498" s="77">
        <f ca="1">IFERROR(SUM($I$15:I498)/$N$5,"")</f>
        <v>0.13417188414936265</v>
      </c>
    </row>
    <row r="499" spans="1:18" x14ac:dyDescent="0.25">
      <c r="A499" s="169">
        <v>18</v>
      </c>
      <c r="B499" s="174">
        <f t="shared" si="131"/>
        <v>43580.458333332157</v>
      </c>
      <c r="C499" s="127" t="str">
        <f t="shared" ca="1" si="117"/>
        <v/>
      </c>
      <c r="D499" s="180">
        <f t="shared" ca="1" si="118"/>
        <v>890</v>
      </c>
      <c r="E499" s="180">
        <f t="shared" ca="1" si="119"/>
        <v>44</v>
      </c>
      <c r="F499" s="180">
        <f t="shared" ca="1" si="120"/>
        <v>35</v>
      </c>
      <c r="G499" s="180" t="str">
        <f t="shared" ca="1" si="121"/>
        <v/>
      </c>
      <c r="H499" s="180">
        <f t="shared" ca="1" si="122"/>
        <v>5021</v>
      </c>
      <c r="I499" s="183">
        <f t="shared" ca="1" si="123"/>
        <v>50</v>
      </c>
      <c r="J499" s="176" t="str">
        <f t="shared" ca="1" si="124"/>
        <v/>
      </c>
      <c r="K499" s="127" t="str">
        <f t="shared" ca="1" si="125"/>
        <v/>
      </c>
      <c r="L499" s="183" t="str">
        <f t="shared" ca="1" si="126"/>
        <v/>
      </c>
      <c r="M499" s="127" t="str">
        <f t="shared" ca="1" si="127"/>
        <v/>
      </c>
      <c r="N499" s="127" t="str">
        <f t="shared" ca="1" si="128"/>
        <v/>
      </c>
      <c r="O499" s="180" t="str">
        <f t="shared" ca="1" si="129"/>
        <v/>
      </c>
      <c r="P499" s="183" t="str">
        <f t="shared" ca="1" si="130"/>
        <v/>
      </c>
      <c r="Q499" s="120" t="str">
        <f t="shared" ca="1" si="132"/>
        <v/>
      </c>
      <c r="R499" s="77">
        <f ca="1">IFERROR(SUM($I$15:I499)/$N$5,"")</f>
        <v>0.13445340299986486</v>
      </c>
    </row>
    <row r="500" spans="1:18" x14ac:dyDescent="0.25">
      <c r="A500" s="169">
        <v>19</v>
      </c>
      <c r="B500" s="174">
        <f t="shared" si="131"/>
        <v>43580.499999998821</v>
      </c>
      <c r="C500" s="127" t="str">
        <f t="shared" ca="1" si="117"/>
        <v/>
      </c>
      <c r="D500" s="180">
        <f t="shared" ca="1" si="118"/>
        <v>890</v>
      </c>
      <c r="E500" s="180">
        <f t="shared" ca="1" si="119"/>
        <v>44</v>
      </c>
      <c r="F500" s="180">
        <f t="shared" ca="1" si="120"/>
        <v>36</v>
      </c>
      <c r="G500" s="180" t="str">
        <f t="shared" ca="1" si="121"/>
        <v/>
      </c>
      <c r="H500" s="180">
        <f t="shared" ca="1" si="122"/>
        <v>4469</v>
      </c>
      <c r="I500" s="183">
        <f t="shared" ca="1" si="123"/>
        <v>54</v>
      </c>
      <c r="J500" s="176" t="str">
        <f t="shared" ca="1" si="124"/>
        <v/>
      </c>
      <c r="K500" s="127" t="str">
        <f t="shared" ca="1" si="125"/>
        <v/>
      </c>
      <c r="L500" s="183" t="str">
        <f t="shared" ca="1" si="126"/>
        <v/>
      </c>
      <c r="M500" s="127" t="str">
        <f t="shared" ca="1" si="127"/>
        <v/>
      </c>
      <c r="N500" s="127" t="str">
        <f t="shared" ca="1" si="128"/>
        <v/>
      </c>
      <c r="O500" s="180" t="str">
        <f t="shared" ca="1" si="129"/>
        <v/>
      </c>
      <c r="P500" s="183" t="str">
        <f t="shared" ca="1" si="130"/>
        <v/>
      </c>
      <c r="Q500" s="120" t="str">
        <f t="shared" ca="1" si="132"/>
        <v/>
      </c>
      <c r="R500" s="77">
        <f ca="1">IFERROR(SUM($I$15:I500)/$N$5,"")</f>
        <v>0.13475744335840728</v>
      </c>
    </row>
    <row r="501" spans="1:18" x14ac:dyDescent="0.25">
      <c r="A501" s="169">
        <v>20</v>
      </c>
      <c r="B501" s="174">
        <f t="shared" si="131"/>
        <v>43580.541666665486</v>
      </c>
      <c r="C501" s="127" t="str">
        <f t="shared" ca="1" si="117"/>
        <v/>
      </c>
      <c r="D501" s="180">
        <f t="shared" ca="1" si="118"/>
        <v>898</v>
      </c>
      <c r="E501" s="180">
        <f t="shared" ca="1" si="119"/>
        <v>44</v>
      </c>
      <c r="F501" s="180">
        <f t="shared" ca="1" si="120"/>
        <v>36</v>
      </c>
      <c r="G501" s="180" t="str">
        <f t="shared" ca="1" si="121"/>
        <v/>
      </c>
      <c r="H501" s="180">
        <f t="shared" ca="1" si="122"/>
        <v>4803</v>
      </c>
      <c r="I501" s="183">
        <f t="shared" ca="1" si="123"/>
        <v>51</v>
      </c>
      <c r="J501" s="176" t="str">
        <f t="shared" ca="1" si="124"/>
        <v/>
      </c>
      <c r="K501" s="127" t="str">
        <f t="shared" ca="1" si="125"/>
        <v/>
      </c>
      <c r="L501" s="183" t="str">
        <f t="shared" ca="1" si="126"/>
        <v/>
      </c>
      <c r="M501" s="127" t="str">
        <f t="shared" ca="1" si="127"/>
        <v/>
      </c>
      <c r="N501" s="127" t="str">
        <f t="shared" ca="1" si="128"/>
        <v/>
      </c>
      <c r="O501" s="180" t="str">
        <f t="shared" ca="1" si="129"/>
        <v/>
      </c>
      <c r="P501" s="183" t="str">
        <f t="shared" ca="1" si="130"/>
        <v/>
      </c>
      <c r="Q501" s="120" t="str">
        <f t="shared" ca="1" si="132"/>
        <v/>
      </c>
      <c r="R501" s="77">
        <f ca="1">IFERROR(SUM($I$15:I501)/$N$5,"")</f>
        <v>0.13504459258591955</v>
      </c>
    </row>
    <row r="502" spans="1:18" x14ac:dyDescent="0.25">
      <c r="A502" s="169">
        <v>21</v>
      </c>
      <c r="B502" s="174">
        <f t="shared" si="131"/>
        <v>43580.58333333215</v>
      </c>
      <c r="C502" s="127" t="str">
        <f t="shared" ca="1" si="117"/>
        <v/>
      </c>
      <c r="D502" s="180">
        <f t="shared" ca="1" si="118"/>
        <v>903</v>
      </c>
      <c r="E502" s="180">
        <f t="shared" ca="1" si="119"/>
        <v>44</v>
      </c>
      <c r="F502" s="180">
        <f t="shared" ca="1" si="120"/>
        <v>35</v>
      </c>
      <c r="G502" s="180" t="str">
        <f t="shared" ca="1" si="121"/>
        <v/>
      </c>
      <c r="H502" s="180">
        <f t="shared" ca="1" si="122"/>
        <v>5096</v>
      </c>
      <c r="I502" s="183">
        <f t="shared" ca="1" si="123"/>
        <v>55</v>
      </c>
      <c r="J502" s="176" t="str">
        <f t="shared" ca="1" si="124"/>
        <v/>
      </c>
      <c r="K502" s="127" t="str">
        <f t="shared" ca="1" si="125"/>
        <v/>
      </c>
      <c r="L502" s="183" t="str">
        <f t="shared" ca="1" si="126"/>
        <v/>
      </c>
      <c r="M502" s="127" t="str">
        <f t="shared" ca="1" si="127"/>
        <v/>
      </c>
      <c r="N502" s="127" t="str">
        <f t="shared" ca="1" si="128"/>
        <v/>
      </c>
      <c r="O502" s="180" t="str">
        <f t="shared" ca="1" si="129"/>
        <v/>
      </c>
      <c r="P502" s="183" t="str">
        <f t="shared" ca="1" si="130"/>
        <v/>
      </c>
      <c r="Q502" s="120" t="str">
        <f t="shared" ca="1" si="132"/>
        <v/>
      </c>
      <c r="R502" s="77">
        <f ca="1">IFERROR(SUM($I$15:I502)/$N$5,"")</f>
        <v>0.13535426332147202</v>
      </c>
    </row>
    <row r="503" spans="1:18" x14ac:dyDescent="0.25">
      <c r="A503" s="169">
        <v>22</v>
      </c>
      <c r="B503" s="174">
        <f t="shared" si="131"/>
        <v>43580.624999998814</v>
      </c>
      <c r="C503" s="127" t="str">
        <f t="shared" ca="1" si="117"/>
        <v/>
      </c>
      <c r="D503" s="180">
        <f t="shared" ca="1" si="118"/>
        <v>896</v>
      </c>
      <c r="E503" s="180">
        <f t="shared" ca="1" si="119"/>
        <v>44</v>
      </c>
      <c r="F503" s="180">
        <f t="shared" ca="1" si="120"/>
        <v>36</v>
      </c>
      <c r="G503" s="180" t="str">
        <f t="shared" ca="1" si="121"/>
        <v/>
      </c>
      <c r="H503" s="180">
        <f t="shared" ca="1" si="122"/>
        <v>4972</v>
      </c>
      <c r="I503" s="183">
        <f t="shared" ca="1" si="123"/>
        <v>53</v>
      </c>
      <c r="J503" s="176" t="str">
        <f t="shared" ca="1" si="124"/>
        <v/>
      </c>
      <c r="K503" s="127" t="str">
        <f t="shared" ca="1" si="125"/>
        <v/>
      </c>
      <c r="L503" s="183" t="str">
        <f t="shared" ca="1" si="126"/>
        <v/>
      </c>
      <c r="M503" s="127" t="str">
        <f t="shared" ca="1" si="127"/>
        <v/>
      </c>
      <c r="N503" s="127" t="str">
        <f t="shared" ca="1" si="128"/>
        <v/>
      </c>
      <c r="O503" s="180" t="str">
        <f t="shared" ca="1" si="129"/>
        <v/>
      </c>
      <c r="P503" s="183" t="str">
        <f t="shared" ca="1" si="130"/>
        <v/>
      </c>
      <c r="Q503" s="120" t="str">
        <f t="shared" ca="1" si="132"/>
        <v/>
      </c>
      <c r="R503" s="77">
        <f ca="1">IFERROR(SUM($I$15:I503)/$N$5,"")</f>
        <v>0.13565267330300437</v>
      </c>
    </row>
    <row r="504" spans="1:18" x14ac:dyDescent="0.25">
      <c r="A504" s="169">
        <v>23</v>
      </c>
      <c r="B504" s="174">
        <f t="shared" si="131"/>
        <v>43580.666666665478</v>
      </c>
      <c r="C504" s="127" t="str">
        <f t="shared" ca="1" si="117"/>
        <v/>
      </c>
      <c r="D504" s="180">
        <f t="shared" ca="1" si="118"/>
        <v>886</v>
      </c>
      <c r="E504" s="180">
        <f t="shared" ca="1" si="119"/>
        <v>44</v>
      </c>
      <c r="F504" s="180">
        <f t="shared" ca="1" si="120"/>
        <v>34</v>
      </c>
      <c r="G504" s="180" t="str">
        <f t="shared" ca="1" si="121"/>
        <v/>
      </c>
      <c r="H504" s="180">
        <f t="shared" ca="1" si="122"/>
        <v>4893</v>
      </c>
      <c r="I504" s="183">
        <f t="shared" ca="1" si="123"/>
        <v>56</v>
      </c>
      <c r="J504" s="176" t="str">
        <f t="shared" ca="1" si="124"/>
        <v/>
      </c>
      <c r="K504" s="127" t="str">
        <f t="shared" ca="1" si="125"/>
        <v/>
      </c>
      <c r="L504" s="183" t="str">
        <f t="shared" ca="1" si="126"/>
        <v/>
      </c>
      <c r="M504" s="127" t="str">
        <f t="shared" ca="1" si="127"/>
        <v/>
      </c>
      <c r="N504" s="127" t="str">
        <f t="shared" ca="1" si="128"/>
        <v/>
      </c>
      <c r="O504" s="180" t="str">
        <f t="shared" ca="1" si="129"/>
        <v/>
      </c>
      <c r="P504" s="183" t="str">
        <f t="shared" ca="1" si="130"/>
        <v/>
      </c>
      <c r="Q504" s="120" t="str">
        <f t="shared" ca="1" si="132"/>
        <v/>
      </c>
      <c r="R504" s="77">
        <f ca="1">IFERROR(SUM($I$15:I504)/$N$5,"")</f>
        <v>0.13596797441556688</v>
      </c>
    </row>
    <row r="505" spans="1:18" x14ac:dyDescent="0.25">
      <c r="A505" s="169">
        <v>24</v>
      </c>
      <c r="B505" s="174">
        <f t="shared" si="131"/>
        <v>43580.708333332143</v>
      </c>
      <c r="C505" s="127" t="str">
        <f t="shared" ca="1" si="117"/>
        <v/>
      </c>
      <c r="D505" s="180">
        <f t="shared" ca="1" si="118"/>
        <v>884</v>
      </c>
      <c r="E505" s="180">
        <f t="shared" ca="1" si="119"/>
        <v>44</v>
      </c>
      <c r="F505" s="180">
        <f t="shared" ca="1" si="120"/>
        <v>36</v>
      </c>
      <c r="G505" s="180" t="str">
        <f t="shared" ca="1" si="121"/>
        <v/>
      </c>
      <c r="H505" s="180">
        <f t="shared" ca="1" si="122"/>
        <v>5021</v>
      </c>
      <c r="I505" s="183">
        <f t="shared" ca="1" si="123"/>
        <v>53</v>
      </c>
      <c r="J505" s="176" t="str">
        <f t="shared" ca="1" si="124"/>
        <v/>
      </c>
      <c r="K505" s="127" t="str">
        <f t="shared" ca="1" si="125"/>
        <v/>
      </c>
      <c r="L505" s="183" t="str">
        <f t="shared" ca="1" si="126"/>
        <v/>
      </c>
      <c r="M505" s="127" t="str">
        <f t="shared" ca="1" si="127"/>
        <v/>
      </c>
      <c r="N505" s="127" t="str">
        <f t="shared" ca="1" si="128"/>
        <v/>
      </c>
      <c r="O505" s="180" t="str">
        <f t="shared" ca="1" si="129"/>
        <v/>
      </c>
      <c r="P505" s="183" t="str">
        <f t="shared" ca="1" si="130"/>
        <v/>
      </c>
      <c r="Q505" s="120" t="str">
        <f t="shared" ca="1" si="132"/>
        <v/>
      </c>
      <c r="R505" s="77">
        <f ca="1">IFERROR(SUM($I$15:I505)/$N$5,"")</f>
        <v>0.13626638439709923</v>
      </c>
    </row>
    <row r="506" spans="1:18" x14ac:dyDescent="0.25">
      <c r="A506" s="169">
        <v>25</v>
      </c>
      <c r="B506" s="174">
        <f t="shared" si="131"/>
        <v>43580.749999998807</v>
      </c>
      <c r="C506" s="127" t="str">
        <f t="shared" ca="1" si="117"/>
        <v/>
      </c>
      <c r="D506" s="180">
        <f t="shared" ca="1" si="118"/>
        <v>884</v>
      </c>
      <c r="E506" s="180">
        <f t="shared" ca="1" si="119"/>
        <v>44</v>
      </c>
      <c r="F506" s="180">
        <f t="shared" ca="1" si="120"/>
        <v>34</v>
      </c>
      <c r="G506" s="180" t="str">
        <f t="shared" ca="1" si="121"/>
        <v/>
      </c>
      <c r="H506" s="180">
        <f t="shared" ca="1" si="122"/>
        <v>5551</v>
      </c>
      <c r="I506" s="183">
        <f t="shared" ca="1" si="123"/>
        <v>55</v>
      </c>
      <c r="J506" s="176" t="str">
        <f t="shared" ca="1" si="124"/>
        <v/>
      </c>
      <c r="K506" s="127" t="str">
        <f t="shared" ca="1" si="125"/>
        <v/>
      </c>
      <c r="L506" s="183" t="str">
        <f t="shared" ca="1" si="126"/>
        <v/>
      </c>
      <c r="M506" s="127" t="str">
        <f t="shared" ca="1" si="127"/>
        <v/>
      </c>
      <c r="N506" s="127" t="str">
        <f t="shared" ca="1" si="128"/>
        <v/>
      </c>
      <c r="O506" s="180" t="str">
        <f t="shared" ca="1" si="129"/>
        <v/>
      </c>
      <c r="P506" s="183" t="str">
        <f t="shared" ca="1" si="130"/>
        <v/>
      </c>
      <c r="Q506" s="120" t="str">
        <f t="shared" ca="1" si="132"/>
        <v/>
      </c>
      <c r="R506" s="77">
        <f ca="1">IFERROR(SUM($I$15:I506)/$N$5,"")</f>
        <v>0.13657605513265167</v>
      </c>
    </row>
    <row r="507" spans="1:18" x14ac:dyDescent="0.25">
      <c r="A507" s="169">
        <v>26</v>
      </c>
      <c r="B507" s="174">
        <f t="shared" si="131"/>
        <v>43580.791666665471</v>
      </c>
      <c r="C507" s="127" t="str">
        <f t="shared" ca="1" si="117"/>
        <v/>
      </c>
      <c r="D507" s="180">
        <f t="shared" ca="1" si="118"/>
        <v>888</v>
      </c>
      <c r="E507" s="180">
        <f t="shared" ca="1" si="119"/>
        <v>44</v>
      </c>
      <c r="F507" s="180">
        <f t="shared" ca="1" si="120"/>
        <v>31</v>
      </c>
      <c r="G507" s="180" t="str">
        <f t="shared" ca="1" si="121"/>
        <v/>
      </c>
      <c r="H507" s="180">
        <f t="shared" ca="1" si="122"/>
        <v>5461</v>
      </c>
      <c r="I507" s="183">
        <f t="shared" ca="1" si="123"/>
        <v>46</v>
      </c>
      <c r="J507" s="176" t="str">
        <f t="shared" ca="1" si="124"/>
        <v/>
      </c>
      <c r="K507" s="127" t="str">
        <f t="shared" ca="1" si="125"/>
        <v/>
      </c>
      <c r="L507" s="183" t="str">
        <f t="shared" ca="1" si="126"/>
        <v/>
      </c>
      <c r="M507" s="127" t="str">
        <f t="shared" ca="1" si="127"/>
        <v/>
      </c>
      <c r="N507" s="127" t="str">
        <f t="shared" ca="1" si="128"/>
        <v/>
      </c>
      <c r="O507" s="180" t="str">
        <f t="shared" ca="1" si="129"/>
        <v/>
      </c>
      <c r="P507" s="183" t="str">
        <f t="shared" ca="1" si="130"/>
        <v/>
      </c>
      <c r="Q507" s="120" t="str">
        <f t="shared" ca="1" si="132"/>
        <v/>
      </c>
      <c r="R507" s="77">
        <f ca="1">IFERROR(SUM($I$15:I507)/$N$5,"")</f>
        <v>0.13683505247511374</v>
      </c>
    </row>
    <row r="508" spans="1:18" x14ac:dyDescent="0.25">
      <c r="A508" s="169">
        <v>27</v>
      </c>
      <c r="B508" s="174">
        <f t="shared" si="131"/>
        <v>43580.833333332135</v>
      </c>
      <c r="C508" s="127" t="str">
        <f t="shared" ca="1" si="117"/>
        <v/>
      </c>
      <c r="D508" s="180">
        <f t="shared" ca="1" si="118"/>
        <v>891</v>
      </c>
      <c r="E508" s="180">
        <f t="shared" ca="1" si="119"/>
        <v>44</v>
      </c>
      <c r="F508" s="180">
        <f t="shared" ca="1" si="120"/>
        <v>31</v>
      </c>
      <c r="G508" s="180" t="str">
        <f t="shared" ca="1" si="121"/>
        <v/>
      </c>
      <c r="H508" s="180">
        <f t="shared" ca="1" si="122"/>
        <v>5275</v>
      </c>
      <c r="I508" s="183">
        <f t="shared" ca="1" si="123"/>
        <v>47</v>
      </c>
      <c r="J508" s="176" t="str">
        <f t="shared" ca="1" si="124"/>
        <v/>
      </c>
      <c r="K508" s="127" t="str">
        <f t="shared" ca="1" si="125"/>
        <v/>
      </c>
      <c r="L508" s="183" t="str">
        <f t="shared" ca="1" si="126"/>
        <v/>
      </c>
      <c r="M508" s="127" t="str">
        <f t="shared" ca="1" si="127"/>
        <v/>
      </c>
      <c r="N508" s="127" t="str">
        <f t="shared" ca="1" si="128"/>
        <v/>
      </c>
      <c r="O508" s="180" t="str">
        <f t="shared" ca="1" si="129"/>
        <v/>
      </c>
      <c r="P508" s="183" t="str">
        <f t="shared" ca="1" si="130"/>
        <v/>
      </c>
      <c r="Q508" s="120" t="str">
        <f t="shared" ca="1" si="132"/>
        <v/>
      </c>
      <c r="R508" s="77">
        <f ca="1">IFERROR(SUM($I$15:I508)/$N$5,"")</f>
        <v>0.13709968019458582</v>
      </c>
    </row>
    <row r="509" spans="1:18" x14ac:dyDescent="0.25">
      <c r="A509" s="169">
        <v>28</v>
      </c>
      <c r="B509" s="174">
        <f t="shared" si="131"/>
        <v>43580.874999998799</v>
      </c>
      <c r="C509" s="127" t="str">
        <f t="shared" ca="1" si="117"/>
        <v/>
      </c>
      <c r="D509" s="180">
        <f t="shared" ca="1" si="118"/>
        <v>884</v>
      </c>
      <c r="E509" s="180">
        <f t="shared" ca="1" si="119"/>
        <v>44</v>
      </c>
      <c r="F509" s="180">
        <f t="shared" ca="1" si="120"/>
        <v>32</v>
      </c>
      <c r="G509" s="180">
        <f t="shared" ca="1" si="121"/>
        <v>202.19</v>
      </c>
      <c r="H509" s="180">
        <f t="shared" ca="1" si="122"/>
        <v>5288</v>
      </c>
      <c r="I509" s="183">
        <f t="shared" ca="1" si="123"/>
        <v>49</v>
      </c>
      <c r="J509" s="176" t="str">
        <f t="shared" ca="1" si="124"/>
        <v/>
      </c>
      <c r="K509" s="127" t="str">
        <f t="shared" ca="1" si="125"/>
        <v/>
      </c>
      <c r="L509" s="183" t="str">
        <f t="shared" ca="1" si="126"/>
        <v/>
      </c>
      <c r="M509" s="127" t="str">
        <f t="shared" ca="1" si="127"/>
        <v/>
      </c>
      <c r="N509" s="127" t="str">
        <f t="shared" ca="1" si="128"/>
        <v/>
      </c>
      <c r="O509" s="180" t="str">
        <f t="shared" ca="1" si="129"/>
        <v/>
      </c>
      <c r="P509" s="183" t="str">
        <f t="shared" ca="1" si="130"/>
        <v/>
      </c>
      <c r="Q509" s="120" t="str">
        <f t="shared" ca="1" si="132"/>
        <v/>
      </c>
      <c r="R509" s="77">
        <f ca="1">IFERROR(SUM($I$15:I509)/$N$5,"")</f>
        <v>0.13737556866807801</v>
      </c>
    </row>
    <row r="510" spans="1:18" x14ac:dyDescent="0.25">
      <c r="A510" s="169">
        <v>29</v>
      </c>
      <c r="B510" s="174">
        <f t="shared" si="131"/>
        <v>43580.916666665464</v>
      </c>
      <c r="C510" s="127" t="str">
        <f t="shared" ca="1" si="117"/>
        <v/>
      </c>
      <c r="D510" s="180">
        <f t="shared" ca="1" si="118"/>
        <v>878</v>
      </c>
      <c r="E510" s="180">
        <f t="shared" ca="1" si="119"/>
        <v>44</v>
      </c>
      <c r="F510" s="180">
        <f t="shared" ca="1" si="120"/>
        <v>34</v>
      </c>
      <c r="G510" s="180" t="str">
        <f t="shared" ca="1" si="121"/>
        <v/>
      </c>
      <c r="H510" s="180">
        <f t="shared" ca="1" si="122"/>
        <v>5261</v>
      </c>
      <c r="I510" s="183">
        <f t="shared" ca="1" si="123"/>
        <v>47</v>
      </c>
      <c r="J510" s="176" t="str">
        <f t="shared" ca="1" si="124"/>
        <v/>
      </c>
      <c r="K510" s="127" t="str">
        <f t="shared" ca="1" si="125"/>
        <v/>
      </c>
      <c r="L510" s="183" t="str">
        <f t="shared" ca="1" si="126"/>
        <v/>
      </c>
      <c r="M510" s="127" t="str">
        <f t="shared" ca="1" si="127"/>
        <v/>
      </c>
      <c r="N510" s="127" t="str">
        <f t="shared" ca="1" si="128"/>
        <v/>
      </c>
      <c r="O510" s="180" t="str">
        <f t="shared" ca="1" si="129"/>
        <v/>
      </c>
      <c r="P510" s="183" t="str">
        <f t="shared" ca="1" si="130"/>
        <v/>
      </c>
      <c r="Q510" s="120" t="str">
        <f t="shared" ca="1" si="132"/>
        <v/>
      </c>
      <c r="R510" s="77">
        <f ca="1">IFERROR(SUM($I$15:I510)/$N$5,"")</f>
        <v>0.13764019638755012</v>
      </c>
    </row>
    <row r="511" spans="1:18" x14ac:dyDescent="0.25">
      <c r="A511" s="169">
        <v>30</v>
      </c>
      <c r="B511" s="174">
        <f t="shared" si="131"/>
        <v>43580.958333332128</v>
      </c>
      <c r="C511" s="127" t="str">
        <f t="shared" ca="1" si="117"/>
        <v/>
      </c>
      <c r="D511" s="180">
        <f t="shared" ca="1" si="118"/>
        <v>897</v>
      </c>
      <c r="E511" s="180">
        <f t="shared" ca="1" si="119"/>
        <v>44</v>
      </c>
      <c r="F511" s="180">
        <f t="shared" ca="1" si="120"/>
        <v>36</v>
      </c>
      <c r="G511" s="180" t="str">
        <f t="shared" ca="1" si="121"/>
        <v/>
      </c>
      <c r="H511" s="180">
        <f t="shared" ca="1" si="122"/>
        <v>5476</v>
      </c>
      <c r="I511" s="183">
        <f t="shared" ca="1" si="123"/>
        <v>51</v>
      </c>
      <c r="J511" s="176" t="str">
        <f t="shared" ca="1" si="124"/>
        <v/>
      </c>
      <c r="K511" s="127" t="str">
        <f t="shared" ca="1" si="125"/>
        <v/>
      </c>
      <c r="L511" s="183" t="str">
        <f t="shared" ca="1" si="126"/>
        <v/>
      </c>
      <c r="M511" s="127" t="str">
        <f t="shared" ca="1" si="127"/>
        <v/>
      </c>
      <c r="N511" s="127" t="str">
        <f t="shared" ca="1" si="128"/>
        <v/>
      </c>
      <c r="O511" s="180" t="str">
        <f t="shared" ca="1" si="129"/>
        <v/>
      </c>
      <c r="P511" s="183" t="str">
        <f t="shared" ca="1" si="130"/>
        <v/>
      </c>
      <c r="Q511" s="120" t="str">
        <f t="shared" ca="1" si="132"/>
        <v/>
      </c>
      <c r="R511" s="77">
        <f ca="1">IFERROR(SUM($I$15:I511)/$N$5,"")</f>
        <v>0.1379273456150624</v>
      </c>
    </row>
    <row r="512" spans="1:18" x14ac:dyDescent="0.25">
      <c r="A512" s="169">
        <v>31</v>
      </c>
      <c r="B512" s="174">
        <f t="shared" si="131"/>
        <v>43580.999999998792</v>
      </c>
      <c r="C512" s="127" t="str">
        <f t="shared" ca="1" si="117"/>
        <v/>
      </c>
      <c r="D512" s="180">
        <f t="shared" ca="1" si="118"/>
        <v>896</v>
      </c>
      <c r="E512" s="180">
        <f t="shared" ca="1" si="119"/>
        <v>44</v>
      </c>
      <c r="F512" s="180">
        <f t="shared" ca="1" si="120"/>
        <v>36</v>
      </c>
      <c r="G512" s="180" t="str">
        <f t="shared" ca="1" si="121"/>
        <v/>
      </c>
      <c r="H512" s="180">
        <f t="shared" ca="1" si="122"/>
        <v>5585</v>
      </c>
      <c r="I512" s="183">
        <f t="shared" ca="1" si="123"/>
        <v>52</v>
      </c>
      <c r="J512" s="176" t="str">
        <f t="shared" ca="1" si="124"/>
        <v/>
      </c>
      <c r="K512" s="127" t="str">
        <f t="shared" ca="1" si="125"/>
        <v/>
      </c>
      <c r="L512" s="183" t="str">
        <f t="shared" ca="1" si="126"/>
        <v/>
      </c>
      <c r="M512" s="127" t="str">
        <f t="shared" ca="1" si="127"/>
        <v/>
      </c>
      <c r="N512" s="127" t="str">
        <f t="shared" ca="1" si="128"/>
        <v/>
      </c>
      <c r="O512" s="180" t="str">
        <f t="shared" ca="1" si="129"/>
        <v/>
      </c>
      <c r="P512" s="183" t="str">
        <f t="shared" ca="1" si="130"/>
        <v/>
      </c>
      <c r="Q512" s="120" t="str">
        <f t="shared" ca="1" si="132"/>
        <v/>
      </c>
      <c r="R512" s="77">
        <f ca="1">IFERROR(SUM($I$15:I512)/$N$5,"")</f>
        <v>0.13822012521958471</v>
      </c>
    </row>
    <row r="513" spans="1:18" x14ac:dyDescent="0.25">
      <c r="A513" s="169">
        <v>32</v>
      </c>
      <c r="B513" s="174">
        <f t="shared" si="131"/>
        <v>43581.041666665456</v>
      </c>
      <c r="C513" s="127" t="str">
        <f t="shared" ca="1" si="117"/>
        <v/>
      </c>
      <c r="D513" s="180">
        <f t="shared" ca="1" si="118"/>
        <v>878</v>
      </c>
      <c r="E513" s="180">
        <f t="shared" ca="1" si="119"/>
        <v>44</v>
      </c>
      <c r="F513" s="180">
        <f t="shared" ca="1" si="120"/>
        <v>32</v>
      </c>
      <c r="G513" s="180">
        <f t="shared" ca="1" si="121"/>
        <v>202.19</v>
      </c>
      <c r="H513" s="180">
        <f t="shared" ca="1" si="122"/>
        <v>5371</v>
      </c>
      <c r="I513" s="183">
        <f t="shared" ca="1" si="123"/>
        <v>51</v>
      </c>
      <c r="J513" s="176" t="str">
        <f t="shared" ca="1" si="124"/>
        <v/>
      </c>
      <c r="K513" s="127" t="str">
        <f t="shared" ca="1" si="125"/>
        <v/>
      </c>
      <c r="L513" s="183" t="str">
        <f t="shared" ca="1" si="126"/>
        <v/>
      </c>
      <c r="M513" s="127" t="str">
        <f t="shared" ca="1" si="127"/>
        <v/>
      </c>
      <c r="N513" s="127" t="str">
        <f t="shared" ca="1" si="128"/>
        <v/>
      </c>
      <c r="O513" s="180" t="str">
        <f t="shared" ca="1" si="129"/>
        <v/>
      </c>
      <c r="P513" s="183" t="str">
        <f t="shared" ca="1" si="130"/>
        <v/>
      </c>
      <c r="Q513" s="120" t="str">
        <f t="shared" ca="1" si="132"/>
        <v/>
      </c>
      <c r="R513" s="77">
        <f ca="1">IFERROR(SUM($I$15:I513)/$N$5,"")</f>
        <v>0.13850727444709698</v>
      </c>
    </row>
    <row r="514" spans="1:18" x14ac:dyDescent="0.25">
      <c r="A514" s="169">
        <v>33</v>
      </c>
      <c r="B514" s="174">
        <f t="shared" si="131"/>
        <v>43581.083333332121</v>
      </c>
      <c r="C514" s="127" t="str">
        <f t="shared" ca="1" si="117"/>
        <v/>
      </c>
      <c r="D514" s="180">
        <f t="shared" ca="1" si="118"/>
        <v>866</v>
      </c>
      <c r="E514" s="180">
        <f t="shared" ca="1" si="119"/>
        <v>44</v>
      </c>
      <c r="F514" s="180">
        <f t="shared" ca="1" si="120"/>
        <v>34</v>
      </c>
      <c r="G514" s="180" t="str">
        <f t="shared" ca="1" si="121"/>
        <v/>
      </c>
      <c r="H514" s="180">
        <f t="shared" ca="1" si="122"/>
        <v>5288</v>
      </c>
      <c r="I514" s="183">
        <f t="shared" ca="1" si="123"/>
        <v>52</v>
      </c>
      <c r="J514" s="176" t="str">
        <f t="shared" ca="1" si="124"/>
        <v/>
      </c>
      <c r="K514" s="127" t="str">
        <f t="shared" ca="1" si="125"/>
        <v/>
      </c>
      <c r="L514" s="183" t="str">
        <f t="shared" ca="1" si="126"/>
        <v/>
      </c>
      <c r="M514" s="127" t="str">
        <f t="shared" ca="1" si="127"/>
        <v/>
      </c>
      <c r="N514" s="127" t="str">
        <f t="shared" ca="1" si="128"/>
        <v/>
      </c>
      <c r="O514" s="180" t="str">
        <f t="shared" ca="1" si="129"/>
        <v/>
      </c>
      <c r="P514" s="183" t="str">
        <f t="shared" ca="1" si="130"/>
        <v/>
      </c>
      <c r="Q514" s="120" t="str">
        <f t="shared" ca="1" si="132"/>
        <v/>
      </c>
      <c r="R514" s="77">
        <f ca="1">IFERROR(SUM($I$15:I514)/$N$5,"")</f>
        <v>0.1388000540516193</v>
      </c>
    </row>
    <row r="515" spans="1:18" x14ac:dyDescent="0.25">
      <c r="A515" s="169">
        <v>34</v>
      </c>
      <c r="B515" s="174">
        <f t="shared" si="131"/>
        <v>43581.124999998785</v>
      </c>
      <c r="C515" s="127" t="str">
        <f t="shared" ca="1" si="117"/>
        <v/>
      </c>
      <c r="D515" s="180">
        <f t="shared" ca="1" si="118"/>
        <v>870</v>
      </c>
      <c r="E515" s="180">
        <f t="shared" ca="1" si="119"/>
        <v>44</v>
      </c>
      <c r="F515" s="180">
        <f t="shared" ca="1" si="120"/>
        <v>32</v>
      </c>
      <c r="G515" s="180" t="str">
        <f t="shared" ca="1" si="121"/>
        <v/>
      </c>
      <c r="H515" s="180">
        <f t="shared" ca="1" si="122"/>
        <v>5312</v>
      </c>
      <c r="I515" s="183">
        <f t="shared" ca="1" si="123"/>
        <v>47</v>
      </c>
      <c r="J515" s="176" t="str">
        <f t="shared" ca="1" si="124"/>
        <v/>
      </c>
      <c r="K515" s="127" t="str">
        <f t="shared" ca="1" si="125"/>
        <v/>
      </c>
      <c r="L515" s="183" t="str">
        <f t="shared" ca="1" si="126"/>
        <v/>
      </c>
      <c r="M515" s="127" t="str">
        <f t="shared" ca="1" si="127"/>
        <v/>
      </c>
      <c r="N515" s="127" t="str">
        <f t="shared" ca="1" si="128"/>
        <v/>
      </c>
      <c r="O515" s="180" t="str">
        <f t="shared" ca="1" si="129"/>
        <v/>
      </c>
      <c r="P515" s="183" t="str">
        <f t="shared" ca="1" si="130"/>
        <v/>
      </c>
      <c r="Q515" s="120" t="str">
        <f t="shared" ca="1" si="132"/>
        <v/>
      </c>
      <c r="R515" s="77">
        <f ca="1">IFERROR(SUM($I$15:I515)/$N$5,"")</f>
        <v>0.13906468177109138</v>
      </c>
    </row>
    <row r="516" spans="1:18" x14ac:dyDescent="0.25">
      <c r="A516" s="169">
        <v>35</v>
      </c>
      <c r="B516" s="174">
        <f t="shared" si="131"/>
        <v>43581.166666665449</v>
      </c>
      <c r="C516" s="127" t="str">
        <f t="shared" ca="1" si="117"/>
        <v/>
      </c>
      <c r="D516" s="180">
        <f t="shared" ca="1" si="118"/>
        <v>877</v>
      </c>
      <c r="E516" s="180">
        <f t="shared" ca="1" si="119"/>
        <v>44</v>
      </c>
      <c r="F516" s="180">
        <f t="shared" ca="1" si="120"/>
        <v>34</v>
      </c>
      <c r="G516" s="180" t="str">
        <f t="shared" ca="1" si="121"/>
        <v/>
      </c>
      <c r="H516" s="180">
        <f t="shared" ca="1" si="122"/>
        <v>5351</v>
      </c>
      <c r="I516" s="183">
        <f t="shared" ca="1" si="123"/>
        <v>49</v>
      </c>
      <c r="J516" s="176" t="str">
        <f t="shared" ca="1" si="124"/>
        <v/>
      </c>
      <c r="K516" s="127" t="str">
        <f t="shared" ca="1" si="125"/>
        <v/>
      </c>
      <c r="L516" s="183" t="str">
        <f t="shared" ca="1" si="126"/>
        <v/>
      </c>
      <c r="M516" s="127" t="str">
        <f t="shared" ca="1" si="127"/>
        <v/>
      </c>
      <c r="N516" s="127" t="str">
        <f t="shared" ca="1" si="128"/>
        <v/>
      </c>
      <c r="O516" s="180" t="str">
        <f t="shared" ca="1" si="129"/>
        <v/>
      </c>
      <c r="P516" s="183" t="str">
        <f t="shared" ca="1" si="130"/>
        <v/>
      </c>
      <c r="Q516" s="120" t="str">
        <f t="shared" ca="1" si="132"/>
        <v/>
      </c>
      <c r="R516" s="77">
        <f ca="1">IFERROR(SUM($I$15:I516)/$N$5,"")</f>
        <v>0.13934057024458357</v>
      </c>
    </row>
    <row r="517" spans="1:18" x14ac:dyDescent="0.25">
      <c r="A517" s="169">
        <v>36</v>
      </c>
      <c r="B517" s="174">
        <f t="shared" si="131"/>
        <v>43581.208333332113</v>
      </c>
      <c r="C517" s="127" t="str">
        <f t="shared" ca="1" si="117"/>
        <v/>
      </c>
      <c r="D517" s="180">
        <f t="shared" ca="1" si="118"/>
        <v>869</v>
      </c>
      <c r="E517" s="180">
        <f t="shared" ca="1" si="119"/>
        <v>44</v>
      </c>
      <c r="F517" s="180">
        <f t="shared" ca="1" si="120"/>
        <v>32</v>
      </c>
      <c r="G517" s="180" t="str">
        <f t="shared" ca="1" si="121"/>
        <v/>
      </c>
      <c r="H517" s="180">
        <f t="shared" ca="1" si="122"/>
        <v>5314</v>
      </c>
      <c r="I517" s="183">
        <f t="shared" ca="1" si="123"/>
        <v>44</v>
      </c>
      <c r="J517" s="176" t="str">
        <f t="shared" ca="1" si="124"/>
        <v/>
      </c>
      <c r="K517" s="127" t="str">
        <f t="shared" ca="1" si="125"/>
        <v/>
      </c>
      <c r="L517" s="183" t="str">
        <f t="shared" ca="1" si="126"/>
        <v/>
      </c>
      <c r="M517" s="127" t="str">
        <f t="shared" ca="1" si="127"/>
        <v/>
      </c>
      <c r="N517" s="127" t="str">
        <f t="shared" ca="1" si="128"/>
        <v/>
      </c>
      <c r="O517" s="180" t="str">
        <f t="shared" ca="1" si="129"/>
        <v/>
      </c>
      <c r="P517" s="183" t="str">
        <f t="shared" ca="1" si="130"/>
        <v/>
      </c>
      <c r="Q517" s="120" t="str">
        <f t="shared" ca="1" si="132"/>
        <v/>
      </c>
      <c r="R517" s="77">
        <f ca="1">IFERROR(SUM($I$15:I517)/$N$5,"")</f>
        <v>0.13958830683302553</v>
      </c>
    </row>
    <row r="518" spans="1:18" x14ac:dyDescent="0.25">
      <c r="A518" s="169">
        <v>37</v>
      </c>
      <c r="B518" s="174">
        <f t="shared" si="131"/>
        <v>43581.249999998778</v>
      </c>
      <c r="C518" s="127" t="str">
        <f t="shared" ca="1" si="117"/>
        <v/>
      </c>
      <c r="D518" s="180">
        <f t="shared" ca="1" si="118"/>
        <v>881</v>
      </c>
      <c r="E518" s="180">
        <f t="shared" ca="1" si="119"/>
        <v>44</v>
      </c>
      <c r="F518" s="180">
        <f t="shared" ca="1" si="120"/>
        <v>35</v>
      </c>
      <c r="G518" s="180" t="str">
        <f t="shared" ca="1" si="121"/>
        <v/>
      </c>
      <c r="H518" s="180">
        <f t="shared" ca="1" si="122"/>
        <v>4352</v>
      </c>
      <c r="I518" s="183">
        <f t="shared" ca="1" si="123"/>
        <v>48</v>
      </c>
      <c r="J518" s="176" t="str">
        <f t="shared" ca="1" si="124"/>
        <v/>
      </c>
      <c r="K518" s="127" t="str">
        <f t="shared" ca="1" si="125"/>
        <v/>
      </c>
      <c r="L518" s="183" t="str">
        <f t="shared" ca="1" si="126"/>
        <v/>
      </c>
      <c r="M518" s="127" t="str">
        <f t="shared" ca="1" si="127"/>
        <v/>
      </c>
      <c r="N518" s="127" t="str">
        <f t="shared" ca="1" si="128"/>
        <v/>
      </c>
      <c r="O518" s="180" t="str">
        <f t="shared" ca="1" si="129"/>
        <v/>
      </c>
      <c r="P518" s="183" t="str">
        <f t="shared" ca="1" si="130"/>
        <v/>
      </c>
      <c r="Q518" s="120" t="str">
        <f t="shared" ca="1" si="132"/>
        <v/>
      </c>
      <c r="R518" s="77">
        <f ca="1">IFERROR(SUM($I$15:I518)/$N$5,"")</f>
        <v>0.13985856492950768</v>
      </c>
    </row>
    <row r="519" spans="1:18" x14ac:dyDescent="0.25">
      <c r="A519" s="169">
        <v>14</v>
      </c>
      <c r="B519" s="174">
        <f t="shared" si="131"/>
        <v>43581.291666665442</v>
      </c>
      <c r="C519" s="127" t="str">
        <f t="shared" ca="1" si="117"/>
        <v/>
      </c>
      <c r="D519" s="180">
        <f t="shared" ca="1" si="118"/>
        <v>873</v>
      </c>
      <c r="E519" s="180">
        <f t="shared" ca="1" si="119"/>
        <v>44</v>
      </c>
      <c r="F519" s="180">
        <f t="shared" ca="1" si="120"/>
        <v>33</v>
      </c>
      <c r="G519" s="180">
        <f t="shared" ca="1" si="121"/>
        <v>179.14</v>
      </c>
      <c r="H519" s="180">
        <f t="shared" ca="1" si="122"/>
        <v>4817</v>
      </c>
      <c r="I519" s="183">
        <f t="shared" ca="1" si="123"/>
        <v>42</v>
      </c>
      <c r="J519" s="176" t="str">
        <f t="shared" ca="1" si="124"/>
        <v/>
      </c>
      <c r="K519" s="127" t="str">
        <f t="shared" ca="1" si="125"/>
        <v/>
      </c>
      <c r="L519" s="183" t="str">
        <f t="shared" ca="1" si="126"/>
        <v/>
      </c>
      <c r="M519" s="127" t="str">
        <f t="shared" ca="1" si="127"/>
        <v/>
      </c>
      <c r="N519" s="127" t="str">
        <f t="shared" ca="1" si="128"/>
        <v/>
      </c>
      <c r="O519" s="180" t="str">
        <f t="shared" ca="1" si="129"/>
        <v/>
      </c>
      <c r="P519" s="183" t="str">
        <f t="shared" ca="1" si="130"/>
        <v/>
      </c>
      <c r="Q519" s="120" t="str">
        <f t="shared" ca="1" si="132"/>
        <v/>
      </c>
      <c r="R519" s="77">
        <f ca="1">IFERROR(SUM($I$15:I519)/$N$5,"")</f>
        <v>0.14009504076392956</v>
      </c>
    </row>
    <row r="520" spans="1:18" x14ac:dyDescent="0.25">
      <c r="A520" s="169">
        <v>15</v>
      </c>
      <c r="B520" s="174">
        <f t="shared" si="131"/>
        <v>43581.333333332106</v>
      </c>
      <c r="C520" s="127" t="str">
        <f t="shared" ca="1" si="117"/>
        <v/>
      </c>
      <c r="D520" s="180">
        <f t="shared" ca="1" si="118"/>
        <v>882</v>
      </c>
      <c r="E520" s="180">
        <f t="shared" ca="1" si="119"/>
        <v>44</v>
      </c>
      <c r="F520" s="180">
        <f t="shared" ca="1" si="120"/>
        <v>32</v>
      </c>
      <c r="G520" s="180">
        <f t="shared" ca="1" si="121"/>
        <v>202.89</v>
      </c>
      <c r="H520" s="180">
        <f t="shared" ca="1" si="122"/>
        <v>5301</v>
      </c>
      <c r="I520" s="183">
        <f t="shared" ca="1" si="123"/>
        <v>43</v>
      </c>
      <c r="J520" s="176" t="str">
        <f t="shared" ca="1" si="124"/>
        <v/>
      </c>
      <c r="K520" s="127" t="str">
        <f t="shared" ca="1" si="125"/>
        <v/>
      </c>
      <c r="L520" s="183" t="str">
        <f t="shared" ca="1" si="126"/>
        <v/>
      </c>
      <c r="M520" s="127" t="str">
        <f t="shared" ca="1" si="127"/>
        <v/>
      </c>
      <c r="N520" s="127" t="str">
        <f t="shared" ca="1" si="128"/>
        <v/>
      </c>
      <c r="O520" s="180" t="str">
        <f t="shared" ca="1" si="129"/>
        <v/>
      </c>
      <c r="P520" s="183" t="str">
        <f t="shared" ca="1" si="130"/>
        <v/>
      </c>
      <c r="Q520" s="120" t="str">
        <f t="shared" ca="1" si="132"/>
        <v/>
      </c>
      <c r="R520" s="77">
        <f ca="1">IFERROR(SUM($I$15:I520)/$N$5,"")</f>
        <v>0.14033714697536148</v>
      </c>
    </row>
    <row r="521" spans="1:18" x14ac:dyDescent="0.25">
      <c r="A521" s="169">
        <v>16</v>
      </c>
      <c r="B521" s="174">
        <f t="shared" si="131"/>
        <v>43581.37499999877</v>
      </c>
      <c r="C521" s="127" t="str">
        <f t="shared" ca="1" si="117"/>
        <v/>
      </c>
      <c r="D521" s="180">
        <f t="shared" ca="1" si="118"/>
        <v>892</v>
      </c>
      <c r="E521" s="180">
        <f t="shared" ca="1" si="119"/>
        <v>44</v>
      </c>
      <c r="F521" s="180">
        <f t="shared" ca="1" si="120"/>
        <v>34</v>
      </c>
      <c r="G521" s="180">
        <f t="shared" ca="1" si="121"/>
        <v>196.73</v>
      </c>
      <c r="H521" s="180">
        <f t="shared" ca="1" si="122"/>
        <v>5708</v>
      </c>
      <c r="I521" s="183">
        <f t="shared" ca="1" si="123"/>
        <v>44</v>
      </c>
      <c r="J521" s="176" t="str">
        <f t="shared" ca="1" si="124"/>
        <v/>
      </c>
      <c r="K521" s="127" t="str">
        <f t="shared" ca="1" si="125"/>
        <v/>
      </c>
      <c r="L521" s="183" t="str">
        <f t="shared" ca="1" si="126"/>
        <v/>
      </c>
      <c r="M521" s="127" t="str">
        <f t="shared" ca="1" si="127"/>
        <v/>
      </c>
      <c r="N521" s="127" t="str">
        <f t="shared" ca="1" si="128"/>
        <v/>
      </c>
      <c r="O521" s="180" t="str">
        <f t="shared" ca="1" si="129"/>
        <v/>
      </c>
      <c r="P521" s="183" t="str">
        <f t="shared" ca="1" si="130"/>
        <v/>
      </c>
      <c r="Q521" s="120" t="str">
        <f t="shared" ca="1" si="132"/>
        <v/>
      </c>
      <c r="R521" s="77">
        <f ca="1">IFERROR(SUM($I$15:I521)/$N$5,"")</f>
        <v>0.14058488356380344</v>
      </c>
    </row>
    <row r="522" spans="1:18" x14ac:dyDescent="0.25">
      <c r="A522" s="169">
        <v>17</v>
      </c>
      <c r="B522" s="174">
        <f t="shared" si="131"/>
        <v>43581.416666665435</v>
      </c>
      <c r="C522" s="127" t="str">
        <f t="shared" ca="1" si="117"/>
        <v/>
      </c>
      <c r="D522" s="180">
        <f t="shared" ca="1" si="118"/>
        <v>872</v>
      </c>
      <c r="E522" s="180">
        <f t="shared" ca="1" si="119"/>
        <v>44</v>
      </c>
      <c r="F522" s="180">
        <f t="shared" ca="1" si="120"/>
        <v>31</v>
      </c>
      <c r="G522" s="180" t="str">
        <f t="shared" ca="1" si="121"/>
        <v/>
      </c>
      <c r="H522" s="180">
        <f t="shared" ca="1" si="122"/>
        <v>5468</v>
      </c>
      <c r="I522" s="183">
        <f t="shared" ca="1" si="123"/>
        <v>43</v>
      </c>
      <c r="J522" s="176" t="str">
        <f t="shared" ca="1" si="124"/>
        <v/>
      </c>
      <c r="K522" s="127" t="str">
        <f t="shared" ca="1" si="125"/>
        <v/>
      </c>
      <c r="L522" s="183" t="str">
        <f t="shared" ca="1" si="126"/>
        <v/>
      </c>
      <c r="M522" s="127" t="str">
        <f t="shared" ca="1" si="127"/>
        <v/>
      </c>
      <c r="N522" s="127" t="str">
        <f t="shared" ca="1" si="128"/>
        <v/>
      </c>
      <c r="O522" s="180" t="str">
        <f t="shared" ca="1" si="129"/>
        <v/>
      </c>
      <c r="P522" s="183" t="str">
        <f t="shared" ca="1" si="130"/>
        <v/>
      </c>
      <c r="Q522" s="120" t="str">
        <f t="shared" ca="1" si="132"/>
        <v/>
      </c>
      <c r="R522" s="77">
        <f ca="1">IFERROR(SUM($I$15:I522)/$N$5,"")</f>
        <v>0.14082698977523536</v>
      </c>
    </row>
    <row r="523" spans="1:18" x14ac:dyDescent="0.25">
      <c r="A523" s="169">
        <v>18</v>
      </c>
      <c r="B523" s="174">
        <f t="shared" si="131"/>
        <v>43581.458333332099</v>
      </c>
      <c r="C523" s="127" t="str">
        <f t="shared" ca="1" si="117"/>
        <v/>
      </c>
      <c r="D523" s="180">
        <f t="shared" ca="1" si="118"/>
        <v>865</v>
      </c>
      <c r="E523" s="180">
        <f t="shared" ca="1" si="119"/>
        <v>44</v>
      </c>
      <c r="F523" s="180">
        <f t="shared" ca="1" si="120"/>
        <v>32</v>
      </c>
      <c r="G523" s="180" t="str">
        <f t="shared" ca="1" si="121"/>
        <v/>
      </c>
      <c r="H523" s="180">
        <f t="shared" ca="1" si="122"/>
        <v>5657</v>
      </c>
      <c r="I523" s="183">
        <f t="shared" ca="1" si="123"/>
        <v>42</v>
      </c>
      <c r="J523" s="176" t="str">
        <f t="shared" ca="1" si="124"/>
        <v/>
      </c>
      <c r="K523" s="127" t="str">
        <f t="shared" ca="1" si="125"/>
        <v/>
      </c>
      <c r="L523" s="183" t="str">
        <f t="shared" ca="1" si="126"/>
        <v/>
      </c>
      <c r="M523" s="127" t="str">
        <f t="shared" ca="1" si="127"/>
        <v/>
      </c>
      <c r="N523" s="127" t="str">
        <f t="shared" ca="1" si="128"/>
        <v/>
      </c>
      <c r="O523" s="180" t="str">
        <f t="shared" ca="1" si="129"/>
        <v/>
      </c>
      <c r="P523" s="183" t="str">
        <f t="shared" ca="1" si="130"/>
        <v/>
      </c>
      <c r="Q523" s="120" t="str">
        <f t="shared" ca="1" si="132"/>
        <v/>
      </c>
      <c r="R523" s="77">
        <f ca="1">IFERROR(SUM($I$15:I523)/$N$5,"")</f>
        <v>0.14106346560965721</v>
      </c>
    </row>
    <row r="524" spans="1:18" x14ac:dyDescent="0.25">
      <c r="A524" s="169">
        <v>19</v>
      </c>
      <c r="B524" s="174">
        <f t="shared" si="131"/>
        <v>43581.499999998763</v>
      </c>
      <c r="C524" s="127" t="str">
        <f t="shared" ca="1" si="117"/>
        <v/>
      </c>
      <c r="D524" s="180">
        <f t="shared" ca="1" si="118"/>
        <v>859</v>
      </c>
      <c r="E524" s="180">
        <f t="shared" ca="1" si="119"/>
        <v>44</v>
      </c>
      <c r="F524" s="180">
        <f t="shared" ca="1" si="120"/>
        <v>34</v>
      </c>
      <c r="G524" s="180" t="str">
        <f t="shared" ca="1" si="121"/>
        <v/>
      </c>
      <c r="H524" s="180">
        <f t="shared" ca="1" si="122"/>
        <v>5387</v>
      </c>
      <c r="I524" s="183">
        <f t="shared" ca="1" si="123"/>
        <v>43</v>
      </c>
      <c r="J524" s="176" t="str">
        <f t="shared" ca="1" si="124"/>
        <v/>
      </c>
      <c r="K524" s="127" t="str">
        <f t="shared" ca="1" si="125"/>
        <v/>
      </c>
      <c r="L524" s="183" t="str">
        <f t="shared" ca="1" si="126"/>
        <v/>
      </c>
      <c r="M524" s="127" t="str">
        <f t="shared" ca="1" si="127"/>
        <v/>
      </c>
      <c r="N524" s="127" t="str">
        <f t="shared" ca="1" si="128"/>
        <v/>
      </c>
      <c r="O524" s="180" t="str">
        <f t="shared" ca="1" si="129"/>
        <v/>
      </c>
      <c r="P524" s="183" t="str">
        <f t="shared" ca="1" si="130"/>
        <v/>
      </c>
      <c r="Q524" s="120" t="str">
        <f t="shared" ca="1" si="132"/>
        <v/>
      </c>
      <c r="R524" s="77">
        <f ca="1">IFERROR(SUM($I$15:I524)/$N$5,"")</f>
        <v>0.14130557182108913</v>
      </c>
    </row>
    <row r="525" spans="1:18" x14ac:dyDescent="0.25">
      <c r="A525" s="169">
        <v>20</v>
      </c>
      <c r="B525" s="174">
        <f t="shared" si="131"/>
        <v>43581.541666665427</v>
      </c>
      <c r="C525" s="127" t="str">
        <f t="shared" ca="1" si="117"/>
        <v/>
      </c>
      <c r="D525" s="180">
        <f t="shared" ca="1" si="118"/>
        <v>866</v>
      </c>
      <c r="E525" s="180">
        <f t="shared" ca="1" si="119"/>
        <v>44</v>
      </c>
      <c r="F525" s="180">
        <f t="shared" ca="1" si="120"/>
        <v>32</v>
      </c>
      <c r="G525" s="180" t="str">
        <f t="shared" ca="1" si="121"/>
        <v/>
      </c>
      <c r="H525" s="180">
        <f t="shared" ca="1" si="122"/>
        <v>5162</v>
      </c>
      <c r="I525" s="183">
        <f t="shared" ca="1" si="123"/>
        <v>42</v>
      </c>
      <c r="J525" s="176" t="str">
        <f t="shared" ca="1" si="124"/>
        <v/>
      </c>
      <c r="K525" s="127" t="str">
        <f t="shared" ca="1" si="125"/>
        <v/>
      </c>
      <c r="L525" s="183" t="str">
        <f t="shared" ca="1" si="126"/>
        <v/>
      </c>
      <c r="M525" s="127" t="str">
        <f t="shared" ca="1" si="127"/>
        <v/>
      </c>
      <c r="N525" s="127" t="str">
        <f t="shared" ca="1" si="128"/>
        <v/>
      </c>
      <c r="O525" s="180" t="str">
        <f t="shared" ca="1" si="129"/>
        <v/>
      </c>
      <c r="P525" s="183" t="str">
        <f t="shared" ca="1" si="130"/>
        <v/>
      </c>
      <c r="Q525" s="120" t="str">
        <f t="shared" ca="1" si="132"/>
        <v/>
      </c>
      <c r="R525" s="77">
        <f ca="1">IFERROR(SUM($I$15:I525)/$N$5,"")</f>
        <v>0.14154204765551101</v>
      </c>
    </row>
    <row r="526" spans="1:18" x14ac:dyDescent="0.25">
      <c r="A526" s="169">
        <v>21</v>
      </c>
      <c r="B526" s="174">
        <f t="shared" si="131"/>
        <v>43581.583333332092</v>
      </c>
      <c r="C526" s="127" t="str">
        <f t="shared" ca="1" si="117"/>
        <v/>
      </c>
      <c r="D526" s="180">
        <f t="shared" ca="1" si="118"/>
        <v>869</v>
      </c>
      <c r="E526" s="180">
        <f t="shared" ca="1" si="119"/>
        <v>44</v>
      </c>
      <c r="F526" s="180">
        <f t="shared" ca="1" si="120"/>
        <v>33</v>
      </c>
      <c r="G526" s="180" t="str">
        <f t="shared" ca="1" si="121"/>
        <v/>
      </c>
      <c r="H526" s="180">
        <f t="shared" ca="1" si="122"/>
        <v>5011</v>
      </c>
      <c r="I526" s="183">
        <f t="shared" ca="1" si="123"/>
        <v>41</v>
      </c>
      <c r="J526" s="176" t="str">
        <f t="shared" ca="1" si="124"/>
        <v/>
      </c>
      <c r="K526" s="127" t="str">
        <f t="shared" ca="1" si="125"/>
        <v/>
      </c>
      <c r="L526" s="183" t="str">
        <f t="shared" ca="1" si="126"/>
        <v/>
      </c>
      <c r="M526" s="127" t="str">
        <f t="shared" ca="1" si="127"/>
        <v/>
      </c>
      <c r="N526" s="127" t="str">
        <f t="shared" ca="1" si="128"/>
        <v/>
      </c>
      <c r="O526" s="180" t="str">
        <f t="shared" ca="1" si="129"/>
        <v/>
      </c>
      <c r="P526" s="183" t="str">
        <f t="shared" ca="1" si="130"/>
        <v/>
      </c>
      <c r="Q526" s="120" t="str">
        <f t="shared" ca="1" si="132"/>
        <v/>
      </c>
      <c r="R526" s="77">
        <f ca="1">IFERROR(SUM($I$15:I526)/$N$5,"")</f>
        <v>0.14177289311292285</v>
      </c>
    </row>
    <row r="527" spans="1:18" x14ac:dyDescent="0.25">
      <c r="A527" s="169">
        <v>22</v>
      </c>
      <c r="B527" s="174">
        <f t="shared" si="131"/>
        <v>43581.624999998756</v>
      </c>
      <c r="C527" s="127" t="str">
        <f t="shared" ca="1" si="117"/>
        <v/>
      </c>
      <c r="D527" s="180">
        <f t="shared" ca="1" si="118"/>
        <v>877</v>
      </c>
      <c r="E527" s="180">
        <f t="shared" ca="1" si="119"/>
        <v>44</v>
      </c>
      <c r="F527" s="180">
        <f t="shared" ca="1" si="120"/>
        <v>31</v>
      </c>
      <c r="G527" s="180" t="str">
        <f t="shared" ca="1" si="121"/>
        <v/>
      </c>
      <c r="H527" s="180">
        <f t="shared" ca="1" si="122"/>
        <v>4908</v>
      </c>
      <c r="I527" s="183">
        <f t="shared" ca="1" si="123"/>
        <v>43</v>
      </c>
      <c r="J527" s="176" t="str">
        <f t="shared" ca="1" si="124"/>
        <v/>
      </c>
      <c r="K527" s="127" t="str">
        <f t="shared" ca="1" si="125"/>
        <v/>
      </c>
      <c r="L527" s="183" t="str">
        <f t="shared" ca="1" si="126"/>
        <v/>
      </c>
      <c r="M527" s="127" t="str">
        <f t="shared" ca="1" si="127"/>
        <v/>
      </c>
      <c r="N527" s="127" t="str">
        <f t="shared" ca="1" si="128"/>
        <v/>
      </c>
      <c r="O527" s="180" t="str">
        <f t="shared" ca="1" si="129"/>
        <v/>
      </c>
      <c r="P527" s="183" t="str">
        <f t="shared" ca="1" si="130"/>
        <v/>
      </c>
      <c r="Q527" s="120" t="str">
        <f t="shared" ca="1" si="132"/>
        <v/>
      </c>
      <c r="R527" s="77">
        <f ca="1">IFERROR(SUM($I$15:I527)/$N$5,"")</f>
        <v>0.14201499932435477</v>
      </c>
    </row>
    <row r="528" spans="1:18" x14ac:dyDescent="0.25">
      <c r="A528" s="169">
        <v>23</v>
      </c>
      <c r="B528" s="174">
        <f t="shared" si="131"/>
        <v>43581.66666666542</v>
      </c>
      <c r="C528" s="127" t="str">
        <f t="shared" ref="C528:C591" ca="1" si="133">IF($B528&gt;$B$10,"",IFERROR(AVERAGE(INDIRECT("'"&amp;TEXT($B528-TIME(6,1,0),"MM-DD-YY")&amp;"'!C"&amp;$A528)),""))</f>
        <v/>
      </c>
      <c r="D528" s="180">
        <f t="shared" ref="D528:D591" ca="1" si="134">IF($B528&gt;$B$10,"",IFERROR(AVERAGE(INDIRECT("'"&amp;TEXT($B528-TIME(6,1,0),"MM-DD-YY")&amp;"'!D"&amp;$A528)),""))</f>
        <v>875</v>
      </c>
      <c r="E528" s="180">
        <f t="shared" ref="E528:E591" ca="1" si="135">IF($B528&gt;$B$10,"",IFERROR(AVERAGE(INDIRECT("'"&amp;TEXT($B528-TIME(6,1,0),"MM-DD-YY")&amp;"'!E"&amp;$A528)),""))</f>
        <v>44</v>
      </c>
      <c r="F528" s="180">
        <f t="shared" ref="F528:F591" ca="1" si="136">IF($B528&gt;$B$10,"",IFERROR(AVERAGE(INDIRECT("'"&amp;TEXT($B528-TIME(6,1,0),"MM-DD-YY")&amp;"'!P"&amp;$A528)),""))</f>
        <v>32</v>
      </c>
      <c r="G528" s="180" t="str">
        <f t="shared" ref="G528:G591" ca="1" si="137">IF($B528&gt;$B$10,"",IFERROR(AVERAGE(INDIRECT("'"&amp;TEXT($B528-TIME(6,1,0),"MM-DD-YY")&amp;"'!AC"&amp;$A528)),""))</f>
        <v/>
      </c>
      <c r="H528" s="180">
        <f t="shared" ref="H528:H591" ca="1" si="138">IF($B528&gt;$B$10,"",IFERROR(AVERAGE(INDIRECT("'"&amp;TEXT($B528-TIME(6,1,0),"MM-DD-YY")&amp;"'!O"&amp;$A528)),""))</f>
        <v>5335</v>
      </c>
      <c r="I528" s="183">
        <f t="shared" ref="I528:I591" ca="1" si="139">IF($B528&gt;$B$10,"",IFERROR(AVERAGE(INDIRECT("'"&amp;TEXT($B528-TIME(6,1,0),"MM-DD-YY")&amp;"'!Q"&amp;$A528)),""))</f>
        <v>42</v>
      </c>
      <c r="J528" s="176" t="str">
        <f t="shared" ref="J528:J591" ca="1" si="140">IF($B528&gt;$B$10,"",IFERROR(AVERAGE(INDIRECT("'"&amp;TEXT($B528-TIME(6,1,0),"MM-DD-YY")&amp;"'!T"&amp;$A528)),""))</f>
        <v/>
      </c>
      <c r="K528" s="127" t="str">
        <f t="shared" ref="K528:K591" ca="1" si="141">IF($B528&gt;$B$10,"",IFERROR(AVERAGE(INDIRECT("'"&amp;TEXT($B528-TIME(6,1,0),"MM-DD-YY")&amp;"'!I"&amp;$A528)),""))</f>
        <v/>
      </c>
      <c r="L528" s="183" t="str">
        <f t="shared" ref="L528:L591" ca="1" si="142">IF($B528&gt;$B$10,"",IFERROR(AVERAGE(INDIRECT("'"&amp;TEXT($B528-TIME(6,1,0),"MM-DD-YY")&amp;"'!J"&amp;$A528)),""))</f>
        <v/>
      </c>
      <c r="M528" s="127" t="str">
        <f t="shared" ref="M528:M591" ca="1" si="143">IF($B528&gt;$B$10,"",IFERROR(AVERAGE(INDIRECT("'"&amp;TEXT($B528-TIME(6,1,0),"MM-DD-YY")&amp;"'!K"&amp;$A528)),""))</f>
        <v/>
      </c>
      <c r="N528" s="127" t="str">
        <f t="shared" ref="N528:N591" ca="1" si="144">IF($B528&gt;$B$10,"",IFERROR(AVERAGE(INDIRECT("'"&amp;TEXT($B528-TIME(6,1,0),"MM-DD-YY")&amp;"'!L"&amp;$A528)),""))</f>
        <v/>
      </c>
      <c r="O528" s="180" t="str">
        <f t="shared" ref="O528:O591" ca="1" si="145">IF($B528&gt;$B$10,"",IFERROR(AVERAGE(INDIRECT("'"&amp;TEXT($B528-TIME(6,1,0),"MM-DD-YY")&amp;"'!M"&amp;$A528)),""))</f>
        <v/>
      </c>
      <c r="P528" s="183" t="str">
        <f t="shared" ref="P528:P591" ca="1" si="146">IF($B528&gt;$B$10,"",IFERROR(AVERAGE(INDIRECT("'"&amp;TEXT($B528-TIME(6,1,0),"MM-DD-YY")&amp;"'!N"&amp;$A528)),""))</f>
        <v/>
      </c>
      <c r="Q528" s="120" t="str">
        <f t="shared" ca="1" si="132"/>
        <v/>
      </c>
      <c r="R528" s="77">
        <f ca="1">IFERROR(SUM($I$15:I528)/$N$5,"")</f>
        <v>0.14225147515877662</v>
      </c>
    </row>
    <row r="529" spans="1:18" x14ac:dyDescent="0.25">
      <c r="A529" s="169">
        <v>24</v>
      </c>
      <c r="B529" s="174">
        <f t="shared" ref="B529:B592" si="147">+B528+TIME(1,0,0)</f>
        <v>43581.708333332084</v>
      </c>
      <c r="C529" s="127" t="str">
        <f t="shared" ca="1" si="133"/>
        <v/>
      </c>
      <c r="D529" s="180">
        <f t="shared" ca="1" si="134"/>
        <v>861</v>
      </c>
      <c r="E529" s="180">
        <f t="shared" ca="1" si="135"/>
        <v>44</v>
      </c>
      <c r="F529" s="180">
        <f t="shared" ca="1" si="136"/>
        <v>30</v>
      </c>
      <c r="G529" s="180" t="str">
        <f t="shared" ca="1" si="137"/>
        <v/>
      </c>
      <c r="H529" s="180">
        <f t="shared" ca="1" si="138"/>
        <v>5276</v>
      </c>
      <c r="I529" s="183">
        <f t="shared" ca="1" si="139"/>
        <v>47</v>
      </c>
      <c r="J529" s="176" t="str">
        <f t="shared" ca="1" si="140"/>
        <v/>
      </c>
      <c r="K529" s="127" t="str">
        <f t="shared" ca="1" si="141"/>
        <v/>
      </c>
      <c r="L529" s="183" t="str">
        <f t="shared" ca="1" si="142"/>
        <v/>
      </c>
      <c r="M529" s="127" t="str">
        <f t="shared" ca="1" si="143"/>
        <v/>
      </c>
      <c r="N529" s="127" t="str">
        <f t="shared" ca="1" si="144"/>
        <v/>
      </c>
      <c r="O529" s="180" t="str">
        <f t="shared" ca="1" si="145"/>
        <v/>
      </c>
      <c r="P529" s="183" t="str">
        <f t="shared" ca="1" si="146"/>
        <v/>
      </c>
      <c r="Q529" s="120" t="str">
        <f t="shared" ca="1" si="132"/>
        <v/>
      </c>
      <c r="R529" s="77">
        <f ca="1">IFERROR(SUM($I$15:I529)/$N$5,"")</f>
        <v>0.14251610287824873</v>
      </c>
    </row>
    <row r="530" spans="1:18" x14ac:dyDescent="0.25">
      <c r="A530" s="169">
        <v>25</v>
      </c>
      <c r="B530" s="174">
        <f t="shared" si="147"/>
        <v>43581.749999998749</v>
      </c>
      <c r="C530" s="127" t="str">
        <f t="shared" ca="1" si="133"/>
        <v/>
      </c>
      <c r="D530" s="180">
        <f t="shared" ca="1" si="134"/>
        <v>876</v>
      </c>
      <c r="E530" s="180">
        <f t="shared" ca="1" si="135"/>
        <v>44</v>
      </c>
      <c r="F530" s="180">
        <f t="shared" ca="1" si="136"/>
        <v>30</v>
      </c>
      <c r="G530" s="180">
        <f t="shared" ca="1" si="137"/>
        <v>202.19</v>
      </c>
      <c r="H530" s="180">
        <f t="shared" ca="1" si="138"/>
        <v>5254</v>
      </c>
      <c r="I530" s="183">
        <f t="shared" ca="1" si="139"/>
        <v>48</v>
      </c>
      <c r="J530" s="176" t="str">
        <f t="shared" ca="1" si="140"/>
        <v/>
      </c>
      <c r="K530" s="127" t="str">
        <f t="shared" ca="1" si="141"/>
        <v/>
      </c>
      <c r="L530" s="183" t="str">
        <f t="shared" ca="1" si="142"/>
        <v/>
      </c>
      <c r="M530" s="127" t="str">
        <f t="shared" ca="1" si="143"/>
        <v/>
      </c>
      <c r="N530" s="127" t="str">
        <f t="shared" ca="1" si="144"/>
        <v/>
      </c>
      <c r="O530" s="180" t="str">
        <f t="shared" ca="1" si="145"/>
        <v/>
      </c>
      <c r="P530" s="183" t="str">
        <f t="shared" ca="1" si="146"/>
        <v/>
      </c>
      <c r="Q530" s="120" t="str">
        <f t="shared" ca="1" si="132"/>
        <v/>
      </c>
      <c r="R530" s="77">
        <f ca="1">IFERROR(SUM($I$15:I530)/$N$5,"")</f>
        <v>0.14278636097473088</v>
      </c>
    </row>
    <row r="531" spans="1:18" x14ac:dyDescent="0.25">
      <c r="A531" s="169">
        <v>26</v>
      </c>
      <c r="B531" s="174">
        <f t="shared" si="147"/>
        <v>43581.791666665413</v>
      </c>
      <c r="C531" s="127" t="str">
        <f t="shared" ca="1" si="133"/>
        <v/>
      </c>
      <c r="D531" s="180">
        <f t="shared" ca="1" si="134"/>
        <v>871</v>
      </c>
      <c r="E531" s="180">
        <f t="shared" ca="1" si="135"/>
        <v>44</v>
      </c>
      <c r="F531" s="180">
        <f t="shared" ca="1" si="136"/>
        <v>34</v>
      </c>
      <c r="G531" s="180" t="str">
        <f t="shared" ca="1" si="137"/>
        <v/>
      </c>
      <c r="H531" s="180">
        <f t="shared" ca="1" si="138"/>
        <v>5267</v>
      </c>
      <c r="I531" s="183">
        <f t="shared" ca="1" si="139"/>
        <v>40</v>
      </c>
      <c r="J531" s="176" t="str">
        <f t="shared" ca="1" si="140"/>
        <v/>
      </c>
      <c r="K531" s="127" t="str">
        <f t="shared" ca="1" si="141"/>
        <v/>
      </c>
      <c r="L531" s="183" t="str">
        <f t="shared" ca="1" si="142"/>
        <v/>
      </c>
      <c r="M531" s="127" t="str">
        <f t="shared" ca="1" si="143"/>
        <v/>
      </c>
      <c r="N531" s="127" t="str">
        <f t="shared" ca="1" si="144"/>
        <v/>
      </c>
      <c r="O531" s="180" t="str">
        <f t="shared" ca="1" si="145"/>
        <v/>
      </c>
      <c r="P531" s="183" t="str">
        <f t="shared" ca="1" si="146"/>
        <v/>
      </c>
      <c r="Q531" s="120" t="str">
        <f t="shared" ca="1" si="132"/>
        <v/>
      </c>
      <c r="R531" s="77">
        <f ca="1">IFERROR(SUM($I$15:I531)/$N$5,"")</f>
        <v>0.14301157605513265</v>
      </c>
    </row>
    <row r="532" spans="1:18" x14ac:dyDescent="0.25">
      <c r="A532" s="169">
        <v>27</v>
      </c>
      <c r="B532" s="174">
        <f t="shared" si="147"/>
        <v>43581.833333332077</v>
      </c>
      <c r="C532" s="127" t="str">
        <f t="shared" ca="1" si="133"/>
        <v/>
      </c>
      <c r="D532" s="180">
        <f t="shared" ca="1" si="134"/>
        <v>866</v>
      </c>
      <c r="E532" s="180">
        <f t="shared" ca="1" si="135"/>
        <v>44</v>
      </c>
      <c r="F532" s="180">
        <f t="shared" ca="1" si="136"/>
        <v>36</v>
      </c>
      <c r="G532" s="180" t="str">
        <f t="shared" ca="1" si="137"/>
        <v/>
      </c>
      <c r="H532" s="180">
        <f t="shared" ca="1" si="138"/>
        <v>5235</v>
      </c>
      <c r="I532" s="183">
        <f t="shared" ca="1" si="139"/>
        <v>44</v>
      </c>
      <c r="J532" s="176" t="str">
        <f t="shared" ca="1" si="140"/>
        <v/>
      </c>
      <c r="K532" s="127" t="str">
        <f t="shared" ca="1" si="141"/>
        <v/>
      </c>
      <c r="L532" s="183" t="str">
        <f t="shared" ca="1" si="142"/>
        <v/>
      </c>
      <c r="M532" s="127" t="str">
        <f t="shared" ca="1" si="143"/>
        <v/>
      </c>
      <c r="N532" s="127" t="str">
        <f t="shared" ca="1" si="144"/>
        <v/>
      </c>
      <c r="O532" s="180" t="str">
        <f t="shared" ca="1" si="145"/>
        <v/>
      </c>
      <c r="P532" s="183" t="str">
        <f t="shared" ca="1" si="146"/>
        <v/>
      </c>
      <c r="Q532" s="120" t="str">
        <f t="shared" ca="1" si="132"/>
        <v/>
      </c>
      <c r="R532" s="77">
        <f ca="1">IFERROR(SUM($I$15:I532)/$N$5,"")</f>
        <v>0.14325931264357461</v>
      </c>
    </row>
    <row r="533" spans="1:18" x14ac:dyDescent="0.25">
      <c r="A533" s="169">
        <v>28</v>
      </c>
      <c r="B533" s="174">
        <f t="shared" si="147"/>
        <v>43581.874999998741</v>
      </c>
      <c r="C533" s="127" t="str">
        <f t="shared" ca="1" si="133"/>
        <v/>
      </c>
      <c r="D533" s="180">
        <f t="shared" ca="1" si="134"/>
        <v>872</v>
      </c>
      <c r="E533" s="180">
        <f t="shared" ca="1" si="135"/>
        <v>44</v>
      </c>
      <c r="F533" s="180">
        <f t="shared" ca="1" si="136"/>
        <v>33</v>
      </c>
      <c r="G533" s="180" t="str">
        <f t="shared" ca="1" si="137"/>
        <v/>
      </c>
      <c r="H533" s="180">
        <f t="shared" ca="1" si="138"/>
        <v>5381</v>
      </c>
      <c r="I533" s="183">
        <f t="shared" ca="1" si="139"/>
        <v>42</v>
      </c>
      <c r="J533" s="176" t="str">
        <f t="shared" ca="1" si="140"/>
        <v/>
      </c>
      <c r="K533" s="127" t="str">
        <f t="shared" ca="1" si="141"/>
        <v/>
      </c>
      <c r="L533" s="183" t="str">
        <f t="shared" ca="1" si="142"/>
        <v/>
      </c>
      <c r="M533" s="127" t="str">
        <f t="shared" ca="1" si="143"/>
        <v/>
      </c>
      <c r="N533" s="127" t="str">
        <f t="shared" ca="1" si="144"/>
        <v/>
      </c>
      <c r="O533" s="180" t="str">
        <f t="shared" ca="1" si="145"/>
        <v/>
      </c>
      <c r="P533" s="183" t="str">
        <f t="shared" ca="1" si="146"/>
        <v/>
      </c>
      <c r="Q533" s="120" t="str">
        <f t="shared" ca="1" si="132"/>
        <v/>
      </c>
      <c r="R533" s="77">
        <f ca="1">IFERROR(SUM($I$15:I533)/$N$5,"")</f>
        <v>0.14349578847799649</v>
      </c>
    </row>
    <row r="534" spans="1:18" x14ac:dyDescent="0.25">
      <c r="A534" s="169">
        <v>29</v>
      </c>
      <c r="B534" s="174">
        <f t="shared" si="147"/>
        <v>43581.916666665406</v>
      </c>
      <c r="C534" s="127" t="str">
        <f t="shared" ca="1" si="133"/>
        <v/>
      </c>
      <c r="D534" s="180">
        <f t="shared" ca="1" si="134"/>
        <v>881</v>
      </c>
      <c r="E534" s="180">
        <f t="shared" ca="1" si="135"/>
        <v>44</v>
      </c>
      <c r="F534" s="180">
        <f t="shared" ca="1" si="136"/>
        <v>31</v>
      </c>
      <c r="G534" s="180" t="str">
        <f t="shared" ca="1" si="137"/>
        <v/>
      </c>
      <c r="H534" s="180">
        <f t="shared" ca="1" si="138"/>
        <v>5478</v>
      </c>
      <c r="I534" s="183">
        <f t="shared" ca="1" si="139"/>
        <v>46</v>
      </c>
      <c r="J534" s="176" t="str">
        <f t="shared" ca="1" si="140"/>
        <v/>
      </c>
      <c r="K534" s="127" t="str">
        <f t="shared" ca="1" si="141"/>
        <v/>
      </c>
      <c r="L534" s="183" t="str">
        <f t="shared" ca="1" si="142"/>
        <v/>
      </c>
      <c r="M534" s="127" t="str">
        <f t="shared" ca="1" si="143"/>
        <v/>
      </c>
      <c r="N534" s="127" t="str">
        <f t="shared" ca="1" si="144"/>
        <v/>
      </c>
      <c r="O534" s="180" t="str">
        <f t="shared" ca="1" si="145"/>
        <v/>
      </c>
      <c r="P534" s="183" t="str">
        <f t="shared" ca="1" si="146"/>
        <v/>
      </c>
      <c r="Q534" s="120" t="str">
        <f t="shared" ca="1" si="132"/>
        <v/>
      </c>
      <c r="R534" s="77">
        <f ca="1">IFERROR(SUM($I$15:I534)/$N$5,"")</f>
        <v>0.14375478582045853</v>
      </c>
    </row>
    <row r="535" spans="1:18" x14ac:dyDescent="0.25">
      <c r="A535" s="169">
        <v>30</v>
      </c>
      <c r="B535" s="174">
        <f t="shared" si="147"/>
        <v>43581.95833333207</v>
      </c>
      <c r="C535" s="127" t="str">
        <f t="shared" ca="1" si="133"/>
        <v/>
      </c>
      <c r="D535" s="180">
        <f t="shared" ca="1" si="134"/>
        <v>873</v>
      </c>
      <c r="E535" s="180">
        <f t="shared" ca="1" si="135"/>
        <v>44</v>
      </c>
      <c r="F535" s="180">
        <f t="shared" ca="1" si="136"/>
        <v>32</v>
      </c>
      <c r="G535" s="180" t="str">
        <f t="shared" ca="1" si="137"/>
        <v/>
      </c>
      <c r="H535" s="180">
        <f t="shared" ca="1" si="138"/>
        <v>4675</v>
      </c>
      <c r="I535" s="183">
        <f t="shared" ca="1" si="139"/>
        <v>48</v>
      </c>
      <c r="J535" s="176" t="str">
        <f t="shared" ca="1" si="140"/>
        <v/>
      </c>
      <c r="K535" s="127" t="str">
        <f t="shared" ca="1" si="141"/>
        <v/>
      </c>
      <c r="L535" s="183" t="str">
        <f t="shared" ca="1" si="142"/>
        <v/>
      </c>
      <c r="M535" s="127" t="str">
        <f t="shared" ca="1" si="143"/>
        <v/>
      </c>
      <c r="N535" s="127" t="str">
        <f t="shared" ca="1" si="144"/>
        <v/>
      </c>
      <c r="O535" s="180" t="str">
        <f t="shared" ca="1" si="145"/>
        <v/>
      </c>
      <c r="P535" s="183" t="str">
        <f t="shared" ca="1" si="146"/>
        <v/>
      </c>
      <c r="Q535" s="120" t="str">
        <f t="shared" ca="1" si="132"/>
        <v/>
      </c>
      <c r="R535" s="77">
        <f ca="1">IFERROR(SUM($I$15:I535)/$N$5,"")</f>
        <v>0.14402504391694068</v>
      </c>
    </row>
    <row r="536" spans="1:18" x14ac:dyDescent="0.25">
      <c r="A536" s="169">
        <v>31</v>
      </c>
      <c r="B536" s="174">
        <f t="shared" si="147"/>
        <v>43581.999999998734</v>
      </c>
      <c r="C536" s="127" t="str">
        <f t="shared" ca="1" si="133"/>
        <v/>
      </c>
      <c r="D536" s="180">
        <f t="shared" ca="1" si="134"/>
        <v>867</v>
      </c>
      <c r="E536" s="180">
        <f t="shared" ca="1" si="135"/>
        <v>44</v>
      </c>
      <c r="F536" s="180">
        <f t="shared" ca="1" si="136"/>
        <v>29</v>
      </c>
      <c r="G536" s="180" t="str">
        <f t="shared" ca="1" si="137"/>
        <v/>
      </c>
      <c r="H536" s="180">
        <f t="shared" ca="1" si="138"/>
        <v>4691</v>
      </c>
      <c r="I536" s="183">
        <f t="shared" ca="1" si="139"/>
        <v>49</v>
      </c>
      <c r="J536" s="176" t="str">
        <f t="shared" ca="1" si="140"/>
        <v/>
      </c>
      <c r="K536" s="127" t="str">
        <f t="shared" ca="1" si="141"/>
        <v/>
      </c>
      <c r="L536" s="183" t="str">
        <f t="shared" ca="1" si="142"/>
        <v/>
      </c>
      <c r="M536" s="127" t="str">
        <f t="shared" ca="1" si="143"/>
        <v/>
      </c>
      <c r="N536" s="127" t="str">
        <f t="shared" ca="1" si="144"/>
        <v/>
      </c>
      <c r="O536" s="180" t="str">
        <f t="shared" ca="1" si="145"/>
        <v/>
      </c>
      <c r="P536" s="183" t="str">
        <f t="shared" ca="1" si="146"/>
        <v/>
      </c>
      <c r="Q536" s="120" t="str">
        <f t="shared" ca="1" si="132"/>
        <v/>
      </c>
      <c r="R536" s="77">
        <f ca="1">IFERROR(SUM($I$15:I536)/$N$5,"")</f>
        <v>0.14430093239043287</v>
      </c>
    </row>
    <row r="537" spans="1:18" x14ac:dyDescent="0.25">
      <c r="A537" s="169">
        <v>32</v>
      </c>
      <c r="B537" s="174">
        <f t="shared" si="147"/>
        <v>43582.041666665398</v>
      </c>
      <c r="C537" s="127" t="str">
        <f t="shared" ca="1" si="133"/>
        <v/>
      </c>
      <c r="D537" s="180">
        <f t="shared" ca="1" si="134"/>
        <v>865</v>
      </c>
      <c r="E537" s="180">
        <f t="shared" ca="1" si="135"/>
        <v>44</v>
      </c>
      <c r="F537" s="180">
        <f t="shared" ca="1" si="136"/>
        <v>31</v>
      </c>
      <c r="G537" s="180">
        <f t="shared" ca="1" si="137"/>
        <v>199.5</v>
      </c>
      <c r="H537" s="180">
        <f t="shared" ca="1" si="138"/>
        <v>5075</v>
      </c>
      <c r="I537" s="183">
        <f t="shared" ca="1" si="139"/>
        <v>41</v>
      </c>
      <c r="J537" s="176" t="str">
        <f t="shared" ca="1" si="140"/>
        <v/>
      </c>
      <c r="K537" s="127" t="str">
        <f t="shared" ca="1" si="141"/>
        <v/>
      </c>
      <c r="L537" s="183" t="str">
        <f t="shared" ca="1" si="142"/>
        <v/>
      </c>
      <c r="M537" s="127" t="str">
        <f t="shared" ca="1" si="143"/>
        <v/>
      </c>
      <c r="N537" s="127" t="str">
        <f t="shared" ca="1" si="144"/>
        <v/>
      </c>
      <c r="O537" s="180" t="str">
        <f t="shared" ca="1" si="145"/>
        <v/>
      </c>
      <c r="P537" s="183" t="str">
        <f t="shared" ca="1" si="146"/>
        <v/>
      </c>
      <c r="Q537" s="120" t="str">
        <f t="shared" ca="1" si="132"/>
        <v/>
      </c>
      <c r="R537" s="77">
        <f ca="1">IFERROR(SUM($I$15:I537)/$N$5,"")</f>
        <v>0.14453177784784468</v>
      </c>
    </row>
    <row r="538" spans="1:18" x14ac:dyDescent="0.25">
      <c r="A538" s="169">
        <v>33</v>
      </c>
      <c r="B538" s="174">
        <f t="shared" si="147"/>
        <v>43582.083333332062</v>
      </c>
      <c r="C538" s="127" t="str">
        <f t="shared" ca="1" si="133"/>
        <v/>
      </c>
      <c r="D538" s="180">
        <f t="shared" ca="1" si="134"/>
        <v>864</v>
      </c>
      <c r="E538" s="180">
        <f t="shared" ca="1" si="135"/>
        <v>44</v>
      </c>
      <c r="F538" s="180">
        <f t="shared" ca="1" si="136"/>
        <v>32</v>
      </c>
      <c r="G538" s="180" t="str">
        <f t="shared" ca="1" si="137"/>
        <v/>
      </c>
      <c r="H538" s="180">
        <f t="shared" ca="1" si="138"/>
        <v>5183</v>
      </c>
      <c r="I538" s="183">
        <f t="shared" ca="1" si="139"/>
        <v>43</v>
      </c>
      <c r="J538" s="176" t="str">
        <f t="shared" ca="1" si="140"/>
        <v/>
      </c>
      <c r="K538" s="127" t="str">
        <f t="shared" ca="1" si="141"/>
        <v/>
      </c>
      <c r="L538" s="183" t="str">
        <f t="shared" ca="1" si="142"/>
        <v/>
      </c>
      <c r="M538" s="127" t="str">
        <f t="shared" ca="1" si="143"/>
        <v/>
      </c>
      <c r="N538" s="127" t="str">
        <f t="shared" ca="1" si="144"/>
        <v/>
      </c>
      <c r="O538" s="180" t="str">
        <f t="shared" ca="1" si="145"/>
        <v/>
      </c>
      <c r="P538" s="183" t="str">
        <f t="shared" ca="1" si="146"/>
        <v/>
      </c>
      <c r="Q538" s="120" t="str">
        <f t="shared" ca="1" si="132"/>
        <v/>
      </c>
      <c r="R538" s="77">
        <f ca="1">IFERROR(SUM($I$15:I538)/$N$5,"")</f>
        <v>0.1447738840592766</v>
      </c>
    </row>
    <row r="539" spans="1:18" x14ac:dyDescent="0.25">
      <c r="A539" s="169">
        <v>34</v>
      </c>
      <c r="B539" s="174">
        <f t="shared" si="147"/>
        <v>43582.124999998727</v>
      </c>
      <c r="C539" s="127" t="str">
        <f t="shared" ca="1" si="133"/>
        <v/>
      </c>
      <c r="D539" s="180">
        <f t="shared" ca="1" si="134"/>
        <v>862</v>
      </c>
      <c r="E539" s="180">
        <f t="shared" ca="1" si="135"/>
        <v>44</v>
      </c>
      <c r="F539" s="180">
        <f t="shared" ca="1" si="136"/>
        <v>30</v>
      </c>
      <c r="G539" s="180" t="str">
        <f t="shared" ca="1" si="137"/>
        <v/>
      </c>
      <c r="H539" s="180">
        <f t="shared" ca="1" si="138"/>
        <v>5152</v>
      </c>
      <c r="I539" s="183">
        <f t="shared" ca="1" si="139"/>
        <v>44</v>
      </c>
      <c r="J539" s="176" t="str">
        <f t="shared" ca="1" si="140"/>
        <v/>
      </c>
      <c r="K539" s="127" t="str">
        <f t="shared" ca="1" si="141"/>
        <v/>
      </c>
      <c r="L539" s="183" t="str">
        <f t="shared" ca="1" si="142"/>
        <v/>
      </c>
      <c r="M539" s="127" t="str">
        <f t="shared" ca="1" si="143"/>
        <v/>
      </c>
      <c r="N539" s="127" t="str">
        <f t="shared" ca="1" si="144"/>
        <v/>
      </c>
      <c r="O539" s="180" t="str">
        <f t="shared" ca="1" si="145"/>
        <v/>
      </c>
      <c r="P539" s="183" t="str">
        <f t="shared" ca="1" si="146"/>
        <v/>
      </c>
      <c r="Q539" s="120" t="str">
        <f t="shared" ca="1" si="132"/>
        <v/>
      </c>
      <c r="R539" s="77">
        <f ca="1">IFERROR(SUM($I$15:I539)/$N$5,"")</f>
        <v>0.14502162064771856</v>
      </c>
    </row>
    <row r="540" spans="1:18" x14ac:dyDescent="0.25">
      <c r="A540" s="169">
        <v>35</v>
      </c>
      <c r="B540" s="174">
        <f t="shared" si="147"/>
        <v>43582.166666665391</v>
      </c>
      <c r="C540" s="127" t="str">
        <f t="shared" ca="1" si="133"/>
        <v/>
      </c>
      <c r="D540" s="180">
        <f t="shared" ca="1" si="134"/>
        <v>860</v>
      </c>
      <c r="E540" s="180">
        <f t="shared" ca="1" si="135"/>
        <v>44</v>
      </c>
      <c r="F540" s="180">
        <f t="shared" ca="1" si="136"/>
        <v>31</v>
      </c>
      <c r="G540" s="180" t="str">
        <f t="shared" ca="1" si="137"/>
        <v/>
      </c>
      <c r="H540" s="180">
        <f t="shared" ca="1" si="138"/>
        <v>5076</v>
      </c>
      <c r="I540" s="183">
        <f t="shared" ca="1" si="139"/>
        <v>45</v>
      </c>
      <c r="J540" s="176" t="str">
        <f t="shared" ca="1" si="140"/>
        <v/>
      </c>
      <c r="K540" s="127" t="str">
        <f t="shared" ca="1" si="141"/>
        <v/>
      </c>
      <c r="L540" s="183" t="str">
        <f t="shared" ca="1" si="142"/>
        <v/>
      </c>
      <c r="M540" s="127" t="str">
        <f t="shared" ca="1" si="143"/>
        <v/>
      </c>
      <c r="N540" s="127" t="str">
        <f t="shared" ca="1" si="144"/>
        <v/>
      </c>
      <c r="O540" s="180" t="str">
        <f t="shared" ca="1" si="145"/>
        <v/>
      </c>
      <c r="P540" s="183" t="str">
        <f t="shared" ca="1" si="146"/>
        <v/>
      </c>
      <c r="Q540" s="120" t="str">
        <f t="shared" ca="1" si="132"/>
        <v/>
      </c>
      <c r="R540" s="77">
        <f ca="1">IFERROR(SUM($I$15:I540)/$N$5,"")</f>
        <v>0.14527498761317056</v>
      </c>
    </row>
    <row r="541" spans="1:18" x14ac:dyDescent="0.25">
      <c r="A541" s="169">
        <v>36</v>
      </c>
      <c r="B541" s="174">
        <f t="shared" si="147"/>
        <v>43582.208333332055</v>
      </c>
      <c r="C541" s="127" t="str">
        <f t="shared" ca="1" si="133"/>
        <v/>
      </c>
      <c r="D541" s="180">
        <f t="shared" ca="1" si="134"/>
        <v>843</v>
      </c>
      <c r="E541" s="180">
        <f t="shared" ca="1" si="135"/>
        <v>44</v>
      </c>
      <c r="F541" s="180">
        <f t="shared" ca="1" si="136"/>
        <v>33</v>
      </c>
      <c r="G541" s="180" t="str">
        <f t="shared" ca="1" si="137"/>
        <v/>
      </c>
      <c r="H541" s="180">
        <f t="shared" ca="1" si="138"/>
        <v>5103</v>
      </c>
      <c r="I541" s="183">
        <f t="shared" ca="1" si="139"/>
        <v>42</v>
      </c>
      <c r="J541" s="176" t="str">
        <f t="shared" ca="1" si="140"/>
        <v/>
      </c>
      <c r="K541" s="127" t="str">
        <f t="shared" ca="1" si="141"/>
        <v/>
      </c>
      <c r="L541" s="183" t="str">
        <f t="shared" ca="1" si="142"/>
        <v/>
      </c>
      <c r="M541" s="127" t="str">
        <f t="shared" ca="1" si="143"/>
        <v/>
      </c>
      <c r="N541" s="127" t="str">
        <f t="shared" ca="1" si="144"/>
        <v/>
      </c>
      <c r="O541" s="180" t="str">
        <f t="shared" ca="1" si="145"/>
        <v/>
      </c>
      <c r="P541" s="183" t="str">
        <f t="shared" ca="1" si="146"/>
        <v/>
      </c>
      <c r="Q541" s="120" t="str">
        <f t="shared" ca="1" si="132"/>
        <v/>
      </c>
      <c r="R541" s="77">
        <f ca="1">IFERROR(SUM($I$15:I541)/$N$5,"")</f>
        <v>0.14551146344759244</v>
      </c>
    </row>
    <row r="542" spans="1:18" x14ac:dyDescent="0.25">
      <c r="A542" s="169">
        <v>37</v>
      </c>
      <c r="B542" s="174">
        <f t="shared" si="147"/>
        <v>43582.249999998719</v>
      </c>
      <c r="C542" s="127" t="str">
        <f t="shared" ca="1" si="133"/>
        <v/>
      </c>
      <c r="D542" s="180">
        <f t="shared" ca="1" si="134"/>
        <v>863</v>
      </c>
      <c r="E542" s="180">
        <f t="shared" ca="1" si="135"/>
        <v>44</v>
      </c>
      <c r="F542" s="180">
        <f t="shared" ca="1" si="136"/>
        <v>32</v>
      </c>
      <c r="G542" s="180" t="str">
        <f t="shared" ca="1" si="137"/>
        <v/>
      </c>
      <c r="H542" s="180">
        <f t="shared" ca="1" si="138"/>
        <v>5333</v>
      </c>
      <c r="I542" s="183">
        <f t="shared" ca="1" si="139"/>
        <v>43</v>
      </c>
      <c r="J542" s="176" t="str">
        <f t="shared" ca="1" si="140"/>
        <v/>
      </c>
      <c r="K542" s="127" t="str">
        <f t="shared" ca="1" si="141"/>
        <v/>
      </c>
      <c r="L542" s="183" t="str">
        <f t="shared" ca="1" si="142"/>
        <v/>
      </c>
      <c r="M542" s="127" t="str">
        <f t="shared" ca="1" si="143"/>
        <v/>
      </c>
      <c r="N542" s="127" t="str">
        <f t="shared" ca="1" si="144"/>
        <v/>
      </c>
      <c r="O542" s="180" t="str">
        <f t="shared" ca="1" si="145"/>
        <v/>
      </c>
      <c r="P542" s="183" t="str">
        <f t="shared" ca="1" si="146"/>
        <v/>
      </c>
      <c r="Q542" s="120" t="str">
        <f t="shared" ca="1" si="132"/>
        <v/>
      </c>
      <c r="R542" s="77">
        <f ca="1">IFERROR(SUM($I$15:I542)/$N$5,"")</f>
        <v>0.14575356965902436</v>
      </c>
    </row>
    <row r="543" spans="1:18" x14ac:dyDescent="0.25">
      <c r="A543" s="169">
        <v>14</v>
      </c>
      <c r="B543" s="174">
        <f t="shared" si="147"/>
        <v>43582.291666665384</v>
      </c>
      <c r="C543" s="127" t="str">
        <f t="shared" ca="1" si="133"/>
        <v/>
      </c>
      <c r="D543" s="180">
        <f t="shared" ca="1" si="134"/>
        <v>871</v>
      </c>
      <c r="E543" s="180">
        <f t="shared" ca="1" si="135"/>
        <v>44</v>
      </c>
      <c r="F543" s="180">
        <f t="shared" ca="1" si="136"/>
        <v>29</v>
      </c>
      <c r="G543" s="180">
        <f t="shared" ca="1" si="137"/>
        <v>196.73</v>
      </c>
      <c r="H543" s="180">
        <f t="shared" ca="1" si="138"/>
        <v>5114</v>
      </c>
      <c r="I543" s="183">
        <f t="shared" ca="1" si="139"/>
        <v>40</v>
      </c>
      <c r="J543" s="176" t="str">
        <f t="shared" ca="1" si="140"/>
        <v/>
      </c>
      <c r="K543" s="127" t="str">
        <f t="shared" ca="1" si="141"/>
        <v/>
      </c>
      <c r="L543" s="183" t="str">
        <f t="shared" ca="1" si="142"/>
        <v/>
      </c>
      <c r="M543" s="127" t="str">
        <f t="shared" ca="1" si="143"/>
        <v/>
      </c>
      <c r="N543" s="127" t="str">
        <f t="shared" ca="1" si="144"/>
        <v/>
      </c>
      <c r="O543" s="180" t="str">
        <f t="shared" ca="1" si="145"/>
        <v/>
      </c>
      <c r="P543" s="183" t="str">
        <f t="shared" ca="1" si="146"/>
        <v/>
      </c>
      <c r="Q543" s="120" t="str">
        <f t="shared" ca="1" si="132"/>
        <v/>
      </c>
      <c r="R543" s="77">
        <f ca="1">IFERROR(SUM($I$15:I543)/$N$5,"")</f>
        <v>0.14597878473942616</v>
      </c>
    </row>
    <row r="544" spans="1:18" x14ac:dyDescent="0.25">
      <c r="A544" s="169">
        <v>15</v>
      </c>
      <c r="B544" s="174">
        <f t="shared" si="147"/>
        <v>43582.333333332048</v>
      </c>
      <c r="C544" s="127" t="str">
        <f t="shared" ca="1" si="133"/>
        <v/>
      </c>
      <c r="D544" s="180">
        <f t="shared" ca="1" si="134"/>
        <v>867</v>
      </c>
      <c r="E544" s="180">
        <f t="shared" ca="1" si="135"/>
        <v>44</v>
      </c>
      <c r="F544" s="180">
        <f t="shared" ca="1" si="136"/>
        <v>30</v>
      </c>
      <c r="G544" s="180">
        <f t="shared" ca="1" si="137"/>
        <v>230.67</v>
      </c>
      <c r="H544" s="180">
        <f t="shared" ca="1" si="138"/>
        <v>5241</v>
      </c>
      <c r="I544" s="183">
        <f t="shared" ca="1" si="139"/>
        <v>37</v>
      </c>
      <c r="J544" s="176" t="str">
        <f t="shared" ca="1" si="140"/>
        <v/>
      </c>
      <c r="K544" s="127" t="str">
        <f t="shared" ca="1" si="141"/>
        <v/>
      </c>
      <c r="L544" s="183" t="str">
        <f t="shared" ca="1" si="142"/>
        <v/>
      </c>
      <c r="M544" s="127" t="str">
        <f t="shared" ca="1" si="143"/>
        <v/>
      </c>
      <c r="N544" s="127" t="str">
        <f t="shared" ca="1" si="144"/>
        <v/>
      </c>
      <c r="O544" s="180" t="str">
        <f t="shared" ca="1" si="145"/>
        <v/>
      </c>
      <c r="P544" s="183" t="str">
        <f t="shared" ca="1" si="146"/>
        <v/>
      </c>
      <c r="Q544" s="120" t="str">
        <f t="shared" ca="1" si="132"/>
        <v/>
      </c>
      <c r="R544" s="77">
        <f ca="1">IFERROR(SUM($I$15:I544)/$N$5,"")</f>
        <v>0.14618710868879781</v>
      </c>
    </row>
    <row r="545" spans="1:18" x14ac:dyDescent="0.25">
      <c r="A545" s="169">
        <v>16</v>
      </c>
      <c r="B545" s="174">
        <f t="shared" si="147"/>
        <v>43582.374999998712</v>
      </c>
      <c r="C545" s="127" t="str">
        <f t="shared" ca="1" si="133"/>
        <v/>
      </c>
      <c r="D545" s="180">
        <f t="shared" ca="1" si="134"/>
        <v>866</v>
      </c>
      <c r="E545" s="180">
        <f t="shared" ca="1" si="135"/>
        <v>44</v>
      </c>
      <c r="F545" s="180">
        <f t="shared" ca="1" si="136"/>
        <v>28</v>
      </c>
      <c r="G545" s="180" t="str">
        <f t="shared" ca="1" si="137"/>
        <v/>
      </c>
      <c r="H545" s="180">
        <f t="shared" ca="1" si="138"/>
        <v>5551</v>
      </c>
      <c r="I545" s="183">
        <f t="shared" ca="1" si="139"/>
        <v>41</v>
      </c>
      <c r="J545" s="176" t="str">
        <f t="shared" ca="1" si="140"/>
        <v/>
      </c>
      <c r="K545" s="127" t="str">
        <f t="shared" ca="1" si="141"/>
        <v/>
      </c>
      <c r="L545" s="183" t="str">
        <f t="shared" ca="1" si="142"/>
        <v/>
      </c>
      <c r="M545" s="127" t="str">
        <f t="shared" ca="1" si="143"/>
        <v/>
      </c>
      <c r="N545" s="127" t="str">
        <f t="shared" ca="1" si="144"/>
        <v/>
      </c>
      <c r="O545" s="180" t="str">
        <f t="shared" ca="1" si="145"/>
        <v/>
      </c>
      <c r="P545" s="183" t="str">
        <f t="shared" ca="1" si="146"/>
        <v/>
      </c>
      <c r="Q545" s="120" t="str">
        <f t="shared" ca="1" si="132"/>
        <v/>
      </c>
      <c r="R545" s="77">
        <f ca="1">IFERROR(SUM($I$15:I545)/$N$5,"")</f>
        <v>0.14641795414620962</v>
      </c>
    </row>
    <row r="546" spans="1:18" x14ac:dyDescent="0.25">
      <c r="A546" s="169">
        <v>17</v>
      </c>
      <c r="B546" s="174">
        <f t="shared" si="147"/>
        <v>43582.416666665376</v>
      </c>
      <c r="C546" s="127" t="str">
        <f t="shared" ca="1" si="133"/>
        <v/>
      </c>
      <c r="D546" s="180">
        <f t="shared" ca="1" si="134"/>
        <v>855</v>
      </c>
      <c r="E546" s="180">
        <f t="shared" ca="1" si="135"/>
        <v>44</v>
      </c>
      <c r="F546" s="180">
        <f t="shared" ca="1" si="136"/>
        <v>29</v>
      </c>
      <c r="G546" s="180" t="str">
        <f t="shared" ca="1" si="137"/>
        <v/>
      </c>
      <c r="H546" s="180">
        <f t="shared" ca="1" si="138"/>
        <v>5396</v>
      </c>
      <c r="I546" s="183">
        <f t="shared" ca="1" si="139"/>
        <v>42</v>
      </c>
      <c r="J546" s="176" t="str">
        <f t="shared" ca="1" si="140"/>
        <v/>
      </c>
      <c r="K546" s="127" t="str">
        <f t="shared" ca="1" si="141"/>
        <v/>
      </c>
      <c r="L546" s="183" t="str">
        <f t="shared" ca="1" si="142"/>
        <v/>
      </c>
      <c r="M546" s="127" t="str">
        <f t="shared" ca="1" si="143"/>
        <v/>
      </c>
      <c r="N546" s="127" t="str">
        <f t="shared" ca="1" si="144"/>
        <v/>
      </c>
      <c r="O546" s="180" t="str">
        <f t="shared" ca="1" si="145"/>
        <v/>
      </c>
      <c r="P546" s="183" t="str">
        <f t="shared" ca="1" si="146"/>
        <v/>
      </c>
      <c r="Q546" s="120" t="str">
        <f t="shared" ca="1" si="132"/>
        <v/>
      </c>
      <c r="R546" s="77">
        <f ca="1">IFERROR(SUM($I$15:I546)/$N$5,"")</f>
        <v>0.1466544299806315</v>
      </c>
    </row>
    <row r="547" spans="1:18" x14ac:dyDescent="0.25">
      <c r="A547" s="169">
        <v>18</v>
      </c>
      <c r="B547" s="174">
        <f t="shared" si="147"/>
        <v>43582.458333332041</v>
      </c>
      <c r="C547" s="127" t="str">
        <f t="shared" ca="1" si="133"/>
        <v/>
      </c>
      <c r="D547" s="180">
        <f t="shared" ca="1" si="134"/>
        <v>850</v>
      </c>
      <c r="E547" s="180">
        <f t="shared" ca="1" si="135"/>
        <v>44</v>
      </c>
      <c r="F547" s="180">
        <f t="shared" ca="1" si="136"/>
        <v>30</v>
      </c>
      <c r="G547" s="180" t="str">
        <f t="shared" ca="1" si="137"/>
        <v/>
      </c>
      <c r="H547" s="180">
        <f t="shared" ca="1" si="138"/>
        <v>5012</v>
      </c>
      <c r="I547" s="183">
        <f t="shared" ca="1" si="139"/>
        <v>38</v>
      </c>
      <c r="J547" s="176" t="str">
        <f t="shared" ca="1" si="140"/>
        <v/>
      </c>
      <c r="K547" s="127" t="str">
        <f t="shared" ca="1" si="141"/>
        <v/>
      </c>
      <c r="L547" s="183" t="str">
        <f t="shared" ca="1" si="142"/>
        <v/>
      </c>
      <c r="M547" s="127" t="str">
        <f t="shared" ca="1" si="143"/>
        <v/>
      </c>
      <c r="N547" s="127" t="str">
        <f t="shared" ca="1" si="144"/>
        <v/>
      </c>
      <c r="O547" s="180" t="str">
        <f t="shared" ca="1" si="145"/>
        <v/>
      </c>
      <c r="P547" s="183" t="str">
        <f t="shared" ca="1" si="146"/>
        <v/>
      </c>
      <c r="Q547" s="120" t="str">
        <f t="shared" ca="1" si="132"/>
        <v/>
      </c>
      <c r="R547" s="77">
        <f ca="1">IFERROR(SUM($I$15:I547)/$N$5,"")</f>
        <v>0.14686838430701321</v>
      </c>
    </row>
    <row r="548" spans="1:18" x14ac:dyDescent="0.25">
      <c r="A548" s="169">
        <v>19</v>
      </c>
      <c r="B548" s="174">
        <f t="shared" si="147"/>
        <v>43582.499999998705</v>
      </c>
      <c r="C548" s="127" t="str">
        <f t="shared" ca="1" si="133"/>
        <v/>
      </c>
      <c r="D548" s="180">
        <f t="shared" ca="1" si="134"/>
        <v>843</v>
      </c>
      <c r="E548" s="180">
        <f t="shared" ca="1" si="135"/>
        <v>44</v>
      </c>
      <c r="F548" s="180">
        <f t="shared" ca="1" si="136"/>
        <v>31</v>
      </c>
      <c r="G548" s="180" t="str">
        <f t="shared" ca="1" si="137"/>
        <v/>
      </c>
      <c r="H548" s="180">
        <f t="shared" ca="1" si="138"/>
        <v>4739</v>
      </c>
      <c r="I548" s="183">
        <f t="shared" ca="1" si="139"/>
        <v>42</v>
      </c>
      <c r="J548" s="176" t="str">
        <f t="shared" ca="1" si="140"/>
        <v/>
      </c>
      <c r="K548" s="127" t="str">
        <f t="shared" ca="1" si="141"/>
        <v/>
      </c>
      <c r="L548" s="183" t="str">
        <f t="shared" ca="1" si="142"/>
        <v/>
      </c>
      <c r="M548" s="127" t="str">
        <f t="shared" ca="1" si="143"/>
        <v/>
      </c>
      <c r="N548" s="127" t="str">
        <f t="shared" ca="1" si="144"/>
        <v/>
      </c>
      <c r="O548" s="180" t="str">
        <f t="shared" ca="1" si="145"/>
        <v/>
      </c>
      <c r="P548" s="183" t="str">
        <f t="shared" ca="1" si="146"/>
        <v/>
      </c>
      <c r="Q548" s="120" t="str">
        <f t="shared" ref="Q548:Q611" ca="1" si="148">IFERROR(Q547-I548,"")</f>
        <v/>
      </c>
      <c r="R548" s="77">
        <f ca="1">IFERROR(SUM($I$15:I548)/$N$5,"")</f>
        <v>0.14710486014143506</v>
      </c>
    </row>
    <row r="549" spans="1:18" x14ac:dyDescent="0.25">
      <c r="A549" s="169">
        <v>20</v>
      </c>
      <c r="B549" s="174">
        <f t="shared" si="147"/>
        <v>43582.541666665369</v>
      </c>
      <c r="C549" s="127" t="str">
        <f t="shared" ca="1" si="133"/>
        <v/>
      </c>
      <c r="D549" s="180">
        <f t="shared" ca="1" si="134"/>
        <v>849</v>
      </c>
      <c r="E549" s="180">
        <f t="shared" ca="1" si="135"/>
        <v>44</v>
      </c>
      <c r="F549" s="180">
        <f t="shared" ca="1" si="136"/>
        <v>33</v>
      </c>
      <c r="G549" s="180" t="str">
        <f t="shared" ca="1" si="137"/>
        <v/>
      </c>
      <c r="H549" s="180">
        <f t="shared" ca="1" si="138"/>
        <v>4832</v>
      </c>
      <c r="I549" s="183">
        <f t="shared" ca="1" si="139"/>
        <v>40</v>
      </c>
      <c r="J549" s="176" t="str">
        <f t="shared" ca="1" si="140"/>
        <v/>
      </c>
      <c r="K549" s="127" t="str">
        <f t="shared" ca="1" si="141"/>
        <v/>
      </c>
      <c r="L549" s="183" t="str">
        <f t="shared" ca="1" si="142"/>
        <v/>
      </c>
      <c r="M549" s="127" t="str">
        <f t="shared" ca="1" si="143"/>
        <v/>
      </c>
      <c r="N549" s="127" t="str">
        <f t="shared" ca="1" si="144"/>
        <v/>
      </c>
      <c r="O549" s="180" t="str">
        <f t="shared" ca="1" si="145"/>
        <v/>
      </c>
      <c r="P549" s="183" t="str">
        <f t="shared" ca="1" si="146"/>
        <v/>
      </c>
      <c r="Q549" s="120" t="str">
        <f t="shared" ca="1" si="148"/>
        <v/>
      </c>
      <c r="R549" s="77">
        <f ca="1">IFERROR(SUM($I$15:I549)/$N$5,"")</f>
        <v>0.14733007522183686</v>
      </c>
    </row>
    <row r="550" spans="1:18" x14ac:dyDescent="0.25">
      <c r="A550" s="169">
        <v>21</v>
      </c>
      <c r="B550" s="174">
        <f t="shared" si="147"/>
        <v>43582.583333332033</v>
      </c>
      <c r="C550" s="127" t="str">
        <f t="shared" ca="1" si="133"/>
        <v/>
      </c>
      <c r="D550" s="180">
        <f t="shared" ca="1" si="134"/>
        <v>851</v>
      </c>
      <c r="E550" s="180">
        <f t="shared" ca="1" si="135"/>
        <v>44</v>
      </c>
      <c r="F550" s="180">
        <f t="shared" ca="1" si="136"/>
        <v>30</v>
      </c>
      <c r="G550" s="180" t="str">
        <f t="shared" ca="1" si="137"/>
        <v/>
      </c>
      <c r="H550" s="180">
        <f t="shared" ca="1" si="138"/>
        <v>5151</v>
      </c>
      <c r="I550" s="183">
        <f t="shared" ca="1" si="139"/>
        <v>43</v>
      </c>
      <c r="J550" s="176" t="str">
        <f t="shared" ca="1" si="140"/>
        <v/>
      </c>
      <c r="K550" s="127" t="str">
        <f t="shared" ca="1" si="141"/>
        <v/>
      </c>
      <c r="L550" s="183" t="str">
        <f t="shared" ca="1" si="142"/>
        <v/>
      </c>
      <c r="M550" s="127" t="str">
        <f t="shared" ca="1" si="143"/>
        <v/>
      </c>
      <c r="N550" s="127" t="str">
        <f t="shared" ca="1" si="144"/>
        <v/>
      </c>
      <c r="O550" s="180" t="str">
        <f t="shared" ca="1" si="145"/>
        <v/>
      </c>
      <c r="P550" s="183" t="str">
        <f t="shared" ca="1" si="146"/>
        <v/>
      </c>
      <c r="Q550" s="120" t="str">
        <f t="shared" ca="1" si="148"/>
        <v/>
      </c>
      <c r="R550" s="77">
        <f ca="1">IFERROR(SUM($I$15:I550)/$N$5,"")</f>
        <v>0.14757218143326878</v>
      </c>
    </row>
    <row r="551" spans="1:18" x14ac:dyDescent="0.25">
      <c r="A551" s="169">
        <v>22</v>
      </c>
      <c r="B551" s="174">
        <f t="shared" si="147"/>
        <v>43582.624999998698</v>
      </c>
      <c r="C551" s="127" t="str">
        <f t="shared" ca="1" si="133"/>
        <v/>
      </c>
      <c r="D551" s="180">
        <f t="shared" ca="1" si="134"/>
        <v>861</v>
      </c>
      <c r="E551" s="180">
        <f t="shared" ca="1" si="135"/>
        <v>44</v>
      </c>
      <c r="F551" s="180">
        <f t="shared" ca="1" si="136"/>
        <v>29</v>
      </c>
      <c r="G551" s="180" t="str">
        <f t="shared" ca="1" si="137"/>
        <v/>
      </c>
      <c r="H551" s="180">
        <f t="shared" ca="1" si="138"/>
        <v>5086</v>
      </c>
      <c r="I551" s="183">
        <f t="shared" ca="1" si="139"/>
        <v>44</v>
      </c>
      <c r="J551" s="176" t="str">
        <f t="shared" ca="1" si="140"/>
        <v/>
      </c>
      <c r="K551" s="127" t="str">
        <f t="shared" ca="1" si="141"/>
        <v/>
      </c>
      <c r="L551" s="183" t="str">
        <f t="shared" ca="1" si="142"/>
        <v/>
      </c>
      <c r="M551" s="127" t="str">
        <f t="shared" ca="1" si="143"/>
        <v/>
      </c>
      <c r="N551" s="127" t="str">
        <f t="shared" ca="1" si="144"/>
        <v/>
      </c>
      <c r="O551" s="180" t="str">
        <f t="shared" ca="1" si="145"/>
        <v/>
      </c>
      <c r="P551" s="183" t="str">
        <f t="shared" ca="1" si="146"/>
        <v/>
      </c>
      <c r="Q551" s="120" t="str">
        <f t="shared" ca="1" si="148"/>
        <v/>
      </c>
      <c r="R551" s="77">
        <f ca="1">IFERROR(SUM($I$15:I551)/$N$5,"")</f>
        <v>0.14781991802171074</v>
      </c>
    </row>
    <row r="552" spans="1:18" x14ac:dyDescent="0.25">
      <c r="A552" s="169">
        <v>23</v>
      </c>
      <c r="B552" s="174">
        <f t="shared" si="147"/>
        <v>43582.666666665362</v>
      </c>
      <c r="C552" s="127" t="str">
        <f t="shared" ca="1" si="133"/>
        <v/>
      </c>
      <c r="D552" s="180">
        <f t="shared" ca="1" si="134"/>
        <v>865</v>
      </c>
      <c r="E552" s="180">
        <f t="shared" ca="1" si="135"/>
        <v>44</v>
      </c>
      <c r="F552" s="180">
        <f t="shared" ca="1" si="136"/>
        <v>30</v>
      </c>
      <c r="G552" s="180" t="str">
        <f t="shared" ca="1" si="137"/>
        <v/>
      </c>
      <c r="H552" s="180">
        <f t="shared" ca="1" si="138"/>
        <v>5037</v>
      </c>
      <c r="I552" s="183">
        <f t="shared" ca="1" si="139"/>
        <v>41</v>
      </c>
      <c r="J552" s="176" t="str">
        <f t="shared" ca="1" si="140"/>
        <v/>
      </c>
      <c r="K552" s="127" t="str">
        <f t="shared" ca="1" si="141"/>
        <v/>
      </c>
      <c r="L552" s="183" t="str">
        <f t="shared" ca="1" si="142"/>
        <v/>
      </c>
      <c r="M552" s="127" t="str">
        <f t="shared" ca="1" si="143"/>
        <v/>
      </c>
      <c r="N552" s="127" t="str">
        <f t="shared" ca="1" si="144"/>
        <v/>
      </c>
      <c r="O552" s="180" t="str">
        <f t="shared" ca="1" si="145"/>
        <v/>
      </c>
      <c r="P552" s="183" t="str">
        <f t="shared" ca="1" si="146"/>
        <v/>
      </c>
      <c r="Q552" s="120" t="str">
        <f t="shared" ca="1" si="148"/>
        <v/>
      </c>
      <c r="R552" s="77">
        <f ca="1">IFERROR(SUM($I$15:I552)/$N$5,"")</f>
        <v>0.14805076347912255</v>
      </c>
    </row>
    <row r="553" spans="1:18" x14ac:dyDescent="0.25">
      <c r="A553" s="169">
        <v>24</v>
      </c>
      <c r="B553" s="174">
        <f t="shared" si="147"/>
        <v>43582.708333332026</v>
      </c>
      <c r="C553" s="127" t="str">
        <f t="shared" ca="1" si="133"/>
        <v/>
      </c>
      <c r="D553" s="180">
        <f t="shared" ca="1" si="134"/>
        <v>854</v>
      </c>
      <c r="E553" s="180">
        <f t="shared" ca="1" si="135"/>
        <v>44</v>
      </c>
      <c r="F553" s="180">
        <f t="shared" ca="1" si="136"/>
        <v>31</v>
      </c>
      <c r="G553" s="180" t="str">
        <f t="shared" ca="1" si="137"/>
        <v/>
      </c>
      <c r="H553" s="180">
        <f t="shared" ca="1" si="138"/>
        <v>5168</v>
      </c>
      <c r="I553" s="183">
        <f t="shared" ca="1" si="139"/>
        <v>40</v>
      </c>
      <c r="J553" s="176" t="str">
        <f t="shared" ca="1" si="140"/>
        <v/>
      </c>
      <c r="K553" s="127" t="str">
        <f t="shared" ca="1" si="141"/>
        <v/>
      </c>
      <c r="L553" s="183" t="str">
        <f t="shared" ca="1" si="142"/>
        <v/>
      </c>
      <c r="M553" s="127" t="str">
        <f t="shared" ca="1" si="143"/>
        <v/>
      </c>
      <c r="N553" s="127" t="str">
        <f t="shared" ca="1" si="144"/>
        <v/>
      </c>
      <c r="O553" s="180" t="str">
        <f t="shared" ca="1" si="145"/>
        <v/>
      </c>
      <c r="P553" s="183" t="str">
        <f t="shared" ca="1" si="146"/>
        <v/>
      </c>
      <c r="Q553" s="120" t="str">
        <f t="shared" ca="1" si="148"/>
        <v/>
      </c>
      <c r="R553" s="77">
        <f ca="1">IFERROR(SUM($I$15:I553)/$N$5,"")</f>
        <v>0.14827597855952435</v>
      </c>
    </row>
    <row r="554" spans="1:18" x14ac:dyDescent="0.25">
      <c r="A554" s="169">
        <v>25</v>
      </c>
      <c r="B554" s="174">
        <f t="shared" si="147"/>
        <v>43582.74999999869</v>
      </c>
      <c r="C554" s="127" t="str">
        <f t="shared" ca="1" si="133"/>
        <v/>
      </c>
      <c r="D554" s="180">
        <f t="shared" ca="1" si="134"/>
        <v>856</v>
      </c>
      <c r="E554" s="180">
        <f t="shared" ca="1" si="135"/>
        <v>44</v>
      </c>
      <c r="F554" s="180">
        <f t="shared" ca="1" si="136"/>
        <v>31</v>
      </c>
      <c r="G554" s="180" t="str">
        <f t="shared" ca="1" si="137"/>
        <v/>
      </c>
      <c r="H554" s="180">
        <f t="shared" ca="1" si="138"/>
        <v>5398</v>
      </c>
      <c r="I554" s="183">
        <f t="shared" ca="1" si="139"/>
        <v>42</v>
      </c>
      <c r="J554" s="176" t="str">
        <f t="shared" ca="1" si="140"/>
        <v/>
      </c>
      <c r="K554" s="127" t="str">
        <f t="shared" ca="1" si="141"/>
        <v/>
      </c>
      <c r="L554" s="183" t="str">
        <f t="shared" ca="1" si="142"/>
        <v/>
      </c>
      <c r="M554" s="127" t="str">
        <f t="shared" ca="1" si="143"/>
        <v/>
      </c>
      <c r="N554" s="127" t="str">
        <f t="shared" ca="1" si="144"/>
        <v/>
      </c>
      <c r="O554" s="180" t="str">
        <f t="shared" ca="1" si="145"/>
        <v/>
      </c>
      <c r="P554" s="183" t="str">
        <f t="shared" ca="1" si="146"/>
        <v/>
      </c>
      <c r="Q554" s="120" t="str">
        <f t="shared" ca="1" si="148"/>
        <v/>
      </c>
      <c r="R554" s="77">
        <f ca="1">IFERROR(SUM($I$15:I554)/$N$5,"")</f>
        <v>0.14851245439394622</v>
      </c>
    </row>
    <row r="555" spans="1:18" x14ac:dyDescent="0.25">
      <c r="A555" s="169">
        <v>26</v>
      </c>
      <c r="B555" s="174">
        <f t="shared" si="147"/>
        <v>43582.791666665355</v>
      </c>
      <c r="C555" s="127" t="str">
        <f t="shared" ca="1" si="133"/>
        <v/>
      </c>
      <c r="D555" s="180">
        <f t="shared" ca="1" si="134"/>
        <v>860</v>
      </c>
      <c r="E555" s="180">
        <f t="shared" ca="1" si="135"/>
        <v>44</v>
      </c>
      <c r="F555" s="180">
        <f t="shared" ca="1" si="136"/>
        <v>31</v>
      </c>
      <c r="G555" s="180" t="str">
        <f t="shared" ca="1" si="137"/>
        <v/>
      </c>
      <c r="H555" s="180">
        <f t="shared" ca="1" si="138"/>
        <v>4733</v>
      </c>
      <c r="I555" s="183">
        <f t="shared" ca="1" si="139"/>
        <v>47</v>
      </c>
      <c r="J555" s="176" t="str">
        <f t="shared" ca="1" si="140"/>
        <v/>
      </c>
      <c r="K555" s="127" t="str">
        <f t="shared" ca="1" si="141"/>
        <v/>
      </c>
      <c r="L555" s="183" t="str">
        <f t="shared" ca="1" si="142"/>
        <v/>
      </c>
      <c r="M555" s="127" t="str">
        <f t="shared" ca="1" si="143"/>
        <v/>
      </c>
      <c r="N555" s="127" t="str">
        <f t="shared" ca="1" si="144"/>
        <v/>
      </c>
      <c r="O555" s="180" t="str">
        <f t="shared" ca="1" si="145"/>
        <v/>
      </c>
      <c r="P555" s="183" t="str">
        <f t="shared" ca="1" si="146"/>
        <v/>
      </c>
      <c r="Q555" s="120" t="str">
        <f t="shared" ca="1" si="148"/>
        <v/>
      </c>
      <c r="R555" s="77">
        <f ca="1">IFERROR(SUM($I$15:I555)/$N$5,"")</f>
        <v>0.14877708211341831</v>
      </c>
    </row>
    <row r="556" spans="1:18" x14ac:dyDescent="0.25">
      <c r="A556" s="169">
        <v>27</v>
      </c>
      <c r="B556" s="174">
        <f t="shared" si="147"/>
        <v>43582.833333332019</v>
      </c>
      <c r="C556" s="127" t="str">
        <f t="shared" ca="1" si="133"/>
        <v/>
      </c>
      <c r="D556" s="180">
        <f t="shared" ca="1" si="134"/>
        <v>848</v>
      </c>
      <c r="E556" s="180">
        <f t="shared" ca="1" si="135"/>
        <v>44</v>
      </c>
      <c r="F556" s="180">
        <f t="shared" ca="1" si="136"/>
        <v>28</v>
      </c>
      <c r="G556" s="180" t="str">
        <f t="shared" ca="1" si="137"/>
        <v/>
      </c>
      <c r="H556" s="180">
        <f t="shared" ca="1" si="138"/>
        <v>5278</v>
      </c>
      <c r="I556" s="183">
        <f t="shared" ca="1" si="139"/>
        <v>43</v>
      </c>
      <c r="J556" s="176" t="str">
        <f t="shared" ca="1" si="140"/>
        <v/>
      </c>
      <c r="K556" s="127" t="str">
        <f t="shared" ca="1" si="141"/>
        <v/>
      </c>
      <c r="L556" s="183" t="str">
        <f t="shared" ca="1" si="142"/>
        <v/>
      </c>
      <c r="M556" s="127" t="str">
        <f t="shared" ca="1" si="143"/>
        <v/>
      </c>
      <c r="N556" s="127" t="str">
        <f t="shared" ca="1" si="144"/>
        <v/>
      </c>
      <c r="O556" s="180" t="str">
        <f t="shared" ca="1" si="145"/>
        <v/>
      </c>
      <c r="P556" s="183" t="str">
        <f t="shared" ca="1" si="146"/>
        <v/>
      </c>
      <c r="Q556" s="120" t="str">
        <f t="shared" ca="1" si="148"/>
        <v/>
      </c>
      <c r="R556" s="77">
        <f ca="1">IFERROR(SUM($I$15:I556)/$N$5,"")</f>
        <v>0.14901918832485023</v>
      </c>
    </row>
    <row r="557" spans="1:18" x14ac:dyDescent="0.25">
      <c r="A557" s="169">
        <v>28</v>
      </c>
      <c r="B557" s="174">
        <f t="shared" si="147"/>
        <v>43582.874999998683</v>
      </c>
      <c r="C557" s="127" t="str">
        <f t="shared" ca="1" si="133"/>
        <v/>
      </c>
      <c r="D557" s="180">
        <f t="shared" ca="1" si="134"/>
        <v>866</v>
      </c>
      <c r="E557" s="180">
        <f t="shared" ca="1" si="135"/>
        <v>44</v>
      </c>
      <c r="F557" s="180">
        <f t="shared" ca="1" si="136"/>
        <v>30</v>
      </c>
      <c r="G557" s="180">
        <f t="shared" ca="1" si="137"/>
        <v>202.2</v>
      </c>
      <c r="H557" s="180">
        <f t="shared" ca="1" si="138"/>
        <v>5630</v>
      </c>
      <c r="I557" s="183">
        <f t="shared" ca="1" si="139"/>
        <v>42</v>
      </c>
      <c r="J557" s="176" t="str">
        <f t="shared" ca="1" si="140"/>
        <v/>
      </c>
      <c r="K557" s="127" t="str">
        <f t="shared" ca="1" si="141"/>
        <v/>
      </c>
      <c r="L557" s="183" t="str">
        <f t="shared" ca="1" si="142"/>
        <v/>
      </c>
      <c r="M557" s="127" t="str">
        <f t="shared" ca="1" si="143"/>
        <v/>
      </c>
      <c r="N557" s="127" t="str">
        <f t="shared" ca="1" si="144"/>
        <v/>
      </c>
      <c r="O557" s="180" t="str">
        <f t="shared" ca="1" si="145"/>
        <v/>
      </c>
      <c r="P557" s="183" t="str">
        <f t="shared" ca="1" si="146"/>
        <v/>
      </c>
      <c r="Q557" s="120" t="str">
        <f t="shared" ca="1" si="148"/>
        <v/>
      </c>
      <c r="R557" s="77">
        <f ca="1">IFERROR(SUM($I$15:I557)/$N$5,"")</f>
        <v>0.14925566415927211</v>
      </c>
    </row>
    <row r="558" spans="1:18" x14ac:dyDescent="0.25">
      <c r="A558" s="169">
        <v>29</v>
      </c>
      <c r="B558" s="174">
        <f t="shared" si="147"/>
        <v>43582.916666665347</v>
      </c>
      <c r="C558" s="127" t="str">
        <f t="shared" ca="1" si="133"/>
        <v/>
      </c>
      <c r="D558" s="180">
        <f t="shared" ca="1" si="134"/>
        <v>863</v>
      </c>
      <c r="E558" s="180">
        <f t="shared" ca="1" si="135"/>
        <v>44</v>
      </c>
      <c r="F558" s="180">
        <f t="shared" ca="1" si="136"/>
        <v>28</v>
      </c>
      <c r="G558" s="180" t="str">
        <f t="shared" ca="1" si="137"/>
        <v/>
      </c>
      <c r="H558" s="180">
        <f t="shared" ca="1" si="138"/>
        <v>4794</v>
      </c>
      <c r="I558" s="183">
        <f t="shared" ca="1" si="139"/>
        <v>37</v>
      </c>
      <c r="J558" s="176" t="str">
        <f t="shared" ca="1" si="140"/>
        <v/>
      </c>
      <c r="K558" s="127" t="str">
        <f t="shared" ca="1" si="141"/>
        <v/>
      </c>
      <c r="L558" s="183" t="str">
        <f t="shared" ca="1" si="142"/>
        <v/>
      </c>
      <c r="M558" s="127" t="str">
        <f t="shared" ca="1" si="143"/>
        <v/>
      </c>
      <c r="N558" s="127" t="str">
        <f t="shared" ca="1" si="144"/>
        <v/>
      </c>
      <c r="O558" s="180" t="str">
        <f t="shared" ca="1" si="145"/>
        <v/>
      </c>
      <c r="P558" s="183" t="str">
        <f t="shared" ca="1" si="146"/>
        <v/>
      </c>
      <c r="Q558" s="120" t="str">
        <f t="shared" ca="1" si="148"/>
        <v/>
      </c>
      <c r="R558" s="77">
        <f ca="1">IFERROR(SUM($I$15:I558)/$N$5,"")</f>
        <v>0.14946398810864375</v>
      </c>
    </row>
    <row r="559" spans="1:18" x14ac:dyDescent="0.25">
      <c r="A559" s="169">
        <v>30</v>
      </c>
      <c r="B559" s="174">
        <f t="shared" si="147"/>
        <v>43582.958333332012</v>
      </c>
      <c r="C559" s="127" t="str">
        <f t="shared" ca="1" si="133"/>
        <v/>
      </c>
      <c r="D559" s="180">
        <f t="shared" ca="1" si="134"/>
        <v>868</v>
      </c>
      <c r="E559" s="180">
        <f t="shared" ca="1" si="135"/>
        <v>44</v>
      </c>
      <c r="F559" s="180">
        <f t="shared" ca="1" si="136"/>
        <v>29</v>
      </c>
      <c r="G559" s="180" t="str">
        <f t="shared" ca="1" si="137"/>
        <v/>
      </c>
      <c r="H559" s="180">
        <f t="shared" ca="1" si="138"/>
        <v>5335</v>
      </c>
      <c r="I559" s="183">
        <f t="shared" ca="1" si="139"/>
        <v>37</v>
      </c>
      <c r="J559" s="176" t="str">
        <f t="shared" ca="1" si="140"/>
        <v/>
      </c>
      <c r="K559" s="127" t="str">
        <f t="shared" ca="1" si="141"/>
        <v/>
      </c>
      <c r="L559" s="183" t="str">
        <f t="shared" ca="1" si="142"/>
        <v/>
      </c>
      <c r="M559" s="127" t="str">
        <f t="shared" ca="1" si="143"/>
        <v/>
      </c>
      <c r="N559" s="127" t="str">
        <f t="shared" ca="1" si="144"/>
        <v/>
      </c>
      <c r="O559" s="180" t="str">
        <f t="shared" ca="1" si="145"/>
        <v/>
      </c>
      <c r="P559" s="183" t="str">
        <f t="shared" ca="1" si="146"/>
        <v/>
      </c>
      <c r="Q559" s="120" t="str">
        <f t="shared" ca="1" si="148"/>
        <v/>
      </c>
      <c r="R559" s="77">
        <f ca="1">IFERROR(SUM($I$15:I559)/$N$5,"")</f>
        <v>0.1496723120580154</v>
      </c>
    </row>
    <row r="560" spans="1:18" x14ac:dyDescent="0.25">
      <c r="A560" s="169">
        <v>31</v>
      </c>
      <c r="B560" s="174">
        <f t="shared" si="147"/>
        <v>43582.999999998676</v>
      </c>
      <c r="C560" s="127" t="str">
        <f t="shared" ca="1" si="133"/>
        <v/>
      </c>
      <c r="D560" s="180">
        <f t="shared" ca="1" si="134"/>
        <v>866</v>
      </c>
      <c r="E560" s="180">
        <f t="shared" ca="1" si="135"/>
        <v>44</v>
      </c>
      <c r="F560" s="180">
        <f t="shared" ca="1" si="136"/>
        <v>27</v>
      </c>
      <c r="G560" s="180" t="str">
        <f t="shared" ca="1" si="137"/>
        <v/>
      </c>
      <c r="H560" s="180">
        <f t="shared" ca="1" si="138"/>
        <v>5319</v>
      </c>
      <c r="I560" s="183">
        <f t="shared" ca="1" si="139"/>
        <v>47</v>
      </c>
      <c r="J560" s="176" t="str">
        <f t="shared" ca="1" si="140"/>
        <v/>
      </c>
      <c r="K560" s="127" t="str">
        <f t="shared" ca="1" si="141"/>
        <v/>
      </c>
      <c r="L560" s="183" t="str">
        <f t="shared" ca="1" si="142"/>
        <v/>
      </c>
      <c r="M560" s="127" t="str">
        <f t="shared" ca="1" si="143"/>
        <v/>
      </c>
      <c r="N560" s="127" t="str">
        <f t="shared" ca="1" si="144"/>
        <v/>
      </c>
      <c r="O560" s="180" t="str">
        <f t="shared" ca="1" si="145"/>
        <v/>
      </c>
      <c r="P560" s="183" t="str">
        <f t="shared" ca="1" si="146"/>
        <v/>
      </c>
      <c r="Q560" s="120" t="str">
        <f t="shared" ca="1" si="148"/>
        <v/>
      </c>
      <c r="R560" s="77">
        <f ca="1">IFERROR(SUM($I$15:I560)/$N$5,"")</f>
        <v>0.14993693977748751</v>
      </c>
    </row>
    <row r="561" spans="1:18" x14ac:dyDescent="0.25">
      <c r="A561" s="169">
        <v>32</v>
      </c>
      <c r="B561" s="174">
        <f t="shared" si="147"/>
        <v>43583.04166666534</v>
      </c>
      <c r="C561" s="127" t="str">
        <f t="shared" ca="1" si="133"/>
        <v/>
      </c>
      <c r="D561" s="180">
        <f t="shared" ca="1" si="134"/>
        <v>864</v>
      </c>
      <c r="E561" s="180">
        <f t="shared" ca="1" si="135"/>
        <v>44</v>
      </c>
      <c r="F561" s="180">
        <f t="shared" ca="1" si="136"/>
        <v>27</v>
      </c>
      <c r="G561" s="180" t="str">
        <f t="shared" ca="1" si="137"/>
        <v/>
      </c>
      <c r="H561" s="180">
        <f t="shared" ca="1" si="138"/>
        <v>5261</v>
      </c>
      <c r="I561" s="183">
        <f t="shared" ca="1" si="139"/>
        <v>42</v>
      </c>
      <c r="J561" s="176" t="str">
        <f t="shared" ca="1" si="140"/>
        <v/>
      </c>
      <c r="K561" s="127" t="str">
        <f t="shared" ca="1" si="141"/>
        <v/>
      </c>
      <c r="L561" s="183" t="str">
        <f t="shared" ca="1" si="142"/>
        <v/>
      </c>
      <c r="M561" s="127" t="str">
        <f t="shared" ca="1" si="143"/>
        <v/>
      </c>
      <c r="N561" s="127" t="str">
        <f t="shared" ca="1" si="144"/>
        <v/>
      </c>
      <c r="O561" s="180" t="str">
        <f t="shared" ca="1" si="145"/>
        <v/>
      </c>
      <c r="P561" s="183" t="str">
        <f t="shared" ca="1" si="146"/>
        <v/>
      </c>
      <c r="Q561" s="120" t="str">
        <f t="shared" ca="1" si="148"/>
        <v/>
      </c>
      <c r="R561" s="77">
        <f ca="1">IFERROR(SUM($I$15:I561)/$N$5,"")</f>
        <v>0.15017341561190936</v>
      </c>
    </row>
    <row r="562" spans="1:18" x14ac:dyDescent="0.25">
      <c r="A562" s="169">
        <v>33</v>
      </c>
      <c r="B562" s="174">
        <f t="shared" si="147"/>
        <v>43583.083333332004</v>
      </c>
      <c r="C562" s="127" t="str">
        <f t="shared" ca="1" si="133"/>
        <v/>
      </c>
      <c r="D562" s="180">
        <f t="shared" ca="1" si="134"/>
        <v>840</v>
      </c>
      <c r="E562" s="180">
        <f t="shared" ca="1" si="135"/>
        <v>44</v>
      </c>
      <c r="F562" s="180">
        <f t="shared" ca="1" si="136"/>
        <v>28</v>
      </c>
      <c r="G562" s="180" t="str">
        <f t="shared" ca="1" si="137"/>
        <v/>
      </c>
      <c r="H562" s="180">
        <f t="shared" ca="1" si="138"/>
        <v>5295</v>
      </c>
      <c r="I562" s="183">
        <f t="shared" ca="1" si="139"/>
        <v>44</v>
      </c>
      <c r="J562" s="176" t="str">
        <f t="shared" ca="1" si="140"/>
        <v/>
      </c>
      <c r="K562" s="127" t="str">
        <f t="shared" ca="1" si="141"/>
        <v/>
      </c>
      <c r="L562" s="183" t="str">
        <f t="shared" ca="1" si="142"/>
        <v/>
      </c>
      <c r="M562" s="127" t="str">
        <f t="shared" ca="1" si="143"/>
        <v/>
      </c>
      <c r="N562" s="127" t="str">
        <f t="shared" ca="1" si="144"/>
        <v/>
      </c>
      <c r="O562" s="180" t="str">
        <f t="shared" ca="1" si="145"/>
        <v/>
      </c>
      <c r="P562" s="183" t="str">
        <f t="shared" ca="1" si="146"/>
        <v/>
      </c>
      <c r="Q562" s="120" t="str">
        <f t="shared" ca="1" si="148"/>
        <v/>
      </c>
      <c r="R562" s="77">
        <f ca="1">IFERROR(SUM($I$15:I562)/$N$5,"")</f>
        <v>0.15042115220035135</v>
      </c>
    </row>
    <row r="563" spans="1:18" x14ac:dyDescent="0.25">
      <c r="A563" s="169">
        <v>34</v>
      </c>
      <c r="B563" s="174">
        <f t="shared" si="147"/>
        <v>43583.124999998668</v>
      </c>
      <c r="C563" s="127" t="str">
        <f t="shared" ca="1" si="133"/>
        <v/>
      </c>
      <c r="D563" s="180">
        <f t="shared" ca="1" si="134"/>
        <v>855</v>
      </c>
      <c r="E563" s="180">
        <f t="shared" ca="1" si="135"/>
        <v>44</v>
      </c>
      <c r="F563" s="180">
        <f t="shared" ca="1" si="136"/>
        <v>28</v>
      </c>
      <c r="G563" s="180" t="str">
        <f t="shared" ca="1" si="137"/>
        <v/>
      </c>
      <c r="H563" s="180">
        <f t="shared" ca="1" si="138"/>
        <v>5260</v>
      </c>
      <c r="I563" s="183">
        <f t="shared" ca="1" si="139"/>
        <v>41</v>
      </c>
      <c r="J563" s="176" t="str">
        <f t="shared" ca="1" si="140"/>
        <v/>
      </c>
      <c r="K563" s="127" t="str">
        <f t="shared" ca="1" si="141"/>
        <v/>
      </c>
      <c r="L563" s="183" t="str">
        <f t="shared" ca="1" si="142"/>
        <v/>
      </c>
      <c r="M563" s="127" t="str">
        <f t="shared" ca="1" si="143"/>
        <v/>
      </c>
      <c r="N563" s="127" t="str">
        <f t="shared" ca="1" si="144"/>
        <v/>
      </c>
      <c r="O563" s="180" t="str">
        <f t="shared" ca="1" si="145"/>
        <v/>
      </c>
      <c r="P563" s="183" t="str">
        <f t="shared" ca="1" si="146"/>
        <v/>
      </c>
      <c r="Q563" s="120" t="str">
        <f t="shared" ca="1" si="148"/>
        <v/>
      </c>
      <c r="R563" s="77">
        <f ca="1">IFERROR(SUM($I$15:I563)/$N$5,"")</f>
        <v>0.15065199765776316</v>
      </c>
    </row>
    <row r="564" spans="1:18" x14ac:dyDescent="0.25">
      <c r="A564" s="169">
        <v>35</v>
      </c>
      <c r="B564" s="174">
        <f t="shared" si="147"/>
        <v>43583.166666665333</v>
      </c>
      <c r="C564" s="127" t="str">
        <f t="shared" ca="1" si="133"/>
        <v/>
      </c>
      <c r="D564" s="180">
        <f t="shared" ca="1" si="134"/>
        <v>846</v>
      </c>
      <c r="E564" s="180">
        <f t="shared" ca="1" si="135"/>
        <v>44</v>
      </c>
      <c r="F564" s="180">
        <f t="shared" ca="1" si="136"/>
        <v>27</v>
      </c>
      <c r="G564" s="180" t="str">
        <f t="shared" ca="1" si="137"/>
        <v/>
      </c>
      <c r="H564" s="180">
        <f t="shared" ca="1" si="138"/>
        <v>4951</v>
      </c>
      <c r="I564" s="183">
        <f t="shared" ca="1" si="139"/>
        <v>41</v>
      </c>
      <c r="J564" s="176" t="str">
        <f t="shared" ca="1" si="140"/>
        <v/>
      </c>
      <c r="K564" s="127" t="str">
        <f t="shared" ca="1" si="141"/>
        <v/>
      </c>
      <c r="L564" s="183" t="str">
        <f t="shared" ca="1" si="142"/>
        <v/>
      </c>
      <c r="M564" s="127" t="str">
        <f t="shared" ca="1" si="143"/>
        <v/>
      </c>
      <c r="N564" s="127" t="str">
        <f t="shared" ca="1" si="144"/>
        <v/>
      </c>
      <c r="O564" s="180" t="str">
        <f t="shared" ca="1" si="145"/>
        <v/>
      </c>
      <c r="P564" s="183" t="str">
        <f t="shared" ca="1" si="146"/>
        <v/>
      </c>
      <c r="Q564" s="120" t="str">
        <f t="shared" ca="1" si="148"/>
        <v/>
      </c>
      <c r="R564" s="77">
        <f ca="1">IFERROR(SUM($I$15:I564)/$N$5,"")</f>
        <v>0.150882843115175</v>
      </c>
    </row>
    <row r="565" spans="1:18" x14ac:dyDescent="0.25">
      <c r="A565" s="169">
        <v>36</v>
      </c>
      <c r="B565" s="174">
        <f t="shared" si="147"/>
        <v>43583.208333331997</v>
      </c>
      <c r="C565" s="127" t="str">
        <f t="shared" ca="1" si="133"/>
        <v/>
      </c>
      <c r="D565" s="180">
        <f t="shared" ca="1" si="134"/>
        <v>840</v>
      </c>
      <c r="E565" s="180">
        <f t="shared" ca="1" si="135"/>
        <v>44</v>
      </c>
      <c r="F565" s="180">
        <f t="shared" ca="1" si="136"/>
        <v>29</v>
      </c>
      <c r="G565" s="180" t="str">
        <f t="shared" ca="1" si="137"/>
        <v/>
      </c>
      <c r="H565" s="180">
        <f t="shared" ca="1" si="138"/>
        <v>5137</v>
      </c>
      <c r="I565" s="183">
        <f t="shared" ca="1" si="139"/>
        <v>43</v>
      </c>
      <c r="J565" s="176" t="str">
        <f t="shared" ca="1" si="140"/>
        <v/>
      </c>
      <c r="K565" s="127" t="str">
        <f t="shared" ca="1" si="141"/>
        <v/>
      </c>
      <c r="L565" s="183" t="str">
        <f t="shared" ca="1" si="142"/>
        <v/>
      </c>
      <c r="M565" s="127" t="str">
        <f t="shared" ca="1" si="143"/>
        <v/>
      </c>
      <c r="N565" s="127" t="str">
        <f t="shared" ca="1" si="144"/>
        <v/>
      </c>
      <c r="O565" s="180" t="str">
        <f t="shared" ca="1" si="145"/>
        <v/>
      </c>
      <c r="P565" s="183" t="str">
        <f t="shared" ca="1" si="146"/>
        <v/>
      </c>
      <c r="Q565" s="120" t="str">
        <f t="shared" ca="1" si="148"/>
        <v/>
      </c>
      <c r="R565" s="77">
        <f ca="1">IFERROR(SUM($I$15:I565)/$N$5,"")</f>
        <v>0.15112494932660692</v>
      </c>
    </row>
    <row r="566" spans="1:18" x14ac:dyDescent="0.25">
      <c r="A566" s="169">
        <v>37</v>
      </c>
      <c r="B566" s="174">
        <f t="shared" si="147"/>
        <v>43583.249999998661</v>
      </c>
      <c r="C566" s="127" t="str">
        <f t="shared" ca="1" si="133"/>
        <v/>
      </c>
      <c r="D566" s="180">
        <f t="shared" ca="1" si="134"/>
        <v>868</v>
      </c>
      <c r="E566" s="180">
        <f t="shared" ca="1" si="135"/>
        <v>44</v>
      </c>
      <c r="F566" s="180">
        <f t="shared" ca="1" si="136"/>
        <v>28</v>
      </c>
      <c r="G566" s="180" t="str">
        <f t="shared" ca="1" si="137"/>
        <v/>
      </c>
      <c r="H566" s="180">
        <f t="shared" ca="1" si="138"/>
        <v>4530</v>
      </c>
      <c r="I566" s="183">
        <f t="shared" ca="1" si="139"/>
        <v>43</v>
      </c>
      <c r="J566" s="176" t="str">
        <f t="shared" ca="1" si="140"/>
        <v/>
      </c>
      <c r="K566" s="127" t="str">
        <f t="shared" ca="1" si="141"/>
        <v/>
      </c>
      <c r="L566" s="183" t="str">
        <f t="shared" ca="1" si="142"/>
        <v/>
      </c>
      <c r="M566" s="127" t="str">
        <f t="shared" ca="1" si="143"/>
        <v/>
      </c>
      <c r="N566" s="127" t="str">
        <f t="shared" ca="1" si="144"/>
        <v/>
      </c>
      <c r="O566" s="180" t="str">
        <f t="shared" ca="1" si="145"/>
        <v/>
      </c>
      <c r="P566" s="183" t="str">
        <f t="shared" ca="1" si="146"/>
        <v/>
      </c>
      <c r="Q566" s="120" t="str">
        <f t="shared" ca="1" si="148"/>
        <v/>
      </c>
      <c r="R566" s="77">
        <f ca="1">IFERROR(SUM($I$15:I566)/$N$5,"")</f>
        <v>0.15136705553803884</v>
      </c>
    </row>
    <row r="567" spans="1:18" x14ac:dyDescent="0.25">
      <c r="A567" s="169">
        <v>14</v>
      </c>
      <c r="B567" s="174">
        <f t="shared" si="147"/>
        <v>43583.291666665325</v>
      </c>
      <c r="C567" s="127" t="str">
        <f t="shared" ca="1" si="133"/>
        <v/>
      </c>
      <c r="D567" s="180">
        <f t="shared" ca="1" si="134"/>
        <v>847</v>
      </c>
      <c r="E567" s="180">
        <f t="shared" ca="1" si="135"/>
        <v>44</v>
      </c>
      <c r="F567" s="180">
        <f t="shared" ca="1" si="136"/>
        <v>26</v>
      </c>
      <c r="G567" s="180">
        <f t="shared" ca="1" si="137"/>
        <v>196.73</v>
      </c>
      <c r="H567" s="180">
        <f t="shared" ca="1" si="138"/>
        <v>4420</v>
      </c>
      <c r="I567" s="183">
        <f t="shared" ca="1" si="139"/>
        <v>39</v>
      </c>
      <c r="J567" s="176" t="str">
        <f t="shared" ca="1" si="140"/>
        <v/>
      </c>
      <c r="K567" s="127" t="str">
        <f t="shared" ca="1" si="141"/>
        <v/>
      </c>
      <c r="L567" s="183" t="str">
        <f t="shared" ca="1" si="142"/>
        <v/>
      </c>
      <c r="M567" s="127" t="str">
        <f t="shared" ca="1" si="143"/>
        <v/>
      </c>
      <c r="N567" s="127" t="str">
        <f t="shared" ca="1" si="144"/>
        <v/>
      </c>
      <c r="O567" s="180" t="str">
        <f t="shared" ca="1" si="145"/>
        <v/>
      </c>
      <c r="P567" s="183" t="str">
        <f t="shared" ca="1" si="146"/>
        <v/>
      </c>
      <c r="Q567" s="120" t="str">
        <f t="shared" ca="1" si="148"/>
        <v/>
      </c>
      <c r="R567" s="77">
        <f ca="1">IFERROR(SUM($I$15:I567)/$N$5,"")</f>
        <v>0.15158664024143056</v>
      </c>
    </row>
    <row r="568" spans="1:18" x14ac:dyDescent="0.25">
      <c r="A568" s="169">
        <v>15</v>
      </c>
      <c r="B568" s="174">
        <f t="shared" si="147"/>
        <v>43583.33333333199</v>
      </c>
      <c r="C568" s="127" t="str">
        <f t="shared" ca="1" si="133"/>
        <v/>
      </c>
      <c r="D568" s="180">
        <f t="shared" ca="1" si="134"/>
        <v>839</v>
      </c>
      <c r="E568" s="180">
        <f t="shared" ca="1" si="135"/>
        <v>44</v>
      </c>
      <c r="F568" s="180">
        <f t="shared" ca="1" si="136"/>
        <v>25</v>
      </c>
      <c r="G568" s="180" t="str">
        <f t="shared" ca="1" si="137"/>
        <v/>
      </c>
      <c r="H568" s="180">
        <f t="shared" ca="1" si="138"/>
        <v>4289</v>
      </c>
      <c r="I568" s="183">
        <f t="shared" ca="1" si="139"/>
        <v>38</v>
      </c>
      <c r="J568" s="176" t="str">
        <f t="shared" ca="1" si="140"/>
        <v/>
      </c>
      <c r="K568" s="127" t="str">
        <f t="shared" ca="1" si="141"/>
        <v/>
      </c>
      <c r="L568" s="183" t="str">
        <f t="shared" ca="1" si="142"/>
        <v/>
      </c>
      <c r="M568" s="127" t="str">
        <f t="shared" ca="1" si="143"/>
        <v/>
      </c>
      <c r="N568" s="127" t="str">
        <f t="shared" ca="1" si="144"/>
        <v/>
      </c>
      <c r="O568" s="180" t="str">
        <f t="shared" ca="1" si="145"/>
        <v/>
      </c>
      <c r="P568" s="183" t="str">
        <f t="shared" ca="1" si="146"/>
        <v/>
      </c>
      <c r="Q568" s="120" t="str">
        <f t="shared" ca="1" si="148"/>
        <v/>
      </c>
      <c r="R568" s="77">
        <f ca="1">IFERROR(SUM($I$15:I568)/$N$5,"")</f>
        <v>0.15180059456781225</v>
      </c>
    </row>
    <row r="569" spans="1:18" x14ac:dyDescent="0.25">
      <c r="A569" s="169">
        <v>16</v>
      </c>
      <c r="B569" s="174">
        <f t="shared" si="147"/>
        <v>43583.374999998654</v>
      </c>
      <c r="C569" s="127" t="str">
        <f t="shared" ca="1" si="133"/>
        <v/>
      </c>
      <c r="D569" s="180">
        <f t="shared" ca="1" si="134"/>
        <v>838</v>
      </c>
      <c r="E569" s="180">
        <f t="shared" ca="1" si="135"/>
        <v>44</v>
      </c>
      <c r="F569" s="180">
        <f t="shared" ca="1" si="136"/>
        <v>27</v>
      </c>
      <c r="G569" s="180" t="str">
        <f t="shared" ca="1" si="137"/>
        <v/>
      </c>
      <c r="H569" s="180">
        <f t="shared" ca="1" si="138"/>
        <v>4151</v>
      </c>
      <c r="I569" s="183">
        <f t="shared" ca="1" si="139"/>
        <v>37</v>
      </c>
      <c r="J569" s="176" t="str">
        <f t="shared" ca="1" si="140"/>
        <v/>
      </c>
      <c r="K569" s="127" t="str">
        <f t="shared" ca="1" si="141"/>
        <v/>
      </c>
      <c r="L569" s="183" t="str">
        <f t="shared" ca="1" si="142"/>
        <v/>
      </c>
      <c r="M569" s="127" t="str">
        <f t="shared" ca="1" si="143"/>
        <v/>
      </c>
      <c r="N569" s="127" t="str">
        <f t="shared" ca="1" si="144"/>
        <v/>
      </c>
      <c r="O569" s="180" t="str">
        <f t="shared" ca="1" si="145"/>
        <v/>
      </c>
      <c r="P569" s="183" t="str">
        <f t="shared" ca="1" si="146"/>
        <v/>
      </c>
      <c r="Q569" s="120" t="str">
        <f t="shared" ca="1" si="148"/>
        <v/>
      </c>
      <c r="R569" s="77">
        <f ca="1">IFERROR(SUM($I$15:I569)/$N$5,"")</f>
        <v>0.1520089185171839</v>
      </c>
    </row>
    <row r="570" spans="1:18" x14ac:dyDescent="0.25">
      <c r="A570" s="169">
        <v>17</v>
      </c>
      <c r="B570" s="174">
        <f t="shared" si="147"/>
        <v>43583.416666665318</v>
      </c>
      <c r="C570" s="127" t="str">
        <f t="shared" ca="1" si="133"/>
        <v/>
      </c>
      <c r="D570" s="180">
        <f t="shared" ca="1" si="134"/>
        <v>837</v>
      </c>
      <c r="E570" s="180">
        <f t="shared" ca="1" si="135"/>
        <v>44</v>
      </c>
      <c r="F570" s="180">
        <f t="shared" ca="1" si="136"/>
        <v>25</v>
      </c>
      <c r="G570" s="180" t="str">
        <f t="shared" ca="1" si="137"/>
        <v/>
      </c>
      <c r="H570" s="180">
        <f t="shared" ca="1" si="138"/>
        <v>3945</v>
      </c>
      <c r="I570" s="183">
        <f t="shared" ca="1" si="139"/>
        <v>38</v>
      </c>
      <c r="J570" s="176" t="str">
        <f t="shared" ca="1" si="140"/>
        <v/>
      </c>
      <c r="K570" s="127" t="str">
        <f t="shared" ca="1" si="141"/>
        <v/>
      </c>
      <c r="L570" s="183" t="str">
        <f t="shared" ca="1" si="142"/>
        <v/>
      </c>
      <c r="M570" s="127" t="str">
        <f t="shared" ca="1" si="143"/>
        <v/>
      </c>
      <c r="N570" s="127" t="str">
        <f t="shared" ca="1" si="144"/>
        <v/>
      </c>
      <c r="O570" s="180" t="str">
        <f t="shared" ca="1" si="145"/>
        <v/>
      </c>
      <c r="P570" s="183" t="str">
        <f t="shared" ca="1" si="146"/>
        <v/>
      </c>
      <c r="Q570" s="120" t="str">
        <f t="shared" ca="1" si="148"/>
        <v/>
      </c>
      <c r="R570" s="77">
        <f ca="1">IFERROR(SUM($I$15:I570)/$N$5,"")</f>
        <v>0.15222287284356562</v>
      </c>
    </row>
    <row r="571" spans="1:18" x14ac:dyDescent="0.25">
      <c r="A571" s="169">
        <v>18</v>
      </c>
      <c r="B571" s="174">
        <f t="shared" si="147"/>
        <v>43583.458333331982</v>
      </c>
      <c r="C571" s="127" t="str">
        <f t="shared" ca="1" si="133"/>
        <v/>
      </c>
      <c r="D571" s="180">
        <f t="shared" ca="1" si="134"/>
        <v>836</v>
      </c>
      <c r="E571" s="180">
        <f t="shared" ca="1" si="135"/>
        <v>44</v>
      </c>
      <c r="F571" s="180">
        <f t="shared" ca="1" si="136"/>
        <v>24</v>
      </c>
      <c r="G571" s="180" t="str">
        <f t="shared" ca="1" si="137"/>
        <v/>
      </c>
      <c r="H571" s="180">
        <f t="shared" ca="1" si="138"/>
        <v>3712</v>
      </c>
      <c r="I571" s="183">
        <f t="shared" ca="1" si="139"/>
        <v>37</v>
      </c>
      <c r="J571" s="176" t="str">
        <f t="shared" ca="1" si="140"/>
        <v/>
      </c>
      <c r="K571" s="127" t="str">
        <f t="shared" ca="1" si="141"/>
        <v/>
      </c>
      <c r="L571" s="183" t="str">
        <f t="shared" ca="1" si="142"/>
        <v/>
      </c>
      <c r="M571" s="127" t="str">
        <f t="shared" ca="1" si="143"/>
        <v/>
      </c>
      <c r="N571" s="127" t="str">
        <f t="shared" ca="1" si="144"/>
        <v/>
      </c>
      <c r="O571" s="180" t="str">
        <f t="shared" ca="1" si="145"/>
        <v/>
      </c>
      <c r="P571" s="183" t="str">
        <f t="shared" ca="1" si="146"/>
        <v/>
      </c>
      <c r="Q571" s="120" t="str">
        <f t="shared" ca="1" si="148"/>
        <v/>
      </c>
      <c r="R571" s="77">
        <f ca="1">IFERROR(SUM($I$15:I571)/$N$5,"")</f>
        <v>0.15243119679293726</v>
      </c>
    </row>
    <row r="572" spans="1:18" x14ac:dyDescent="0.25">
      <c r="A572" s="169">
        <v>19</v>
      </c>
      <c r="B572" s="174">
        <f t="shared" si="147"/>
        <v>43583.499999998647</v>
      </c>
      <c r="C572" s="127" t="str">
        <f t="shared" ca="1" si="133"/>
        <v/>
      </c>
      <c r="D572" s="180">
        <f t="shared" ca="1" si="134"/>
        <v>835</v>
      </c>
      <c r="E572" s="180">
        <f t="shared" ca="1" si="135"/>
        <v>44</v>
      </c>
      <c r="F572" s="180">
        <f t="shared" ca="1" si="136"/>
        <v>26</v>
      </c>
      <c r="G572" s="180" t="str">
        <f t="shared" ca="1" si="137"/>
        <v/>
      </c>
      <c r="H572" s="180">
        <f t="shared" ca="1" si="138"/>
        <v>3654</v>
      </c>
      <c r="I572" s="183">
        <f t="shared" ca="1" si="139"/>
        <v>39</v>
      </c>
      <c r="J572" s="176" t="str">
        <f t="shared" ca="1" si="140"/>
        <v/>
      </c>
      <c r="K572" s="127" t="str">
        <f t="shared" ca="1" si="141"/>
        <v/>
      </c>
      <c r="L572" s="183" t="str">
        <f t="shared" ca="1" si="142"/>
        <v/>
      </c>
      <c r="M572" s="127" t="str">
        <f t="shared" ca="1" si="143"/>
        <v/>
      </c>
      <c r="N572" s="127" t="str">
        <f t="shared" ca="1" si="144"/>
        <v/>
      </c>
      <c r="O572" s="180" t="str">
        <f t="shared" ca="1" si="145"/>
        <v/>
      </c>
      <c r="P572" s="183" t="str">
        <f t="shared" ca="1" si="146"/>
        <v/>
      </c>
      <c r="Q572" s="120" t="str">
        <f t="shared" ca="1" si="148"/>
        <v/>
      </c>
      <c r="R572" s="77">
        <f ca="1">IFERROR(SUM($I$15:I572)/$N$5,"")</f>
        <v>0.15265078149632899</v>
      </c>
    </row>
    <row r="573" spans="1:18" x14ac:dyDescent="0.25">
      <c r="A573" s="169">
        <v>20</v>
      </c>
      <c r="B573" s="174">
        <f t="shared" si="147"/>
        <v>43583.541666665311</v>
      </c>
      <c r="C573" s="127" t="str">
        <f t="shared" ca="1" si="133"/>
        <v/>
      </c>
      <c r="D573" s="180">
        <f t="shared" ca="1" si="134"/>
        <v>843</v>
      </c>
      <c r="E573" s="180">
        <f t="shared" ca="1" si="135"/>
        <v>44</v>
      </c>
      <c r="F573" s="180">
        <f t="shared" ca="1" si="136"/>
        <v>27</v>
      </c>
      <c r="G573" s="180" t="str">
        <f t="shared" ca="1" si="137"/>
        <v/>
      </c>
      <c r="H573" s="180">
        <f t="shared" ca="1" si="138"/>
        <v>3942</v>
      </c>
      <c r="I573" s="183">
        <f t="shared" ca="1" si="139"/>
        <v>39</v>
      </c>
      <c r="J573" s="176" t="str">
        <f t="shared" ca="1" si="140"/>
        <v/>
      </c>
      <c r="K573" s="127" t="str">
        <f t="shared" ca="1" si="141"/>
        <v/>
      </c>
      <c r="L573" s="183" t="str">
        <f t="shared" ca="1" si="142"/>
        <v/>
      </c>
      <c r="M573" s="127" t="str">
        <f t="shared" ca="1" si="143"/>
        <v/>
      </c>
      <c r="N573" s="127" t="str">
        <f t="shared" ca="1" si="144"/>
        <v/>
      </c>
      <c r="O573" s="180" t="str">
        <f t="shared" ca="1" si="145"/>
        <v/>
      </c>
      <c r="P573" s="183" t="str">
        <f t="shared" ca="1" si="146"/>
        <v/>
      </c>
      <c r="Q573" s="120" t="str">
        <f t="shared" ca="1" si="148"/>
        <v/>
      </c>
      <c r="R573" s="77">
        <f ca="1">IFERROR(SUM($I$15:I573)/$N$5,"")</f>
        <v>0.15287036619972072</v>
      </c>
    </row>
    <row r="574" spans="1:18" x14ac:dyDescent="0.25">
      <c r="A574" s="169">
        <v>21</v>
      </c>
      <c r="B574" s="174">
        <f t="shared" si="147"/>
        <v>43583.583333331975</v>
      </c>
      <c r="C574" s="127" t="str">
        <f t="shared" ca="1" si="133"/>
        <v/>
      </c>
      <c r="D574" s="180">
        <f t="shared" ca="1" si="134"/>
        <v>849</v>
      </c>
      <c r="E574" s="180">
        <f t="shared" ca="1" si="135"/>
        <v>44</v>
      </c>
      <c r="F574" s="180">
        <f t="shared" ca="1" si="136"/>
        <v>25</v>
      </c>
      <c r="G574" s="180" t="str">
        <f t="shared" ca="1" si="137"/>
        <v/>
      </c>
      <c r="H574" s="180">
        <f t="shared" ca="1" si="138"/>
        <v>4312</v>
      </c>
      <c r="I574" s="183">
        <f t="shared" ca="1" si="139"/>
        <v>40</v>
      </c>
      <c r="J574" s="176" t="str">
        <f t="shared" ca="1" si="140"/>
        <v/>
      </c>
      <c r="K574" s="127" t="str">
        <f t="shared" ca="1" si="141"/>
        <v/>
      </c>
      <c r="L574" s="183" t="str">
        <f t="shared" ca="1" si="142"/>
        <v/>
      </c>
      <c r="M574" s="127" t="str">
        <f t="shared" ca="1" si="143"/>
        <v/>
      </c>
      <c r="N574" s="127" t="str">
        <f t="shared" ca="1" si="144"/>
        <v/>
      </c>
      <c r="O574" s="180" t="str">
        <f t="shared" ca="1" si="145"/>
        <v/>
      </c>
      <c r="P574" s="183" t="str">
        <f t="shared" ca="1" si="146"/>
        <v/>
      </c>
      <c r="Q574" s="120" t="str">
        <f t="shared" ca="1" si="148"/>
        <v/>
      </c>
      <c r="R574" s="77">
        <f ca="1">IFERROR(SUM($I$15:I574)/$N$5,"")</f>
        <v>0.15309558128012252</v>
      </c>
    </row>
    <row r="575" spans="1:18" x14ac:dyDescent="0.25">
      <c r="A575" s="169">
        <v>22</v>
      </c>
      <c r="B575" s="174">
        <f t="shared" si="147"/>
        <v>43583.624999998639</v>
      </c>
      <c r="C575" s="127" t="str">
        <f t="shared" ca="1" si="133"/>
        <v/>
      </c>
      <c r="D575" s="180">
        <f t="shared" ca="1" si="134"/>
        <v>856</v>
      </c>
      <c r="E575" s="180">
        <f t="shared" ca="1" si="135"/>
        <v>44</v>
      </c>
      <c r="F575" s="180">
        <f t="shared" ca="1" si="136"/>
        <v>26</v>
      </c>
      <c r="G575" s="180" t="str">
        <f t="shared" ca="1" si="137"/>
        <v/>
      </c>
      <c r="H575" s="180">
        <f t="shared" ca="1" si="138"/>
        <v>4667</v>
      </c>
      <c r="I575" s="183">
        <f t="shared" ca="1" si="139"/>
        <v>37</v>
      </c>
      <c r="J575" s="176" t="str">
        <f t="shared" ca="1" si="140"/>
        <v/>
      </c>
      <c r="K575" s="127" t="str">
        <f t="shared" ca="1" si="141"/>
        <v/>
      </c>
      <c r="L575" s="183" t="str">
        <f t="shared" ca="1" si="142"/>
        <v/>
      </c>
      <c r="M575" s="127" t="str">
        <f t="shared" ca="1" si="143"/>
        <v/>
      </c>
      <c r="N575" s="127" t="str">
        <f t="shared" ca="1" si="144"/>
        <v/>
      </c>
      <c r="O575" s="180" t="str">
        <f t="shared" ca="1" si="145"/>
        <v/>
      </c>
      <c r="P575" s="183" t="str">
        <f t="shared" ca="1" si="146"/>
        <v/>
      </c>
      <c r="Q575" s="120" t="str">
        <f t="shared" ca="1" si="148"/>
        <v/>
      </c>
      <c r="R575" s="77">
        <f ca="1">IFERROR(SUM($I$15:I575)/$N$5,"")</f>
        <v>0.15330390522949416</v>
      </c>
    </row>
    <row r="576" spans="1:18" x14ac:dyDescent="0.25">
      <c r="A576" s="169">
        <v>23</v>
      </c>
      <c r="B576" s="174">
        <f t="shared" si="147"/>
        <v>43583.666666665304</v>
      </c>
      <c r="C576" s="127" t="str">
        <f t="shared" ca="1" si="133"/>
        <v/>
      </c>
      <c r="D576" s="180">
        <f t="shared" ca="1" si="134"/>
        <v>861</v>
      </c>
      <c r="E576" s="180">
        <f t="shared" ca="1" si="135"/>
        <v>44</v>
      </c>
      <c r="F576" s="180">
        <f t="shared" ca="1" si="136"/>
        <v>27</v>
      </c>
      <c r="G576" s="180" t="str">
        <f t="shared" ca="1" si="137"/>
        <v/>
      </c>
      <c r="H576" s="180">
        <f t="shared" ca="1" si="138"/>
        <v>5033</v>
      </c>
      <c r="I576" s="183">
        <f t="shared" ca="1" si="139"/>
        <v>40</v>
      </c>
      <c r="J576" s="176" t="str">
        <f t="shared" ca="1" si="140"/>
        <v/>
      </c>
      <c r="K576" s="127" t="str">
        <f t="shared" ca="1" si="141"/>
        <v/>
      </c>
      <c r="L576" s="183" t="str">
        <f t="shared" ca="1" si="142"/>
        <v/>
      </c>
      <c r="M576" s="127" t="str">
        <f t="shared" ca="1" si="143"/>
        <v/>
      </c>
      <c r="N576" s="127" t="str">
        <f t="shared" ca="1" si="144"/>
        <v/>
      </c>
      <c r="O576" s="180" t="str">
        <f t="shared" ca="1" si="145"/>
        <v/>
      </c>
      <c r="P576" s="183" t="str">
        <f t="shared" ca="1" si="146"/>
        <v/>
      </c>
      <c r="Q576" s="120" t="str">
        <f t="shared" ca="1" si="148"/>
        <v/>
      </c>
      <c r="R576" s="77">
        <f ca="1">IFERROR(SUM($I$15:I576)/$N$5,"")</f>
        <v>0.15352912030989596</v>
      </c>
    </row>
    <row r="577" spans="1:18" x14ac:dyDescent="0.25">
      <c r="A577" s="169">
        <v>24</v>
      </c>
      <c r="B577" s="174">
        <f t="shared" si="147"/>
        <v>43583.708333331968</v>
      </c>
      <c r="C577" s="127" t="str">
        <f t="shared" ca="1" si="133"/>
        <v/>
      </c>
      <c r="D577" s="180">
        <f t="shared" ca="1" si="134"/>
        <v>848</v>
      </c>
      <c r="E577" s="180">
        <f t="shared" ca="1" si="135"/>
        <v>44</v>
      </c>
      <c r="F577" s="180">
        <f t="shared" ca="1" si="136"/>
        <v>24</v>
      </c>
      <c r="G577" s="180" t="str">
        <f t="shared" ca="1" si="137"/>
        <v/>
      </c>
      <c r="H577" s="180">
        <f t="shared" ca="1" si="138"/>
        <v>5040</v>
      </c>
      <c r="I577" s="183">
        <f t="shared" ca="1" si="139"/>
        <v>36</v>
      </c>
      <c r="J577" s="176" t="str">
        <f t="shared" ca="1" si="140"/>
        <v/>
      </c>
      <c r="K577" s="127" t="str">
        <f t="shared" ca="1" si="141"/>
        <v/>
      </c>
      <c r="L577" s="183" t="str">
        <f t="shared" ca="1" si="142"/>
        <v/>
      </c>
      <c r="M577" s="127" t="str">
        <f t="shared" ca="1" si="143"/>
        <v/>
      </c>
      <c r="N577" s="127" t="str">
        <f t="shared" ca="1" si="144"/>
        <v/>
      </c>
      <c r="O577" s="180" t="str">
        <f t="shared" ca="1" si="145"/>
        <v/>
      </c>
      <c r="P577" s="183" t="str">
        <f t="shared" ca="1" si="146"/>
        <v/>
      </c>
      <c r="Q577" s="120" t="str">
        <f t="shared" ca="1" si="148"/>
        <v/>
      </c>
      <c r="R577" s="77">
        <f ca="1">IFERROR(SUM($I$15:I577)/$N$5,"")</f>
        <v>0.15373181388225757</v>
      </c>
    </row>
    <row r="578" spans="1:18" x14ac:dyDescent="0.25">
      <c r="A578" s="169">
        <v>25</v>
      </c>
      <c r="B578" s="174">
        <f t="shared" si="147"/>
        <v>43583.749999998632</v>
      </c>
      <c r="C578" s="127" t="str">
        <f t="shared" ca="1" si="133"/>
        <v/>
      </c>
      <c r="D578" s="180">
        <f t="shared" ca="1" si="134"/>
        <v>831</v>
      </c>
      <c r="E578" s="180">
        <f t="shared" ca="1" si="135"/>
        <v>44</v>
      </c>
      <c r="F578" s="180">
        <f t="shared" ca="1" si="136"/>
        <v>22</v>
      </c>
      <c r="G578" s="180" t="str">
        <f t="shared" ca="1" si="137"/>
        <v/>
      </c>
      <c r="H578" s="180">
        <f t="shared" ca="1" si="138"/>
        <v>4986</v>
      </c>
      <c r="I578" s="183">
        <f t="shared" ca="1" si="139"/>
        <v>43</v>
      </c>
      <c r="J578" s="176" t="str">
        <f t="shared" ca="1" si="140"/>
        <v/>
      </c>
      <c r="K578" s="127" t="str">
        <f t="shared" ca="1" si="141"/>
        <v/>
      </c>
      <c r="L578" s="183" t="str">
        <f t="shared" ca="1" si="142"/>
        <v/>
      </c>
      <c r="M578" s="127" t="str">
        <f t="shared" ca="1" si="143"/>
        <v/>
      </c>
      <c r="N578" s="127" t="str">
        <f t="shared" ca="1" si="144"/>
        <v/>
      </c>
      <c r="O578" s="180" t="str">
        <f t="shared" ca="1" si="145"/>
        <v/>
      </c>
      <c r="P578" s="183" t="str">
        <f t="shared" ca="1" si="146"/>
        <v/>
      </c>
      <c r="Q578" s="120" t="str">
        <f t="shared" ca="1" si="148"/>
        <v/>
      </c>
      <c r="R578" s="77">
        <f ca="1">IFERROR(SUM($I$15:I578)/$N$5,"")</f>
        <v>0.15397392009368949</v>
      </c>
    </row>
    <row r="579" spans="1:18" x14ac:dyDescent="0.25">
      <c r="A579" s="169">
        <v>26</v>
      </c>
      <c r="B579" s="174">
        <f t="shared" si="147"/>
        <v>43583.791666665296</v>
      </c>
      <c r="C579" s="127" t="str">
        <f t="shared" ca="1" si="133"/>
        <v/>
      </c>
      <c r="D579" s="180">
        <f t="shared" ca="1" si="134"/>
        <v>822</v>
      </c>
      <c r="E579" s="180">
        <f t="shared" ca="1" si="135"/>
        <v>44</v>
      </c>
      <c r="F579" s="180">
        <f t="shared" ca="1" si="136"/>
        <v>26</v>
      </c>
      <c r="G579" s="180">
        <f t="shared" ca="1" si="137"/>
        <v>230.67</v>
      </c>
      <c r="H579" s="180">
        <f t="shared" ca="1" si="138"/>
        <v>4311</v>
      </c>
      <c r="I579" s="183">
        <f t="shared" ca="1" si="139"/>
        <v>42</v>
      </c>
      <c r="J579" s="176" t="str">
        <f t="shared" ca="1" si="140"/>
        <v/>
      </c>
      <c r="K579" s="127" t="str">
        <f t="shared" ca="1" si="141"/>
        <v/>
      </c>
      <c r="L579" s="183" t="str">
        <f t="shared" ca="1" si="142"/>
        <v/>
      </c>
      <c r="M579" s="127" t="str">
        <f t="shared" ca="1" si="143"/>
        <v/>
      </c>
      <c r="N579" s="127" t="str">
        <f t="shared" ca="1" si="144"/>
        <v/>
      </c>
      <c r="O579" s="180" t="str">
        <f t="shared" ca="1" si="145"/>
        <v/>
      </c>
      <c r="P579" s="183" t="str">
        <f t="shared" ca="1" si="146"/>
        <v/>
      </c>
      <c r="Q579" s="120" t="str">
        <f t="shared" ca="1" si="148"/>
        <v/>
      </c>
      <c r="R579" s="77">
        <f ca="1">IFERROR(SUM($I$15:I579)/$N$5,"")</f>
        <v>0.15421039592811134</v>
      </c>
    </row>
    <row r="580" spans="1:18" x14ac:dyDescent="0.25">
      <c r="A580" s="169">
        <v>27</v>
      </c>
      <c r="B580" s="174">
        <f t="shared" si="147"/>
        <v>43583.833333331961</v>
      </c>
      <c r="C580" s="127" t="str">
        <f t="shared" ca="1" si="133"/>
        <v/>
      </c>
      <c r="D580" s="180">
        <f t="shared" ca="1" si="134"/>
        <v>826</v>
      </c>
      <c r="E580" s="180">
        <f t="shared" ca="1" si="135"/>
        <v>44</v>
      </c>
      <c r="F580" s="180">
        <f t="shared" ca="1" si="136"/>
        <v>28</v>
      </c>
      <c r="G580" s="180" t="str">
        <f t="shared" ca="1" si="137"/>
        <v/>
      </c>
      <c r="H580" s="180">
        <f t="shared" ca="1" si="138"/>
        <v>5010</v>
      </c>
      <c r="I580" s="183">
        <f t="shared" ca="1" si="139"/>
        <v>34</v>
      </c>
      <c r="J580" s="176" t="str">
        <f t="shared" ca="1" si="140"/>
        <v/>
      </c>
      <c r="K580" s="127" t="str">
        <f t="shared" ca="1" si="141"/>
        <v/>
      </c>
      <c r="L580" s="183" t="str">
        <f t="shared" ca="1" si="142"/>
        <v/>
      </c>
      <c r="M580" s="127" t="str">
        <f t="shared" ca="1" si="143"/>
        <v/>
      </c>
      <c r="N580" s="127" t="str">
        <f t="shared" ca="1" si="144"/>
        <v/>
      </c>
      <c r="O580" s="180" t="str">
        <f t="shared" ca="1" si="145"/>
        <v/>
      </c>
      <c r="P580" s="183" t="str">
        <f t="shared" ca="1" si="146"/>
        <v/>
      </c>
      <c r="Q580" s="120" t="str">
        <f t="shared" ca="1" si="148"/>
        <v/>
      </c>
      <c r="R580" s="77">
        <f ca="1">IFERROR(SUM($I$15:I580)/$N$5,"")</f>
        <v>0.15440182874645286</v>
      </c>
    </row>
    <row r="581" spans="1:18" x14ac:dyDescent="0.25">
      <c r="A581" s="169">
        <v>28</v>
      </c>
      <c r="B581" s="174">
        <f t="shared" si="147"/>
        <v>43583.874999998625</v>
      </c>
      <c r="C581" s="127" t="str">
        <f t="shared" ca="1" si="133"/>
        <v/>
      </c>
      <c r="D581" s="180">
        <f t="shared" ca="1" si="134"/>
        <v>830</v>
      </c>
      <c r="E581" s="180">
        <f t="shared" ca="1" si="135"/>
        <v>44</v>
      </c>
      <c r="F581" s="180">
        <f t="shared" ca="1" si="136"/>
        <v>30</v>
      </c>
      <c r="G581" s="180" t="str">
        <f t="shared" ca="1" si="137"/>
        <v/>
      </c>
      <c r="H581" s="180">
        <f t="shared" ca="1" si="138"/>
        <v>4990</v>
      </c>
      <c r="I581" s="183">
        <f t="shared" ca="1" si="139"/>
        <v>37</v>
      </c>
      <c r="J581" s="176" t="str">
        <f t="shared" ca="1" si="140"/>
        <v/>
      </c>
      <c r="K581" s="127" t="str">
        <f t="shared" ca="1" si="141"/>
        <v/>
      </c>
      <c r="L581" s="183" t="str">
        <f t="shared" ca="1" si="142"/>
        <v/>
      </c>
      <c r="M581" s="127" t="str">
        <f t="shared" ca="1" si="143"/>
        <v/>
      </c>
      <c r="N581" s="127" t="str">
        <f t="shared" ca="1" si="144"/>
        <v/>
      </c>
      <c r="O581" s="180" t="str">
        <f t="shared" ca="1" si="145"/>
        <v/>
      </c>
      <c r="P581" s="183" t="str">
        <f t="shared" ca="1" si="146"/>
        <v/>
      </c>
      <c r="Q581" s="120" t="str">
        <f t="shared" ca="1" si="148"/>
        <v/>
      </c>
      <c r="R581" s="77">
        <f ca="1">IFERROR(SUM($I$15:I581)/$N$5,"")</f>
        <v>0.15461015269582451</v>
      </c>
    </row>
    <row r="582" spans="1:18" x14ac:dyDescent="0.25">
      <c r="A582" s="169">
        <v>29</v>
      </c>
      <c r="B582" s="174">
        <f t="shared" si="147"/>
        <v>43583.916666665289</v>
      </c>
      <c r="C582" s="127" t="str">
        <f t="shared" ca="1" si="133"/>
        <v/>
      </c>
      <c r="D582" s="180">
        <f t="shared" ca="1" si="134"/>
        <v>840</v>
      </c>
      <c r="E582" s="180">
        <f t="shared" ca="1" si="135"/>
        <v>44</v>
      </c>
      <c r="F582" s="180">
        <f t="shared" ca="1" si="136"/>
        <v>27</v>
      </c>
      <c r="G582" s="180" t="str">
        <f t="shared" ca="1" si="137"/>
        <v/>
      </c>
      <c r="H582" s="180">
        <f t="shared" ca="1" si="138"/>
        <v>5144</v>
      </c>
      <c r="I582" s="183">
        <f t="shared" ca="1" si="139"/>
        <v>34</v>
      </c>
      <c r="J582" s="176" t="str">
        <f t="shared" ca="1" si="140"/>
        <v/>
      </c>
      <c r="K582" s="127" t="str">
        <f t="shared" ca="1" si="141"/>
        <v/>
      </c>
      <c r="L582" s="183" t="str">
        <f t="shared" ca="1" si="142"/>
        <v/>
      </c>
      <c r="M582" s="127" t="str">
        <f t="shared" ca="1" si="143"/>
        <v/>
      </c>
      <c r="N582" s="127" t="str">
        <f t="shared" ca="1" si="144"/>
        <v/>
      </c>
      <c r="O582" s="180" t="str">
        <f t="shared" ca="1" si="145"/>
        <v/>
      </c>
      <c r="P582" s="183" t="str">
        <f t="shared" ca="1" si="146"/>
        <v/>
      </c>
      <c r="Q582" s="120" t="str">
        <f t="shared" ca="1" si="148"/>
        <v/>
      </c>
      <c r="R582" s="77">
        <f ca="1">IFERROR(SUM($I$15:I582)/$N$5,"")</f>
        <v>0.15480158551416603</v>
      </c>
    </row>
    <row r="583" spans="1:18" x14ac:dyDescent="0.25">
      <c r="A583" s="169">
        <v>30</v>
      </c>
      <c r="B583" s="174">
        <f t="shared" si="147"/>
        <v>43583.958333331953</v>
      </c>
      <c r="C583" s="127" t="str">
        <f t="shared" ca="1" si="133"/>
        <v/>
      </c>
      <c r="D583" s="180">
        <f t="shared" ca="1" si="134"/>
        <v>852</v>
      </c>
      <c r="E583" s="180">
        <f t="shared" ca="1" si="135"/>
        <v>44</v>
      </c>
      <c r="F583" s="180">
        <f t="shared" ca="1" si="136"/>
        <v>26</v>
      </c>
      <c r="G583" s="180" t="str">
        <f t="shared" ca="1" si="137"/>
        <v/>
      </c>
      <c r="H583" s="180">
        <f t="shared" ca="1" si="138"/>
        <v>5061</v>
      </c>
      <c r="I583" s="183">
        <f t="shared" ca="1" si="139"/>
        <v>35</v>
      </c>
      <c r="J583" s="176" t="str">
        <f t="shared" ca="1" si="140"/>
        <v/>
      </c>
      <c r="K583" s="127" t="str">
        <f t="shared" ca="1" si="141"/>
        <v/>
      </c>
      <c r="L583" s="183" t="str">
        <f t="shared" ca="1" si="142"/>
        <v/>
      </c>
      <c r="M583" s="127" t="str">
        <f t="shared" ca="1" si="143"/>
        <v/>
      </c>
      <c r="N583" s="127" t="str">
        <f t="shared" ca="1" si="144"/>
        <v/>
      </c>
      <c r="O583" s="180" t="str">
        <f t="shared" ca="1" si="145"/>
        <v/>
      </c>
      <c r="P583" s="183" t="str">
        <f t="shared" ca="1" si="146"/>
        <v/>
      </c>
      <c r="Q583" s="120" t="str">
        <f t="shared" ca="1" si="148"/>
        <v/>
      </c>
      <c r="R583" s="77">
        <f ca="1">IFERROR(SUM($I$15:I583)/$N$5,"")</f>
        <v>0.1549986487095176</v>
      </c>
    </row>
    <row r="584" spans="1:18" x14ac:dyDescent="0.25">
      <c r="A584" s="169">
        <v>31</v>
      </c>
      <c r="B584" s="174">
        <f t="shared" si="147"/>
        <v>43583.999999998618</v>
      </c>
      <c r="C584" s="127" t="str">
        <f t="shared" ca="1" si="133"/>
        <v/>
      </c>
      <c r="D584" s="180">
        <f t="shared" ca="1" si="134"/>
        <v>841</v>
      </c>
      <c r="E584" s="180">
        <f t="shared" ca="1" si="135"/>
        <v>44</v>
      </c>
      <c r="F584" s="180">
        <f t="shared" ca="1" si="136"/>
        <v>28</v>
      </c>
      <c r="G584" s="180">
        <f t="shared" ca="1" si="137"/>
        <v>185.64</v>
      </c>
      <c r="H584" s="180">
        <f t="shared" ca="1" si="138"/>
        <v>4656</v>
      </c>
      <c r="I584" s="183">
        <f t="shared" ca="1" si="139"/>
        <v>38</v>
      </c>
      <c r="J584" s="176" t="str">
        <f t="shared" ca="1" si="140"/>
        <v/>
      </c>
      <c r="K584" s="127" t="str">
        <f t="shared" ca="1" si="141"/>
        <v/>
      </c>
      <c r="L584" s="183" t="str">
        <f t="shared" ca="1" si="142"/>
        <v/>
      </c>
      <c r="M584" s="127" t="str">
        <f t="shared" ca="1" si="143"/>
        <v/>
      </c>
      <c r="N584" s="127" t="str">
        <f t="shared" ca="1" si="144"/>
        <v/>
      </c>
      <c r="O584" s="180" t="str">
        <f t="shared" ca="1" si="145"/>
        <v/>
      </c>
      <c r="P584" s="183" t="str">
        <f t="shared" ca="1" si="146"/>
        <v/>
      </c>
      <c r="Q584" s="120" t="str">
        <f t="shared" ca="1" si="148"/>
        <v/>
      </c>
      <c r="R584" s="77">
        <f ca="1">IFERROR(SUM($I$15:I584)/$N$5,"")</f>
        <v>0.15521260303589929</v>
      </c>
    </row>
    <row r="585" spans="1:18" x14ac:dyDescent="0.25">
      <c r="A585" s="169">
        <v>32</v>
      </c>
      <c r="B585" s="174">
        <f t="shared" si="147"/>
        <v>43584.041666665282</v>
      </c>
      <c r="C585" s="127" t="str">
        <f t="shared" ca="1" si="133"/>
        <v/>
      </c>
      <c r="D585" s="180">
        <f t="shared" ca="1" si="134"/>
        <v>838</v>
      </c>
      <c r="E585" s="180">
        <f t="shared" ca="1" si="135"/>
        <v>44</v>
      </c>
      <c r="F585" s="180">
        <f t="shared" ca="1" si="136"/>
        <v>26</v>
      </c>
      <c r="G585" s="180" t="str">
        <f t="shared" ca="1" si="137"/>
        <v/>
      </c>
      <c r="H585" s="180">
        <f t="shared" ca="1" si="138"/>
        <v>4712</v>
      </c>
      <c r="I585" s="183">
        <f t="shared" ca="1" si="139"/>
        <v>39</v>
      </c>
      <c r="J585" s="176" t="str">
        <f t="shared" ca="1" si="140"/>
        <v/>
      </c>
      <c r="K585" s="127" t="str">
        <f t="shared" ca="1" si="141"/>
        <v/>
      </c>
      <c r="L585" s="183" t="str">
        <f t="shared" ca="1" si="142"/>
        <v/>
      </c>
      <c r="M585" s="127" t="str">
        <f t="shared" ca="1" si="143"/>
        <v/>
      </c>
      <c r="N585" s="127" t="str">
        <f t="shared" ca="1" si="144"/>
        <v/>
      </c>
      <c r="O585" s="180" t="str">
        <f t="shared" ca="1" si="145"/>
        <v/>
      </c>
      <c r="P585" s="183" t="str">
        <f t="shared" ca="1" si="146"/>
        <v/>
      </c>
      <c r="Q585" s="120" t="str">
        <f t="shared" ca="1" si="148"/>
        <v/>
      </c>
      <c r="R585" s="77">
        <f ca="1">IFERROR(SUM($I$15:I585)/$N$5,"")</f>
        <v>0.15543218773929102</v>
      </c>
    </row>
    <row r="586" spans="1:18" x14ac:dyDescent="0.25">
      <c r="A586" s="169">
        <v>33</v>
      </c>
      <c r="B586" s="174">
        <f t="shared" si="147"/>
        <v>43584.083333331946</v>
      </c>
      <c r="C586" s="127" t="str">
        <f t="shared" ca="1" si="133"/>
        <v/>
      </c>
      <c r="D586" s="180">
        <f t="shared" ca="1" si="134"/>
        <v>830</v>
      </c>
      <c r="E586" s="180">
        <f t="shared" ca="1" si="135"/>
        <v>44</v>
      </c>
      <c r="F586" s="180">
        <f t="shared" ca="1" si="136"/>
        <v>27</v>
      </c>
      <c r="G586" s="180" t="str">
        <f t="shared" ca="1" si="137"/>
        <v/>
      </c>
      <c r="H586" s="180">
        <f t="shared" ca="1" si="138"/>
        <v>4634</v>
      </c>
      <c r="I586" s="183">
        <f t="shared" ca="1" si="139"/>
        <v>34</v>
      </c>
      <c r="J586" s="176" t="str">
        <f t="shared" ca="1" si="140"/>
        <v/>
      </c>
      <c r="K586" s="127" t="str">
        <f t="shared" ca="1" si="141"/>
        <v/>
      </c>
      <c r="L586" s="183" t="str">
        <f t="shared" ca="1" si="142"/>
        <v/>
      </c>
      <c r="M586" s="127" t="str">
        <f t="shared" ca="1" si="143"/>
        <v/>
      </c>
      <c r="N586" s="127" t="str">
        <f t="shared" ca="1" si="144"/>
        <v/>
      </c>
      <c r="O586" s="180" t="str">
        <f t="shared" ca="1" si="145"/>
        <v/>
      </c>
      <c r="P586" s="183" t="str">
        <f t="shared" ca="1" si="146"/>
        <v/>
      </c>
      <c r="Q586" s="120" t="str">
        <f t="shared" ca="1" si="148"/>
        <v/>
      </c>
      <c r="R586" s="77">
        <f ca="1">IFERROR(SUM($I$15:I586)/$N$5,"")</f>
        <v>0.15562362055763254</v>
      </c>
    </row>
    <row r="587" spans="1:18" x14ac:dyDescent="0.25">
      <c r="A587" s="169">
        <v>34</v>
      </c>
      <c r="B587" s="174">
        <f t="shared" si="147"/>
        <v>43584.12499999861</v>
      </c>
      <c r="C587" s="127" t="str">
        <f t="shared" ca="1" si="133"/>
        <v/>
      </c>
      <c r="D587" s="180">
        <f t="shared" ca="1" si="134"/>
        <v>826</v>
      </c>
      <c r="E587" s="180">
        <f t="shared" ca="1" si="135"/>
        <v>44</v>
      </c>
      <c r="F587" s="180">
        <f t="shared" ca="1" si="136"/>
        <v>28</v>
      </c>
      <c r="G587" s="180" t="str">
        <f t="shared" ca="1" si="137"/>
        <v/>
      </c>
      <c r="H587" s="180">
        <f t="shared" ca="1" si="138"/>
        <v>4722</v>
      </c>
      <c r="I587" s="183">
        <f t="shared" ca="1" si="139"/>
        <v>36</v>
      </c>
      <c r="J587" s="176" t="str">
        <f t="shared" ca="1" si="140"/>
        <v/>
      </c>
      <c r="K587" s="127" t="str">
        <f t="shared" ca="1" si="141"/>
        <v/>
      </c>
      <c r="L587" s="183" t="str">
        <f t="shared" ca="1" si="142"/>
        <v/>
      </c>
      <c r="M587" s="127" t="str">
        <f t="shared" ca="1" si="143"/>
        <v/>
      </c>
      <c r="N587" s="127" t="str">
        <f t="shared" ca="1" si="144"/>
        <v/>
      </c>
      <c r="O587" s="180" t="str">
        <f t="shared" ca="1" si="145"/>
        <v/>
      </c>
      <c r="P587" s="183" t="str">
        <f t="shared" ca="1" si="146"/>
        <v/>
      </c>
      <c r="Q587" s="120" t="str">
        <f t="shared" ca="1" si="148"/>
        <v/>
      </c>
      <c r="R587" s="77">
        <f ca="1">IFERROR(SUM($I$15:I587)/$N$5,"")</f>
        <v>0.15582631412999415</v>
      </c>
    </row>
    <row r="588" spans="1:18" x14ac:dyDescent="0.25">
      <c r="A588" s="169">
        <v>35</v>
      </c>
      <c r="B588" s="174">
        <f t="shared" si="147"/>
        <v>43584.166666665275</v>
      </c>
      <c r="C588" s="127" t="str">
        <f t="shared" ca="1" si="133"/>
        <v/>
      </c>
      <c r="D588" s="180">
        <f t="shared" ca="1" si="134"/>
        <v>822</v>
      </c>
      <c r="E588" s="180">
        <f t="shared" ca="1" si="135"/>
        <v>44</v>
      </c>
      <c r="F588" s="180">
        <f t="shared" ca="1" si="136"/>
        <v>26</v>
      </c>
      <c r="G588" s="180">
        <f t="shared" ca="1" si="137"/>
        <v>180.1</v>
      </c>
      <c r="H588" s="180">
        <f t="shared" ca="1" si="138"/>
        <v>4863</v>
      </c>
      <c r="I588" s="183">
        <f t="shared" ca="1" si="139"/>
        <v>33</v>
      </c>
      <c r="J588" s="176" t="str">
        <f t="shared" ca="1" si="140"/>
        <v/>
      </c>
      <c r="K588" s="127" t="str">
        <f t="shared" ca="1" si="141"/>
        <v/>
      </c>
      <c r="L588" s="183" t="str">
        <f t="shared" ca="1" si="142"/>
        <v/>
      </c>
      <c r="M588" s="127" t="str">
        <f t="shared" ca="1" si="143"/>
        <v/>
      </c>
      <c r="N588" s="127" t="str">
        <f t="shared" ca="1" si="144"/>
        <v/>
      </c>
      <c r="O588" s="180" t="str">
        <f t="shared" ca="1" si="145"/>
        <v/>
      </c>
      <c r="P588" s="183" t="str">
        <f t="shared" ca="1" si="146"/>
        <v/>
      </c>
      <c r="Q588" s="120" t="str">
        <f t="shared" ca="1" si="148"/>
        <v/>
      </c>
      <c r="R588" s="77">
        <f ca="1">IFERROR(SUM($I$15:I588)/$N$5,"")</f>
        <v>0.1560121165713256</v>
      </c>
    </row>
    <row r="589" spans="1:18" x14ac:dyDescent="0.25">
      <c r="A589" s="169">
        <v>36</v>
      </c>
      <c r="B589" s="174">
        <f t="shared" si="147"/>
        <v>43584.208333331939</v>
      </c>
      <c r="C589" s="127" t="str">
        <f t="shared" ca="1" si="133"/>
        <v/>
      </c>
      <c r="D589" s="180">
        <f t="shared" ca="1" si="134"/>
        <v>819</v>
      </c>
      <c r="E589" s="180">
        <f t="shared" ca="1" si="135"/>
        <v>44</v>
      </c>
      <c r="F589" s="180">
        <f t="shared" ca="1" si="136"/>
        <v>27</v>
      </c>
      <c r="G589" s="180" t="str">
        <f t="shared" ca="1" si="137"/>
        <v/>
      </c>
      <c r="H589" s="180">
        <f t="shared" ca="1" si="138"/>
        <v>4970</v>
      </c>
      <c r="I589" s="183">
        <f t="shared" ca="1" si="139"/>
        <v>34</v>
      </c>
      <c r="J589" s="176" t="str">
        <f t="shared" ca="1" si="140"/>
        <v/>
      </c>
      <c r="K589" s="127" t="str">
        <f t="shared" ca="1" si="141"/>
        <v/>
      </c>
      <c r="L589" s="183" t="str">
        <f t="shared" ca="1" si="142"/>
        <v/>
      </c>
      <c r="M589" s="127" t="str">
        <f t="shared" ca="1" si="143"/>
        <v/>
      </c>
      <c r="N589" s="127" t="str">
        <f t="shared" ca="1" si="144"/>
        <v/>
      </c>
      <c r="O589" s="180" t="str">
        <f t="shared" ca="1" si="145"/>
        <v/>
      </c>
      <c r="P589" s="183" t="str">
        <f t="shared" ca="1" si="146"/>
        <v/>
      </c>
      <c r="Q589" s="120" t="str">
        <f t="shared" ca="1" si="148"/>
        <v/>
      </c>
      <c r="R589" s="77">
        <f ca="1">IFERROR(SUM($I$15:I589)/$N$5,"")</f>
        <v>0.15620354938966713</v>
      </c>
    </row>
    <row r="590" spans="1:18" x14ac:dyDescent="0.25">
      <c r="A590" s="169">
        <v>37</v>
      </c>
      <c r="B590" s="174">
        <f t="shared" si="147"/>
        <v>43584.249999998603</v>
      </c>
      <c r="C590" s="127" t="str">
        <f t="shared" ca="1" si="133"/>
        <v/>
      </c>
      <c r="D590" s="180">
        <f t="shared" ca="1" si="134"/>
        <v>831</v>
      </c>
      <c r="E590" s="180">
        <f t="shared" ca="1" si="135"/>
        <v>44</v>
      </c>
      <c r="F590" s="180">
        <f t="shared" ca="1" si="136"/>
        <v>26</v>
      </c>
      <c r="G590" s="180" t="str">
        <f t="shared" ca="1" si="137"/>
        <v/>
      </c>
      <c r="H590" s="180">
        <f t="shared" ca="1" si="138"/>
        <v>5064</v>
      </c>
      <c r="I590" s="183">
        <f t="shared" ca="1" si="139"/>
        <v>35</v>
      </c>
      <c r="J590" s="176" t="str">
        <f t="shared" ca="1" si="140"/>
        <v/>
      </c>
      <c r="K590" s="127" t="str">
        <f t="shared" ca="1" si="141"/>
        <v/>
      </c>
      <c r="L590" s="183" t="str">
        <f t="shared" ca="1" si="142"/>
        <v/>
      </c>
      <c r="M590" s="127" t="str">
        <f t="shared" ca="1" si="143"/>
        <v/>
      </c>
      <c r="N590" s="127" t="str">
        <f t="shared" ca="1" si="144"/>
        <v/>
      </c>
      <c r="O590" s="180" t="str">
        <f t="shared" ca="1" si="145"/>
        <v/>
      </c>
      <c r="P590" s="183" t="str">
        <f t="shared" ca="1" si="146"/>
        <v/>
      </c>
      <c r="Q590" s="120" t="str">
        <f t="shared" ca="1" si="148"/>
        <v/>
      </c>
      <c r="R590" s="77">
        <f ca="1">IFERROR(SUM($I$15:I590)/$N$5,"")</f>
        <v>0.15640061258501869</v>
      </c>
    </row>
    <row r="591" spans="1:18" x14ac:dyDescent="0.25">
      <c r="A591" s="169">
        <v>14</v>
      </c>
      <c r="B591" s="174">
        <f t="shared" si="147"/>
        <v>43584.291666665267</v>
      </c>
      <c r="C591" s="127" t="str">
        <f t="shared" ca="1" si="133"/>
        <v/>
      </c>
      <c r="D591" s="180">
        <f t="shared" ca="1" si="134"/>
        <v>840</v>
      </c>
      <c r="E591" s="180">
        <f t="shared" ca="1" si="135"/>
        <v>44</v>
      </c>
      <c r="F591" s="180">
        <f t="shared" ca="1" si="136"/>
        <v>27</v>
      </c>
      <c r="G591" s="180">
        <f t="shared" ca="1" si="137"/>
        <v>185.64</v>
      </c>
      <c r="H591" s="180">
        <f t="shared" ca="1" si="138"/>
        <v>4606</v>
      </c>
      <c r="I591" s="183">
        <f t="shared" ca="1" si="139"/>
        <v>30</v>
      </c>
      <c r="J591" s="176" t="str">
        <f t="shared" ca="1" si="140"/>
        <v/>
      </c>
      <c r="K591" s="127" t="str">
        <f t="shared" ca="1" si="141"/>
        <v/>
      </c>
      <c r="L591" s="183" t="str">
        <f t="shared" ca="1" si="142"/>
        <v/>
      </c>
      <c r="M591" s="127" t="str">
        <f t="shared" ca="1" si="143"/>
        <v/>
      </c>
      <c r="N591" s="127" t="str">
        <f t="shared" ca="1" si="144"/>
        <v/>
      </c>
      <c r="O591" s="180" t="str">
        <f t="shared" ca="1" si="145"/>
        <v/>
      </c>
      <c r="P591" s="183" t="str">
        <f t="shared" ca="1" si="146"/>
        <v/>
      </c>
      <c r="Q591" s="120" t="str">
        <f t="shared" ca="1" si="148"/>
        <v/>
      </c>
      <c r="R591" s="77">
        <f ca="1">IFERROR(SUM($I$15:I591)/$N$5,"")</f>
        <v>0.15656952389532003</v>
      </c>
    </row>
    <row r="592" spans="1:18" x14ac:dyDescent="0.25">
      <c r="A592" s="169">
        <v>15</v>
      </c>
      <c r="B592" s="174">
        <f t="shared" si="147"/>
        <v>43584.333333331931</v>
      </c>
      <c r="C592" s="127" t="str">
        <f t="shared" ref="C592:C655" ca="1" si="149">IF($B592&gt;$B$10,"",IFERROR(AVERAGE(INDIRECT("'"&amp;TEXT($B592-TIME(6,1,0),"MM-DD-YY")&amp;"'!C"&amp;$A592)),""))</f>
        <v/>
      </c>
      <c r="D592" s="180">
        <f t="shared" ref="D592:D655" ca="1" si="150">IF($B592&gt;$B$10,"",IFERROR(AVERAGE(INDIRECT("'"&amp;TEXT($B592-TIME(6,1,0),"MM-DD-YY")&amp;"'!D"&amp;$A592)),""))</f>
        <v>824</v>
      </c>
      <c r="E592" s="180">
        <f t="shared" ref="E592:E655" ca="1" si="151">IF($B592&gt;$B$10,"",IFERROR(AVERAGE(INDIRECT("'"&amp;TEXT($B592-TIME(6,1,0),"MM-DD-YY")&amp;"'!E"&amp;$A592)),""))</f>
        <v>44</v>
      </c>
      <c r="F592" s="180">
        <f t="shared" ref="F592:F655" ca="1" si="152">IF($B592&gt;$B$10,"",IFERROR(AVERAGE(INDIRECT("'"&amp;TEXT($B592-TIME(6,1,0),"MM-DD-YY")&amp;"'!P"&amp;$A592)),""))</f>
        <v>28</v>
      </c>
      <c r="G592" s="180">
        <f t="shared" ref="G592:G655" ca="1" si="153">IF($B592&gt;$B$10,"",IFERROR(AVERAGE(INDIRECT("'"&amp;TEXT($B592-TIME(6,1,0),"MM-DD-YY")&amp;"'!AC"&amp;$A592)),""))</f>
        <v>185.64</v>
      </c>
      <c r="H592" s="180">
        <f t="shared" ref="H592:H655" ca="1" si="154">IF($B592&gt;$B$10,"",IFERROR(AVERAGE(INDIRECT("'"&amp;TEXT($B592-TIME(6,1,0),"MM-DD-YY")&amp;"'!O"&amp;$A592)),""))</f>
        <v>5067</v>
      </c>
      <c r="I592" s="183">
        <f t="shared" ref="I592:I655" ca="1" si="155">IF($B592&gt;$B$10,"",IFERROR(AVERAGE(INDIRECT("'"&amp;TEXT($B592-TIME(6,1,0),"MM-DD-YY")&amp;"'!Q"&amp;$A592)),""))</f>
        <v>31</v>
      </c>
      <c r="J592" s="176" t="str">
        <f t="shared" ref="J592:J655" ca="1" si="156">IF($B592&gt;$B$10,"",IFERROR(AVERAGE(INDIRECT("'"&amp;TEXT($B592-TIME(6,1,0),"MM-DD-YY")&amp;"'!T"&amp;$A592)),""))</f>
        <v/>
      </c>
      <c r="K592" s="127" t="str">
        <f t="shared" ref="K592:K655" ca="1" si="157">IF($B592&gt;$B$10,"",IFERROR(AVERAGE(INDIRECT("'"&amp;TEXT($B592-TIME(6,1,0),"MM-DD-YY")&amp;"'!I"&amp;$A592)),""))</f>
        <v/>
      </c>
      <c r="L592" s="183" t="str">
        <f t="shared" ref="L592:L655" ca="1" si="158">IF($B592&gt;$B$10,"",IFERROR(AVERAGE(INDIRECT("'"&amp;TEXT($B592-TIME(6,1,0),"MM-DD-YY")&amp;"'!J"&amp;$A592)),""))</f>
        <v/>
      </c>
      <c r="M592" s="127" t="str">
        <f t="shared" ref="M592:M655" ca="1" si="159">IF($B592&gt;$B$10,"",IFERROR(AVERAGE(INDIRECT("'"&amp;TEXT($B592-TIME(6,1,0),"MM-DD-YY")&amp;"'!K"&amp;$A592)),""))</f>
        <v/>
      </c>
      <c r="N592" s="127" t="str">
        <f t="shared" ref="N592:N655" ca="1" si="160">IF($B592&gt;$B$10,"",IFERROR(AVERAGE(INDIRECT("'"&amp;TEXT($B592-TIME(6,1,0),"MM-DD-YY")&amp;"'!L"&amp;$A592)),""))</f>
        <v/>
      </c>
      <c r="O592" s="180" t="str">
        <f t="shared" ref="O592:O655" ca="1" si="161">IF($B592&gt;$B$10,"",IFERROR(AVERAGE(INDIRECT("'"&amp;TEXT($B592-TIME(6,1,0),"MM-DD-YY")&amp;"'!M"&amp;$A592)),""))</f>
        <v/>
      </c>
      <c r="P592" s="183" t="str">
        <f t="shared" ref="P592:P655" ca="1" si="162">IF($B592&gt;$B$10,"",IFERROR(AVERAGE(INDIRECT("'"&amp;TEXT($B592-TIME(6,1,0),"MM-DD-YY")&amp;"'!N"&amp;$A592)),""))</f>
        <v/>
      </c>
      <c r="Q592" s="120" t="str">
        <f t="shared" ca="1" si="148"/>
        <v/>
      </c>
      <c r="R592" s="77">
        <f ca="1">IFERROR(SUM($I$15:I592)/$N$5,"")</f>
        <v>0.1567440655826314</v>
      </c>
    </row>
    <row r="593" spans="1:18" x14ac:dyDescent="0.25">
      <c r="A593" s="169">
        <v>16</v>
      </c>
      <c r="B593" s="174">
        <f t="shared" ref="B593:B656" si="163">+B592+TIME(1,0,0)</f>
        <v>43584.374999998596</v>
      </c>
      <c r="C593" s="127" t="str">
        <f t="shared" ca="1" si="149"/>
        <v/>
      </c>
      <c r="D593" s="180">
        <f t="shared" ca="1" si="150"/>
        <v>831</v>
      </c>
      <c r="E593" s="180">
        <f t="shared" ca="1" si="151"/>
        <v>44</v>
      </c>
      <c r="F593" s="180">
        <f t="shared" ca="1" si="152"/>
        <v>26</v>
      </c>
      <c r="G593" s="180" t="str">
        <f t="shared" ca="1" si="153"/>
        <v/>
      </c>
      <c r="H593" s="180">
        <f t="shared" ca="1" si="154"/>
        <v>5147</v>
      </c>
      <c r="I593" s="183">
        <f t="shared" ca="1" si="155"/>
        <v>29</v>
      </c>
      <c r="J593" s="176" t="str">
        <f t="shared" ca="1" si="156"/>
        <v/>
      </c>
      <c r="K593" s="127" t="str">
        <f t="shared" ca="1" si="157"/>
        <v/>
      </c>
      <c r="L593" s="183" t="str">
        <f t="shared" ca="1" si="158"/>
        <v/>
      </c>
      <c r="M593" s="127" t="str">
        <f t="shared" ca="1" si="159"/>
        <v/>
      </c>
      <c r="N593" s="127" t="str">
        <f t="shared" ca="1" si="160"/>
        <v/>
      </c>
      <c r="O593" s="180" t="str">
        <f t="shared" ca="1" si="161"/>
        <v/>
      </c>
      <c r="P593" s="183" t="str">
        <f t="shared" ca="1" si="162"/>
        <v/>
      </c>
      <c r="Q593" s="120" t="str">
        <f t="shared" ca="1" si="148"/>
        <v/>
      </c>
      <c r="R593" s="77">
        <f ca="1">IFERROR(SUM($I$15:I593)/$N$5,"")</f>
        <v>0.1569073465159227</v>
      </c>
    </row>
    <row r="594" spans="1:18" x14ac:dyDescent="0.25">
      <c r="A594" s="169">
        <v>17</v>
      </c>
      <c r="B594" s="174">
        <f t="shared" si="163"/>
        <v>43584.41666666526</v>
      </c>
      <c r="C594" s="127" t="str">
        <f t="shared" ca="1" si="149"/>
        <v/>
      </c>
      <c r="D594" s="180">
        <f t="shared" ca="1" si="150"/>
        <v>829</v>
      </c>
      <c r="E594" s="180">
        <f t="shared" ca="1" si="151"/>
        <v>44</v>
      </c>
      <c r="F594" s="180">
        <f t="shared" ca="1" si="152"/>
        <v>27</v>
      </c>
      <c r="G594" s="180" t="str">
        <f t="shared" ca="1" si="153"/>
        <v/>
      </c>
      <c r="H594" s="180">
        <f t="shared" ca="1" si="154"/>
        <v>4863</v>
      </c>
      <c r="I594" s="183">
        <f t="shared" ca="1" si="155"/>
        <v>32</v>
      </c>
      <c r="J594" s="176" t="str">
        <f t="shared" ca="1" si="156"/>
        <v/>
      </c>
      <c r="K594" s="127" t="str">
        <f t="shared" ca="1" si="157"/>
        <v/>
      </c>
      <c r="L594" s="183" t="str">
        <f t="shared" ca="1" si="158"/>
        <v/>
      </c>
      <c r="M594" s="127" t="str">
        <f t="shared" ca="1" si="159"/>
        <v/>
      </c>
      <c r="N594" s="127" t="str">
        <f t="shared" ca="1" si="160"/>
        <v/>
      </c>
      <c r="O594" s="180" t="str">
        <f t="shared" ca="1" si="161"/>
        <v/>
      </c>
      <c r="P594" s="183" t="str">
        <f t="shared" ca="1" si="162"/>
        <v/>
      </c>
      <c r="Q594" s="120" t="str">
        <f t="shared" ca="1" si="148"/>
        <v/>
      </c>
      <c r="R594" s="77">
        <f ca="1">IFERROR(SUM($I$15:I594)/$N$5,"")</f>
        <v>0.15708751858024414</v>
      </c>
    </row>
    <row r="595" spans="1:18" x14ac:dyDescent="0.25">
      <c r="A595" s="169">
        <v>18</v>
      </c>
      <c r="B595" s="174">
        <f t="shared" si="163"/>
        <v>43584.458333331924</v>
      </c>
      <c r="C595" s="127" t="str">
        <f t="shared" ca="1" si="149"/>
        <v/>
      </c>
      <c r="D595" s="180">
        <f t="shared" ca="1" si="150"/>
        <v>832</v>
      </c>
      <c r="E595" s="180">
        <f t="shared" ca="1" si="151"/>
        <v>44</v>
      </c>
      <c r="F595" s="180">
        <f t="shared" ca="1" si="152"/>
        <v>27</v>
      </c>
      <c r="G595" s="180" t="str">
        <f t="shared" ca="1" si="153"/>
        <v/>
      </c>
      <c r="H595" s="180">
        <f t="shared" ca="1" si="154"/>
        <v>4796</v>
      </c>
      <c r="I595" s="183">
        <f t="shared" ca="1" si="155"/>
        <v>29</v>
      </c>
      <c r="J595" s="176" t="str">
        <f t="shared" ca="1" si="156"/>
        <v/>
      </c>
      <c r="K595" s="127" t="str">
        <f t="shared" ca="1" si="157"/>
        <v/>
      </c>
      <c r="L595" s="183" t="str">
        <f t="shared" ca="1" si="158"/>
        <v/>
      </c>
      <c r="M595" s="127" t="str">
        <f t="shared" ca="1" si="159"/>
        <v/>
      </c>
      <c r="N595" s="127" t="str">
        <f t="shared" ca="1" si="160"/>
        <v/>
      </c>
      <c r="O595" s="180" t="str">
        <f t="shared" ca="1" si="161"/>
        <v/>
      </c>
      <c r="P595" s="183" t="str">
        <f t="shared" ca="1" si="162"/>
        <v/>
      </c>
      <c r="Q595" s="120" t="str">
        <f t="shared" ca="1" si="148"/>
        <v/>
      </c>
      <c r="R595" s="77">
        <f ca="1">IFERROR(SUM($I$15:I595)/$N$5,"")</f>
        <v>0.15725079951353543</v>
      </c>
    </row>
    <row r="596" spans="1:18" x14ac:dyDescent="0.25">
      <c r="A596" s="169">
        <v>19</v>
      </c>
      <c r="B596" s="174">
        <f t="shared" si="163"/>
        <v>43584.499999998588</v>
      </c>
      <c r="C596" s="127" t="str">
        <f t="shared" ca="1" si="149"/>
        <v/>
      </c>
      <c r="D596" s="180">
        <f t="shared" ca="1" si="150"/>
        <v>833</v>
      </c>
      <c r="E596" s="180">
        <f t="shared" ca="1" si="151"/>
        <v>44</v>
      </c>
      <c r="F596" s="180">
        <f t="shared" ca="1" si="152"/>
        <v>26</v>
      </c>
      <c r="G596" s="180" t="str">
        <f t="shared" ca="1" si="153"/>
        <v/>
      </c>
      <c r="H596" s="180">
        <f t="shared" ca="1" si="154"/>
        <v>4430</v>
      </c>
      <c r="I596" s="183">
        <f t="shared" ca="1" si="155"/>
        <v>33</v>
      </c>
      <c r="J596" s="176" t="str">
        <f t="shared" ca="1" si="156"/>
        <v/>
      </c>
      <c r="K596" s="127" t="str">
        <f t="shared" ca="1" si="157"/>
        <v/>
      </c>
      <c r="L596" s="183" t="str">
        <f t="shared" ca="1" si="158"/>
        <v/>
      </c>
      <c r="M596" s="127" t="str">
        <f t="shared" ca="1" si="159"/>
        <v/>
      </c>
      <c r="N596" s="127" t="str">
        <f t="shared" ca="1" si="160"/>
        <v/>
      </c>
      <c r="O596" s="180" t="str">
        <f t="shared" ca="1" si="161"/>
        <v/>
      </c>
      <c r="P596" s="183" t="str">
        <f t="shared" ca="1" si="162"/>
        <v/>
      </c>
      <c r="Q596" s="120" t="str">
        <f t="shared" ca="1" si="148"/>
        <v/>
      </c>
      <c r="R596" s="77">
        <f ca="1">IFERROR(SUM($I$15:I596)/$N$5,"")</f>
        <v>0.15743660195486689</v>
      </c>
    </row>
    <row r="597" spans="1:18" x14ac:dyDescent="0.25">
      <c r="A597" s="169">
        <v>20</v>
      </c>
      <c r="B597" s="174">
        <f t="shared" si="163"/>
        <v>43584.541666665253</v>
      </c>
      <c r="C597" s="127" t="str">
        <f t="shared" ca="1" si="149"/>
        <v/>
      </c>
      <c r="D597" s="180">
        <f t="shared" ca="1" si="150"/>
        <v>839</v>
      </c>
      <c r="E597" s="180">
        <f t="shared" ca="1" si="151"/>
        <v>44</v>
      </c>
      <c r="F597" s="180">
        <f t="shared" ca="1" si="152"/>
        <v>25</v>
      </c>
      <c r="G597" s="180" t="str">
        <f t="shared" ca="1" si="153"/>
        <v/>
      </c>
      <c r="H597" s="180">
        <f t="shared" ca="1" si="154"/>
        <v>4673</v>
      </c>
      <c r="I597" s="183">
        <f t="shared" ca="1" si="155"/>
        <v>34</v>
      </c>
      <c r="J597" s="176" t="str">
        <f t="shared" ca="1" si="156"/>
        <v/>
      </c>
      <c r="K597" s="127" t="str">
        <f t="shared" ca="1" si="157"/>
        <v/>
      </c>
      <c r="L597" s="183" t="str">
        <f t="shared" ca="1" si="158"/>
        <v/>
      </c>
      <c r="M597" s="127" t="str">
        <f t="shared" ca="1" si="159"/>
        <v/>
      </c>
      <c r="N597" s="127" t="str">
        <f t="shared" ca="1" si="160"/>
        <v/>
      </c>
      <c r="O597" s="180" t="str">
        <f t="shared" ca="1" si="161"/>
        <v/>
      </c>
      <c r="P597" s="183" t="str">
        <f t="shared" ca="1" si="162"/>
        <v/>
      </c>
      <c r="Q597" s="120" t="str">
        <f t="shared" ca="1" si="148"/>
        <v/>
      </c>
      <c r="R597" s="77">
        <f ca="1">IFERROR(SUM($I$15:I597)/$N$5,"")</f>
        <v>0.15762803477320841</v>
      </c>
    </row>
    <row r="598" spans="1:18" x14ac:dyDescent="0.25">
      <c r="A598" s="169">
        <v>21</v>
      </c>
      <c r="B598" s="174">
        <f t="shared" si="163"/>
        <v>43584.583333331917</v>
      </c>
      <c r="C598" s="127" t="str">
        <f t="shared" ca="1" si="149"/>
        <v/>
      </c>
      <c r="D598" s="180">
        <f t="shared" ca="1" si="150"/>
        <v>840</v>
      </c>
      <c r="E598" s="180">
        <f t="shared" ca="1" si="151"/>
        <v>44</v>
      </c>
      <c r="F598" s="180">
        <f t="shared" ca="1" si="152"/>
        <v>23</v>
      </c>
      <c r="G598" s="180" t="str">
        <f t="shared" ca="1" si="153"/>
        <v/>
      </c>
      <c r="H598" s="180">
        <f t="shared" ca="1" si="154"/>
        <v>4610</v>
      </c>
      <c r="I598" s="183">
        <f t="shared" ca="1" si="155"/>
        <v>31</v>
      </c>
      <c r="J598" s="176" t="str">
        <f t="shared" ca="1" si="156"/>
        <v/>
      </c>
      <c r="K598" s="127" t="str">
        <f t="shared" ca="1" si="157"/>
        <v/>
      </c>
      <c r="L598" s="183" t="str">
        <f t="shared" ca="1" si="158"/>
        <v/>
      </c>
      <c r="M598" s="127" t="str">
        <f t="shared" ca="1" si="159"/>
        <v/>
      </c>
      <c r="N598" s="127" t="str">
        <f t="shared" ca="1" si="160"/>
        <v/>
      </c>
      <c r="O598" s="180" t="str">
        <f t="shared" ca="1" si="161"/>
        <v/>
      </c>
      <c r="P598" s="183" t="str">
        <f t="shared" ca="1" si="162"/>
        <v/>
      </c>
      <c r="Q598" s="120" t="str">
        <f t="shared" ca="1" si="148"/>
        <v/>
      </c>
      <c r="R598" s="77">
        <f ca="1">IFERROR(SUM($I$15:I598)/$N$5,"")</f>
        <v>0.15780257646051979</v>
      </c>
    </row>
    <row r="599" spans="1:18" x14ac:dyDescent="0.25">
      <c r="A599" s="169">
        <v>22</v>
      </c>
      <c r="B599" s="174">
        <f t="shared" si="163"/>
        <v>43584.624999998581</v>
      </c>
      <c r="C599" s="127" t="str">
        <f t="shared" ca="1" si="149"/>
        <v/>
      </c>
      <c r="D599" s="180">
        <f t="shared" ca="1" si="150"/>
        <v>824</v>
      </c>
      <c r="E599" s="180">
        <f t="shared" ca="1" si="151"/>
        <v>44</v>
      </c>
      <c r="F599" s="180">
        <f t="shared" ca="1" si="152"/>
        <v>24</v>
      </c>
      <c r="G599" s="180" t="str">
        <f t="shared" ca="1" si="153"/>
        <v/>
      </c>
      <c r="H599" s="180">
        <f t="shared" ca="1" si="154"/>
        <v>4660</v>
      </c>
      <c r="I599" s="183">
        <f t="shared" ca="1" si="155"/>
        <v>32</v>
      </c>
      <c r="J599" s="176" t="str">
        <f t="shared" ca="1" si="156"/>
        <v/>
      </c>
      <c r="K599" s="127" t="str">
        <f t="shared" ca="1" si="157"/>
        <v/>
      </c>
      <c r="L599" s="183" t="str">
        <f t="shared" ca="1" si="158"/>
        <v/>
      </c>
      <c r="M599" s="127" t="str">
        <f t="shared" ca="1" si="159"/>
        <v/>
      </c>
      <c r="N599" s="127" t="str">
        <f t="shared" ca="1" si="160"/>
        <v/>
      </c>
      <c r="O599" s="180" t="str">
        <f t="shared" ca="1" si="161"/>
        <v/>
      </c>
      <c r="P599" s="183" t="str">
        <f t="shared" ca="1" si="162"/>
        <v/>
      </c>
      <c r="Q599" s="120" t="str">
        <f t="shared" ca="1" si="148"/>
        <v/>
      </c>
      <c r="R599" s="77">
        <f ca="1">IFERROR(SUM($I$15:I599)/$N$5,"")</f>
        <v>0.15798274852484123</v>
      </c>
    </row>
    <row r="600" spans="1:18" x14ac:dyDescent="0.25">
      <c r="A600" s="169">
        <v>23</v>
      </c>
      <c r="B600" s="174">
        <f t="shared" si="163"/>
        <v>43584.666666665245</v>
      </c>
      <c r="C600" s="127" t="str">
        <f t="shared" ca="1" si="149"/>
        <v/>
      </c>
      <c r="D600" s="180">
        <f t="shared" ca="1" si="150"/>
        <v>825</v>
      </c>
      <c r="E600" s="180">
        <f t="shared" ca="1" si="151"/>
        <v>44</v>
      </c>
      <c r="F600" s="180">
        <f t="shared" ca="1" si="152"/>
        <v>25</v>
      </c>
      <c r="G600" s="180" t="str">
        <f t="shared" ca="1" si="153"/>
        <v/>
      </c>
      <c r="H600" s="180">
        <f t="shared" ca="1" si="154"/>
        <v>4790</v>
      </c>
      <c r="I600" s="183">
        <f t="shared" ca="1" si="155"/>
        <v>33</v>
      </c>
      <c r="J600" s="176" t="str">
        <f t="shared" ca="1" si="156"/>
        <v/>
      </c>
      <c r="K600" s="127" t="str">
        <f t="shared" ca="1" si="157"/>
        <v/>
      </c>
      <c r="L600" s="183" t="str">
        <f t="shared" ca="1" si="158"/>
        <v/>
      </c>
      <c r="M600" s="127" t="str">
        <f t="shared" ca="1" si="159"/>
        <v/>
      </c>
      <c r="N600" s="127" t="str">
        <f t="shared" ca="1" si="160"/>
        <v/>
      </c>
      <c r="O600" s="180" t="str">
        <f t="shared" ca="1" si="161"/>
        <v/>
      </c>
      <c r="P600" s="183" t="str">
        <f t="shared" ca="1" si="162"/>
        <v/>
      </c>
      <c r="Q600" s="120" t="str">
        <f t="shared" ca="1" si="148"/>
        <v/>
      </c>
      <c r="R600" s="77">
        <f ca="1">IFERROR(SUM($I$15:I600)/$N$5,"")</f>
        <v>0.15816855096617269</v>
      </c>
    </row>
    <row r="601" spans="1:18" x14ac:dyDescent="0.25">
      <c r="A601" s="169">
        <v>24</v>
      </c>
      <c r="B601" s="174">
        <f t="shared" si="163"/>
        <v>43584.70833333191</v>
      </c>
      <c r="C601" s="127" t="str">
        <f t="shared" ca="1" si="149"/>
        <v/>
      </c>
      <c r="D601" s="180">
        <f t="shared" ca="1" si="150"/>
        <v>815</v>
      </c>
      <c r="E601" s="180">
        <f t="shared" ca="1" si="151"/>
        <v>44</v>
      </c>
      <c r="F601" s="180">
        <f t="shared" ca="1" si="152"/>
        <v>24</v>
      </c>
      <c r="G601" s="180" t="str">
        <f t="shared" ca="1" si="153"/>
        <v/>
      </c>
      <c r="H601" s="180">
        <f t="shared" ca="1" si="154"/>
        <v>4815</v>
      </c>
      <c r="I601" s="183">
        <f t="shared" ca="1" si="155"/>
        <v>30</v>
      </c>
      <c r="J601" s="176" t="str">
        <f t="shared" ca="1" si="156"/>
        <v/>
      </c>
      <c r="K601" s="127" t="str">
        <f t="shared" ca="1" si="157"/>
        <v/>
      </c>
      <c r="L601" s="183" t="str">
        <f t="shared" ca="1" si="158"/>
        <v/>
      </c>
      <c r="M601" s="127" t="str">
        <f t="shared" ca="1" si="159"/>
        <v/>
      </c>
      <c r="N601" s="127" t="str">
        <f t="shared" ca="1" si="160"/>
        <v/>
      </c>
      <c r="O601" s="180" t="str">
        <f t="shared" ca="1" si="161"/>
        <v/>
      </c>
      <c r="P601" s="183" t="str">
        <f t="shared" ca="1" si="162"/>
        <v/>
      </c>
      <c r="Q601" s="120" t="str">
        <f t="shared" ca="1" si="148"/>
        <v/>
      </c>
      <c r="R601" s="77">
        <f ca="1">IFERROR(SUM($I$15:I601)/$N$5,"")</f>
        <v>0.15833746227647402</v>
      </c>
    </row>
    <row r="602" spans="1:18" x14ac:dyDescent="0.25">
      <c r="A602" s="169">
        <v>25</v>
      </c>
      <c r="B602" s="174">
        <f t="shared" si="163"/>
        <v>43584.749999998574</v>
      </c>
      <c r="C602" s="127" t="str">
        <f t="shared" ca="1" si="149"/>
        <v/>
      </c>
      <c r="D602" s="180">
        <f t="shared" ca="1" si="150"/>
        <v>832</v>
      </c>
      <c r="E602" s="180">
        <f t="shared" ca="1" si="151"/>
        <v>44</v>
      </c>
      <c r="F602" s="180">
        <f t="shared" ca="1" si="152"/>
        <v>24</v>
      </c>
      <c r="G602" s="180" t="str">
        <f t="shared" ca="1" si="153"/>
        <v/>
      </c>
      <c r="H602" s="180">
        <f t="shared" ca="1" si="154"/>
        <v>4581</v>
      </c>
      <c r="I602" s="183">
        <f t="shared" ca="1" si="155"/>
        <v>32</v>
      </c>
      <c r="J602" s="176" t="str">
        <f t="shared" ca="1" si="156"/>
        <v/>
      </c>
      <c r="K602" s="127" t="str">
        <f t="shared" ca="1" si="157"/>
        <v/>
      </c>
      <c r="L602" s="183" t="str">
        <f t="shared" ca="1" si="158"/>
        <v/>
      </c>
      <c r="M602" s="127" t="str">
        <f t="shared" ca="1" si="159"/>
        <v/>
      </c>
      <c r="N602" s="127" t="str">
        <f t="shared" ca="1" si="160"/>
        <v/>
      </c>
      <c r="O602" s="180" t="str">
        <f t="shared" ca="1" si="161"/>
        <v/>
      </c>
      <c r="P602" s="183" t="str">
        <f t="shared" ca="1" si="162"/>
        <v/>
      </c>
      <c r="Q602" s="120" t="str">
        <f t="shared" ca="1" si="148"/>
        <v/>
      </c>
      <c r="R602" s="77">
        <f ca="1">IFERROR(SUM($I$15:I602)/$N$5,"")</f>
        <v>0.15851763434079547</v>
      </c>
    </row>
    <row r="603" spans="1:18" x14ac:dyDescent="0.25">
      <c r="A603" s="169">
        <v>26</v>
      </c>
      <c r="B603" s="174">
        <f t="shared" si="163"/>
        <v>43584.791666665238</v>
      </c>
      <c r="C603" s="127" t="str">
        <f t="shared" ca="1" si="149"/>
        <v/>
      </c>
      <c r="D603" s="180">
        <f t="shared" ca="1" si="150"/>
        <v>836</v>
      </c>
      <c r="E603" s="180">
        <f t="shared" ca="1" si="151"/>
        <v>44</v>
      </c>
      <c r="F603" s="180">
        <f t="shared" ca="1" si="152"/>
        <v>26</v>
      </c>
      <c r="G603" s="180" t="str">
        <f t="shared" ca="1" si="153"/>
        <v/>
      </c>
      <c r="H603" s="180">
        <f t="shared" ca="1" si="154"/>
        <v>4510</v>
      </c>
      <c r="I603" s="183">
        <f t="shared" ca="1" si="155"/>
        <v>30</v>
      </c>
      <c r="J603" s="176" t="str">
        <f t="shared" ca="1" si="156"/>
        <v/>
      </c>
      <c r="K603" s="127" t="str">
        <f t="shared" ca="1" si="157"/>
        <v/>
      </c>
      <c r="L603" s="183" t="str">
        <f t="shared" ca="1" si="158"/>
        <v/>
      </c>
      <c r="M603" s="127" t="str">
        <f t="shared" ca="1" si="159"/>
        <v/>
      </c>
      <c r="N603" s="127" t="str">
        <f t="shared" ca="1" si="160"/>
        <v/>
      </c>
      <c r="O603" s="180" t="str">
        <f t="shared" ca="1" si="161"/>
        <v/>
      </c>
      <c r="P603" s="183" t="str">
        <f t="shared" ca="1" si="162"/>
        <v/>
      </c>
      <c r="Q603" s="120" t="str">
        <f t="shared" ca="1" si="148"/>
        <v/>
      </c>
      <c r="R603" s="77">
        <f ca="1">IFERROR(SUM($I$15:I603)/$N$5,"")</f>
        <v>0.1586865456510968</v>
      </c>
    </row>
    <row r="604" spans="1:18" x14ac:dyDescent="0.25">
      <c r="A604" s="169">
        <v>27</v>
      </c>
      <c r="B604" s="174">
        <f t="shared" si="163"/>
        <v>43584.833333331902</v>
      </c>
      <c r="C604" s="127" t="str">
        <f t="shared" ca="1" si="149"/>
        <v/>
      </c>
      <c r="D604" s="180">
        <f t="shared" ca="1" si="150"/>
        <v>833</v>
      </c>
      <c r="E604" s="180">
        <f t="shared" ca="1" si="151"/>
        <v>44</v>
      </c>
      <c r="F604" s="180">
        <f t="shared" ca="1" si="152"/>
        <v>24</v>
      </c>
      <c r="G604" s="180" t="str">
        <f t="shared" ca="1" si="153"/>
        <v/>
      </c>
      <c r="H604" s="180">
        <f t="shared" ca="1" si="154"/>
        <v>4942</v>
      </c>
      <c r="I604" s="183">
        <f t="shared" ca="1" si="155"/>
        <v>30</v>
      </c>
      <c r="J604" s="176" t="str">
        <f t="shared" ca="1" si="156"/>
        <v/>
      </c>
      <c r="K604" s="127" t="str">
        <f t="shared" ca="1" si="157"/>
        <v/>
      </c>
      <c r="L604" s="183" t="str">
        <f t="shared" ca="1" si="158"/>
        <v/>
      </c>
      <c r="M604" s="127" t="str">
        <f t="shared" ca="1" si="159"/>
        <v/>
      </c>
      <c r="N604" s="127" t="str">
        <f t="shared" ca="1" si="160"/>
        <v/>
      </c>
      <c r="O604" s="180" t="str">
        <f t="shared" ca="1" si="161"/>
        <v/>
      </c>
      <c r="P604" s="183" t="str">
        <f t="shared" ca="1" si="162"/>
        <v/>
      </c>
      <c r="Q604" s="120" t="str">
        <f t="shared" ca="1" si="148"/>
        <v/>
      </c>
      <c r="R604" s="77">
        <f ca="1">IFERROR(SUM($I$15:I604)/$N$5,"")</f>
        <v>0.15885545696139813</v>
      </c>
    </row>
    <row r="605" spans="1:18" x14ac:dyDescent="0.25">
      <c r="A605" s="169">
        <v>28</v>
      </c>
      <c r="B605" s="174">
        <f t="shared" si="163"/>
        <v>43584.874999998567</v>
      </c>
      <c r="C605" s="127" t="str">
        <f t="shared" ca="1" si="149"/>
        <v/>
      </c>
      <c r="D605" s="180">
        <f t="shared" ca="1" si="150"/>
        <v>831</v>
      </c>
      <c r="E605" s="180">
        <f t="shared" ca="1" si="151"/>
        <v>44</v>
      </c>
      <c r="F605" s="180">
        <f t="shared" ca="1" si="152"/>
        <v>28</v>
      </c>
      <c r="G605" s="180" t="str">
        <f t="shared" ca="1" si="153"/>
        <v/>
      </c>
      <c r="H605" s="180">
        <f t="shared" ca="1" si="154"/>
        <v>4871</v>
      </c>
      <c r="I605" s="183">
        <f t="shared" ca="1" si="155"/>
        <v>34</v>
      </c>
      <c r="J605" s="176" t="str">
        <f t="shared" ca="1" si="156"/>
        <v/>
      </c>
      <c r="K605" s="127" t="str">
        <f t="shared" ca="1" si="157"/>
        <v/>
      </c>
      <c r="L605" s="183" t="str">
        <f t="shared" ca="1" si="158"/>
        <v/>
      </c>
      <c r="M605" s="127" t="str">
        <f t="shared" ca="1" si="159"/>
        <v/>
      </c>
      <c r="N605" s="127" t="str">
        <f t="shared" ca="1" si="160"/>
        <v/>
      </c>
      <c r="O605" s="180" t="str">
        <f t="shared" ca="1" si="161"/>
        <v/>
      </c>
      <c r="P605" s="183" t="str">
        <f t="shared" ca="1" si="162"/>
        <v/>
      </c>
      <c r="Q605" s="120" t="str">
        <f t="shared" ca="1" si="148"/>
        <v/>
      </c>
      <c r="R605" s="77">
        <f ca="1">IFERROR(SUM($I$15:I605)/$N$5,"")</f>
        <v>0.15904688977973966</v>
      </c>
    </row>
    <row r="606" spans="1:18" x14ac:dyDescent="0.25">
      <c r="A606" s="169">
        <v>29</v>
      </c>
      <c r="B606" s="174">
        <f t="shared" si="163"/>
        <v>43584.916666665231</v>
      </c>
      <c r="C606" s="127" t="str">
        <f t="shared" ca="1" si="149"/>
        <v/>
      </c>
      <c r="D606" s="180">
        <f t="shared" ca="1" si="150"/>
        <v>823</v>
      </c>
      <c r="E606" s="180">
        <f t="shared" ca="1" si="151"/>
        <v>44</v>
      </c>
      <c r="F606" s="180">
        <f t="shared" ca="1" si="152"/>
        <v>24</v>
      </c>
      <c r="G606" s="180" t="str">
        <f t="shared" ca="1" si="153"/>
        <v/>
      </c>
      <c r="H606" s="180">
        <f t="shared" ca="1" si="154"/>
        <v>5165</v>
      </c>
      <c r="I606" s="183">
        <f t="shared" ca="1" si="155"/>
        <v>30</v>
      </c>
      <c r="J606" s="176" t="str">
        <f t="shared" ca="1" si="156"/>
        <v/>
      </c>
      <c r="K606" s="127" t="str">
        <f t="shared" ca="1" si="157"/>
        <v/>
      </c>
      <c r="L606" s="183" t="str">
        <f t="shared" ca="1" si="158"/>
        <v/>
      </c>
      <c r="M606" s="127" t="str">
        <f t="shared" ca="1" si="159"/>
        <v/>
      </c>
      <c r="N606" s="127" t="str">
        <f t="shared" ca="1" si="160"/>
        <v/>
      </c>
      <c r="O606" s="180" t="str">
        <f t="shared" ca="1" si="161"/>
        <v/>
      </c>
      <c r="P606" s="183" t="str">
        <f t="shared" ca="1" si="162"/>
        <v/>
      </c>
      <c r="Q606" s="120" t="str">
        <f t="shared" ca="1" si="148"/>
        <v/>
      </c>
      <c r="R606" s="77">
        <f ca="1">IFERROR(SUM($I$15:I606)/$N$5,"")</f>
        <v>0.15921580109004099</v>
      </c>
    </row>
    <row r="607" spans="1:18" x14ac:dyDescent="0.25">
      <c r="A607" s="169">
        <v>30</v>
      </c>
      <c r="B607" s="174">
        <f t="shared" si="163"/>
        <v>43584.958333331895</v>
      </c>
      <c r="C607" s="127" t="str">
        <f t="shared" ca="1" si="149"/>
        <v/>
      </c>
      <c r="D607" s="180">
        <f t="shared" ca="1" si="150"/>
        <v>818</v>
      </c>
      <c r="E607" s="180">
        <f t="shared" ca="1" si="151"/>
        <v>44</v>
      </c>
      <c r="F607" s="180">
        <f t="shared" ca="1" si="152"/>
        <v>26</v>
      </c>
      <c r="G607" s="180">
        <f t="shared" ca="1" si="153"/>
        <v>185.64</v>
      </c>
      <c r="H607" s="180">
        <f t="shared" ca="1" si="154"/>
        <v>5083</v>
      </c>
      <c r="I607" s="183">
        <f t="shared" ca="1" si="155"/>
        <v>34</v>
      </c>
      <c r="J607" s="176" t="str">
        <f t="shared" ca="1" si="156"/>
        <v/>
      </c>
      <c r="K607" s="127" t="str">
        <f t="shared" ca="1" si="157"/>
        <v/>
      </c>
      <c r="L607" s="183" t="str">
        <f t="shared" ca="1" si="158"/>
        <v/>
      </c>
      <c r="M607" s="127" t="str">
        <f t="shared" ca="1" si="159"/>
        <v/>
      </c>
      <c r="N607" s="127" t="str">
        <f t="shared" ca="1" si="160"/>
        <v/>
      </c>
      <c r="O607" s="180" t="str">
        <f t="shared" ca="1" si="161"/>
        <v/>
      </c>
      <c r="P607" s="183" t="str">
        <f t="shared" ca="1" si="162"/>
        <v/>
      </c>
      <c r="Q607" s="120" t="str">
        <f t="shared" ca="1" si="148"/>
        <v/>
      </c>
      <c r="R607" s="77">
        <f ca="1">IFERROR(SUM($I$15:I607)/$N$5,"")</f>
        <v>0.15940723390838252</v>
      </c>
    </row>
    <row r="608" spans="1:18" x14ac:dyDescent="0.25">
      <c r="A608" s="169">
        <v>31</v>
      </c>
      <c r="B608" s="174">
        <f t="shared" si="163"/>
        <v>43584.999999998559</v>
      </c>
      <c r="C608" s="127" t="str">
        <f t="shared" ca="1" si="149"/>
        <v/>
      </c>
      <c r="D608" s="180">
        <f t="shared" ca="1" si="150"/>
        <v>810</v>
      </c>
      <c r="E608" s="180">
        <f t="shared" ca="1" si="151"/>
        <v>44</v>
      </c>
      <c r="F608" s="180">
        <f t="shared" ca="1" si="152"/>
        <v>24</v>
      </c>
      <c r="G608" s="180" t="str">
        <f t="shared" ca="1" si="153"/>
        <v/>
      </c>
      <c r="H608" s="180">
        <f t="shared" ca="1" si="154"/>
        <v>4913</v>
      </c>
      <c r="I608" s="183">
        <f t="shared" ca="1" si="155"/>
        <v>32</v>
      </c>
      <c r="J608" s="176" t="str">
        <f t="shared" ca="1" si="156"/>
        <v/>
      </c>
      <c r="K608" s="127" t="str">
        <f t="shared" ca="1" si="157"/>
        <v/>
      </c>
      <c r="L608" s="183" t="str">
        <f t="shared" ca="1" si="158"/>
        <v/>
      </c>
      <c r="M608" s="127" t="str">
        <f t="shared" ca="1" si="159"/>
        <v/>
      </c>
      <c r="N608" s="127" t="str">
        <f t="shared" ca="1" si="160"/>
        <v/>
      </c>
      <c r="O608" s="180" t="str">
        <f t="shared" ca="1" si="161"/>
        <v/>
      </c>
      <c r="P608" s="183" t="str">
        <f t="shared" ca="1" si="162"/>
        <v/>
      </c>
      <c r="Q608" s="120" t="str">
        <f t="shared" ca="1" si="148"/>
        <v/>
      </c>
      <c r="R608" s="77">
        <f ca="1">IFERROR(SUM($I$15:I608)/$N$5,"")</f>
        <v>0.15958740597270393</v>
      </c>
    </row>
    <row r="609" spans="1:18" x14ac:dyDescent="0.25">
      <c r="A609" s="169">
        <v>32</v>
      </c>
      <c r="B609" s="174">
        <f t="shared" si="163"/>
        <v>43585.041666665224</v>
      </c>
      <c r="C609" s="127" t="str">
        <f t="shared" ca="1" si="149"/>
        <v/>
      </c>
      <c r="D609" s="180">
        <f t="shared" ca="1" si="150"/>
        <v>800</v>
      </c>
      <c r="E609" s="180">
        <f t="shared" ca="1" si="151"/>
        <v>44</v>
      </c>
      <c r="F609" s="180">
        <f t="shared" ca="1" si="152"/>
        <v>25</v>
      </c>
      <c r="G609" s="180" t="str">
        <f t="shared" ca="1" si="153"/>
        <v/>
      </c>
      <c r="H609" s="180">
        <f t="shared" ca="1" si="154"/>
        <v>5011</v>
      </c>
      <c r="I609" s="183">
        <f t="shared" ca="1" si="155"/>
        <v>33</v>
      </c>
      <c r="J609" s="176" t="str">
        <f t="shared" ca="1" si="156"/>
        <v/>
      </c>
      <c r="K609" s="127" t="str">
        <f t="shared" ca="1" si="157"/>
        <v/>
      </c>
      <c r="L609" s="183" t="str">
        <f t="shared" ca="1" si="158"/>
        <v/>
      </c>
      <c r="M609" s="127" t="str">
        <f t="shared" ca="1" si="159"/>
        <v/>
      </c>
      <c r="N609" s="127" t="str">
        <f t="shared" ca="1" si="160"/>
        <v/>
      </c>
      <c r="O609" s="180" t="str">
        <f t="shared" ca="1" si="161"/>
        <v/>
      </c>
      <c r="P609" s="183" t="str">
        <f t="shared" ca="1" si="162"/>
        <v/>
      </c>
      <c r="Q609" s="120" t="str">
        <f t="shared" ca="1" si="148"/>
        <v/>
      </c>
      <c r="R609" s="77">
        <f ca="1">IFERROR(SUM($I$15:I609)/$N$5,"")</f>
        <v>0.15977320841403542</v>
      </c>
    </row>
    <row r="610" spans="1:18" x14ac:dyDescent="0.25">
      <c r="A610" s="169">
        <v>33</v>
      </c>
      <c r="B610" s="174">
        <f t="shared" si="163"/>
        <v>43585.083333331888</v>
      </c>
      <c r="C610" s="127" t="str">
        <f t="shared" ca="1" si="149"/>
        <v/>
      </c>
      <c r="D610" s="180">
        <f t="shared" ca="1" si="150"/>
        <v>801</v>
      </c>
      <c r="E610" s="180">
        <f t="shared" ca="1" si="151"/>
        <v>44</v>
      </c>
      <c r="F610" s="180">
        <f t="shared" ca="1" si="152"/>
        <v>26</v>
      </c>
      <c r="G610" s="180" t="str">
        <f t="shared" ca="1" si="153"/>
        <v/>
      </c>
      <c r="H610" s="180">
        <f t="shared" ca="1" si="154"/>
        <v>4876</v>
      </c>
      <c r="I610" s="183">
        <f t="shared" ca="1" si="155"/>
        <v>30</v>
      </c>
      <c r="J610" s="176" t="str">
        <f t="shared" ca="1" si="156"/>
        <v/>
      </c>
      <c r="K610" s="127" t="str">
        <f t="shared" ca="1" si="157"/>
        <v/>
      </c>
      <c r="L610" s="183" t="str">
        <f t="shared" ca="1" si="158"/>
        <v/>
      </c>
      <c r="M610" s="127" t="str">
        <f t="shared" ca="1" si="159"/>
        <v/>
      </c>
      <c r="N610" s="127" t="str">
        <f t="shared" ca="1" si="160"/>
        <v/>
      </c>
      <c r="O610" s="180" t="str">
        <f t="shared" ca="1" si="161"/>
        <v/>
      </c>
      <c r="P610" s="183" t="str">
        <f t="shared" ca="1" si="162"/>
        <v/>
      </c>
      <c r="Q610" s="120" t="str">
        <f t="shared" ca="1" si="148"/>
        <v/>
      </c>
      <c r="R610" s="77">
        <f ca="1">IFERROR(SUM($I$15:I610)/$N$5,"")</f>
        <v>0.15994211972433675</v>
      </c>
    </row>
    <row r="611" spans="1:18" x14ac:dyDescent="0.25">
      <c r="A611" s="169">
        <v>34</v>
      </c>
      <c r="B611" s="174">
        <f t="shared" si="163"/>
        <v>43585.124999998552</v>
      </c>
      <c r="C611" s="127" t="str">
        <f t="shared" ca="1" si="149"/>
        <v/>
      </c>
      <c r="D611" s="180">
        <f t="shared" ca="1" si="150"/>
        <v>803</v>
      </c>
      <c r="E611" s="180">
        <f t="shared" ca="1" si="151"/>
        <v>44</v>
      </c>
      <c r="F611" s="180">
        <f t="shared" ca="1" si="152"/>
        <v>27</v>
      </c>
      <c r="G611" s="180" t="str">
        <f t="shared" ca="1" si="153"/>
        <v/>
      </c>
      <c r="H611" s="180">
        <f t="shared" ca="1" si="154"/>
        <v>4910</v>
      </c>
      <c r="I611" s="183">
        <f t="shared" ca="1" si="155"/>
        <v>32</v>
      </c>
      <c r="J611" s="176" t="str">
        <f t="shared" ca="1" si="156"/>
        <v/>
      </c>
      <c r="K611" s="127" t="str">
        <f t="shared" ca="1" si="157"/>
        <v/>
      </c>
      <c r="L611" s="183" t="str">
        <f t="shared" ca="1" si="158"/>
        <v/>
      </c>
      <c r="M611" s="127" t="str">
        <f t="shared" ca="1" si="159"/>
        <v/>
      </c>
      <c r="N611" s="127" t="str">
        <f t="shared" ca="1" si="160"/>
        <v/>
      </c>
      <c r="O611" s="180" t="str">
        <f t="shared" ca="1" si="161"/>
        <v/>
      </c>
      <c r="P611" s="183" t="str">
        <f t="shared" ca="1" si="162"/>
        <v/>
      </c>
      <c r="Q611" s="120" t="str">
        <f t="shared" ca="1" si="148"/>
        <v/>
      </c>
      <c r="R611" s="77">
        <f ca="1">IFERROR(SUM($I$15:I611)/$N$5,"")</f>
        <v>0.16012229178865817</v>
      </c>
    </row>
    <row r="612" spans="1:18" x14ac:dyDescent="0.25">
      <c r="A612" s="169">
        <v>35</v>
      </c>
      <c r="B612" s="174">
        <f t="shared" si="163"/>
        <v>43585.166666665216</v>
      </c>
      <c r="C612" s="127" t="str">
        <f t="shared" ca="1" si="149"/>
        <v/>
      </c>
      <c r="D612" s="180">
        <f t="shared" ca="1" si="150"/>
        <v>801</v>
      </c>
      <c r="E612" s="180">
        <f t="shared" ca="1" si="151"/>
        <v>44</v>
      </c>
      <c r="F612" s="180">
        <f t="shared" ca="1" si="152"/>
        <v>26</v>
      </c>
      <c r="G612" s="180" t="str">
        <f t="shared" ca="1" si="153"/>
        <v/>
      </c>
      <c r="H612" s="180">
        <f t="shared" ca="1" si="154"/>
        <v>5023</v>
      </c>
      <c r="I612" s="183">
        <f t="shared" ca="1" si="155"/>
        <v>34</v>
      </c>
      <c r="J612" s="176" t="str">
        <f t="shared" ca="1" si="156"/>
        <v/>
      </c>
      <c r="K612" s="127" t="str">
        <f t="shared" ca="1" si="157"/>
        <v/>
      </c>
      <c r="L612" s="183" t="str">
        <f t="shared" ca="1" si="158"/>
        <v/>
      </c>
      <c r="M612" s="127" t="str">
        <f t="shared" ca="1" si="159"/>
        <v/>
      </c>
      <c r="N612" s="127" t="str">
        <f t="shared" ca="1" si="160"/>
        <v/>
      </c>
      <c r="O612" s="180" t="str">
        <f t="shared" ca="1" si="161"/>
        <v/>
      </c>
      <c r="P612" s="183" t="str">
        <f t="shared" ca="1" si="162"/>
        <v/>
      </c>
      <c r="Q612" s="120" t="str">
        <f t="shared" ref="Q612:Q675" ca="1" si="164">IFERROR(Q611-I612,"")</f>
        <v/>
      </c>
      <c r="R612" s="77">
        <f ca="1">IFERROR(SUM($I$15:I612)/$N$5,"")</f>
        <v>0.16031372460699969</v>
      </c>
    </row>
    <row r="613" spans="1:18" x14ac:dyDescent="0.25">
      <c r="A613" s="169">
        <v>36</v>
      </c>
      <c r="B613" s="174">
        <f t="shared" si="163"/>
        <v>43585.208333331881</v>
      </c>
      <c r="C613" s="127" t="str">
        <f t="shared" ca="1" si="149"/>
        <v/>
      </c>
      <c r="D613" s="180">
        <f t="shared" ca="1" si="150"/>
        <v>800</v>
      </c>
      <c r="E613" s="180">
        <f t="shared" ca="1" si="151"/>
        <v>44</v>
      </c>
      <c r="F613" s="180">
        <f t="shared" ca="1" si="152"/>
        <v>27</v>
      </c>
      <c r="G613" s="180" t="str">
        <f t="shared" ca="1" si="153"/>
        <v/>
      </c>
      <c r="H613" s="180">
        <f t="shared" ca="1" si="154"/>
        <v>5164</v>
      </c>
      <c r="I613" s="183">
        <f t="shared" ca="1" si="155"/>
        <v>32</v>
      </c>
      <c r="J613" s="176" t="str">
        <f t="shared" ca="1" si="156"/>
        <v/>
      </c>
      <c r="K613" s="127" t="str">
        <f t="shared" ca="1" si="157"/>
        <v/>
      </c>
      <c r="L613" s="183" t="str">
        <f t="shared" ca="1" si="158"/>
        <v/>
      </c>
      <c r="M613" s="127" t="str">
        <f t="shared" ca="1" si="159"/>
        <v/>
      </c>
      <c r="N613" s="127" t="str">
        <f t="shared" ca="1" si="160"/>
        <v/>
      </c>
      <c r="O613" s="180" t="str">
        <f t="shared" ca="1" si="161"/>
        <v/>
      </c>
      <c r="P613" s="183" t="str">
        <f t="shared" ca="1" si="162"/>
        <v/>
      </c>
      <c r="Q613" s="120" t="str">
        <f t="shared" ca="1" si="164"/>
        <v/>
      </c>
      <c r="R613" s="77">
        <f ca="1">IFERROR(SUM($I$15:I613)/$N$5,"")</f>
        <v>0.16049389667132111</v>
      </c>
    </row>
    <row r="614" spans="1:18" x14ac:dyDescent="0.25">
      <c r="A614" s="169">
        <v>37</v>
      </c>
      <c r="B614" s="174">
        <f t="shared" si="163"/>
        <v>43585.249999998545</v>
      </c>
      <c r="C614" s="127" t="str">
        <f t="shared" ca="1" si="149"/>
        <v/>
      </c>
      <c r="D614" s="180">
        <f t="shared" ca="1" si="150"/>
        <v>800</v>
      </c>
      <c r="E614" s="180">
        <f t="shared" ca="1" si="151"/>
        <v>44</v>
      </c>
      <c r="F614" s="180">
        <f t="shared" ca="1" si="152"/>
        <v>26</v>
      </c>
      <c r="G614" s="180" t="str">
        <f t="shared" ca="1" si="153"/>
        <v/>
      </c>
      <c r="H614" s="180">
        <f t="shared" ca="1" si="154"/>
        <v>5033</v>
      </c>
      <c r="I614" s="183">
        <f t="shared" ca="1" si="155"/>
        <v>35</v>
      </c>
      <c r="J614" s="176" t="str">
        <f t="shared" ca="1" si="156"/>
        <v/>
      </c>
      <c r="K614" s="127" t="str">
        <f t="shared" ca="1" si="157"/>
        <v/>
      </c>
      <c r="L614" s="183" t="str">
        <f t="shared" ca="1" si="158"/>
        <v/>
      </c>
      <c r="M614" s="127" t="str">
        <f t="shared" ca="1" si="159"/>
        <v/>
      </c>
      <c r="N614" s="127" t="str">
        <f t="shared" ca="1" si="160"/>
        <v/>
      </c>
      <c r="O614" s="180" t="str">
        <f t="shared" ca="1" si="161"/>
        <v/>
      </c>
      <c r="P614" s="183" t="str">
        <f t="shared" ca="1" si="162"/>
        <v/>
      </c>
      <c r="Q614" s="120" t="str">
        <f t="shared" ca="1" si="164"/>
        <v/>
      </c>
      <c r="R614" s="77">
        <f ca="1">IFERROR(SUM($I$15:I614)/$N$5,"")</f>
        <v>0.16069095986667267</v>
      </c>
    </row>
    <row r="615" spans="1:18" x14ac:dyDescent="0.25">
      <c r="A615" s="169">
        <v>14</v>
      </c>
      <c r="B615" s="174">
        <f t="shared" si="163"/>
        <v>43585.291666665209</v>
      </c>
      <c r="C615" s="127" t="str">
        <f t="shared" ca="1" si="149"/>
        <v/>
      </c>
      <c r="D615" s="180">
        <f t="shared" ca="1" si="150"/>
        <v>811</v>
      </c>
      <c r="E615" s="180">
        <f t="shared" ca="1" si="151"/>
        <v>44</v>
      </c>
      <c r="F615" s="180">
        <f t="shared" ca="1" si="152"/>
        <v>25</v>
      </c>
      <c r="G615" s="180">
        <f t="shared" ca="1" si="153"/>
        <v>185.64</v>
      </c>
      <c r="H615" s="180">
        <f t="shared" ca="1" si="154"/>
        <v>4751</v>
      </c>
      <c r="I615" s="183">
        <f t="shared" ca="1" si="155"/>
        <v>29</v>
      </c>
      <c r="J615" s="176" t="str">
        <f t="shared" ca="1" si="156"/>
        <v/>
      </c>
      <c r="K615" s="127" t="str">
        <f t="shared" ca="1" si="157"/>
        <v/>
      </c>
      <c r="L615" s="183" t="str">
        <f t="shared" ca="1" si="158"/>
        <v/>
      </c>
      <c r="M615" s="127" t="str">
        <f t="shared" ca="1" si="159"/>
        <v/>
      </c>
      <c r="N615" s="127" t="str">
        <f t="shared" ca="1" si="160"/>
        <v/>
      </c>
      <c r="O615" s="180" t="str">
        <f t="shared" ca="1" si="161"/>
        <v/>
      </c>
      <c r="P615" s="183" t="str">
        <f t="shared" ca="1" si="162"/>
        <v/>
      </c>
      <c r="Q615" s="120" t="str">
        <f t="shared" ca="1" si="164"/>
        <v/>
      </c>
      <c r="R615" s="77">
        <f ca="1">IFERROR(SUM($I$15:I615)/$N$5,"")</f>
        <v>0.16085424079996397</v>
      </c>
    </row>
    <row r="616" spans="1:18" x14ac:dyDescent="0.25">
      <c r="A616" s="169">
        <v>15</v>
      </c>
      <c r="B616" s="174">
        <f t="shared" si="163"/>
        <v>43585.333333331873</v>
      </c>
      <c r="C616" s="127" t="str">
        <f t="shared" ca="1" si="149"/>
        <v/>
      </c>
      <c r="D616" s="180">
        <f t="shared" ca="1" si="150"/>
        <v>802</v>
      </c>
      <c r="E616" s="180">
        <f t="shared" ca="1" si="151"/>
        <v>44</v>
      </c>
      <c r="F616" s="180">
        <f t="shared" ca="1" si="152"/>
        <v>26</v>
      </c>
      <c r="G616" s="180">
        <f t="shared" ca="1" si="153"/>
        <v>196.73</v>
      </c>
      <c r="H616" s="180">
        <f t="shared" ca="1" si="154"/>
        <v>4412</v>
      </c>
      <c r="I616" s="183">
        <f t="shared" ca="1" si="155"/>
        <v>27</v>
      </c>
      <c r="J616" s="176" t="str">
        <f t="shared" ca="1" si="156"/>
        <v/>
      </c>
      <c r="K616" s="127" t="str">
        <f t="shared" ca="1" si="157"/>
        <v/>
      </c>
      <c r="L616" s="183" t="str">
        <f t="shared" ca="1" si="158"/>
        <v/>
      </c>
      <c r="M616" s="127" t="str">
        <f t="shared" ca="1" si="159"/>
        <v/>
      </c>
      <c r="N616" s="127" t="str">
        <f t="shared" ca="1" si="160"/>
        <v/>
      </c>
      <c r="O616" s="180" t="str">
        <f t="shared" ca="1" si="161"/>
        <v/>
      </c>
      <c r="P616" s="183" t="str">
        <f t="shared" ca="1" si="162"/>
        <v/>
      </c>
      <c r="Q616" s="120" t="str">
        <f t="shared" ca="1" si="164"/>
        <v/>
      </c>
      <c r="R616" s="77">
        <f ca="1">IFERROR(SUM($I$15:I616)/$N$5,"")</f>
        <v>0.16100626097923518</v>
      </c>
    </row>
    <row r="617" spans="1:18" x14ac:dyDescent="0.25">
      <c r="A617" s="169">
        <v>16</v>
      </c>
      <c r="B617" s="174">
        <f t="shared" si="163"/>
        <v>43585.374999998538</v>
      </c>
      <c r="C617" s="127" t="str">
        <f t="shared" ca="1" si="149"/>
        <v/>
      </c>
      <c r="D617" s="180">
        <f t="shared" ca="1" si="150"/>
        <v>819</v>
      </c>
      <c r="E617" s="180">
        <f t="shared" ca="1" si="151"/>
        <v>44</v>
      </c>
      <c r="F617" s="180">
        <f t="shared" ca="1" si="152"/>
        <v>25</v>
      </c>
      <c r="G617" s="180" t="str">
        <f t="shared" ca="1" si="153"/>
        <v/>
      </c>
      <c r="H617" s="180">
        <f t="shared" ca="1" si="154"/>
        <v>4332</v>
      </c>
      <c r="I617" s="183">
        <f t="shared" ca="1" si="155"/>
        <v>29</v>
      </c>
      <c r="J617" s="176" t="str">
        <f t="shared" ca="1" si="156"/>
        <v/>
      </c>
      <c r="K617" s="127" t="str">
        <f t="shared" ca="1" si="157"/>
        <v/>
      </c>
      <c r="L617" s="183" t="str">
        <f t="shared" ca="1" si="158"/>
        <v/>
      </c>
      <c r="M617" s="127" t="str">
        <f t="shared" ca="1" si="159"/>
        <v/>
      </c>
      <c r="N617" s="127" t="str">
        <f t="shared" ca="1" si="160"/>
        <v/>
      </c>
      <c r="O617" s="180" t="str">
        <f t="shared" ca="1" si="161"/>
        <v/>
      </c>
      <c r="P617" s="183" t="str">
        <f t="shared" ca="1" si="162"/>
        <v/>
      </c>
      <c r="Q617" s="120" t="str">
        <f t="shared" ca="1" si="164"/>
        <v/>
      </c>
      <c r="R617" s="77">
        <f ca="1">IFERROR(SUM($I$15:I617)/$N$5,"")</f>
        <v>0.16116954191252647</v>
      </c>
    </row>
    <row r="618" spans="1:18" x14ac:dyDescent="0.25">
      <c r="A618" s="169">
        <v>17</v>
      </c>
      <c r="B618" s="174">
        <f t="shared" si="163"/>
        <v>43585.416666665202</v>
      </c>
      <c r="C618" s="127" t="str">
        <f t="shared" ca="1" si="149"/>
        <v/>
      </c>
      <c r="D618" s="180">
        <f t="shared" ca="1" si="150"/>
        <v>810</v>
      </c>
      <c r="E618" s="180">
        <f t="shared" ca="1" si="151"/>
        <v>44</v>
      </c>
      <c r="F618" s="180">
        <f t="shared" ca="1" si="152"/>
        <v>25</v>
      </c>
      <c r="G618" s="180" t="str">
        <f t="shared" ca="1" si="153"/>
        <v/>
      </c>
      <c r="H618" s="180">
        <f t="shared" ca="1" si="154"/>
        <v>4691</v>
      </c>
      <c r="I618" s="183">
        <f t="shared" ca="1" si="155"/>
        <v>31</v>
      </c>
      <c r="J618" s="176" t="str">
        <f t="shared" ca="1" si="156"/>
        <v/>
      </c>
      <c r="K618" s="127" t="str">
        <f t="shared" ca="1" si="157"/>
        <v/>
      </c>
      <c r="L618" s="183" t="str">
        <f t="shared" ca="1" si="158"/>
        <v/>
      </c>
      <c r="M618" s="127" t="str">
        <f t="shared" ca="1" si="159"/>
        <v/>
      </c>
      <c r="N618" s="127" t="str">
        <f t="shared" ca="1" si="160"/>
        <v/>
      </c>
      <c r="O618" s="180" t="str">
        <f t="shared" ca="1" si="161"/>
        <v/>
      </c>
      <c r="P618" s="183" t="str">
        <f t="shared" ca="1" si="162"/>
        <v/>
      </c>
      <c r="Q618" s="120" t="str">
        <f t="shared" ca="1" si="164"/>
        <v/>
      </c>
      <c r="R618" s="77">
        <f ca="1">IFERROR(SUM($I$15:I618)/$N$5,"")</f>
        <v>0.16134408359983785</v>
      </c>
    </row>
    <row r="619" spans="1:18" x14ac:dyDescent="0.25">
      <c r="A619" s="169">
        <v>18</v>
      </c>
      <c r="B619" s="174">
        <f t="shared" si="163"/>
        <v>43585.458333331866</v>
      </c>
      <c r="C619" s="127" t="str">
        <f t="shared" ca="1" si="149"/>
        <v/>
      </c>
      <c r="D619" s="180">
        <f t="shared" ca="1" si="150"/>
        <v>801</v>
      </c>
      <c r="E619" s="180">
        <f t="shared" ca="1" si="151"/>
        <v>44</v>
      </c>
      <c r="F619" s="180">
        <f t="shared" ca="1" si="152"/>
        <v>24</v>
      </c>
      <c r="G619" s="180" t="str">
        <f t="shared" ca="1" si="153"/>
        <v/>
      </c>
      <c r="H619" s="180">
        <f t="shared" ca="1" si="154"/>
        <v>4997</v>
      </c>
      <c r="I619" s="183">
        <f t="shared" ca="1" si="155"/>
        <v>28</v>
      </c>
      <c r="J619" s="176" t="str">
        <f t="shared" ca="1" si="156"/>
        <v/>
      </c>
      <c r="K619" s="127" t="str">
        <f t="shared" ca="1" si="157"/>
        <v/>
      </c>
      <c r="L619" s="183" t="str">
        <f t="shared" ca="1" si="158"/>
        <v/>
      </c>
      <c r="M619" s="127" t="str">
        <f t="shared" ca="1" si="159"/>
        <v/>
      </c>
      <c r="N619" s="127" t="str">
        <f t="shared" ca="1" si="160"/>
        <v/>
      </c>
      <c r="O619" s="180" t="str">
        <f t="shared" ca="1" si="161"/>
        <v/>
      </c>
      <c r="P619" s="183" t="str">
        <f t="shared" ca="1" si="162"/>
        <v/>
      </c>
      <c r="Q619" s="120" t="str">
        <f t="shared" ca="1" si="164"/>
        <v/>
      </c>
      <c r="R619" s="77">
        <f ca="1">IFERROR(SUM($I$15:I619)/$N$5,"")</f>
        <v>0.1615017341561191</v>
      </c>
    </row>
    <row r="620" spans="1:18" x14ac:dyDescent="0.25">
      <c r="A620" s="169">
        <v>19</v>
      </c>
      <c r="B620" s="174">
        <f t="shared" si="163"/>
        <v>43585.49999999853</v>
      </c>
      <c r="C620" s="127" t="str">
        <f t="shared" ca="1" si="149"/>
        <v/>
      </c>
      <c r="D620" s="180">
        <f t="shared" ca="1" si="150"/>
        <v>799</v>
      </c>
      <c r="E620" s="180">
        <f t="shared" ca="1" si="151"/>
        <v>44</v>
      </c>
      <c r="F620" s="180">
        <f t="shared" ca="1" si="152"/>
        <v>26</v>
      </c>
      <c r="G620" s="180" t="str">
        <f t="shared" ca="1" si="153"/>
        <v/>
      </c>
      <c r="H620" s="180">
        <f t="shared" ca="1" si="154"/>
        <v>4980</v>
      </c>
      <c r="I620" s="183">
        <f t="shared" ca="1" si="155"/>
        <v>29</v>
      </c>
      <c r="J620" s="176" t="str">
        <f t="shared" ca="1" si="156"/>
        <v/>
      </c>
      <c r="K620" s="127" t="str">
        <f t="shared" ca="1" si="157"/>
        <v/>
      </c>
      <c r="L620" s="183" t="str">
        <f t="shared" ca="1" si="158"/>
        <v/>
      </c>
      <c r="M620" s="127" t="str">
        <f t="shared" ca="1" si="159"/>
        <v/>
      </c>
      <c r="N620" s="127" t="str">
        <f t="shared" ca="1" si="160"/>
        <v/>
      </c>
      <c r="O620" s="180" t="str">
        <f t="shared" ca="1" si="161"/>
        <v/>
      </c>
      <c r="P620" s="183" t="str">
        <f t="shared" ca="1" si="162"/>
        <v/>
      </c>
      <c r="Q620" s="120" t="str">
        <f t="shared" ca="1" si="164"/>
        <v/>
      </c>
      <c r="R620" s="77">
        <f ca="1">IFERROR(SUM($I$15:I620)/$N$5,"")</f>
        <v>0.16166501508941039</v>
      </c>
    </row>
    <row r="621" spans="1:18" x14ac:dyDescent="0.25">
      <c r="A621" s="169">
        <v>20</v>
      </c>
      <c r="B621" s="174">
        <f t="shared" si="163"/>
        <v>43585.541666665194</v>
      </c>
      <c r="C621" s="127" t="str">
        <f t="shared" ca="1" si="149"/>
        <v/>
      </c>
      <c r="D621" s="180">
        <f t="shared" ca="1" si="150"/>
        <v>798</v>
      </c>
      <c r="E621" s="180">
        <f t="shared" ca="1" si="151"/>
        <v>44</v>
      </c>
      <c r="F621" s="180">
        <f t="shared" ca="1" si="152"/>
        <v>27</v>
      </c>
      <c r="G621" s="180" t="str">
        <f t="shared" ca="1" si="153"/>
        <v/>
      </c>
      <c r="H621" s="180">
        <f t="shared" ca="1" si="154"/>
        <v>4568</v>
      </c>
      <c r="I621" s="183">
        <f t="shared" ca="1" si="155"/>
        <v>30</v>
      </c>
      <c r="J621" s="176" t="str">
        <f t="shared" ca="1" si="156"/>
        <v/>
      </c>
      <c r="K621" s="127" t="str">
        <f t="shared" ca="1" si="157"/>
        <v/>
      </c>
      <c r="L621" s="183" t="str">
        <f t="shared" ca="1" si="158"/>
        <v/>
      </c>
      <c r="M621" s="127" t="str">
        <f t="shared" ca="1" si="159"/>
        <v/>
      </c>
      <c r="N621" s="127" t="str">
        <f t="shared" ca="1" si="160"/>
        <v/>
      </c>
      <c r="O621" s="180" t="str">
        <f t="shared" ca="1" si="161"/>
        <v/>
      </c>
      <c r="P621" s="183" t="str">
        <f t="shared" ca="1" si="162"/>
        <v/>
      </c>
      <c r="Q621" s="120" t="str">
        <f t="shared" ca="1" si="164"/>
        <v/>
      </c>
      <c r="R621" s="77">
        <f ca="1">IFERROR(SUM($I$15:I621)/$N$5,"")</f>
        <v>0.16183392639971172</v>
      </c>
    </row>
    <row r="622" spans="1:18" x14ac:dyDescent="0.25">
      <c r="A622" s="169">
        <v>21</v>
      </c>
      <c r="B622" s="174">
        <f t="shared" si="163"/>
        <v>43585.583333331859</v>
      </c>
      <c r="C622" s="127" t="str">
        <f t="shared" ca="1" si="149"/>
        <v/>
      </c>
      <c r="D622" s="180">
        <f t="shared" ca="1" si="150"/>
        <v>797</v>
      </c>
      <c r="E622" s="180">
        <f t="shared" ca="1" si="151"/>
        <v>44</v>
      </c>
      <c r="F622" s="180">
        <f t="shared" ca="1" si="152"/>
        <v>24</v>
      </c>
      <c r="G622" s="180" t="str">
        <f t="shared" ca="1" si="153"/>
        <v/>
      </c>
      <c r="H622" s="180">
        <f t="shared" ca="1" si="154"/>
        <v>4801</v>
      </c>
      <c r="I622" s="183">
        <f t="shared" ca="1" si="155"/>
        <v>29</v>
      </c>
      <c r="J622" s="176" t="str">
        <f t="shared" ca="1" si="156"/>
        <v/>
      </c>
      <c r="K622" s="127" t="str">
        <f t="shared" ca="1" si="157"/>
        <v/>
      </c>
      <c r="L622" s="183" t="str">
        <f t="shared" ca="1" si="158"/>
        <v/>
      </c>
      <c r="M622" s="127" t="str">
        <f t="shared" ca="1" si="159"/>
        <v/>
      </c>
      <c r="N622" s="127" t="str">
        <f t="shared" ca="1" si="160"/>
        <v/>
      </c>
      <c r="O622" s="180" t="str">
        <f t="shared" ca="1" si="161"/>
        <v/>
      </c>
      <c r="P622" s="183" t="str">
        <f t="shared" ca="1" si="162"/>
        <v/>
      </c>
      <c r="Q622" s="120" t="str">
        <f t="shared" ca="1" si="164"/>
        <v/>
      </c>
      <c r="R622" s="77">
        <f ca="1">IFERROR(SUM($I$15:I622)/$N$5,"")</f>
        <v>0.16199720733300302</v>
      </c>
    </row>
    <row r="623" spans="1:18" x14ac:dyDescent="0.25">
      <c r="A623" s="169">
        <v>22</v>
      </c>
      <c r="B623" s="174">
        <f t="shared" si="163"/>
        <v>43585.624999998523</v>
      </c>
      <c r="C623" s="127" t="str">
        <f t="shared" ca="1" si="149"/>
        <v/>
      </c>
      <c r="D623" s="180">
        <f t="shared" ca="1" si="150"/>
        <v>797</v>
      </c>
      <c r="E623" s="180">
        <f t="shared" ca="1" si="151"/>
        <v>44</v>
      </c>
      <c r="F623" s="180">
        <f t="shared" ca="1" si="152"/>
        <v>25</v>
      </c>
      <c r="G623" s="180" t="str">
        <f t="shared" ca="1" si="153"/>
        <v/>
      </c>
      <c r="H623" s="180">
        <f t="shared" ca="1" si="154"/>
        <v>4732</v>
      </c>
      <c r="I623" s="183">
        <f t="shared" ca="1" si="155"/>
        <v>31</v>
      </c>
      <c r="J623" s="176" t="str">
        <f t="shared" ca="1" si="156"/>
        <v/>
      </c>
      <c r="K623" s="127" t="str">
        <f t="shared" ca="1" si="157"/>
        <v/>
      </c>
      <c r="L623" s="183" t="str">
        <f t="shared" ca="1" si="158"/>
        <v/>
      </c>
      <c r="M623" s="127" t="str">
        <f t="shared" ca="1" si="159"/>
        <v/>
      </c>
      <c r="N623" s="127" t="str">
        <f t="shared" ca="1" si="160"/>
        <v/>
      </c>
      <c r="O623" s="180" t="str">
        <f t="shared" ca="1" si="161"/>
        <v/>
      </c>
      <c r="P623" s="183" t="str">
        <f t="shared" ca="1" si="162"/>
        <v/>
      </c>
      <c r="Q623" s="120" t="str">
        <f t="shared" ca="1" si="164"/>
        <v/>
      </c>
      <c r="R623" s="77">
        <f ca="1">IFERROR(SUM($I$15:I623)/$N$5,"")</f>
        <v>0.16217174902031439</v>
      </c>
    </row>
    <row r="624" spans="1:18" x14ac:dyDescent="0.25">
      <c r="A624" s="169">
        <v>23</v>
      </c>
      <c r="B624" s="174">
        <f t="shared" si="163"/>
        <v>43585.666666665187</v>
      </c>
      <c r="C624" s="127" t="str">
        <f t="shared" ca="1" si="149"/>
        <v/>
      </c>
      <c r="D624" s="180">
        <f t="shared" ca="1" si="150"/>
        <v>796</v>
      </c>
      <c r="E624" s="180">
        <f t="shared" ca="1" si="151"/>
        <v>44</v>
      </c>
      <c r="F624" s="180">
        <f t="shared" ca="1" si="152"/>
        <v>27</v>
      </c>
      <c r="G624" s="180" t="str">
        <f t="shared" ca="1" si="153"/>
        <v/>
      </c>
      <c r="H624" s="180">
        <f t="shared" ca="1" si="154"/>
        <v>4914</v>
      </c>
      <c r="I624" s="183">
        <f t="shared" ca="1" si="155"/>
        <v>28</v>
      </c>
      <c r="J624" s="176" t="str">
        <f t="shared" ca="1" si="156"/>
        <v/>
      </c>
      <c r="K624" s="127" t="str">
        <f t="shared" ca="1" si="157"/>
        <v/>
      </c>
      <c r="L624" s="183" t="str">
        <f t="shared" ca="1" si="158"/>
        <v/>
      </c>
      <c r="M624" s="127" t="str">
        <f t="shared" ca="1" si="159"/>
        <v/>
      </c>
      <c r="N624" s="127" t="str">
        <f t="shared" ca="1" si="160"/>
        <v/>
      </c>
      <c r="O624" s="180" t="str">
        <f t="shared" ca="1" si="161"/>
        <v/>
      </c>
      <c r="P624" s="183" t="str">
        <f t="shared" ca="1" si="162"/>
        <v/>
      </c>
      <c r="Q624" s="120" t="str">
        <f t="shared" ca="1" si="164"/>
        <v/>
      </c>
      <c r="R624" s="77">
        <f ca="1">IFERROR(SUM($I$15:I624)/$N$5,"")</f>
        <v>0.16232939957659565</v>
      </c>
    </row>
    <row r="625" spans="1:18" x14ac:dyDescent="0.25">
      <c r="A625" s="169">
        <v>24</v>
      </c>
      <c r="B625" s="174">
        <f t="shared" si="163"/>
        <v>43585.708333331851</v>
      </c>
      <c r="C625" s="127" t="str">
        <f t="shared" ca="1" si="149"/>
        <v/>
      </c>
      <c r="D625" s="180">
        <f t="shared" ca="1" si="150"/>
        <v>796</v>
      </c>
      <c r="E625" s="180">
        <f t="shared" ca="1" si="151"/>
        <v>44</v>
      </c>
      <c r="F625" s="180">
        <f t="shared" ca="1" si="152"/>
        <v>26</v>
      </c>
      <c r="G625" s="180" t="str">
        <f t="shared" ca="1" si="153"/>
        <v/>
      </c>
      <c r="H625" s="180">
        <f t="shared" ca="1" si="154"/>
        <v>4976</v>
      </c>
      <c r="I625" s="183">
        <f t="shared" ca="1" si="155"/>
        <v>30</v>
      </c>
      <c r="J625" s="176" t="str">
        <f t="shared" ca="1" si="156"/>
        <v/>
      </c>
      <c r="K625" s="127" t="str">
        <f t="shared" ca="1" si="157"/>
        <v/>
      </c>
      <c r="L625" s="183" t="str">
        <f t="shared" ca="1" si="158"/>
        <v/>
      </c>
      <c r="M625" s="127" t="str">
        <f t="shared" ca="1" si="159"/>
        <v/>
      </c>
      <c r="N625" s="127" t="str">
        <f t="shared" ca="1" si="160"/>
        <v/>
      </c>
      <c r="O625" s="180" t="str">
        <f t="shared" ca="1" si="161"/>
        <v/>
      </c>
      <c r="P625" s="183" t="str">
        <f t="shared" ca="1" si="162"/>
        <v/>
      </c>
      <c r="Q625" s="120" t="str">
        <f t="shared" ca="1" si="164"/>
        <v/>
      </c>
      <c r="R625" s="77">
        <f ca="1">IFERROR(SUM($I$15:I625)/$N$5,"")</f>
        <v>0.16249831088689698</v>
      </c>
    </row>
    <row r="626" spans="1:18" x14ac:dyDescent="0.25">
      <c r="A626" s="169">
        <v>25</v>
      </c>
      <c r="B626" s="174">
        <f t="shared" si="163"/>
        <v>43585.749999998516</v>
      </c>
      <c r="C626" s="127" t="str">
        <f t="shared" ca="1" si="149"/>
        <v/>
      </c>
      <c r="D626" s="180">
        <f t="shared" ca="1" si="150"/>
        <v>799</v>
      </c>
      <c r="E626" s="180">
        <f t="shared" ca="1" si="151"/>
        <v>44</v>
      </c>
      <c r="F626" s="180">
        <f t="shared" ca="1" si="152"/>
        <v>26</v>
      </c>
      <c r="G626" s="180" t="str">
        <f t="shared" ca="1" si="153"/>
        <v/>
      </c>
      <c r="H626" s="180">
        <f t="shared" ca="1" si="154"/>
        <v>4941</v>
      </c>
      <c r="I626" s="183">
        <f t="shared" ca="1" si="155"/>
        <v>28</v>
      </c>
      <c r="J626" s="176" t="str">
        <f t="shared" ca="1" si="156"/>
        <v/>
      </c>
      <c r="K626" s="127" t="str">
        <f t="shared" ca="1" si="157"/>
        <v/>
      </c>
      <c r="L626" s="183" t="str">
        <f t="shared" ca="1" si="158"/>
        <v/>
      </c>
      <c r="M626" s="127" t="str">
        <f t="shared" ca="1" si="159"/>
        <v/>
      </c>
      <c r="N626" s="127" t="str">
        <f t="shared" ca="1" si="160"/>
        <v/>
      </c>
      <c r="O626" s="180" t="str">
        <f t="shared" ca="1" si="161"/>
        <v/>
      </c>
      <c r="P626" s="183" t="str">
        <f t="shared" ca="1" si="162"/>
        <v/>
      </c>
      <c r="Q626" s="120" t="str">
        <f t="shared" ca="1" si="164"/>
        <v/>
      </c>
      <c r="R626" s="77">
        <f ca="1">IFERROR(SUM($I$15:I626)/$N$5,"")</f>
        <v>0.16265596144317823</v>
      </c>
    </row>
    <row r="627" spans="1:18" x14ac:dyDescent="0.25">
      <c r="A627" s="169">
        <v>26</v>
      </c>
      <c r="B627" s="174">
        <f t="shared" si="163"/>
        <v>43585.79166666518</v>
      </c>
      <c r="C627" s="127" t="str">
        <f t="shared" ca="1" si="149"/>
        <v/>
      </c>
      <c r="D627" s="180">
        <f t="shared" ca="1" si="150"/>
        <v>797</v>
      </c>
      <c r="E627" s="180">
        <f t="shared" ca="1" si="151"/>
        <v>44</v>
      </c>
      <c r="F627" s="180">
        <f t="shared" ca="1" si="152"/>
        <v>24</v>
      </c>
      <c r="G627" s="180">
        <f t="shared" ca="1" si="153"/>
        <v>184.26</v>
      </c>
      <c r="H627" s="180">
        <f t="shared" ca="1" si="154"/>
        <v>5110</v>
      </c>
      <c r="I627" s="183">
        <f t="shared" ca="1" si="155"/>
        <v>28</v>
      </c>
      <c r="J627" s="176" t="str">
        <f t="shared" ca="1" si="156"/>
        <v/>
      </c>
      <c r="K627" s="127" t="str">
        <f t="shared" ca="1" si="157"/>
        <v/>
      </c>
      <c r="L627" s="183" t="str">
        <f t="shared" ca="1" si="158"/>
        <v/>
      </c>
      <c r="M627" s="127" t="str">
        <f t="shared" ca="1" si="159"/>
        <v/>
      </c>
      <c r="N627" s="127" t="str">
        <f t="shared" ca="1" si="160"/>
        <v/>
      </c>
      <c r="O627" s="180" t="str">
        <f t="shared" ca="1" si="161"/>
        <v/>
      </c>
      <c r="P627" s="183" t="str">
        <f t="shared" ca="1" si="162"/>
        <v/>
      </c>
      <c r="Q627" s="120" t="str">
        <f t="shared" ca="1" si="164"/>
        <v/>
      </c>
      <c r="R627" s="77">
        <f ca="1">IFERROR(SUM($I$15:I627)/$N$5,"")</f>
        <v>0.16281361199945948</v>
      </c>
    </row>
    <row r="628" spans="1:18" x14ac:dyDescent="0.25">
      <c r="A628" s="169">
        <v>27</v>
      </c>
      <c r="B628" s="174">
        <f t="shared" si="163"/>
        <v>43585.833333331844</v>
      </c>
      <c r="C628" s="127" t="str">
        <f t="shared" ca="1" si="149"/>
        <v/>
      </c>
      <c r="D628" s="180">
        <f t="shared" ca="1" si="150"/>
        <v>795</v>
      </c>
      <c r="E628" s="180">
        <f t="shared" ca="1" si="151"/>
        <v>44</v>
      </c>
      <c r="F628" s="180">
        <f t="shared" ca="1" si="152"/>
        <v>26</v>
      </c>
      <c r="G628" s="180" t="str">
        <f t="shared" ca="1" si="153"/>
        <v/>
      </c>
      <c r="H628" s="180">
        <f t="shared" ca="1" si="154"/>
        <v>5071</v>
      </c>
      <c r="I628" s="183">
        <f t="shared" ca="1" si="155"/>
        <v>30</v>
      </c>
      <c r="J628" s="176" t="str">
        <f t="shared" ca="1" si="156"/>
        <v/>
      </c>
      <c r="K628" s="127" t="str">
        <f t="shared" ca="1" si="157"/>
        <v/>
      </c>
      <c r="L628" s="183" t="str">
        <f t="shared" ca="1" si="158"/>
        <v/>
      </c>
      <c r="M628" s="127" t="str">
        <f t="shared" ca="1" si="159"/>
        <v/>
      </c>
      <c r="N628" s="127" t="str">
        <f t="shared" ca="1" si="160"/>
        <v/>
      </c>
      <c r="O628" s="180" t="str">
        <f t="shared" ca="1" si="161"/>
        <v/>
      </c>
      <c r="P628" s="183" t="str">
        <f t="shared" ca="1" si="162"/>
        <v/>
      </c>
      <c r="Q628" s="120" t="str">
        <f t="shared" ca="1" si="164"/>
        <v/>
      </c>
      <c r="R628" s="77">
        <f ca="1">IFERROR(SUM($I$15:I628)/$N$5,"")</f>
        <v>0.16298252330976082</v>
      </c>
    </row>
    <row r="629" spans="1:18" x14ac:dyDescent="0.25">
      <c r="A629" s="169">
        <v>28</v>
      </c>
      <c r="B629" s="174">
        <f t="shared" si="163"/>
        <v>43585.874999998508</v>
      </c>
      <c r="C629" s="127" t="str">
        <f t="shared" ca="1" si="149"/>
        <v/>
      </c>
      <c r="D629" s="180">
        <f t="shared" ca="1" si="150"/>
        <v>794</v>
      </c>
      <c r="E629" s="180">
        <f t="shared" ca="1" si="151"/>
        <v>44</v>
      </c>
      <c r="F629" s="180">
        <f t="shared" ca="1" si="152"/>
        <v>22</v>
      </c>
      <c r="G629" s="180" t="str">
        <f t="shared" ca="1" si="153"/>
        <v/>
      </c>
      <c r="H629" s="180">
        <f t="shared" ca="1" si="154"/>
        <v>4966</v>
      </c>
      <c r="I629" s="183">
        <f t="shared" ca="1" si="155"/>
        <v>28</v>
      </c>
      <c r="J629" s="176" t="str">
        <f t="shared" ca="1" si="156"/>
        <v/>
      </c>
      <c r="K629" s="127" t="str">
        <f t="shared" ca="1" si="157"/>
        <v/>
      </c>
      <c r="L629" s="183" t="str">
        <f t="shared" ca="1" si="158"/>
        <v/>
      </c>
      <c r="M629" s="127" t="str">
        <f t="shared" ca="1" si="159"/>
        <v/>
      </c>
      <c r="N629" s="127" t="str">
        <f t="shared" ca="1" si="160"/>
        <v/>
      </c>
      <c r="O629" s="180" t="str">
        <f t="shared" ca="1" si="161"/>
        <v/>
      </c>
      <c r="P629" s="183" t="str">
        <f t="shared" ca="1" si="162"/>
        <v/>
      </c>
      <c r="Q629" s="120" t="str">
        <f t="shared" ca="1" si="164"/>
        <v/>
      </c>
      <c r="R629" s="77">
        <f ca="1">IFERROR(SUM($I$15:I629)/$N$5,"")</f>
        <v>0.16314017386604207</v>
      </c>
    </row>
    <row r="630" spans="1:18" x14ac:dyDescent="0.25">
      <c r="A630" s="169">
        <v>29</v>
      </c>
      <c r="B630" s="174">
        <f t="shared" si="163"/>
        <v>43585.916666665173</v>
      </c>
      <c r="C630" s="127" t="str">
        <f t="shared" ca="1" si="149"/>
        <v/>
      </c>
      <c r="D630" s="180">
        <f t="shared" ca="1" si="150"/>
        <v>794</v>
      </c>
      <c r="E630" s="180">
        <f t="shared" ca="1" si="151"/>
        <v>44</v>
      </c>
      <c r="F630" s="180">
        <f t="shared" ca="1" si="152"/>
        <v>23</v>
      </c>
      <c r="G630" s="180" t="str">
        <f t="shared" ca="1" si="153"/>
        <v/>
      </c>
      <c r="H630" s="180">
        <f t="shared" ca="1" si="154"/>
        <v>4910</v>
      </c>
      <c r="I630" s="183">
        <f t="shared" ca="1" si="155"/>
        <v>28</v>
      </c>
      <c r="J630" s="176" t="str">
        <f t="shared" ca="1" si="156"/>
        <v/>
      </c>
      <c r="K630" s="127" t="str">
        <f t="shared" ca="1" si="157"/>
        <v/>
      </c>
      <c r="L630" s="183" t="str">
        <f t="shared" ca="1" si="158"/>
        <v/>
      </c>
      <c r="M630" s="127" t="str">
        <f t="shared" ca="1" si="159"/>
        <v/>
      </c>
      <c r="N630" s="127" t="str">
        <f t="shared" ca="1" si="160"/>
        <v/>
      </c>
      <c r="O630" s="180" t="str">
        <f t="shared" ca="1" si="161"/>
        <v/>
      </c>
      <c r="P630" s="183" t="str">
        <f t="shared" ca="1" si="162"/>
        <v/>
      </c>
      <c r="Q630" s="120" t="str">
        <f t="shared" ca="1" si="164"/>
        <v/>
      </c>
      <c r="R630" s="77">
        <f ca="1">IFERROR(SUM($I$15:I630)/$N$5,"")</f>
        <v>0.16329782442232332</v>
      </c>
    </row>
    <row r="631" spans="1:18" x14ac:dyDescent="0.25">
      <c r="A631" s="169">
        <v>30</v>
      </c>
      <c r="B631" s="174">
        <f t="shared" si="163"/>
        <v>43585.958333331837</v>
      </c>
      <c r="C631" s="127" t="str">
        <f t="shared" ca="1" si="149"/>
        <v/>
      </c>
      <c r="D631" s="180">
        <f t="shared" ca="1" si="150"/>
        <v>794</v>
      </c>
      <c r="E631" s="180">
        <f t="shared" ca="1" si="151"/>
        <v>44</v>
      </c>
      <c r="F631" s="180">
        <f t="shared" ca="1" si="152"/>
        <v>26</v>
      </c>
      <c r="G631" s="180" t="str">
        <f t="shared" ca="1" si="153"/>
        <v/>
      </c>
      <c r="H631" s="180">
        <f t="shared" ca="1" si="154"/>
        <v>4702</v>
      </c>
      <c r="I631" s="183">
        <f t="shared" ca="1" si="155"/>
        <v>30</v>
      </c>
      <c r="J631" s="176" t="str">
        <f t="shared" ca="1" si="156"/>
        <v/>
      </c>
      <c r="K631" s="127" t="str">
        <f t="shared" ca="1" si="157"/>
        <v/>
      </c>
      <c r="L631" s="183" t="str">
        <f t="shared" ca="1" si="158"/>
        <v/>
      </c>
      <c r="M631" s="127" t="str">
        <f t="shared" ca="1" si="159"/>
        <v/>
      </c>
      <c r="N631" s="127" t="str">
        <f t="shared" ca="1" si="160"/>
        <v/>
      </c>
      <c r="O631" s="180" t="str">
        <f t="shared" ca="1" si="161"/>
        <v/>
      </c>
      <c r="P631" s="183" t="str">
        <f t="shared" ca="1" si="162"/>
        <v/>
      </c>
      <c r="Q631" s="120" t="str">
        <f t="shared" ca="1" si="164"/>
        <v/>
      </c>
      <c r="R631" s="77">
        <f ca="1">IFERROR(SUM($I$15:I631)/$N$5,"")</f>
        <v>0.16346673573262466</v>
      </c>
    </row>
    <row r="632" spans="1:18" x14ac:dyDescent="0.25">
      <c r="A632" s="169">
        <v>31</v>
      </c>
      <c r="B632" s="174">
        <f t="shared" si="163"/>
        <v>43585.999999998501</v>
      </c>
      <c r="C632" s="127" t="str">
        <f t="shared" ca="1" si="149"/>
        <v/>
      </c>
      <c r="D632" s="180">
        <f t="shared" ca="1" si="150"/>
        <v>794</v>
      </c>
      <c r="E632" s="180">
        <f t="shared" ca="1" si="151"/>
        <v>44</v>
      </c>
      <c r="F632" s="180">
        <f t="shared" ca="1" si="152"/>
        <v>25</v>
      </c>
      <c r="G632" s="180" t="str">
        <f t="shared" ca="1" si="153"/>
        <v/>
      </c>
      <c r="H632" s="180">
        <f t="shared" ca="1" si="154"/>
        <v>5077</v>
      </c>
      <c r="I632" s="183">
        <f t="shared" ca="1" si="155"/>
        <v>32</v>
      </c>
      <c r="J632" s="176" t="str">
        <f t="shared" ca="1" si="156"/>
        <v/>
      </c>
      <c r="K632" s="127" t="str">
        <f t="shared" ca="1" si="157"/>
        <v/>
      </c>
      <c r="L632" s="183" t="str">
        <f t="shared" ca="1" si="158"/>
        <v/>
      </c>
      <c r="M632" s="127" t="str">
        <f t="shared" ca="1" si="159"/>
        <v/>
      </c>
      <c r="N632" s="127" t="str">
        <f t="shared" ca="1" si="160"/>
        <v/>
      </c>
      <c r="O632" s="180" t="str">
        <f t="shared" ca="1" si="161"/>
        <v/>
      </c>
      <c r="P632" s="183" t="str">
        <f t="shared" ca="1" si="162"/>
        <v/>
      </c>
      <c r="Q632" s="120" t="str">
        <f t="shared" ca="1" si="164"/>
        <v/>
      </c>
      <c r="R632" s="77">
        <f ca="1">IFERROR(SUM($I$15:I632)/$N$5,"")</f>
        <v>0.16364690779694607</v>
      </c>
    </row>
    <row r="633" spans="1:18" x14ac:dyDescent="0.25">
      <c r="A633" s="169">
        <v>32</v>
      </c>
      <c r="B633" s="174">
        <f t="shared" si="163"/>
        <v>43586.041666665165</v>
      </c>
      <c r="C633" s="127" t="str">
        <f t="shared" ca="1" si="149"/>
        <v/>
      </c>
      <c r="D633" s="180">
        <f t="shared" ca="1" si="150"/>
        <v>790</v>
      </c>
      <c r="E633" s="180">
        <f t="shared" ca="1" si="151"/>
        <v>44</v>
      </c>
      <c r="F633" s="180">
        <f t="shared" ca="1" si="152"/>
        <v>27</v>
      </c>
      <c r="G633" s="180" t="str">
        <f t="shared" ca="1" si="153"/>
        <v/>
      </c>
      <c r="H633" s="180">
        <f t="shared" ca="1" si="154"/>
        <v>4793</v>
      </c>
      <c r="I633" s="183">
        <f t="shared" ca="1" si="155"/>
        <v>34</v>
      </c>
      <c r="J633" s="176" t="str">
        <f t="shared" ca="1" si="156"/>
        <v/>
      </c>
      <c r="K633" s="127" t="str">
        <f t="shared" ca="1" si="157"/>
        <v/>
      </c>
      <c r="L633" s="183" t="str">
        <f t="shared" ca="1" si="158"/>
        <v/>
      </c>
      <c r="M633" s="127" t="str">
        <f t="shared" ca="1" si="159"/>
        <v/>
      </c>
      <c r="N633" s="127" t="str">
        <f t="shared" ca="1" si="160"/>
        <v/>
      </c>
      <c r="O633" s="180" t="str">
        <f t="shared" ca="1" si="161"/>
        <v/>
      </c>
      <c r="P633" s="183" t="str">
        <f t="shared" ca="1" si="162"/>
        <v/>
      </c>
      <c r="Q633" s="120" t="str">
        <f t="shared" ca="1" si="164"/>
        <v/>
      </c>
      <c r="R633" s="77">
        <f ca="1">IFERROR(SUM($I$15:I633)/$N$5,"")</f>
        <v>0.1638383406152876</v>
      </c>
    </row>
    <row r="634" spans="1:18" x14ac:dyDescent="0.25">
      <c r="A634" s="169">
        <v>33</v>
      </c>
      <c r="B634" s="174">
        <f t="shared" si="163"/>
        <v>43586.08333333183</v>
      </c>
      <c r="C634" s="127" t="str">
        <f t="shared" ca="1" si="149"/>
        <v/>
      </c>
      <c r="D634" s="180">
        <f t="shared" ca="1" si="150"/>
        <v>786</v>
      </c>
      <c r="E634" s="180">
        <f t="shared" ca="1" si="151"/>
        <v>44</v>
      </c>
      <c r="F634" s="180">
        <f t="shared" ca="1" si="152"/>
        <v>25</v>
      </c>
      <c r="G634" s="180" t="str">
        <f t="shared" ca="1" si="153"/>
        <v/>
      </c>
      <c r="H634" s="180">
        <f t="shared" ca="1" si="154"/>
        <v>4856</v>
      </c>
      <c r="I634" s="183">
        <f t="shared" ca="1" si="155"/>
        <v>32</v>
      </c>
      <c r="J634" s="176" t="str">
        <f t="shared" ca="1" si="156"/>
        <v/>
      </c>
      <c r="K634" s="127" t="str">
        <f t="shared" ca="1" si="157"/>
        <v/>
      </c>
      <c r="L634" s="183" t="str">
        <f t="shared" ca="1" si="158"/>
        <v/>
      </c>
      <c r="M634" s="127" t="str">
        <f t="shared" ca="1" si="159"/>
        <v/>
      </c>
      <c r="N634" s="127" t="str">
        <f t="shared" ca="1" si="160"/>
        <v/>
      </c>
      <c r="O634" s="180" t="str">
        <f t="shared" ca="1" si="161"/>
        <v/>
      </c>
      <c r="P634" s="183" t="str">
        <f t="shared" ca="1" si="162"/>
        <v/>
      </c>
      <c r="Q634" s="120" t="str">
        <f t="shared" ca="1" si="164"/>
        <v/>
      </c>
      <c r="R634" s="77">
        <f ca="1">IFERROR(SUM($I$15:I634)/$N$5,"")</f>
        <v>0.16401851267960901</v>
      </c>
    </row>
    <row r="635" spans="1:18" x14ac:dyDescent="0.25">
      <c r="A635" s="169">
        <v>34</v>
      </c>
      <c r="B635" s="174">
        <f t="shared" si="163"/>
        <v>43586.124999998494</v>
      </c>
      <c r="C635" s="127" t="str">
        <f t="shared" ca="1" si="149"/>
        <v/>
      </c>
      <c r="D635" s="180">
        <f t="shared" ca="1" si="150"/>
        <v>786</v>
      </c>
      <c r="E635" s="180">
        <f t="shared" ca="1" si="151"/>
        <v>44</v>
      </c>
      <c r="F635" s="180">
        <f t="shared" ca="1" si="152"/>
        <v>24</v>
      </c>
      <c r="G635" s="180" t="str">
        <f t="shared" ca="1" si="153"/>
        <v/>
      </c>
      <c r="H635" s="180">
        <f t="shared" ca="1" si="154"/>
        <v>4920</v>
      </c>
      <c r="I635" s="183">
        <f t="shared" ca="1" si="155"/>
        <v>30</v>
      </c>
      <c r="J635" s="176" t="str">
        <f t="shared" ca="1" si="156"/>
        <v/>
      </c>
      <c r="K635" s="127" t="str">
        <f t="shared" ca="1" si="157"/>
        <v/>
      </c>
      <c r="L635" s="183" t="str">
        <f t="shared" ca="1" si="158"/>
        <v/>
      </c>
      <c r="M635" s="127" t="str">
        <f t="shared" ca="1" si="159"/>
        <v/>
      </c>
      <c r="N635" s="127" t="str">
        <f t="shared" ca="1" si="160"/>
        <v/>
      </c>
      <c r="O635" s="180" t="str">
        <f t="shared" ca="1" si="161"/>
        <v/>
      </c>
      <c r="P635" s="183" t="str">
        <f t="shared" ca="1" si="162"/>
        <v/>
      </c>
      <c r="Q635" s="120" t="str">
        <f t="shared" ca="1" si="164"/>
        <v/>
      </c>
      <c r="R635" s="77">
        <f ca="1">IFERROR(SUM($I$15:I635)/$N$5,"")</f>
        <v>0.16418742398991037</v>
      </c>
    </row>
    <row r="636" spans="1:18" x14ac:dyDescent="0.25">
      <c r="A636" s="169">
        <v>35</v>
      </c>
      <c r="B636" s="174">
        <f t="shared" si="163"/>
        <v>43586.166666665158</v>
      </c>
      <c r="C636" s="127" t="str">
        <f t="shared" ca="1" si="149"/>
        <v/>
      </c>
      <c r="D636" s="180">
        <f t="shared" ca="1" si="150"/>
        <v>781</v>
      </c>
      <c r="E636" s="180">
        <f t="shared" ca="1" si="151"/>
        <v>44</v>
      </c>
      <c r="F636" s="180">
        <f t="shared" ca="1" si="152"/>
        <v>26</v>
      </c>
      <c r="G636" s="180" t="str">
        <f t="shared" ca="1" si="153"/>
        <v/>
      </c>
      <c r="H636" s="180">
        <f t="shared" ca="1" si="154"/>
        <v>4902</v>
      </c>
      <c r="I636" s="183">
        <f t="shared" ca="1" si="155"/>
        <v>28</v>
      </c>
      <c r="J636" s="176" t="str">
        <f t="shared" ca="1" si="156"/>
        <v/>
      </c>
      <c r="K636" s="127" t="str">
        <f t="shared" ca="1" si="157"/>
        <v/>
      </c>
      <c r="L636" s="183" t="str">
        <f t="shared" ca="1" si="158"/>
        <v/>
      </c>
      <c r="M636" s="127" t="str">
        <f t="shared" ca="1" si="159"/>
        <v/>
      </c>
      <c r="N636" s="127" t="str">
        <f t="shared" ca="1" si="160"/>
        <v/>
      </c>
      <c r="O636" s="180" t="str">
        <f t="shared" ca="1" si="161"/>
        <v/>
      </c>
      <c r="P636" s="183" t="str">
        <f t="shared" ca="1" si="162"/>
        <v/>
      </c>
      <c r="Q636" s="120" t="str">
        <f t="shared" ca="1" si="164"/>
        <v/>
      </c>
      <c r="R636" s="77">
        <f ca="1">IFERROR(SUM($I$15:I636)/$N$5,"")</f>
        <v>0.1643450745461916</v>
      </c>
    </row>
    <row r="637" spans="1:18" x14ac:dyDescent="0.25">
      <c r="A637" s="169">
        <v>36</v>
      </c>
      <c r="B637" s="174">
        <f t="shared" si="163"/>
        <v>43586.208333331822</v>
      </c>
      <c r="C637" s="127" t="str">
        <f t="shared" ca="1" si="149"/>
        <v/>
      </c>
      <c r="D637" s="180">
        <f t="shared" ca="1" si="150"/>
        <v>794</v>
      </c>
      <c r="E637" s="180">
        <f t="shared" ca="1" si="151"/>
        <v>44</v>
      </c>
      <c r="F637" s="180">
        <f t="shared" ca="1" si="152"/>
        <v>27</v>
      </c>
      <c r="G637" s="180" t="str">
        <f t="shared" ca="1" si="153"/>
        <v/>
      </c>
      <c r="H637" s="180">
        <f t="shared" ca="1" si="154"/>
        <v>4987</v>
      </c>
      <c r="I637" s="183">
        <f t="shared" ca="1" si="155"/>
        <v>34</v>
      </c>
      <c r="J637" s="176" t="str">
        <f t="shared" ca="1" si="156"/>
        <v/>
      </c>
      <c r="K637" s="127" t="str">
        <f t="shared" ca="1" si="157"/>
        <v/>
      </c>
      <c r="L637" s="183" t="str">
        <f t="shared" ca="1" si="158"/>
        <v/>
      </c>
      <c r="M637" s="127" t="str">
        <f t="shared" ca="1" si="159"/>
        <v/>
      </c>
      <c r="N637" s="127" t="str">
        <f t="shared" ca="1" si="160"/>
        <v/>
      </c>
      <c r="O637" s="180" t="str">
        <f t="shared" ca="1" si="161"/>
        <v/>
      </c>
      <c r="P637" s="183" t="str">
        <f t="shared" ca="1" si="162"/>
        <v/>
      </c>
      <c r="Q637" s="120" t="str">
        <f t="shared" ca="1" si="164"/>
        <v/>
      </c>
      <c r="R637" s="77">
        <f ca="1">IFERROR(SUM($I$15:I637)/$N$5,"")</f>
        <v>0.16453650736453312</v>
      </c>
    </row>
    <row r="638" spans="1:18" x14ac:dyDescent="0.25">
      <c r="A638" s="169">
        <v>37</v>
      </c>
      <c r="B638" s="174">
        <f t="shared" si="163"/>
        <v>43586.249999998487</v>
      </c>
      <c r="C638" s="127" t="str">
        <f t="shared" ca="1" si="149"/>
        <v/>
      </c>
      <c r="D638" s="180">
        <f t="shared" ca="1" si="150"/>
        <v>786</v>
      </c>
      <c r="E638" s="180">
        <f t="shared" ca="1" si="151"/>
        <v>44</v>
      </c>
      <c r="F638" s="180">
        <f t="shared" ca="1" si="152"/>
        <v>26</v>
      </c>
      <c r="G638" s="180" t="str">
        <f t="shared" ca="1" si="153"/>
        <v/>
      </c>
      <c r="H638" s="180">
        <f t="shared" ca="1" si="154"/>
        <v>4913</v>
      </c>
      <c r="I638" s="183">
        <f t="shared" ca="1" si="155"/>
        <v>37</v>
      </c>
      <c r="J638" s="176" t="str">
        <f t="shared" ca="1" si="156"/>
        <v/>
      </c>
      <c r="K638" s="127" t="str">
        <f t="shared" ca="1" si="157"/>
        <v/>
      </c>
      <c r="L638" s="183" t="str">
        <f t="shared" ca="1" si="158"/>
        <v/>
      </c>
      <c r="M638" s="127" t="str">
        <f t="shared" ca="1" si="159"/>
        <v/>
      </c>
      <c r="N638" s="127" t="str">
        <f t="shared" ca="1" si="160"/>
        <v/>
      </c>
      <c r="O638" s="180" t="str">
        <f t="shared" ca="1" si="161"/>
        <v/>
      </c>
      <c r="P638" s="183" t="str">
        <f t="shared" ca="1" si="162"/>
        <v/>
      </c>
      <c r="Q638" s="120" t="str">
        <f t="shared" ca="1" si="164"/>
        <v/>
      </c>
      <c r="R638" s="77">
        <f ca="1">IFERROR(SUM($I$15:I638)/$N$5,"")</f>
        <v>0.16474483131390477</v>
      </c>
    </row>
    <row r="639" spans="1:18" x14ac:dyDescent="0.25">
      <c r="A639" s="169">
        <v>14</v>
      </c>
      <c r="B639" s="174">
        <f t="shared" si="163"/>
        <v>43586.291666665151</v>
      </c>
      <c r="C639" s="127" t="str">
        <f t="shared" ca="1" si="149"/>
        <v/>
      </c>
      <c r="D639" s="180">
        <f t="shared" ca="1" si="150"/>
        <v>786</v>
      </c>
      <c r="E639" s="180">
        <f t="shared" ca="1" si="151"/>
        <v>44</v>
      </c>
      <c r="F639" s="180">
        <f t="shared" ca="1" si="152"/>
        <v>27</v>
      </c>
      <c r="G639" s="180">
        <f t="shared" ca="1" si="153"/>
        <v>193.96</v>
      </c>
      <c r="H639" s="180">
        <f t="shared" ca="1" si="154"/>
        <v>4922</v>
      </c>
      <c r="I639" s="183">
        <f t="shared" ca="1" si="155"/>
        <v>28</v>
      </c>
      <c r="J639" s="176" t="str">
        <f t="shared" ca="1" si="156"/>
        <v/>
      </c>
      <c r="K639" s="127" t="str">
        <f t="shared" ca="1" si="157"/>
        <v/>
      </c>
      <c r="L639" s="183" t="str">
        <f t="shared" ca="1" si="158"/>
        <v/>
      </c>
      <c r="M639" s="127" t="str">
        <f t="shared" ca="1" si="159"/>
        <v/>
      </c>
      <c r="N639" s="127" t="str">
        <f t="shared" ca="1" si="160"/>
        <v/>
      </c>
      <c r="O639" s="180" t="str">
        <f t="shared" ca="1" si="161"/>
        <v/>
      </c>
      <c r="P639" s="183" t="str">
        <f t="shared" ca="1" si="162"/>
        <v/>
      </c>
      <c r="Q639" s="120" t="str">
        <f t="shared" ca="1" si="164"/>
        <v/>
      </c>
      <c r="R639" s="77">
        <f ca="1">IFERROR(SUM($I$15:I639)/$N$5,"")</f>
        <v>0.16490248187018602</v>
      </c>
    </row>
    <row r="640" spans="1:18" x14ac:dyDescent="0.25">
      <c r="A640" s="169">
        <v>15</v>
      </c>
      <c r="B640" s="174">
        <f t="shared" si="163"/>
        <v>43586.333333331815</v>
      </c>
      <c r="C640" s="127" t="str">
        <f t="shared" ca="1" si="149"/>
        <v/>
      </c>
      <c r="D640" s="180">
        <f t="shared" ca="1" si="150"/>
        <v>787</v>
      </c>
      <c r="E640" s="180">
        <f t="shared" ca="1" si="151"/>
        <v>44</v>
      </c>
      <c r="F640" s="180">
        <f t="shared" ca="1" si="152"/>
        <v>25</v>
      </c>
      <c r="G640" s="180">
        <f t="shared" ca="1" si="153"/>
        <v>196.73</v>
      </c>
      <c r="H640" s="180">
        <f t="shared" ca="1" si="154"/>
        <v>4970</v>
      </c>
      <c r="I640" s="183">
        <f t="shared" ca="1" si="155"/>
        <v>30</v>
      </c>
      <c r="J640" s="176" t="str">
        <f t="shared" ca="1" si="156"/>
        <v/>
      </c>
      <c r="K640" s="127" t="str">
        <f t="shared" ca="1" si="157"/>
        <v/>
      </c>
      <c r="L640" s="183" t="str">
        <f t="shared" ca="1" si="158"/>
        <v/>
      </c>
      <c r="M640" s="127" t="str">
        <f t="shared" ca="1" si="159"/>
        <v/>
      </c>
      <c r="N640" s="127" t="str">
        <f t="shared" ca="1" si="160"/>
        <v/>
      </c>
      <c r="O640" s="180" t="str">
        <f t="shared" ca="1" si="161"/>
        <v/>
      </c>
      <c r="P640" s="183" t="str">
        <f t="shared" ca="1" si="162"/>
        <v/>
      </c>
      <c r="Q640" s="120" t="str">
        <f t="shared" ca="1" si="164"/>
        <v/>
      </c>
      <c r="R640" s="77">
        <f ca="1">IFERROR(SUM($I$15:I640)/$N$5,"")</f>
        <v>0.16507139318048736</v>
      </c>
    </row>
    <row r="641" spans="1:18" x14ac:dyDescent="0.25">
      <c r="A641" s="169">
        <v>16</v>
      </c>
      <c r="B641" s="174">
        <f t="shared" si="163"/>
        <v>43586.374999998479</v>
      </c>
      <c r="C641" s="127" t="str">
        <f t="shared" ca="1" si="149"/>
        <v/>
      </c>
      <c r="D641" s="180">
        <f t="shared" ca="1" si="150"/>
        <v>786</v>
      </c>
      <c r="E641" s="180">
        <f t="shared" ca="1" si="151"/>
        <v>44</v>
      </c>
      <c r="F641" s="180">
        <f t="shared" ca="1" si="152"/>
        <v>26</v>
      </c>
      <c r="G641" s="180" t="str">
        <f t="shared" ca="1" si="153"/>
        <v/>
      </c>
      <c r="H641" s="180">
        <f t="shared" ca="1" si="154"/>
        <v>5095</v>
      </c>
      <c r="I641" s="183">
        <f t="shared" ca="1" si="155"/>
        <v>29</v>
      </c>
      <c r="J641" s="176" t="str">
        <f t="shared" ca="1" si="156"/>
        <v/>
      </c>
      <c r="K641" s="127" t="str">
        <f t="shared" ca="1" si="157"/>
        <v/>
      </c>
      <c r="L641" s="183" t="str">
        <f t="shared" ca="1" si="158"/>
        <v/>
      </c>
      <c r="M641" s="127" t="str">
        <f t="shared" ca="1" si="159"/>
        <v/>
      </c>
      <c r="N641" s="127" t="str">
        <f t="shared" ca="1" si="160"/>
        <v/>
      </c>
      <c r="O641" s="180" t="str">
        <f t="shared" ca="1" si="161"/>
        <v/>
      </c>
      <c r="P641" s="183" t="str">
        <f t="shared" ca="1" si="162"/>
        <v/>
      </c>
      <c r="Q641" s="120" t="str">
        <f t="shared" ca="1" si="164"/>
        <v/>
      </c>
      <c r="R641" s="77">
        <f ca="1">IFERROR(SUM($I$15:I641)/$N$5,"")</f>
        <v>0.16523467411377865</v>
      </c>
    </row>
    <row r="642" spans="1:18" x14ac:dyDescent="0.25">
      <c r="A642" s="169">
        <v>17</v>
      </c>
      <c r="B642" s="174">
        <f t="shared" si="163"/>
        <v>43586.416666665144</v>
      </c>
      <c r="C642" s="127" t="str">
        <f t="shared" ca="1" si="149"/>
        <v/>
      </c>
      <c r="D642" s="180">
        <f t="shared" ca="1" si="150"/>
        <v>786</v>
      </c>
      <c r="E642" s="180">
        <f t="shared" ca="1" si="151"/>
        <v>44</v>
      </c>
      <c r="F642" s="180">
        <f t="shared" ca="1" si="152"/>
        <v>23</v>
      </c>
      <c r="G642" s="180" t="str">
        <f t="shared" ca="1" si="153"/>
        <v/>
      </c>
      <c r="H642" s="180">
        <f t="shared" ca="1" si="154"/>
        <v>5026</v>
      </c>
      <c r="I642" s="183">
        <f t="shared" ca="1" si="155"/>
        <v>30</v>
      </c>
      <c r="J642" s="176" t="str">
        <f t="shared" ca="1" si="156"/>
        <v/>
      </c>
      <c r="K642" s="127" t="str">
        <f t="shared" ca="1" si="157"/>
        <v/>
      </c>
      <c r="L642" s="183" t="str">
        <f t="shared" ca="1" si="158"/>
        <v/>
      </c>
      <c r="M642" s="127" t="str">
        <f t="shared" ca="1" si="159"/>
        <v/>
      </c>
      <c r="N642" s="127" t="str">
        <f t="shared" ca="1" si="160"/>
        <v/>
      </c>
      <c r="O642" s="180" t="str">
        <f t="shared" ca="1" si="161"/>
        <v/>
      </c>
      <c r="P642" s="183" t="str">
        <f t="shared" ca="1" si="162"/>
        <v/>
      </c>
      <c r="Q642" s="120" t="str">
        <f t="shared" ca="1" si="164"/>
        <v/>
      </c>
      <c r="R642" s="77">
        <f ca="1">IFERROR(SUM($I$15:I642)/$N$5,"")</f>
        <v>0.16540358542407999</v>
      </c>
    </row>
    <row r="643" spans="1:18" x14ac:dyDescent="0.25">
      <c r="A643" s="169">
        <v>18</v>
      </c>
      <c r="B643" s="174">
        <f t="shared" si="163"/>
        <v>43586.458333331808</v>
      </c>
      <c r="C643" s="127" t="str">
        <f t="shared" ca="1" si="149"/>
        <v/>
      </c>
      <c r="D643" s="180">
        <f t="shared" ca="1" si="150"/>
        <v>785</v>
      </c>
      <c r="E643" s="180">
        <f t="shared" ca="1" si="151"/>
        <v>44</v>
      </c>
      <c r="F643" s="180">
        <f t="shared" ca="1" si="152"/>
        <v>24</v>
      </c>
      <c r="G643" s="180" t="str">
        <f t="shared" ca="1" si="153"/>
        <v/>
      </c>
      <c r="H643" s="180">
        <f t="shared" ca="1" si="154"/>
        <v>4952</v>
      </c>
      <c r="I643" s="183">
        <f t="shared" ca="1" si="155"/>
        <v>28</v>
      </c>
      <c r="J643" s="176" t="str">
        <f t="shared" ca="1" si="156"/>
        <v/>
      </c>
      <c r="K643" s="127" t="str">
        <f t="shared" ca="1" si="157"/>
        <v/>
      </c>
      <c r="L643" s="183" t="str">
        <f t="shared" ca="1" si="158"/>
        <v/>
      </c>
      <c r="M643" s="127" t="str">
        <f t="shared" ca="1" si="159"/>
        <v/>
      </c>
      <c r="N643" s="127" t="str">
        <f t="shared" ca="1" si="160"/>
        <v/>
      </c>
      <c r="O643" s="180" t="str">
        <f t="shared" ca="1" si="161"/>
        <v/>
      </c>
      <c r="P643" s="183" t="str">
        <f t="shared" ca="1" si="162"/>
        <v/>
      </c>
      <c r="Q643" s="120" t="str">
        <f t="shared" ca="1" si="164"/>
        <v/>
      </c>
      <c r="R643" s="77">
        <f ca="1">IFERROR(SUM($I$15:I643)/$N$5,"")</f>
        <v>0.16556123598036124</v>
      </c>
    </row>
    <row r="644" spans="1:18" x14ac:dyDescent="0.25">
      <c r="A644" s="169">
        <v>19</v>
      </c>
      <c r="B644" s="174">
        <f t="shared" si="163"/>
        <v>43586.499999998472</v>
      </c>
      <c r="C644" s="127" t="str">
        <f t="shared" ca="1" si="149"/>
        <v/>
      </c>
      <c r="D644" s="180">
        <f t="shared" ca="1" si="150"/>
        <v>784</v>
      </c>
      <c r="E644" s="180">
        <f t="shared" ca="1" si="151"/>
        <v>44</v>
      </c>
      <c r="F644" s="180">
        <f t="shared" ca="1" si="152"/>
        <v>25</v>
      </c>
      <c r="G644" s="180" t="str">
        <f t="shared" ca="1" si="153"/>
        <v/>
      </c>
      <c r="H644" s="180">
        <f t="shared" ca="1" si="154"/>
        <v>4889</v>
      </c>
      <c r="I644" s="183">
        <f t="shared" ca="1" si="155"/>
        <v>31</v>
      </c>
      <c r="J644" s="176" t="str">
        <f t="shared" ca="1" si="156"/>
        <v/>
      </c>
      <c r="K644" s="127" t="str">
        <f t="shared" ca="1" si="157"/>
        <v/>
      </c>
      <c r="L644" s="183" t="str">
        <f t="shared" ca="1" si="158"/>
        <v/>
      </c>
      <c r="M644" s="127" t="str">
        <f t="shared" ca="1" si="159"/>
        <v/>
      </c>
      <c r="N644" s="127" t="str">
        <f t="shared" ca="1" si="160"/>
        <v/>
      </c>
      <c r="O644" s="180" t="str">
        <f t="shared" ca="1" si="161"/>
        <v/>
      </c>
      <c r="P644" s="183" t="str">
        <f t="shared" ca="1" si="162"/>
        <v/>
      </c>
      <c r="Q644" s="120" t="str">
        <f t="shared" ca="1" si="164"/>
        <v/>
      </c>
      <c r="R644" s="77">
        <f ca="1">IFERROR(SUM($I$15:I644)/$N$5,"")</f>
        <v>0.16573577766767264</v>
      </c>
    </row>
    <row r="645" spans="1:18" x14ac:dyDescent="0.25">
      <c r="A645" s="169">
        <v>20</v>
      </c>
      <c r="B645" s="174">
        <f t="shared" si="163"/>
        <v>43586.541666665136</v>
      </c>
      <c r="C645" s="127" t="str">
        <f t="shared" ca="1" si="149"/>
        <v/>
      </c>
      <c r="D645" s="180">
        <f t="shared" ca="1" si="150"/>
        <v>781</v>
      </c>
      <c r="E645" s="180">
        <f t="shared" ca="1" si="151"/>
        <v>44</v>
      </c>
      <c r="F645" s="180">
        <f t="shared" ca="1" si="152"/>
        <v>24</v>
      </c>
      <c r="G645" s="180" t="str">
        <f t="shared" ca="1" si="153"/>
        <v/>
      </c>
      <c r="H645" s="180">
        <f t="shared" ca="1" si="154"/>
        <v>4811</v>
      </c>
      <c r="I645" s="183">
        <f t="shared" ca="1" si="155"/>
        <v>28</v>
      </c>
      <c r="J645" s="176" t="str">
        <f t="shared" ca="1" si="156"/>
        <v/>
      </c>
      <c r="K645" s="127" t="str">
        <f t="shared" ca="1" si="157"/>
        <v/>
      </c>
      <c r="L645" s="183" t="str">
        <f t="shared" ca="1" si="158"/>
        <v/>
      </c>
      <c r="M645" s="127" t="str">
        <f t="shared" ca="1" si="159"/>
        <v/>
      </c>
      <c r="N645" s="127" t="str">
        <f t="shared" ca="1" si="160"/>
        <v/>
      </c>
      <c r="O645" s="180" t="str">
        <f t="shared" ca="1" si="161"/>
        <v/>
      </c>
      <c r="P645" s="183" t="str">
        <f t="shared" ca="1" si="162"/>
        <v/>
      </c>
      <c r="Q645" s="120" t="str">
        <f t="shared" ca="1" si="164"/>
        <v/>
      </c>
      <c r="R645" s="77">
        <f ca="1">IFERROR(SUM($I$15:I645)/$N$5,"")</f>
        <v>0.16589342822395386</v>
      </c>
    </row>
    <row r="646" spans="1:18" x14ac:dyDescent="0.25">
      <c r="A646" s="169">
        <v>21</v>
      </c>
      <c r="B646" s="174">
        <f t="shared" si="163"/>
        <v>43586.583333331801</v>
      </c>
      <c r="C646" s="127" t="str">
        <f t="shared" ca="1" si="149"/>
        <v/>
      </c>
      <c r="D646" s="180">
        <f t="shared" ca="1" si="150"/>
        <v>780</v>
      </c>
      <c r="E646" s="180">
        <f t="shared" ca="1" si="151"/>
        <v>44</v>
      </c>
      <c r="F646" s="180">
        <f t="shared" ca="1" si="152"/>
        <v>25</v>
      </c>
      <c r="G646" s="180" t="str">
        <f t="shared" ca="1" si="153"/>
        <v/>
      </c>
      <c r="H646" s="180">
        <f t="shared" ca="1" si="154"/>
        <v>4722</v>
      </c>
      <c r="I646" s="183">
        <f t="shared" ca="1" si="155"/>
        <v>29</v>
      </c>
      <c r="J646" s="176" t="str">
        <f t="shared" ca="1" si="156"/>
        <v/>
      </c>
      <c r="K646" s="127" t="str">
        <f t="shared" ca="1" si="157"/>
        <v/>
      </c>
      <c r="L646" s="183" t="str">
        <f t="shared" ca="1" si="158"/>
        <v/>
      </c>
      <c r="M646" s="127" t="str">
        <f t="shared" ca="1" si="159"/>
        <v/>
      </c>
      <c r="N646" s="127" t="str">
        <f t="shared" ca="1" si="160"/>
        <v/>
      </c>
      <c r="O646" s="180" t="str">
        <f t="shared" ca="1" si="161"/>
        <v/>
      </c>
      <c r="P646" s="183" t="str">
        <f t="shared" ca="1" si="162"/>
        <v/>
      </c>
      <c r="Q646" s="120" t="str">
        <f t="shared" ca="1" si="164"/>
        <v/>
      </c>
      <c r="R646" s="77">
        <f ca="1">IFERROR(SUM($I$15:I646)/$N$5,"")</f>
        <v>0.16605670915724516</v>
      </c>
    </row>
    <row r="647" spans="1:18" x14ac:dyDescent="0.25">
      <c r="A647" s="169">
        <v>22</v>
      </c>
      <c r="B647" s="174">
        <f t="shared" si="163"/>
        <v>43586.624999998465</v>
      </c>
      <c r="C647" s="127" t="str">
        <f t="shared" ca="1" si="149"/>
        <v/>
      </c>
      <c r="D647" s="180">
        <f t="shared" ca="1" si="150"/>
        <v>779</v>
      </c>
      <c r="E647" s="180">
        <f t="shared" ca="1" si="151"/>
        <v>44</v>
      </c>
      <c r="F647" s="180">
        <f t="shared" ca="1" si="152"/>
        <v>25</v>
      </c>
      <c r="G647" s="180" t="str">
        <f t="shared" ca="1" si="153"/>
        <v/>
      </c>
      <c r="H647" s="180">
        <f t="shared" ca="1" si="154"/>
        <v>4635</v>
      </c>
      <c r="I647" s="183">
        <f t="shared" ca="1" si="155"/>
        <v>30</v>
      </c>
      <c r="J647" s="176" t="str">
        <f t="shared" ca="1" si="156"/>
        <v/>
      </c>
      <c r="K647" s="127" t="str">
        <f t="shared" ca="1" si="157"/>
        <v/>
      </c>
      <c r="L647" s="183" t="str">
        <f t="shared" ca="1" si="158"/>
        <v/>
      </c>
      <c r="M647" s="127" t="str">
        <f t="shared" ca="1" si="159"/>
        <v/>
      </c>
      <c r="N647" s="127" t="str">
        <f t="shared" ca="1" si="160"/>
        <v/>
      </c>
      <c r="O647" s="180" t="str">
        <f t="shared" ca="1" si="161"/>
        <v/>
      </c>
      <c r="P647" s="183" t="str">
        <f t="shared" ca="1" si="162"/>
        <v/>
      </c>
      <c r="Q647" s="120" t="str">
        <f t="shared" ca="1" si="164"/>
        <v/>
      </c>
      <c r="R647" s="77">
        <f ca="1">IFERROR(SUM($I$15:I647)/$N$5,"")</f>
        <v>0.16622562046754652</v>
      </c>
    </row>
    <row r="648" spans="1:18" x14ac:dyDescent="0.25">
      <c r="A648" s="169">
        <v>23</v>
      </c>
      <c r="B648" s="174">
        <f t="shared" si="163"/>
        <v>43586.666666665129</v>
      </c>
      <c r="C648" s="127" t="str">
        <f t="shared" ca="1" si="149"/>
        <v/>
      </c>
      <c r="D648" s="180">
        <f t="shared" ca="1" si="150"/>
        <v>781</v>
      </c>
      <c r="E648" s="180">
        <f t="shared" ca="1" si="151"/>
        <v>44</v>
      </c>
      <c r="F648" s="180">
        <f t="shared" ca="1" si="152"/>
        <v>23</v>
      </c>
      <c r="G648" s="180" t="str">
        <f t="shared" ca="1" si="153"/>
        <v/>
      </c>
      <c r="H648" s="180">
        <f t="shared" ca="1" si="154"/>
        <v>4654</v>
      </c>
      <c r="I648" s="183">
        <f t="shared" ca="1" si="155"/>
        <v>31</v>
      </c>
      <c r="J648" s="176" t="str">
        <f t="shared" ca="1" si="156"/>
        <v/>
      </c>
      <c r="K648" s="127" t="str">
        <f t="shared" ca="1" si="157"/>
        <v/>
      </c>
      <c r="L648" s="183" t="str">
        <f t="shared" ca="1" si="158"/>
        <v/>
      </c>
      <c r="M648" s="127" t="str">
        <f t="shared" ca="1" si="159"/>
        <v/>
      </c>
      <c r="N648" s="127" t="str">
        <f t="shared" ca="1" si="160"/>
        <v/>
      </c>
      <c r="O648" s="180" t="str">
        <f t="shared" ca="1" si="161"/>
        <v/>
      </c>
      <c r="P648" s="183" t="str">
        <f t="shared" ca="1" si="162"/>
        <v/>
      </c>
      <c r="Q648" s="120" t="str">
        <f t="shared" ca="1" si="164"/>
        <v/>
      </c>
      <c r="R648" s="77">
        <f ca="1">IFERROR(SUM($I$15:I648)/$N$5,"")</f>
        <v>0.16640016215485789</v>
      </c>
    </row>
    <row r="649" spans="1:18" x14ac:dyDescent="0.25">
      <c r="A649" s="169">
        <v>24</v>
      </c>
      <c r="B649" s="174">
        <f t="shared" si="163"/>
        <v>43586.708333331793</v>
      </c>
      <c r="C649" s="127" t="str">
        <f t="shared" ca="1" si="149"/>
        <v/>
      </c>
      <c r="D649" s="180">
        <f t="shared" ca="1" si="150"/>
        <v>780</v>
      </c>
      <c r="E649" s="180">
        <f t="shared" ca="1" si="151"/>
        <v>44</v>
      </c>
      <c r="F649" s="180">
        <f t="shared" ca="1" si="152"/>
        <v>24</v>
      </c>
      <c r="G649" s="180" t="str">
        <f t="shared" ca="1" si="153"/>
        <v/>
      </c>
      <c r="H649" s="180">
        <f t="shared" ca="1" si="154"/>
        <v>4712</v>
      </c>
      <c r="I649" s="183">
        <f t="shared" ca="1" si="155"/>
        <v>28</v>
      </c>
      <c r="J649" s="176" t="str">
        <f t="shared" ca="1" si="156"/>
        <v/>
      </c>
      <c r="K649" s="127" t="str">
        <f t="shared" ca="1" si="157"/>
        <v/>
      </c>
      <c r="L649" s="183" t="str">
        <f t="shared" ca="1" si="158"/>
        <v/>
      </c>
      <c r="M649" s="127" t="str">
        <f t="shared" ca="1" si="159"/>
        <v/>
      </c>
      <c r="N649" s="127" t="str">
        <f t="shared" ca="1" si="160"/>
        <v/>
      </c>
      <c r="O649" s="180" t="str">
        <f t="shared" ca="1" si="161"/>
        <v/>
      </c>
      <c r="P649" s="183" t="str">
        <f t="shared" ca="1" si="162"/>
        <v/>
      </c>
      <c r="Q649" s="120" t="str">
        <f t="shared" ca="1" si="164"/>
        <v/>
      </c>
      <c r="R649" s="77">
        <f ca="1">IFERROR(SUM($I$15:I649)/$N$5,"")</f>
        <v>0.16655781271113915</v>
      </c>
    </row>
    <row r="650" spans="1:18" x14ac:dyDescent="0.25">
      <c r="A650" s="169">
        <v>25</v>
      </c>
      <c r="B650" s="174">
        <f t="shared" si="163"/>
        <v>43586.749999998457</v>
      </c>
      <c r="C650" s="127" t="str">
        <f t="shared" ca="1" si="149"/>
        <v/>
      </c>
      <c r="D650" s="180">
        <f t="shared" ca="1" si="150"/>
        <v>785</v>
      </c>
      <c r="E650" s="180">
        <f t="shared" ca="1" si="151"/>
        <v>44</v>
      </c>
      <c r="F650" s="180">
        <f t="shared" ca="1" si="152"/>
        <v>24</v>
      </c>
      <c r="G650" s="180" t="str">
        <f t="shared" ca="1" si="153"/>
        <v/>
      </c>
      <c r="H650" s="180">
        <f t="shared" ca="1" si="154"/>
        <v>4864</v>
      </c>
      <c r="I650" s="183">
        <f t="shared" ca="1" si="155"/>
        <v>30</v>
      </c>
      <c r="J650" s="176" t="str">
        <f t="shared" ca="1" si="156"/>
        <v/>
      </c>
      <c r="K650" s="127" t="str">
        <f t="shared" ca="1" si="157"/>
        <v/>
      </c>
      <c r="L650" s="183" t="str">
        <f t="shared" ca="1" si="158"/>
        <v/>
      </c>
      <c r="M650" s="127" t="str">
        <f t="shared" ca="1" si="159"/>
        <v/>
      </c>
      <c r="N650" s="127" t="str">
        <f t="shared" ca="1" si="160"/>
        <v/>
      </c>
      <c r="O650" s="180" t="str">
        <f t="shared" ca="1" si="161"/>
        <v/>
      </c>
      <c r="P650" s="183" t="str">
        <f t="shared" ca="1" si="162"/>
        <v/>
      </c>
      <c r="Q650" s="120" t="str">
        <f t="shared" ca="1" si="164"/>
        <v/>
      </c>
      <c r="R650" s="77">
        <f ca="1">IFERROR(SUM($I$15:I650)/$N$5,"")</f>
        <v>0.16672672402144048</v>
      </c>
    </row>
    <row r="651" spans="1:18" x14ac:dyDescent="0.25">
      <c r="A651" s="169">
        <v>26</v>
      </c>
      <c r="B651" s="174">
        <f t="shared" si="163"/>
        <v>43586.791666665122</v>
      </c>
      <c r="C651" s="127" t="str">
        <f t="shared" ca="1" si="149"/>
        <v/>
      </c>
      <c r="D651" s="180">
        <f t="shared" ca="1" si="150"/>
        <v>784</v>
      </c>
      <c r="E651" s="180">
        <f t="shared" ca="1" si="151"/>
        <v>44</v>
      </c>
      <c r="F651" s="180">
        <f t="shared" ca="1" si="152"/>
        <v>26</v>
      </c>
      <c r="G651" s="180" t="str">
        <f t="shared" ca="1" si="153"/>
        <v/>
      </c>
      <c r="H651" s="180">
        <f t="shared" ca="1" si="154"/>
        <v>4833</v>
      </c>
      <c r="I651" s="183">
        <f t="shared" ca="1" si="155"/>
        <v>32</v>
      </c>
      <c r="J651" s="176" t="str">
        <f t="shared" ca="1" si="156"/>
        <v/>
      </c>
      <c r="K651" s="127" t="str">
        <f t="shared" ca="1" si="157"/>
        <v/>
      </c>
      <c r="L651" s="183" t="str">
        <f t="shared" ca="1" si="158"/>
        <v/>
      </c>
      <c r="M651" s="127" t="str">
        <f t="shared" ca="1" si="159"/>
        <v/>
      </c>
      <c r="N651" s="127" t="str">
        <f t="shared" ca="1" si="160"/>
        <v/>
      </c>
      <c r="O651" s="180" t="str">
        <f t="shared" ca="1" si="161"/>
        <v/>
      </c>
      <c r="P651" s="183" t="str">
        <f t="shared" ca="1" si="162"/>
        <v/>
      </c>
      <c r="Q651" s="120" t="str">
        <f t="shared" ca="1" si="164"/>
        <v/>
      </c>
      <c r="R651" s="77">
        <f ca="1">IFERROR(SUM($I$15:I651)/$N$5,"")</f>
        <v>0.1669068960857619</v>
      </c>
    </row>
    <row r="652" spans="1:18" x14ac:dyDescent="0.25">
      <c r="A652" s="169">
        <v>27</v>
      </c>
      <c r="B652" s="174">
        <f t="shared" si="163"/>
        <v>43586.833333331786</v>
      </c>
      <c r="C652" s="127" t="str">
        <f t="shared" ca="1" si="149"/>
        <v/>
      </c>
      <c r="D652" s="180">
        <f t="shared" ca="1" si="150"/>
        <v>776</v>
      </c>
      <c r="E652" s="180">
        <f t="shared" ca="1" si="151"/>
        <v>44</v>
      </c>
      <c r="F652" s="180">
        <f t="shared" ca="1" si="152"/>
        <v>22</v>
      </c>
      <c r="G652" s="180">
        <f t="shared" ca="1" si="153"/>
        <v>199.5</v>
      </c>
      <c r="H652" s="180">
        <f t="shared" ca="1" si="154"/>
        <v>5007</v>
      </c>
      <c r="I652" s="183">
        <f t="shared" ca="1" si="155"/>
        <v>30</v>
      </c>
      <c r="J652" s="176" t="str">
        <f t="shared" ca="1" si="156"/>
        <v/>
      </c>
      <c r="K652" s="127" t="str">
        <f t="shared" ca="1" si="157"/>
        <v/>
      </c>
      <c r="L652" s="183" t="str">
        <f t="shared" ca="1" si="158"/>
        <v/>
      </c>
      <c r="M652" s="127" t="str">
        <f t="shared" ca="1" si="159"/>
        <v/>
      </c>
      <c r="N652" s="127" t="str">
        <f t="shared" ca="1" si="160"/>
        <v/>
      </c>
      <c r="O652" s="180" t="str">
        <f t="shared" ca="1" si="161"/>
        <v/>
      </c>
      <c r="P652" s="183" t="str">
        <f t="shared" ca="1" si="162"/>
        <v/>
      </c>
      <c r="Q652" s="120" t="str">
        <f t="shared" ca="1" si="164"/>
        <v/>
      </c>
      <c r="R652" s="77">
        <f ca="1">IFERROR(SUM($I$15:I652)/$N$5,"")</f>
        <v>0.16707580739606323</v>
      </c>
    </row>
    <row r="653" spans="1:18" x14ac:dyDescent="0.25">
      <c r="A653" s="169">
        <v>28</v>
      </c>
      <c r="B653" s="174">
        <f t="shared" si="163"/>
        <v>43586.87499999845</v>
      </c>
      <c r="C653" s="127" t="str">
        <f t="shared" ca="1" si="149"/>
        <v/>
      </c>
      <c r="D653" s="180">
        <f t="shared" ca="1" si="150"/>
        <v>780</v>
      </c>
      <c r="E653" s="180">
        <f t="shared" ca="1" si="151"/>
        <v>44</v>
      </c>
      <c r="F653" s="180">
        <f t="shared" ca="1" si="152"/>
        <v>24</v>
      </c>
      <c r="G653" s="180" t="str">
        <f t="shared" ca="1" si="153"/>
        <v/>
      </c>
      <c r="H653" s="180">
        <f t="shared" ca="1" si="154"/>
        <v>4892</v>
      </c>
      <c r="I653" s="183">
        <f t="shared" ca="1" si="155"/>
        <v>28</v>
      </c>
      <c r="J653" s="176" t="str">
        <f t="shared" ca="1" si="156"/>
        <v/>
      </c>
      <c r="K653" s="127" t="str">
        <f t="shared" ca="1" si="157"/>
        <v/>
      </c>
      <c r="L653" s="183" t="str">
        <f t="shared" ca="1" si="158"/>
        <v/>
      </c>
      <c r="M653" s="127" t="str">
        <f t="shared" ca="1" si="159"/>
        <v/>
      </c>
      <c r="N653" s="127" t="str">
        <f t="shared" ca="1" si="160"/>
        <v/>
      </c>
      <c r="O653" s="180" t="str">
        <f t="shared" ca="1" si="161"/>
        <v/>
      </c>
      <c r="P653" s="183" t="str">
        <f t="shared" ca="1" si="162"/>
        <v/>
      </c>
      <c r="Q653" s="120" t="str">
        <f t="shared" ca="1" si="164"/>
        <v/>
      </c>
      <c r="R653" s="77">
        <f ca="1">IFERROR(SUM($I$15:I653)/$N$5,"")</f>
        <v>0.16723345795234448</v>
      </c>
    </row>
    <row r="654" spans="1:18" x14ac:dyDescent="0.25">
      <c r="A654" s="169">
        <v>29</v>
      </c>
      <c r="B654" s="174">
        <f t="shared" si="163"/>
        <v>43586.916666665114</v>
      </c>
      <c r="C654" s="127" t="str">
        <f t="shared" ca="1" si="149"/>
        <v/>
      </c>
      <c r="D654" s="180">
        <f t="shared" ca="1" si="150"/>
        <v>790</v>
      </c>
      <c r="E654" s="180">
        <f t="shared" ca="1" si="151"/>
        <v>44</v>
      </c>
      <c r="F654" s="180">
        <f t="shared" ca="1" si="152"/>
        <v>21</v>
      </c>
      <c r="G654" s="180" t="str">
        <f t="shared" ca="1" si="153"/>
        <v/>
      </c>
      <c r="H654" s="180">
        <f t="shared" ca="1" si="154"/>
        <v>4963</v>
      </c>
      <c r="I654" s="183">
        <f t="shared" ca="1" si="155"/>
        <v>26</v>
      </c>
      <c r="J654" s="176" t="str">
        <f t="shared" ca="1" si="156"/>
        <v/>
      </c>
      <c r="K654" s="127" t="str">
        <f t="shared" ca="1" si="157"/>
        <v/>
      </c>
      <c r="L654" s="183" t="str">
        <f t="shared" ca="1" si="158"/>
        <v/>
      </c>
      <c r="M654" s="127" t="str">
        <f t="shared" ca="1" si="159"/>
        <v/>
      </c>
      <c r="N654" s="127" t="str">
        <f t="shared" ca="1" si="160"/>
        <v/>
      </c>
      <c r="O654" s="180" t="str">
        <f t="shared" ca="1" si="161"/>
        <v/>
      </c>
      <c r="P654" s="183" t="str">
        <f t="shared" ca="1" si="162"/>
        <v/>
      </c>
      <c r="Q654" s="120" t="str">
        <f t="shared" ca="1" si="164"/>
        <v/>
      </c>
      <c r="R654" s="77">
        <f ca="1">IFERROR(SUM($I$15:I654)/$N$5,"")</f>
        <v>0.16737984775460565</v>
      </c>
    </row>
    <row r="655" spans="1:18" x14ac:dyDescent="0.25">
      <c r="A655" s="169">
        <v>30</v>
      </c>
      <c r="B655" s="174">
        <f t="shared" si="163"/>
        <v>43586.958333331779</v>
      </c>
      <c r="C655" s="127" t="str">
        <f t="shared" ca="1" si="149"/>
        <v/>
      </c>
      <c r="D655" s="180">
        <f t="shared" ca="1" si="150"/>
        <v>785</v>
      </c>
      <c r="E655" s="180">
        <f t="shared" ca="1" si="151"/>
        <v>44</v>
      </c>
      <c r="F655" s="180">
        <f t="shared" ca="1" si="152"/>
        <v>23</v>
      </c>
      <c r="G655" s="180" t="str">
        <f t="shared" ca="1" si="153"/>
        <v/>
      </c>
      <c r="H655" s="180">
        <f t="shared" ca="1" si="154"/>
        <v>4911</v>
      </c>
      <c r="I655" s="183">
        <f t="shared" ca="1" si="155"/>
        <v>27</v>
      </c>
      <c r="J655" s="176" t="str">
        <f t="shared" ca="1" si="156"/>
        <v/>
      </c>
      <c r="K655" s="127" t="str">
        <f t="shared" ca="1" si="157"/>
        <v/>
      </c>
      <c r="L655" s="183" t="str">
        <f t="shared" ca="1" si="158"/>
        <v/>
      </c>
      <c r="M655" s="127" t="str">
        <f t="shared" ca="1" si="159"/>
        <v/>
      </c>
      <c r="N655" s="127" t="str">
        <f t="shared" ca="1" si="160"/>
        <v/>
      </c>
      <c r="O655" s="180" t="str">
        <f t="shared" ca="1" si="161"/>
        <v/>
      </c>
      <c r="P655" s="183" t="str">
        <f t="shared" ca="1" si="162"/>
        <v/>
      </c>
      <c r="Q655" s="120" t="str">
        <f t="shared" ca="1" si="164"/>
        <v/>
      </c>
      <c r="R655" s="77">
        <f ca="1">IFERROR(SUM($I$15:I655)/$N$5,"")</f>
        <v>0.16753186793387687</v>
      </c>
    </row>
    <row r="656" spans="1:18" x14ac:dyDescent="0.25">
      <c r="A656" s="169">
        <v>31</v>
      </c>
      <c r="B656" s="174">
        <f t="shared" si="163"/>
        <v>43586.999999998443</v>
      </c>
      <c r="C656" s="127" t="str">
        <f t="shared" ref="C656:C719" ca="1" si="165">IF($B656&gt;$B$10,"",IFERROR(AVERAGE(INDIRECT("'"&amp;TEXT($B656-TIME(6,1,0),"MM-DD-YY")&amp;"'!C"&amp;$A656)),""))</f>
        <v/>
      </c>
      <c r="D656" s="180">
        <f t="shared" ref="D656:D719" ca="1" si="166">IF($B656&gt;$B$10,"",IFERROR(AVERAGE(INDIRECT("'"&amp;TEXT($B656-TIME(6,1,0),"MM-DD-YY")&amp;"'!D"&amp;$A656)),""))</f>
        <v>780</v>
      </c>
      <c r="E656" s="180">
        <f t="shared" ref="E656:E719" ca="1" si="167">IF($B656&gt;$B$10,"",IFERROR(AVERAGE(INDIRECT("'"&amp;TEXT($B656-TIME(6,1,0),"MM-DD-YY")&amp;"'!E"&amp;$A656)),""))</f>
        <v>44</v>
      </c>
      <c r="F656" s="180">
        <f t="shared" ref="F656:F719" ca="1" si="168">IF($B656&gt;$B$10,"",IFERROR(AVERAGE(INDIRECT("'"&amp;TEXT($B656-TIME(6,1,0),"MM-DD-YY")&amp;"'!P"&amp;$A656)),""))</f>
        <v>24</v>
      </c>
      <c r="G656" s="180" t="str">
        <f t="shared" ref="G656:G719" ca="1" si="169">IF($B656&gt;$B$10,"",IFERROR(AVERAGE(INDIRECT("'"&amp;TEXT($B656-TIME(6,1,0),"MM-DD-YY")&amp;"'!AC"&amp;$A656)),""))</f>
        <v/>
      </c>
      <c r="H656" s="180">
        <f t="shared" ref="H656:H719" ca="1" si="170">IF($B656&gt;$B$10,"",IFERROR(AVERAGE(INDIRECT("'"&amp;TEXT($B656-TIME(6,1,0),"MM-DD-YY")&amp;"'!O"&amp;$A656)),""))</f>
        <v>4871</v>
      </c>
      <c r="I656" s="183">
        <f t="shared" ref="I656:I719" ca="1" si="171">IF($B656&gt;$B$10,"",IFERROR(AVERAGE(INDIRECT("'"&amp;TEXT($B656-TIME(6,1,0),"MM-DD-YY")&amp;"'!Q"&amp;$A656)),""))</f>
        <v>28</v>
      </c>
      <c r="J656" s="176" t="str">
        <f t="shared" ref="J656:J719" ca="1" si="172">IF($B656&gt;$B$10,"",IFERROR(AVERAGE(INDIRECT("'"&amp;TEXT($B656-TIME(6,1,0),"MM-DD-YY")&amp;"'!T"&amp;$A656)),""))</f>
        <v/>
      </c>
      <c r="K656" s="127" t="str">
        <f t="shared" ref="K656:K719" ca="1" si="173">IF($B656&gt;$B$10,"",IFERROR(AVERAGE(INDIRECT("'"&amp;TEXT($B656-TIME(6,1,0),"MM-DD-YY")&amp;"'!I"&amp;$A656)),""))</f>
        <v/>
      </c>
      <c r="L656" s="183" t="str">
        <f t="shared" ref="L656:L719" ca="1" si="174">IF($B656&gt;$B$10,"",IFERROR(AVERAGE(INDIRECT("'"&amp;TEXT($B656-TIME(6,1,0),"MM-DD-YY")&amp;"'!J"&amp;$A656)),""))</f>
        <v/>
      </c>
      <c r="M656" s="127" t="str">
        <f t="shared" ref="M656:M719" ca="1" si="175">IF($B656&gt;$B$10,"",IFERROR(AVERAGE(INDIRECT("'"&amp;TEXT($B656-TIME(6,1,0),"MM-DD-YY")&amp;"'!K"&amp;$A656)),""))</f>
        <v/>
      </c>
      <c r="N656" s="127" t="str">
        <f t="shared" ref="N656:N719" ca="1" si="176">IF($B656&gt;$B$10,"",IFERROR(AVERAGE(INDIRECT("'"&amp;TEXT($B656-TIME(6,1,0),"MM-DD-YY")&amp;"'!L"&amp;$A656)),""))</f>
        <v/>
      </c>
      <c r="O656" s="180" t="str">
        <f t="shared" ref="O656:O719" ca="1" si="177">IF($B656&gt;$B$10,"",IFERROR(AVERAGE(INDIRECT("'"&amp;TEXT($B656-TIME(6,1,0),"MM-DD-YY")&amp;"'!M"&amp;$A656)),""))</f>
        <v/>
      </c>
      <c r="P656" s="183" t="str">
        <f t="shared" ref="P656:P719" ca="1" si="178">IF($B656&gt;$B$10,"",IFERROR(AVERAGE(INDIRECT("'"&amp;TEXT($B656-TIME(6,1,0),"MM-DD-YY")&amp;"'!N"&amp;$A656)),""))</f>
        <v/>
      </c>
      <c r="Q656" s="120" t="str">
        <f t="shared" ca="1" si="164"/>
        <v/>
      </c>
      <c r="R656" s="77">
        <f ca="1">IFERROR(SUM($I$15:I656)/$N$5,"")</f>
        <v>0.16768951849015809</v>
      </c>
    </row>
    <row r="657" spans="1:18" x14ac:dyDescent="0.25">
      <c r="A657" s="169">
        <v>32</v>
      </c>
      <c r="B657" s="174">
        <f t="shared" ref="B657:B720" si="179">+B656+TIME(1,0,0)</f>
        <v>43587.041666665107</v>
      </c>
      <c r="C657" s="127" t="str">
        <f t="shared" ca="1" si="165"/>
        <v/>
      </c>
      <c r="D657" s="180">
        <f t="shared" ca="1" si="166"/>
        <v>784</v>
      </c>
      <c r="E657" s="180">
        <f t="shared" ca="1" si="167"/>
        <v>44</v>
      </c>
      <c r="F657" s="180">
        <f t="shared" ca="1" si="168"/>
        <v>22</v>
      </c>
      <c r="G657" s="180" t="str">
        <f t="shared" ca="1" si="169"/>
        <v/>
      </c>
      <c r="H657" s="180">
        <f t="shared" ca="1" si="170"/>
        <v>4740</v>
      </c>
      <c r="I657" s="183">
        <f t="shared" ca="1" si="171"/>
        <v>29</v>
      </c>
      <c r="J657" s="176" t="str">
        <f t="shared" ca="1" si="172"/>
        <v/>
      </c>
      <c r="K657" s="127" t="str">
        <f t="shared" ca="1" si="173"/>
        <v/>
      </c>
      <c r="L657" s="183" t="str">
        <f t="shared" ca="1" si="174"/>
        <v/>
      </c>
      <c r="M657" s="127" t="str">
        <f t="shared" ca="1" si="175"/>
        <v/>
      </c>
      <c r="N657" s="127" t="str">
        <f t="shared" ca="1" si="176"/>
        <v/>
      </c>
      <c r="O657" s="180" t="str">
        <f t="shared" ca="1" si="177"/>
        <v/>
      </c>
      <c r="P657" s="183" t="str">
        <f t="shared" ca="1" si="178"/>
        <v/>
      </c>
      <c r="Q657" s="120" t="str">
        <f t="shared" ca="1" si="164"/>
        <v/>
      </c>
      <c r="R657" s="77">
        <f ca="1">IFERROR(SUM($I$15:I657)/$N$5,"")</f>
        <v>0.16785279942344938</v>
      </c>
    </row>
    <row r="658" spans="1:18" x14ac:dyDescent="0.25">
      <c r="A658" s="169">
        <v>33</v>
      </c>
      <c r="B658" s="174">
        <f t="shared" si="179"/>
        <v>43587.083333331771</v>
      </c>
      <c r="C658" s="127" t="str">
        <f t="shared" ca="1" si="165"/>
        <v/>
      </c>
      <c r="D658" s="180">
        <f t="shared" ca="1" si="166"/>
        <v>788</v>
      </c>
      <c r="E658" s="180">
        <f t="shared" ca="1" si="167"/>
        <v>44</v>
      </c>
      <c r="F658" s="180">
        <f t="shared" ca="1" si="168"/>
        <v>25</v>
      </c>
      <c r="G658" s="180" t="str">
        <f t="shared" ca="1" si="169"/>
        <v/>
      </c>
      <c r="H658" s="180">
        <f t="shared" ca="1" si="170"/>
        <v>4886</v>
      </c>
      <c r="I658" s="183">
        <f t="shared" ca="1" si="171"/>
        <v>27</v>
      </c>
      <c r="J658" s="176" t="str">
        <f t="shared" ca="1" si="172"/>
        <v/>
      </c>
      <c r="K658" s="127" t="str">
        <f t="shared" ca="1" si="173"/>
        <v/>
      </c>
      <c r="L658" s="183" t="str">
        <f t="shared" ca="1" si="174"/>
        <v/>
      </c>
      <c r="M658" s="127" t="str">
        <f t="shared" ca="1" si="175"/>
        <v/>
      </c>
      <c r="N658" s="127" t="str">
        <f t="shared" ca="1" si="176"/>
        <v/>
      </c>
      <c r="O658" s="180" t="str">
        <f t="shared" ca="1" si="177"/>
        <v/>
      </c>
      <c r="P658" s="183" t="str">
        <f t="shared" ca="1" si="178"/>
        <v/>
      </c>
      <c r="Q658" s="120" t="str">
        <f t="shared" ca="1" si="164"/>
        <v/>
      </c>
      <c r="R658" s="77">
        <f ca="1">IFERROR(SUM($I$15:I658)/$N$5,"")</f>
        <v>0.1680048196027206</v>
      </c>
    </row>
    <row r="659" spans="1:18" x14ac:dyDescent="0.25">
      <c r="A659" s="169">
        <v>34</v>
      </c>
      <c r="B659" s="174">
        <f t="shared" si="179"/>
        <v>43587.124999998436</v>
      </c>
      <c r="C659" s="127" t="str">
        <f t="shared" ca="1" si="165"/>
        <v/>
      </c>
      <c r="D659" s="180">
        <f t="shared" ca="1" si="166"/>
        <v>784</v>
      </c>
      <c r="E659" s="180">
        <f t="shared" ca="1" si="167"/>
        <v>44</v>
      </c>
      <c r="F659" s="180">
        <f t="shared" ca="1" si="168"/>
        <v>24</v>
      </c>
      <c r="G659" s="180" t="str">
        <f t="shared" ca="1" si="169"/>
        <v/>
      </c>
      <c r="H659" s="180">
        <f t="shared" ca="1" si="170"/>
        <v>4931</v>
      </c>
      <c r="I659" s="183">
        <f t="shared" ca="1" si="171"/>
        <v>26</v>
      </c>
      <c r="J659" s="176" t="str">
        <f t="shared" ca="1" si="172"/>
        <v/>
      </c>
      <c r="K659" s="127" t="str">
        <f t="shared" ca="1" si="173"/>
        <v/>
      </c>
      <c r="L659" s="183" t="str">
        <f t="shared" ca="1" si="174"/>
        <v/>
      </c>
      <c r="M659" s="127" t="str">
        <f t="shared" ca="1" si="175"/>
        <v/>
      </c>
      <c r="N659" s="127" t="str">
        <f t="shared" ca="1" si="176"/>
        <v/>
      </c>
      <c r="O659" s="180" t="str">
        <f t="shared" ca="1" si="177"/>
        <v/>
      </c>
      <c r="P659" s="183" t="str">
        <f t="shared" ca="1" si="178"/>
        <v/>
      </c>
      <c r="Q659" s="120" t="str">
        <f t="shared" ca="1" si="164"/>
        <v/>
      </c>
      <c r="R659" s="77">
        <f ca="1">IFERROR(SUM($I$15:I659)/$N$5,"")</f>
        <v>0.16815120940498177</v>
      </c>
    </row>
    <row r="660" spans="1:18" x14ac:dyDescent="0.25">
      <c r="A660" s="169">
        <v>35</v>
      </c>
      <c r="B660" s="174">
        <f t="shared" si="179"/>
        <v>43587.1666666651</v>
      </c>
      <c r="C660" s="127" t="str">
        <f t="shared" ca="1" si="165"/>
        <v/>
      </c>
      <c r="D660" s="180">
        <f t="shared" ca="1" si="166"/>
        <v>780</v>
      </c>
      <c r="E660" s="180">
        <f t="shared" ca="1" si="167"/>
        <v>44</v>
      </c>
      <c r="F660" s="180">
        <f t="shared" ca="1" si="168"/>
        <v>21</v>
      </c>
      <c r="G660" s="180" t="str">
        <f t="shared" ca="1" si="169"/>
        <v/>
      </c>
      <c r="H660" s="180">
        <f t="shared" ca="1" si="170"/>
        <v>4876</v>
      </c>
      <c r="I660" s="183">
        <f t="shared" ca="1" si="171"/>
        <v>28</v>
      </c>
      <c r="J660" s="176" t="str">
        <f t="shared" ca="1" si="172"/>
        <v/>
      </c>
      <c r="K660" s="127" t="str">
        <f t="shared" ca="1" si="173"/>
        <v/>
      </c>
      <c r="L660" s="183" t="str">
        <f t="shared" ca="1" si="174"/>
        <v/>
      </c>
      <c r="M660" s="127" t="str">
        <f t="shared" ca="1" si="175"/>
        <v/>
      </c>
      <c r="N660" s="127" t="str">
        <f t="shared" ca="1" si="176"/>
        <v/>
      </c>
      <c r="O660" s="180" t="str">
        <f t="shared" ca="1" si="177"/>
        <v/>
      </c>
      <c r="P660" s="183" t="str">
        <f t="shared" ca="1" si="178"/>
        <v/>
      </c>
      <c r="Q660" s="120" t="str">
        <f t="shared" ca="1" si="164"/>
        <v/>
      </c>
      <c r="R660" s="77">
        <f ca="1">IFERROR(SUM($I$15:I660)/$N$5,"")</f>
        <v>0.16830885996126302</v>
      </c>
    </row>
    <row r="661" spans="1:18" x14ac:dyDescent="0.25">
      <c r="A661" s="169">
        <v>36</v>
      </c>
      <c r="B661" s="174">
        <f t="shared" si="179"/>
        <v>43587.208333331764</v>
      </c>
      <c r="C661" s="127" t="str">
        <f t="shared" ca="1" si="165"/>
        <v/>
      </c>
      <c r="D661" s="180">
        <f t="shared" ca="1" si="166"/>
        <v>776</v>
      </c>
      <c r="E661" s="180">
        <f t="shared" ca="1" si="167"/>
        <v>44</v>
      </c>
      <c r="F661" s="180">
        <f t="shared" ca="1" si="168"/>
        <v>22</v>
      </c>
      <c r="G661" s="180" t="str">
        <f t="shared" ca="1" si="169"/>
        <v/>
      </c>
      <c r="H661" s="180">
        <f t="shared" ca="1" si="170"/>
        <v>4867</v>
      </c>
      <c r="I661" s="183">
        <f t="shared" ca="1" si="171"/>
        <v>27</v>
      </c>
      <c r="J661" s="176" t="str">
        <f t="shared" ca="1" si="172"/>
        <v/>
      </c>
      <c r="K661" s="127" t="str">
        <f t="shared" ca="1" si="173"/>
        <v/>
      </c>
      <c r="L661" s="183" t="str">
        <f t="shared" ca="1" si="174"/>
        <v/>
      </c>
      <c r="M661" s="127" t="str">
        <f t="shared" ca="1" si="175"/>
        <v/>
      </c>
      <c r="N661" s="127" t="str">
        <f t="shared" ca="1" si="176"/>
        <v/>
      </c>
      <c r="O661" s="180" t="str">
        <f t="shared" ca="1" si="177"/>
        <v/>
      </c>
      <c r="P661" s="183" t="str">
        <f t="shared" ca="1" si="178"/>
        <v/>
      </c>
      <c r="Q661" s="120" t="str">
        <f t="shared" ca="1" si="164"/>
        <v/>
      </c>
      <c r="R661" s="77">
        <f ca="1">IFERROR(SUM($I$15:I661)/$N$5,"")</f>
        <v>0.1684608801405342</v>
      </c>
    </row>
    <row r="662" spans="1:18" x14ac:dyDescent="0.25">
      <c r="A662" s="169">
        <v>37</v>
      </c>
      <c r="B662" s="174">
        <f t="shared" si="179"/>
        <v>43587.249999998428</v>
      </c>
      <c r="C662" s="127" t="str">
        <f t="shared" ca="1" si="165"/>
        <v/>
      </c>
      <c r="D662" s="180">
        <f t="shared" ca="1" si="166"/>
        <v>783</v>
      </c>
      <c r="E662" s="180">
        <f t="shared" ca="1" si="167"/>
        <v>44</v>
      </c>
      <c r="F662" s="180">
        <f t="shared" ca="1" si="168"/>
        <v>23</v>
      </c>
      <c r="G662" s="180" t="str">
        <f t="shared" ca="1" si="169"/>
        <v/>
      </c>
      <c r="H662" s="180">
        <f t="shared" ca="1" si="170"/>
        <v>5013</v>
      </c>
      <c r="I662" s="183">
        <f t="shared" ca="1" si="171"/>
        <v>25</v>
      </c>
      <c r="J662" s="176" t="str">
        <f t="shared" ca="1" si="172"/>
        <v/>
      </c>
      <c r="K662" s="127" t="str">
        <f t="shared" ca="1" si="173"/>
        <v/>
      </c>
      <c r="L662" s="183" t="str">
        <f t="shared" ca="1" si="174"/>
        <v/>
      </c>
      <c r="M662" s="127" t="str">
        <f t="shared" ca="1" si="175"/>
        <v/>
      </c>
      <c r="N662" s="127" t="str">
        <f t="shared" ca="1" si="176"/>
        <v/>
      </c>
      <c r="O662" s="180" t="str">
        <f t="shared" ca="1" si="177"/>
        <v/>
      </c>
      <c r="P662" s="183" t="str">
        <f t="shared" ca="1" si="178"/>
        <v/>
      </c>
      <c r="Q662" s="120" t="str">
        <f t="shared" ca="1" si="164"/>
        <v/>
      </c>
      <c r="R662" s="77">
        <f ca="1">IFERROR(SUM($I$15:I662)/$N$5,"")</f>
        <v>0.16860163956578533</v>
      </c>
    </row>
    <row r="663" spans="1:18" x14ac:dyDescent="0.25">
      <c r="A663" s="169">
        <v>14</v>
      </c>
      <c r="B663" s="174">
        <f t="shared" si="179"/>
        <v>43587.291666665093</v>
      </c>
      <c r="C663" s="127" t="str">
        <f t="shared" ca="1" si="165"/>
        <v/>
      </c>
      <c r="D663" s="180">
        <f t="shared" ca="1" si="166"/>
        <v>780</v>
      </c>
      <c r="E663" s="180">
        <f t="shared" ca="1" si="167"/>
        <v>44</v>
      </c>
      <c r="F663" s="180">
        <f t="shared" ca="1" si="168"/>
        <v>23</v>
      </c>
      <c r="G663" s="180">
        <f t="shared" ca="1" si="169"/>
        <v>196.73</v>
      </c>
      <c r="H663" s="180">
        <f t="shared" ca="1" si="170"/>
        <v>4951</v>
      </c>
      <c r="I663" s="183">
        <f t="shared" ca="1" si="171"/>
        <v>24</v>
      </c>
      <c r="J663" s="176" t="str">
        <f t="shared" ca="1" si="172"/>
        <v/>
      </c>
      <c r="K663" s="127" t="str">
        <f t="shared" ca="1" si="173"/>
        <v/>
      </c>
      <c r="L663" s="183" t="str">
        <f t="shared" ca="1" si="174"/>
        <v/>
      </c>
      <c r="M663" s="127" t="str">
        <f t="shared" ca="1" si="175"/>
        <v/>
      </c>
      <c r="N663" s="127" t="str">
        <f t="shared" ca="1" si="176"/>
        <v/>
      </c>
      <c r="O663" s="180" t="str">
        <f t="shared" ca="1" si="177"/>
        <v/>
      </c>
      <c r="P663" s="183" t="str">
        <f t="shared" ca="1" si="178"/>
        <v/>
      </c>
      <c r="Q663" s="120" t="str">
        <f t="shared" ca="1" si="164"/>
        <v/>
      </c>
      <c r="R663" s="77">
        <f ca="1">IFERROR(SUM($I$15:I663)/$N$5,"")</f>
        <v>0.16873676861402639</v>
      </c>
    </row>
    <row r="664" spans="1:18" x14ac:dyDescent="0.25">
      <c r="A664" s="169">
        <v>15</v>
      </c>
      <c r="B664" s="174">
        <f t="shared" si="179"/>
        <v>43587.333333331757</v>
      </c>
      <c r="C664" s="127" t="str">
        <f t="shared" ca="1" si="165"/>
        <v/>
      </c>
      <c r="D664" s="180">
        <f t="shared" ca="1" si="166"/>
        <v>776</v>
      </c>
      <c r="E664" s="180">
        <f t="shared" ca="1" si="167"/>
        <v>44</v>
      </c>
      <c r="F664" s="180">
        <f t="shared" ca="1" si="168"/>
        <v>25</v>
      </c>
      <c r="G664" s="180">
        <f t="shared" ca="1" si="169"/>
        <v>196.73</v>
      </c>
      <c r="H664" s="180">
        <f t="shared" ca="1" si="170"/>
        <v>4875</v>
      </c>
      <c r="I664" s="183">
        <f t="shared" ca="1" si="171"/>
        <v>23</v>
      </c>
      <c r="J664" s="176" t="str">
        <f t="shared" ca="1" si="172"/>
        <v/>
      </c>
      <c r="K664" s="127" t="str">
        <f t="shared" ca="1" si="173"/>
        <v/>
      </c>
      <c r="L664" s="183" t="str">
        <f t="shared" ca="1" si="174"/>
        <v/>
      </c>
      <c r="M664" s="127" t="str">
        <f t="shared" ca="1" si="175"/>
        <v/>
      </c>
      <c r="N664" s="127" t="str">
        <f t="shared" ca="1" si="176"/>
        <v/>
      </c>
      <c r="O664" s="180" t="str">
        <f t="shared" ca="1" si="177"/>
        <v/>
      </c>
      <c r="P664" s="183" t="str">
        <f t="shared" ca="1" si="178"/>
        <v/>
      </c>
      <c r="Q664" s="120" t="str">
        <f t="shared" ca="1" si="164"/>
        <v/>
      </c>
      <c r="R664" s="77">
        <f ca="1">IFERROR(SUM($I$15:I664)/$N$5,"")</f>
        <v>0.16886626728525742</v>
      </c>
    </row>
    <row r="665" spans="1:18" x14ac:dyDescent="0.25">
      <c r="A665" s="169">
        <v>16</v>
      </c>
      <c r="B665" s="174">
        <f t="shared" si="179"/>
        <v>43587.374999998421</v>
      </c>
      <c r="C665" s="127" t="str">
        <f t="shared" ca="1" si="165"/>
        <v/>
      </c>
      <c r="D665" s="180">
        <f t="shared" ca="1" si="166"/>
        <v>774</v>
      </c>
      <c r="E665" s="180">
        <f t="shared" ca="1" si="167"/>
        <v>44</v>
      </c>
      <c r="F665" s="180">
        <f t="shared" ca="1" si="168"/>
        <v>23</v>
      </c>
      <c r="G665" s="180" t="str">
        <f t="shared" ca="1" si="169"/>
        <v/>
      </c>
      <c r="H665" s="180">
        <f t="shared" ca="1" si="170"/>
        <v>4968</v>
      </c>
      <c r="I665" s="183">
        <f t="shared" ca="1" si="171"/>
        <v>22</v>
      </c>
      <c r="J665" s="176" t="str">
        <f t="shared" ca="1" si="172"/>
        <v/>
      </c>
      <c r="K665" s="127" t="str">
        <f t="shared" ca="1" si="173"/>
        <v/>
      </c>
      <c r="L665" s="183" t="str">
        <f t="shared" ca="1" si="174"/>
        <v/>
      </c>
      <c r="M665" s="127" t="str">
        <f t="shared" ca="1" si="175"/>
        <v/>
      </c>
      <c r="N665" s="127" t="str">
        <f t="shared" ca="1" si="176"/>
        <v/>
      </c>
      <c r="O665" s="180" t="str">
        <f t="shared" ca="1" si="177"/>
        <v/>
      </c>
      <c r="P665" s="183" t="str">
        <f t="shared" ca="1" si="178"/>
        <v/>
      </c>
      <c r="Q665" s="120" t="str">
        <f t="shared" ca="1" si="164"/>
        <v/>
      </c>
      <c r="R665" s="77">
        <f ca="1">IFERROR(SUM($I$15:I665)/$N$5,"")</f>
        <v>0.1689901355794784</v>
      </c>
    </row>
    <row r="666" spans="1:18" x14ac:dyDescent="0.25">
      <c r="A666" s="169">
        <v>17</v>
      </c>
      <c r="B666" s="174">
        <f t="shared" si="179"/>
        <v>43587.416666665085</v>
      </c>
      <c r="C666" s="127" t="str">
        <f t="shared" ca="1" si="165"/>
        <v/>
      </c>
      <c r="D666" s="180">
        <f t="shared" ca="1" si="166"/>
        <v>771</v>
      </c>
      <c r="E666" s="180">
        <f t="shared" ca="1" si="167"/>
        <v>44</v>
      </c>
      <c r="F666" s="180">
        <f t="shared" ca="1" si="168"/>
        <v>24</v>
      </c>
      <c r="G666" s="180" t="str">
        <f t="shared" ca="1" si="169"/>
        <v/>
      </c>
      <c r="H666" s="180">
        <f t="shared" ca="1" si="170"/>
        <v>5008</v>
      </c>
      <c r="I666" s="183">
        <f t="shared" ca="1" si="171"/>
        <v>22</v>
      </c>
      <c r="J666" s="176" t="str">
        <f t="shared" ca="1" si="172"/>
        <v/>
      </c>
      <c r="K666" s="127" t="str">
        <f t="shared" ca="1" si="173"/>
        <v/>
      </c>
      <c r="L666" s="183" t="str">
        <f t="shared" ca="1" si="174"/>
        <v/>
      </c>
      <c r="M666" s="127" t="str">
        <f t="shared" ca="1" si="175"/>
        <v/>
      </c>
      <c r="N666" s="127" t="str">
        <f t="shared" ca="1" si="176"/>
        <v/>
      </c>
      <c r="O666" s="180" t="str">
        <f t="shared" ca="1" si="177"/>
        <v/>
      </c>
      <c r="P666" s="183" t="str">
        <f t="shared" ca="1" si="178"/>
        <v/>
      </c>
      <c r="Q666" s="120" t="str">
        <f t="shared" ca="1" si="164"/>
        <v/>
      </c>
      <c r="R666" s="77">
        <f ca="1">IFERROR(SUM($I$15:I666)/$N$5,"")</f>
        <v>0.16911400387369938</v>
      </c>
    </row>
    <row r="667" spans="1:18" x14ac:dyDescent="0.25">
      <c r="A667" s="169">
        <v>18</v>
      </c>
      <c r="B667" s="174">
        <f t="shared" si="179"/>
        <v>43587.45833333175</v>
      </c>
      <c r="C667" s="127" t="str">
        <f t="shared" ca="1" si="165"/>
        <v/>
      </c>
      <c r="D667" s="180">
        <f t="shared" ca="1" si="166"/>
        <v>777</v>
      </c>
      <c r="E667" s="180">
        <f t="shared" ca="1" si="167"/>
        <v>44</v>
      </c>
      <c r="F667" s="180">
        <f t="shared" ca="1" si="168"/>
        <v>23</v>
      </c>
      <c r="G667" s="180" t="str">
        <f t="shared" ca="1" si="169"/>
        <v/>
      </c>
      <c r="H667" s="180">
        <f t="shared" ca="1" si="170"/>
        <v>4876</v>
      </c>
      <c r="I667" s="183">
        <f t="shared" ca="1" si="171"/>
        <v>26</v>
      </c>
      <c r="J667" s="176" t="str">
        <f t="shared" ca="1" si="172"/>
        <v/>
      </c>
      <c r="K667" s="127" t="str">
        <f t="shared" ca="1" si="173"/>
        <v/>
      </c>
      <c r="L667" s="183" t="str">
        <f t="shared" ca="1" si="174"/>
        <v/>
      </c>
      <c r="M667" s="127" t="str">
        <f t="shared" ca="1" si="175"/>
        <v/>
      </c>
      <c r="N667" s="127" t="str">
        <f t="shared" ca="1" si="176"/>
        <v/>
      </c>
      <c r="O667" s="180" t="str">
        <f t="shared" ca="1" si="177"/>
        <v/>
      </c>
      <c r="P667" s="183" t="str">
        <f t="shared" ca="1" si="178"/>
        <v/>
      </c>
      <c r="Q667" s="120" t="str">
        <f t="shared" ca="1" si="164"/>
        <v/>
      </c>
      <c r="R667" s="77">
        <f ca="1">IFERROR(SUM($I$15:I667)/$N$5,"")</f>
        <v>0.16926039367596055</v>
      </c>
    </row>
    <row r="668" spans="1:18" x14ac:dyDescent="0.25">
      <c r="A668" s="169">
        <v>19</v>
      </c>
      <c r="B668" s="174">
        <f t="shared" si="179"/>
        <v>43587.499999998414</v>
      </c>
      <c r="C668" s="127" t="str">
        <f t="shared" ca="1" si="165"/>
        <v/>
      </c>
      <c r="D668" s="180">
        <f t="shared" ca="1" si="166"/>
        <v>781</v>
      </c>
      <c r="E668" s="180">
        <f t="shared" ca="1" si="167"/>
        <v>44</v>
      </c>
      <c r="F668" s="180">
        <f t="shared" ca="1" si="168"/>
        <v>24</v>
      </c>
      <c r="G668" s="180" t="str">
        <f t="shared" ca="1" si="169"/>
        <v/>
      </c>
      <c r="H668" s="180">
        <f t="shared" ca="1" si="170"/>
        <v>4746</v>
      </c>
      <c r="I668" s="183">
        <f t="shared" ca="1" si="171"/>
        <v>24</v>
      </c>
      <c r="J668" s="176" t="str">
        <f t="shared" ca="1" si="172"/>
        <v/>
      </c>
      <c r="K668" s="127" t="str">
        <f t="shared" ca="1" si="173"/>
        <v/>
      </c>
      <c r="L668" s="183" t="str">
        <f t="shared" ca="1" si="174"/>
        <v/>
      </c>
      <c r="M668" s="127" t="str">
        <f t="shared" ca="1" si="175"/>
        <v/>
      </c>
      <c r="N668" s="127" t="str">
        <f t="shared" ca="1" si="176"/>
        <v/>
      </c>
      <c r="O668" s="180" t="str">
        <f t="shared" ca="1" si="177"/>
        <v/>
      </c>
      <c r="P668" s="183" t="str">
        <f t="shared" ca="1" si="178"/>
        <v/>
      </c>
      <c r="Q668" s="120" t="str">
        <f t="shared" ca="1" si="164"/>
        <v/>
      </c>
      <c r="R668" s="77">
        <f ca="1">IFERROR(SUM($I$15:I668)/$N$5,"")</f>
        <v>0.16939552272420161</v>
      </c>
    </row>
    <row r="669" spans="1:18" x14ac:dyDescent="0.25">
      <c r="A669" s="169">
        <v>20</v>
      </c>
      <c r="B669" s="174">
        <f t="shared" si="179"/>
        <v>43587.541666665078</v>
      </c>
      <c r="C669" s="127" t="str">
        <f t="shared" ca="1" si="165"/>
        <v/>
      </c>
      <c r="D669" s="180">
        <f t="shared" ca="1" si="166"/>
        <v>779</v>
      </c>
      <c r="E669" s="180">
        <f t="shared" ca="1" si="167"/>
        <v>44</v>
      </c>
      <c r="F669" s="180">
        <f t="shared" ca="1" si="168"/>
        <v>23</v>
      </c>
      <c r="G669" s="180" t="str">
        <f t="shared" ca="1" si="169"/>
        <v/>
      </c>
      <c r="H669" s="180">
        <f t="shared" ca="1" si="170"/>
        <v>4793</v>
      </c>
      <c r="I669" s="183">
        <f t="shared" ca="1" si="171"/>
        <v>25</v>
      </c>
      <c r="J669" s="176" t="str">
        <f t="shared" ca="1" si="172"/>
        <v/>
      </c>
      <c r="K669" s="127" t="str">
        <f t="shared" ca="1" si="173"/>
        <v/>
      </c>
      <c r="L669" s="183" t="str">
        <f t="shared" ca="1" si="174"/>
        <v/>
      </c>
      <c r="M669" s="127" t="str">
        <f t="shared" ca="1" si="175"/>
        <v/>
      </c>
      <c r="N669" s="127" t="str">
        <f t="shared" ca="1" si="176"/>
        <v/>
      </c>
      <c r="O669" s="180" t="str">
        <f t="shared" ca="1" si="177"/>
        <v/>
      </c>
      <c r="P669" s="183" t="str">
        <f t="shared" ca="1" si="178"/>
        <v/>
      </c>
      <c r="Q669" s="120" t="str">
        <f t="shared" ca="1" si="164"/>
        <v/>
      </c>
      <c r="R669" s="77">
        <f ca="1">IFERROR(SUM($I$15:I669)/$N$5,"")</f>
        <v>0.16953628214945274</v>
      </c>
    </row>
    <row r="670" spans="1:18" x14ac:dyDescent="0.25">
      <c r="A670" s="169">
        <v>21</v>
      </c>
      <c r="B670" s="174">
        <f t="shared" si="179"/>
        <v>43587.583333331742</v>
      </c>
      <c r="C670" s="127" t="str">
        <f t="shared" ca="1" si="165"/>
        <v/>
      </c>
      <c r="D670" s="180">
        <f t="shared" ca="1" si="166"/>
        <v>773</v>
      </c>
      <c r="E670" s="180">
        <f t="shared" ca="1" si="167"/>
        <v>44</v>
      </c>
      <c r="F670" s="180">
        <f t="shared" ca="1" si="168"/>
        <v>23</v>
      </c>
      <c r="G670" s="180" t="str">
        <f t="shared" ca="1" si="169"/>
        <v/>
      </c>
      <c r="H670" s="180">
        <f t="shared" ca="1" si="170"/>
        <v>4891</v>
      </c>
      <c r="I670" s="183">
        <f t="shared" ca="1" si="171"/>
        <v>23</v>
      </c>
      <c r="J670" s="176" t="str">
        <f t="shared" ca="1" si="172"/>
        <v/>
      </c>
      <c r="K670" s="127" t="str">
        <f t="shared" ca="1" si="173"/>
        <v/>
      </c>
      <c r="L670" s="183" t="str">
        <f t="shared" ca="1" si="174"/>
        <v/>
      </c>
      <c r="M670" s="127" t="str">
        <f t="shared" ca="1" si="175"/>
        <v/>
      </c>
      <c r="N670" s="127" t="str">
        <f t="shared" ca="1" si="176"/>
        <v/>
      </c>
      <c r="O670" s="180" t="str">
        <f t="shared" ca="1" si="177"/>
        <v/>
      </c>
      <c r="P670" s="183" t="str">
        <f t="shared" ca="1" si="178"/>
        <v/>
      </c>
      <c r="Q670" s="120" t="str">
        <f t="shared" ca="1" si="164"/>
        <v/>
      </c>
      <c r="R670" s="77">
        <f ca="1">IFERROR(SUM($I$15:I670)/$N$5,"")</f>
        <v>0.16966578082068376</v>
      </c>
    </row>
    <row r="671" spans="1:18" x14ac:dyDescent="0.25">
      <c r="A671" s="169">
        <v>22</v>
      </c>
      <c r="B671" s="174">
        <f t="shared" si="179"/>
        <v>43587.624999998407</v>
      </c>
      <c r="C671" s="127" t="str">
        <f t="shared" ca="1" si="165"/>
        <v/>
      </c>
      <c r="D671" s="180">
        <f t="shared" ca="1" si="166"/>
        <v>770</v>
      </c>
      <c r="E671" s="180">
        <f t="shared" ca="1" si="167"/>
        <v>44</v>
      </c>
      <c r="F671" s="180">
        <f t="shared" ca="1" si="168"/>
        <v>22</v>
      </c>
      <c r="G671" s="180" t="str">
        <f t="shared" ca="1" si="169"/>
        <v/>
      </c>
      <c r="H671" s="180">
        <f t="shared" ca="1" si="170"/>
        <v>4678</v>
      </c>
      <c r="I671" s="183">
        <f t="shared" ca="1" si="171"/>
        <v>26</v>
      </c>
      <c r="J671" s="176" t="str">
        <f t="shared" ca="1" si="172"/>
        <v/>
      </c>
      <c r="K671" s="127" t="str">
        <f t="shared" ca="1" si="173"/>
        <v/>
      </c>
      <c r="L671" s="183" t="str">
        <f t="shared" ca="1" si="174"/>
        <v/>
      </c>
      <c r="M671" s="127" t="str">
        <f t="shared" ca="1" si="175"/>
        <v/>
      </c>
      <c r="N671" s="127" t="str">
        <f t="shared" ca="1" si="176"/>
        <v/>
      </c>
      <c r="O671" s="180" t="str">
        <f t="shared" ca="1" si="177"/>
        <v/>
      </c>
      <c r="P671" s="183" t="str">
        <f t="shared" ca="1" si="178"/>
        <v/>
      </c>
      <c r="Q671" s="120" t="str">
        <f t="shared" ca="1" si="164"/>
        <v/>
      </c>
      <c r="R671" s="77">
        <f ca="1">IFERROR(SUM($I$15:I671)/$N$5,"")</f>
        <v>0.1698121706229449</v>
      </c>
    </row>
    <row r="672" spans="1:18" x14ac:dyDescent="0.25">
      <c r="A672" s="169">
        <v>23</v>
      </c>
      <c r="B672" s="174">
        <f t="shared" si="179"/>
        <v>43587.666666665071</v>
      </c>
      <c r="C672" s="127" t="str">
        <f t="shared" ca="1" si="165"/>
        <v/>
      </c>
      <c r="D672" s="180">
        <f t="shared" ca="1" si="166"/>
        <v>768</v>
      </c>
      <c r="E672" s="180">
        <f t="shared" ca="1" si="167"/>
        <v>44</v>
      </c>
      <c r="F672" s="180">
        <f t="shared" ca="1" si="168"/>
        <v>24</v>
      </c>
      <c r="G672" s="180" t="str">
        <f t="shared" ca="1" si="169"/>
        <v/>
      </c>
      <c r="H672" s="180">
        <f t="shared" ca="1" si="170"/>
        <v>4533</v>
      </c>
      <c r="I672" s="183">
        <f t="shared" ca="1" si="171"/>
        <v>23</v>
      </c>
      <c r="J672" s="176" t="str">
        <f t="shared" ca="1" si="172"/>
        <v/>
      </c>
      <c r="K672" s="127" t="str">
        <f t="shared" ca="1" si="173"/>
        <v/>
      </c>
      <c r="L672" s="183" t="str">
        <f t="shared" ca="1" si="174"/>
        <v/>
      </c>
      <c r="M672" s="127" t="str">
        <f t="shared" ca="1" si="175"/>
        <v/>
      </c>
      <c r="N672" s="127" t="str">
        <f t="shared" ca="1" si="176"/>
        <v/>
      </c>
      <c r="O672" s="180" t="str">
        <f t="shared" ca="1" si="177"/>
        <v/>
      </c>
      <c r="P672" s="183" t="str">
        <f t="shared" ca="1" si="178"/>
        <v/>
      </c>
      <c r="Q672" s="120" t="str">
        <f t="shared" ca="1" si="164"/>
        <v/>
      </c>
      <c r="R672" s="77">
        <f ca="1">IFERROR(SUM($I$15:I672)/$N$5,"")</f>
        <v>0.16994166929417595</v>
      </c>
    </row>
    <row r="673" spans="1:18" x14ac:dyDescent="0.25">
      <c r="A673" s="169">
        <v>24</v>
      </c>
      <c r="B673" s="174">
        <f t="shared" si="179"/>
        <v>43587.708333331735</v>
      </c>
      <c r="C673" s="127" t="str">
        <f t="shared" ca="1" si="165"/>
        <v/>
      </c>
      <c r="D673" s="180">
        <f t="shared" ca="1" si="166"/>
        <v>774</v>
      </c>
      <c r="E673" s="180">
        <f t="shared" ca="1" si="167"/>
        <v>44</v>
      </c>
      <c r="F673" s="180">
        <f t="shared" ca="1" si="168"/>
        <v>23</v>
      </c>
      <c r="G673" s="180" t="str">
        <f t="shared" ca="1" si="169"/>
        <v/>
      </c>
      <c r="H673" s="180">
        <f t="shared" ca="1" si="170"/>
        <v>4987</v>
      </c>
      <c r="I673" s="183">
        <f t="shared" ca="1" si="171"/>
        <v>25</v>
      </c>
      <c r="J673" s="176" t="str">
        <f t="shared" ca="1" si="172"/>
        <v/>
      </c>
      <c r="K673" s="127" t="str">
        <f t="shared" ca="1" si="173"/>
        <v/>
      </c>
      <c r="L673" s="183" t="str">
        <f t="shared" ca="1" si="174"/>
        <v/>
      </c>
      <c r="M673" s="127" t="str">
        <f t="shared" ca="1" si="175"/>
        <v/>
      </c>
      <c r="N673" s="127" t="str">
        <f t="shared" ca="1" si="176"/>
        <v/>
      </c>
      <c r="O673" s="180" t="str">
        <f t="shared" ca="1" si="177"/>
        <v/>
      </c>
      <c r="P673" s="183" t="str">
        <f t="shared" ca="1" si="178"/>
        <v/>
      </c>
      <c r="Q673" s="120" t="str">
        <f t="shared" ca="1" si="164"/>
        <v/>
      </c>
      <c r="R673" s="77">
        <f ca="1">IFERROR(SUM($I$15:I673)/$N$5,"")</f>
        <v>0.17008242871942705</v>
      </c>
    </row>
    <row r="674" spans="1:18" x14ac:dyDescent="0.25">
      <c r="A674" s="169">
        <v>25</v>
      </c>
      <c r="B674" s="174">
        <f t="shared" si="179"/>
        <v>43587.749999998399</v>
      </c>
      <c r="C674" s="127" t="str">
        <f t="shared" ca="1" si="165"/>
        <v/>
      </c>
      <c r="D674" s="180">
        <f t="shared" ca="1" si="166"/>
        <v>779</v>
      </c>
      <c r="E674" s="180">
        <f t="shared" ca="1" si="167"/>
        <v>44</v>
      </c>
      <c r="F674" s="180">
        <f t="shared" ca="1" si="168"/>
        <v>22</v>
      </c>
      <c r="G674" s="180" t="str">
        <f t="shared" ca="1" si="169"/>
        <v/>
      </c>
      <c r="H674" s="180">
        <f t="shared" ca="1" si="170"/>
        <v>5081</v>
      </c>
      <c r="I674" s="183">
        <f t="shared" ca="1" si="171"/>
        <v>24</v>
      </c>
      <c r="J674" s="176" t="str">
        <f t="shared" ca="1" si="172"/>
        <v/>
      </c>
      <c r="K674" s="127" t="str">
        <f t="shared" ca="1" si="173"/>
        <v/>
      </c>
      <c r="L674" s="183" t="str">
        <f t="shared" ca="1" si="174"/>
        <v/>
      </c>
      <c r="M674" s="127" t="str">
        <f t="shared" ca="1" si="175"/>
        <v/>
      </c>
      <c r="N674" s="127" t="str">
        <f t="shared" ca="1" si="176"/>
        <v/>
      </c>
      <c r="O674" s="180" t="str">
        <f t="shared" ca="1" si="177"/>
        <v/>
      </c>
      <c r="P674" s="183" t="str">
        <f t="shared" ca="1" si="178"/>
        <v/>
      </c>
      <c r="Q674" s="120" t="str">
        <f t="shared" ca="1" si="164"/>
        <v/>
      </c>
      <c r="R674" s="77">
        <f ca="1">IFERROR(SUM($I$15:I674)/$N$5,"")</f>
        <v>0.17021755776766812</v>
      </c>
    </row>
    <row r="675" spans="1:18" x14ac:dyDescent="0.25">
      <c r="A675" s="169">
        <v>26</v>
      </c>
      <c r="B675" s="174">
        <f t="shared" si="179"/>
        <v>43587.791666665064</v>
      </c>
      <c r="C675" s="127" t="str">
        <f t="shared" ca="1" si="165"/>
        <v/>
      </c>
      <c r="D675" s="180">
        <f t="shared" ca="1" si="166"/>
        <v>763</v>
      </c>
      <c r="E675" s="180">
        <f t="shared" ca="1" si="167"/>
        <v>44</v>
      </c>
      <c r="F675" s="180">
        <f t="shared" ca="1" si="168"/>
        <v>22</v>
      </c>
      <c r="G675" s="180" t="str">
        <f t="shared" ca="1" si="169"/>
        <v/>
      </c>
      <c r="H675" s="180">
        <f t="shared" ca="1" si="170"/>
        <v>4971</v>
      </c>
      <c r="I675" s="183">
        <f t="shared" ca="1" si="171"/>
        <v>26</v>
      </c>
      <c r="J675" s="176" t="str">
        <f t="shared" ca="1" si="172"/>
        <v/>
      </c>
      <c r="K675" s="127" t="str">
        <f t="shared" ca="1" si="173"/>
        <v/>
      </c>
      <c r="L675" s="183" t="str">
        <f t="shared" ca="1" si="174"/>
        <v/>
      </c>
      <c r="M675" s="127" t="str">
        <f t="shared" ca="1" si="175"/>
        <v/>
      </c>
      <c r="N675" s="127" t="str">
        <f t="shared" ca="1" si="176"/>
        <v/>
      </c>
      <c r="O675" s="180" t="str">
        <f t="shared" ca="1" si="177"/>
        <v/>
      </c>
      <c r="P675" s="183" t="str">
        <f t="shared" ca="1" si="178"/>
        <v/>
      </c>
      <c r="Q675" s="120" t="str">
        <f t="shared" ca="1" si="164"/>
        <v/>
      </c>
      <c r="R675" s="77">
        <f ca="1">IFERROR(SUM($I$15:I675)/$N$5,"")</f>
        <v>0.17036394756992929</v>
      </c>
    </row>
    <row r="676" spans="1:18" x14ac:dyDescent="0.25">
      <c r="A676" s="169">
        <v>27</v>
      </c>
      <c r="B676" s="174">
        <f t="shared" si="179"/>
        <v>43587.833333331728</v>
      </c>
      <c r="C676" s="127" t="str">
        <f t="shared" ca="1" si="165"/>
        <v/>
      </c>
      <c r="D676" s="180">
        <f t="shared" ca="1" si="166"/>
        <v>763</v>
      </c>
      <c r="E676" s="180">
        <f t="shared" ca="1" si="167"/>
        <v>44</v>
      </c>
      <c r="F676" s="180">
        <f t="shared" ca="1" si="168"/>
        <v>24</v>
      </c>
      <c r="G676" s="180">
        <f t="shared" ca="1" si="169"/>
        <v>160.71</v>
      </c>
      <c r="H676" s="180">
        <f t="shared" ca="1" si="170"/>
        <v>4971</v>
      </c>
      <c r="I676" s="183">
        <f t="shared" ca="1" si="171"/>
        <v>20</v>
      </c>
      <c r="J676" s="176" t="str">
        <f t="shared" ca="1" si="172"/>
        <v/>
      </c>
      <c r="K676" s="127" t="str">
        <f t="shared" ca="1" si="173"/>
        <v/>
      </c>
      <c r="L676" s="183" t="str">
        <f t="shared" ca="1" si="174"/>
        <v/>
      </c>
      <c r="M676" s="127" t="str">
        <f t="shared" ca="1" si="175"/>
        <v/>
      </c>
      <c r="N676" s="127" t="str">
        <f t="shared" ca="1" si="176"/>
        <v/>
      </c>
      <c r="O676" s="180" t="str">
        <f t="shared" ca="1" si="177"/>
        <v/>
      </c>
      <c r="P676" s="183" t="str">
        <f t="shared" ca="1" si="178"/>
        <v/>
      </c>
      <c r="Q676" s="120" t="str">
        <f t="shared" ref="Q676:Q739" ca="1" si="180">IFERROR(Q675-I676,"")</f>
        <v/>
      </c>
      <c r="R676" s="77">
        <f ca="1">IFERROR(SUM($I$15:I676)/$N$5,"")</f>
        <v>0.17047655511013018</v>
      </c>
    </row>
    <row r="677" spans="1:18" x14ac:dyDescent="0.25">
      <c r="A677" s="169">
        <v>28</v>
      </c>
      <c r="B677" s="174">
        <f t="shared" si="179"/>
        <v>43587.874999998392</v>
      </c>
      <c r="C677" s="127" t="str">
        <f t="shared" ca="1" si="165"/>
        <v/>
      </c>
      <c r="D677" s="180">
        <f t="shared" ca="1" si="166"/>
        <v>766</v>
      </c>
      <c r="E677" s="180">
        <f t="shared" ca="1" si="167"/>
        <v>44</v>
      </c>
      <c r="F677" s="180">
        <f t="shared" ca="1" si="168"/>
        <v>22</v>
      </c>
      <c r="G677" s="180" t="str">
        <f t="shared" ca="1" si="169"/>
        <v/>
      </c>
      <c r="H677" s="180">
        <f t="shared" ca="1" si="170"/>
        <v>5120</v>
      </c>
      <c r="I677" s="183">
        <f t="shared" ca="1" si="171"/>
        <v>22</v>
      </c>
      <c r="J677" s="176" t="str">
        <f t="shared" ca="1" si="172"/>
        <v/>
      </c>
      <c r="K677" s="127" t="str">
        <f t="shared" ca="1" si="173"/>
        <v/>
      </c>
      <c r="L677" s="183" t="str">
        <f t="shared" ca="1" si="174"/>
        <v/>
      </c>
      <c r="M677" s="127" t="str">
        <f t="shared" ca="1" si="175"/>
        <v/>
      </c>
      <c r="N677" s="127" t="str">
        <f t="shared" ca="1" si="176"/>
        <v/>
      </c>
      <c r="O677" s="180" t="str">
        <f t="shared" ca="1" si="177"/>
        <v/>
      </c>
      <c r="P677" s="183" t="str">
        <f t="shared" ca="1" si="178"/>
        <v/>
      </c>
      <c r="Q677" s="120" t="str">
        <f t="shared" ca="1" si="180"/>
        <v/>
      </c>
      <c r="R677" s="77">
        <f ca="1">IFERROR(SUM($I$15:I677)/$N$5,"")</f>
        <v>0.17060042340435116</v>
      </c>
    </row>
    <row r="678" spans="1:18" x14ac:dyDescent="0.25">
      <c r="A678" s="169">
        <v>29</v>
      </c>
      <c r="B678" s="174">
        <f t="shared" si="179"/>
        <v>43587.916666665056</v>
      </c>
      <c r="C678" s="127" t="str">
        <f t="shared" ca="1" si="165"/>
        <v/>
      </c>
      <c r="D678" s="180">
        <f t="shared" ca="1" si="166"/>
        <v>773</v>
      </c>
      <c r="E678" s="180">
        <f t="shared" ca="1" si="167"/>
        <v>44</v>
      </c>
      <c r="F678" s="180">
        <f t="shared" ca="1" si="168"/>
        <v>23</v>
      </c>
      <c r="G678" s="180" t="str">
        <f t="shared" ca="1" si="169"/>
        <v/>
      </c>
      <c r="H678" s="180">
        <f t="shared" ca="1" si="170"/>
        <v>5008</v>
      </c>
      <c r="I678" s="183">
        <f t="shared" ca="1" si="171"/>
        <v>23</v>
      </c>
      <c r="J678" s="176" t="str">
        <f t="shared" ca="1" si="172"/>
        <v/>
      </c>
      <c r="K678" s="127" t="str">
        <f t="shared" ca="1" si="173"/>
        <v/>
      </c>
      <c r="L678" s="183" t="str">
        <f t="shared" ca="1" si="174"/>
        <v/>
      </c>
      <c r="M678" s="127" t="str">
        <f t="shared" ca="1" si="175"/>
        <v/>
      </c>
      <c r="N678" s="127" t="str">
        <f t="shared" ca="1" si="176"/>
        <v/>
      </c>
      <c r="O678" s="180" t="str">
        <f t="shared" ca="1" si="177"/>
        <v/>
      </c>
      <c r="P678" s="183" t="str">
        <f t="shared" ca="1" si="178"/>
        <v/>
      </c>
      <c r="Q678" s="120" t="str">
        <f t="shared" ca="1" si="180"/>
        <v/>
      </c>
      <c r="R678" s="77">
        <f ca="1">IFERROR(SUM($I$15:I678)/$N$5,"")</f>
        <v>0.17072992207558219</v>
      </c>
    </row>
    <row r="679" spans="1:18" x14ac:dyDescent="0.25">
      <c r="A679" s="169">
        <v>30</v>
      </c>
      <c r="B679" s="174">
        <f t="shared" si="179"/>
        <v>43587.95833333172</v>
      </c>
      <c r="C679" s="127" t="str">
        <f t="shared" ca="1" si="165"/>
        <v/>
      </c>
      <c r="D679" s="180">
        <f t="shared" ca="1" si="166"/>
        <v>770</v>
      </c>
      <c r="E679" s="180">
        <f t="shared" ca="1" si="167"/>
        <v>44</v>
      </c>
      <c r="F679" s="180">
        <f t="shared" ca="1" si="168"/>
        <v>22</v>
      </c>
      <c r="G679" s="180" t="str">
        <f t="shared" ca="1" si="169"/>
        <v/>
      </c>
      <c r="H679" s="180">
        <f t="shared" ca="1" si="170"/>
        <v>4793</v>
      </c>
      <c r="I679" s="183">
        <f t="shared" ca="1" si="171"/>
        <v>24</v>
      </c>
      <c r="J679" s="176" t="str">
        <f t="shared" ca="1" si="172"/>
        <v/>
      </c>
      <c r="K679" s="127" t="str">
        <f t="shared" ca="1" si="173"/>
        <v/>
      </c>
      <c r="L679" s="183" t="str">
        <f t="shared" ca="1" si="174"/>
        <v/>
      </c>
      <c r="M679" s="127" t="str">
        <f t="shared" ca="1" si="175"/>
        <v/>
      </c>
      <c r="N679" s="127" t="str">
        <f t="shared" ca="1" si="176"/>
        <v/>
      </c>
      <c r="O679" s="180" t="str">
        <f t="shared" ca="1" si="177"/>
        <v/>
      </c>
      <c r="P679" s="183" t="str">
        <f t="shared" ca="1" si="178"/>
        <v/>
      </c>
      <c r="Q679" s="120" t="str">
        <f t="shared" ca="1" si="180"/>
        <v/>
      </c>
      <c r="R679" s="77">
        <f ca="1">IFERROR(SUM($I$15:I679)/$N$5,"")</f>
        <v>0.17086505112382325</v>
      </c>
    </row>
    <row r="680" spans="1:18" x14ac:dyDescent="0.25">
      <c r="A680" s="169">
        <v>31</v>
      </c>
      <c r="B680" s="174">
        <f t="shared" si="179"/>
        <v>43587.999999998385</v>
      </c>
      <c r="C680" s="127" t="str">
        <f t="shared" ca="1" si="165"/>
        <v/>
      </c>
      <c r="D680" s="180">
        <f t="shared" ca="1" si="166"/>
        <v>765</v>
      </c>
      <c r="E680" s="180">
        <f t="shared" ca="1" si="167"/>
        <v>44</v>
      </c>
      <c r="F680" s="180">
        <f t="shared" ca="1" si="168"/>
        <v>24</v>
      </c>
      <c r="G680" s="180" t="str">
        <f t="shared" ca="1" si="169"/>
        <v/>
      </c>
      <c r="H680" s="180">
        <f t="shared" ca="1" si="170"/>
        <v>4811</v>
      </c>
      <c r="I680" s="183">
        <f t="shared" ca="1" si="171"/>
        <v>25</v>
      </c>
      <c r="J680" s="176" t="str">
        <f t="shared" ca="1" si="172"/>
        <v/>
      </c>
      <c r="K680" s="127" t="str">
        <f t="shared" ca="1" si="173"/>
        <v/>
      </c>
      <c r="L680" s="183" t="str">
        <f t="shared" ca="1" si="174"/>
        <v/>
      </c>
      <c r="M680" s="127" t="str">
        <f t="shared" ca="1" si="175"/>
        <v/>
      </c>
      <c r="N680" s="127" t="str">
        <f t="shared" ca="1" si="176"/>
        <v/>
      </c>
      <c r="O680" s="180" t="str">
        <f t="shared" ca="1" si="177"/>
        <v/>
      </c>
      <c r="P680" s="183" t="str">
        <f t="shared" ca="1" si="178"/>
        <v/>
      </c>
      <c r="Q680" s="120" t="str">
        <f t="shared" ca="1" si="180"/>
        <v/>
      </c>
      <c r="R680" s="77">
        <f ca="1">IFERROR(SUM($I$15:I680)/$N$5,"")</f>
        <v>0.17100581054907438</v>
      </c>
    </row>
    <row r="681" spans="1:18" x14ac:dyDescent="0.25">
      <c r="A681" s="169">
        <v>32</v>
      </c>
      <c r="B681" s="174">
        <f t="shared" si="179"/>
        <v>43588.041666665049</v>
      </c>
      <c r="C681" s="127" t="str">
        <f t="shared" ca="1" si="165"/>
        <v/>
      </c>
      <c r="D681" s="180">
        <f t="shared" ca="1" si="166"/>
        <v>765</v>
      </c>
      <c r="E681" s="180">
        <f t="shared" ca="1" si="167"/>
        <v>44</v>
      </c>
      <c r="F681" s="180">
        <f t="shared" ca="1" si="168"/>
        <v>22</v>
      </c>
      <c r="G681" s="180" t="str">
        <f t="shared" ca="1" si="169"/>
        <v/>
      </c>
      <c r="H681" s="180">
        <f t="shared" ca="1" si="170"/>
        <v>4764</v>
      </c>
      <c r="I681" s="183">
        <f t="shared" ca="1" si="171"/>
        <v>24</v>
      </c>
      <c r="J681" s="176" t="str">
        <f t="shared" ca="1" si="172"/>
        <v/>
      </c>
      <c r="K681" s="127" t="str">
        <f t="shared" ca="1" si="173"/>
        <v/>
      </c>
      <c r="L681" s="183" t="str">
        <f t="shared" ca="1" si="174"/>
        <v/>
      </c>
      <c r="M681" s="127" t="str">
        <f t="shared" ca="1" si="175"/>
        <v/>
      </c>
      <c r="N681" s="127" t="str">
        <f t="shared" ca="1" si="176"/>
        <v/>
      </c>
      <c r="O681" s="180" t="str">
        <f t="shared" ca="1" si="177"/>
        <v/>
      </c>
      <c r="P681" s="183" t="str">
        <f t="shared" ca="1" si="178"/>
        <v/>
      </c>
      <c r="Q681" s="120" t="str">
        <f t="shared" ca="1" si="180"/>
        <v/>
      </c>
      <c r="R681" s="77">
        <f ca="1">IFERROR(SUM($I$15:I681)/$N$5,"")</f>
        <v>0.17114093959731544</v>
      </c>
    </row>
    <row r="682" spans="1:18" x14ac:dyDescent="0.25">
      <c r="A682" s="169">
        <v>33</v>
      </c>
      <c r="B682" s="174">
        <f t="shared" si="179"/>
        <v>43588.083333331713</v>
      </c>
      <c r="C682" s="127" t="str">
        <f t="shared" ca="1" si="165"/>
        <v/>
      </c>
      <c r="D682" s="180">
        <f t="shared" ca="1" si="166"/>
        <v>765</v>
      </c>
      <c r="E682" s="180">
        <f t="shared" ca="1" si="167"/>
        <v>44</v>
      </c>
      <c r="F682" s="180">
        <f t="shared" ca="1" si="168"/>
        <v>24</v>
      </c>
      <c r="G682" s="180" t="str">
        <f t="shared" ca="1" si="169"/>
        <v/>
      </c>
      <c r="H682" s="180">
        <f t="shared" ca="1" si="170"/>
        <v>4917</v>
      </c>
      <c r="I682" s="183">
        <f t="shared" ca="1" si="171"/>
        <v>24</v>
      </c>
      <c r="J682" s="176" t="str">
        <f t="shared" ca="1" si="172"/>
        <v/>
      </c>
      <c r="K682" s="127" t="str">
        <f t="shared" ca="1" si="173"/>
        <v/>
      </c>
      <c r="L682" s="183" t="str">
        <f t="shared" ca="1" si="174"/>
        <v/>
      </c>
      <c r="M682" s="127" t="str">
        <f t="shared" ca="1" si="175"/>
        <v/>
      </c>
      <c r="N682" s="127" t="str">
        <f t="shared" ca="1" si="176"/>
        <v/>
      </c>
      <c r="O682" s="180" t="str">
        <f t="shared" ca="1" si="177"/>
        <v/>
      </c>
      <c r="P682" s="183" t="str">
        <f t="shared" ca="1" si="178"/>
        <v/>
      </c>
      <c r="Q682" s="120" t="str">
        <f t="shared" ca="1" si="180"/>
        <v/>
      </c>
      <c r="R682" s="77">
        <f ca="1">IFERROR(SUM($I$15:I682)/$N$5,"")</f>
        <v>0.1712760686455565</v>
      </c>
    </row>
    <row r="683" spans="1:18" x14ac:dyDescent="0.25">
      <c r="A683" s="169">
        <v>34</v>
      </c>
      <c r="B683" s="174">
        <f t="shared" si="179"/>
        <v>43588.124999998377</v>
      </c>
      <c r="C683" s="127" t="str">
        <f t="shared" ca="1" si="165"/>
        <v/>
      </c>
      <c r="D683" s="180">
        <f t="shared" ca="1" si="166"/>
        <v>766</v>
      </c>
      <c r="E683" s="180">
        <f t="shared" ca="1" si="167"/>
        <v>44</v>
      </c>
      <c r="F683" s="180">
        <f t="shared" ca="1" si="168"/>
        <v>22</v>
      </c>
      <c r="G683" s="180" t="str">
        <f t="shared" ca="1" si="169"/>
        <v/>
      </c>
      <c r="H683" s="180">
        <f t="shared" ca="1" si="170"/>
        <v>4781</v>
      </c>
      <c r="I683" s="183">
        <f t="shared" ca="1" si="171"/>
        <v>24</v>
      </c>
      <c r="J683" s="176" t="str">
        <f t="shared" ca="1" si="172"/>
        <v/>
      </c>
      <c r="K683" s="127" t="str">
        <f t="shared" ca="1" si="173"/>
        <v/>
      </c>
      <c r="L683" s="183" t="str">
        <f t="shared" ca="1" si="174"/>
        <v/>
      </c>
      <c r="M683" s="127" t="str">
        <f t="shared" ca="1" si="175"/>
        <v/>
      </c>
      <c r="N683" s="127" t="str">
        <f t="shared" ca="1" si="176"/>
        <v/>
      </c>
      <c r="O683" s="180" t="str">
        <f t="shared" ca="1" si="177"/>
        <v/>
      </c>
      <c r="P683" s="183" t="str">
        <f t="shared" ca="1" si="178"/>
        <v/>
      </c>
      <c r="Q683" s="120" t="str">
        <f t="shared" ca="1" si="180"/>
        <v/>
      </c>
      <c r="R683" s="77">
        <f ca="1">IFERROR(SUM($I$15:I683)/$N$5,"")</f>
        <v>0.17141119769379759</v>
      </c>
    </row>
    <row r="684" spans="1:18" x14ac:dyDescent="0.25">
      <c r="A684" s="169">
        <v>35</v>
      </c>
      <c r="B684" s="174">
        <f t="shared" si="179"/>
        <v>43588.166666665042</v>
      </c>
      <c r="C684" s="127" t="str">
        <f t="shared" ca="1" si="165"/>
        <v/>
      </c>
      <c r="D684" s="180">
        <f t="shared" ca="1" si="166"/>
        <v>766</v>
      </c>
      <c r="E684" s="180">
        <f t="shared" ca="1" si="167"/>
        <v>44</v>
      </c>
      <c r="F684" s="180">
        <f t="shared" ca="1" si="168"/>
        <v>24</v>
      </c>
      <c r="G684" s="180">
        <f t="shared" ca="1" si="169"/>
        <v>193.84</v>
      </c>
      <c r="H684" s="180">
        <f t="shared" ca="1" si="170"/>
        <v>4868</v>
      </c>
      <c r="I684" s="183">
        <f t="shared" ca="1" si="171"/>
        <v>26</v>
      </c>
      <c r="J684" s="176" t="str">
        <f t="shared" ca="1" si="172"/>
        <v/>
      </c>
      <c r="K684" s="127" t="str">
        <f t="shared" ca="1" si="173"/>
        <v/>
      </c>
      <c r="L684" s="183" t="str">
        <f t="shared" ca="1" si="174"/>
        <v/>
      </c>
      <c r="M684" s="127" t="str">
        <f t="shared" ca="1" si="175"/>
        <v/>
      </c>
      <c r="N684" s="127" t="str">
        <f t="shared" ca="1" si="176"/>
        <v/>
      </c>
      <c r="O684" s="180" t="str">
        <f t="shared" ca="1" si="177"/>
        <v/>
      </c>
      <c r="P684" s="183" t="str">
        <f t="shared" ca="1" si="178"/>
        <v/>
      </c>
      <c r="Q684" s="120" t="str">
        <f t="shared" ca="1" si="180"/>
        <v/>
      </c>
      <c r="R684" s="77">
        <f ca="1">IFERROR(SUM($I$15:I684)/$N$5,"")</f>
        <v>0.17155758749605873</v>
      </c>
    </row>
    <row r="685" spans="1:18" x14ac:dyDescent="0.25">
      <c r="A685" s="169">
        <v>36</v>
      </c>
      <c r="B685" s="174">
        <f t="shared" si="179"/>
        <v>43588.208333331706</v>
      </c>
      <c r="C685" s="127" t="str">
        <f t="shared" ca="1" si="165"/>
        <v/>
      </c>
      <c r="D685" s="180">
        <f t="shared" ca="1" si="166"/>
        <v>764</v>
      </c>
      <c r="E685" s="180">
        <f t="shared" ca="1" si="167"/>
        <v>44</v>
      </c>
      <c r="F685" s="180">
        <f t="shared" ca="1" si="168"/>
        <v>22</v>
      </c>
      <c r="G685" s="180" t="str">
        <f t="shared" ca="1" si="169"/>
        <v/>
      </c>
      <c r="H685" s="180">
        <f t="shared" ca="1" si="170"/>
        <v>4830</v>
      </c>
      <c r="I685" s="183">
        <f t="shared" ca="1" si="171"/>
        <v>24</v>
      </c>
      <c r="J685" s="176" t="str">
        <f t="shared" ca="1" si="172"/>
        <v/>
      </c>
      <c r="K685" s="127" t="str">
        <f t="shared" ca="1" si="173"/>
        <v/>
      </c>
      <c r="L685" s="183" t="str">
        <f t="shared" ca="1" si="174"/>
        <v/>
      </c>
      <c r="M685" s="127" t="str">
        <f t="shared" ca="1" si="175"/>
        <v/>
      </c>
      <c r="N685" s="127" t="str">
        <f t="shared" ca="1" si="176"/>
        <v/>
      </c>
      <c r="O685" s="180" t="str">
        <f t="shared" ca="1" si="177"/>
        <v/>
      </c>
      <c r="P685" s="183" t="str">
        <f t="shared" ca="1" si="178"/>
        <v/>
      </c>
      <c r="Q685" s="120" t="str">
        <f t="shared" ca="1" si="180"/>
        <v/>
      </c>
      <c r="R685" s="77">
        <f ca="1">IFERROR(SUM($I$15:I685)/$N$5,"")</f>
        <v>0.17169271654429979</v>
      </c>
    </row>
    <row r="686" spans="1:18" x14ac:dyDescent="0.25">
      <c r="A686" s="169">
        <v>37</v>
      </c>
      <c r="B686" s="174">
        <f t="shared" si="179"/>
        <v>43588.24999999837</v>
      </c>
      <c r="C686" s="127" t="str">
        <f t="shared" ca="1" si="165"/>
        <v/>
      </c>
      <c r="D686" s="180">
        <f t="shared" ca="1" si="166"/>
        <v>757</v>
      </c>
      <c r="E686" s="180">
        <f t="shared" ca="1" si="167"/>
        <v>44</v>
      </c>
      <c r="F686" s="180">
        <f t="shared" ca="1" si="168"/>
        <v>23</v>
      </c>
      <c r="G686" s="180" t="str">
        <f t="shared" ca="1" si="169"/>
        <v/>
      </c>
      <c r="H686" s="180">
        <f t="shared" ca="1" si="170"/>
        <v>4792</v>
      </c>
      <c r="I686" s="183">
        <f t="shared" ca="1" si="171"/>
        <v>23</v>
      </c>
      <c r="J686" s="176" t="str">
        <f t="shared" ca="1" si="172"/>
        <v/>
      </c>
      <c r="K686" s="127" t="str">
        <f t="shared" ca="1" si="173"/>
        <v/>
      </c>
      <c r="L686" s="183" t="str">
        <f t="shared" ca="1" si="174"/>
        <v/>
      </c>
      <c r="M686" s="127" t="str">
        <f t="shared" ca="1" si="175"/>
        <v/>
      </c>
      <c r="N686" s="127" t="str">
        <f t="shared" ca="1" si="176"/>
        <v/>
      </c>
      <c r="O686" s="180" t="str">
        <f t="shared" ca="1" si="177"/>
        <v/>
      </c>
      <c r="P686" s="183" t="str">
        <f t="shared" ca="1" si="178"/>
        <v/>
      </c>
      <c r="Q686" s="120" t="str">
        <f t="shared" ca="1" si="180"/>
        <v/>
      </c>
      <c r="R686" s="77">
        <f ca="1">IFERROR(SUM($I$15:I686)/$N$5,"")</f>
        <v>0.17182221521553084</v>
      </c>
    </row>
    <row r="687" spans="1:18" x14ac:dyDescent="0.25">
      <c r="A687" s="169">
        <v>14</v>
      </c>
      <c r="B687" s="174">
        <f t="shared" si="179"/>
        <v>43588.291666665034</v>
      </c>
      <c r="C687" s="127" t="str">
        <f t="shared" ca="1" si="165"/>
        <v/>
      </c>
      <c r="D687" s="180">
        <f t="shared" ca="1" si="166"/>
        <v>756</v>
      </c>
      <c r="E687" s="180">
        <f t="shared" ca="1" si="167"/>
        <v>44</v>
      </c>
      <c r="F687" s="180">
        <f t="shared" ca="1" si="168"/>
        <v>21</v>
      </c>
      <c r="G687" s="180" t="str">
        <f t="shared" ca="1" si="169"/>
        <v/>
      </c>
      <c r="H687" s="180">
        <f t="shared" ca="1" si="170"/>
        <v>4813</v>
      </c>
      <c r="I687" s="183">
        <f t="shared" ca="1" si="171"/>
        <v>20</v>
      </c>
      <c r="J687" s="176" t="str">
        <f t="shared" ca="1" si="172"/>
        <v/>
      </c>
      <c r="K687" s="127" t="str">
        <f t="shared" ca="1" si="173"/>
        <v/>
      </c>
      <c r="L687" s="183" t="str">
        <f t="shared" ca="1" si="174"/>
        <v/>
      </c>
      <c r="M687" s="127" t="str">
        <f t="shared" ca="1" si="175"/>
        <v/>
      </c>
      <c r="N687" s="127" t="str">
        <f t="shared" ca="1" si="176"/>
        <v/>
      </c>
      <c r="O687" s="180" t="str">
        <f t="shared" ca="1" si="177"/>
        <v/>
      </c>
      <c r="P687" s="183" t="str">
        <f t="shared" ca="1" si="178"/>
        <v/>
      </c>
      <c r="Q687" s="120" t="str">
        <f t="shared" ca="1" si="180"/>
        <v/>
      </c>
      <c r="R687" s="77">
        <f ca="1">IFERROR(SUM($I$15:I687)/$N$5,"")</f>
        <v>0.17193482275573171</v>
      </c>
    </row>
    <row r="688" spans="1:18" x14ac:dyDescent="0.25">
      <c r="A688" s="169">
        <v>15</v>
      </c>
      <c r="B688" s="174">
        <f t="shared" si="179"/>
        <v>43588.333333331699</v>
      </c>
      <c r="C688" s="127" t="str">
        <f t="shared" ca="1" si="165"/>
        <v/>
      </c>
      <c r="D688" s="180">
        <f t="shared" ca="1" si="166"/>
        <v>763</v>
      </c>
      <c r="E688" s="180">
        <f t="shared" ca="1" si="167"/>
        <v>44</v>
      </c>
      <c r="F688" s="180">
        <f t="shared" ca="1" si="168"/>
        <v>20</v>
      </c>
      <c r="G688" s="180" t="str">
        <f t="shared" ca="1" si="169"/>
        <v/>
      </c>
      <c r="H688" s="180">
        <f t="shared" ca="1" si="170"/>
        <v>4846</v>
      </c>
      <c r="I688" s="183">
        <f t="shared" ca="1" si="171"/>
        <v>21</v>
      </c>
      <c r="J688" s="176" t="str">
        <f t="shared" ca="1" si="172"/>
        <v/>
      </c>
      <c r="K688" s="127" t="str">
        <f t="shared" ca="1" si="173"/>
        <v/>
      </c>
      <c r="L688" s="183" t="str">
        <f t="shared" ca="1" si="174"/>
        <v/>
      </c>
      <c r="M688" s="127" t="str">
        <f t="shared" ca="1" si="175"/>
        <v/>
      </c>
      <c r="N688" s="127" t="str">
        <f t="shared" ca="1" si="176"/>
        <v/>
      </c>
      <c r="O688" s="180" t="str">
        <f t="shared" ca="1" si="177"/>
        <v/>
      </c>
      <c r="P688" s="183" t="str">
        <f t="shared" ca="1" si="178"/>
        <v/>
      </c>
      <c r="Q688" s="120" t="str">
        <f t="shared" ca="1" si="180"/>
        <v/>
      </c>
      <c r="R688" s="77">
        <f ca="1">IFERROR(SUM($I$15:I688)/$N$5,"")</f>
        <v>0.17205306067294265</v>
      </c>
    </row>
    <row r="689" spans="1:18" x14ac:dyDescent="0.25">
      <c r="A689" s="169">
        <v>16</v>
      </c>
      <c r="B689" s="174">
        <f t="shared" si="179"/>
        <v>43588.374999998363</v>
      </c>
      <c r="C689" s="127" t="str">
        <f t="shared" ca="1" si="165"/>
        <v/>
      </c>
      <c r="D689" s="180">
        <f t="shared" ca="1" si="166"/>
        <v>755</v>
      </c>
      <c r="E689" s="180">
        <f t="shared" ca="1" si="167"/>
        <v>44</v>
      </c>
      <c r="F689" s="180">
        <f t="shared" ca="1" si="168"/>
        <v>22</v>
      </c>
      <c r="G689" s="180" t="str">
        <f t="shared" ca="1" si="169"/>
        <v/>
      </c>
      <c r="H689" s="180">
        <f t="shared" ca="1" si="170"/>
        <v>4890</v>
      </c>
      <c r="I689" s="183">
        <f t="shared" ca="1" si="171"/>
        <v>19</v>
      </c>
      <c r="J689" s="176" t="str">
        <f t="shared" ca="1" si="172"/>
        <v/>
      </c>
      <c r="K689" s="127" t="str">
        <f t="shared" ca="1" si="173"/>
        <v/>
      </c>
      <c r="L689" s="183" t="str">
        <f t="shared" ca="1" si="174"/>
        <v/>
      </c>
      <c r="M689" s="127" t="str">
        <f t="shared" ca="1" si="175"/>
        <v/>
      </c>
      <c r="N689" s="127" t="str">
        <f t="shared" ca="1" si="176"/>
        <v/>
      </c>
      <c r="O689" s="180" t="str">
        <f t="shared" ca="1" si="177"/>
        <v/>
      </c>
      <c r="P689" s="183" t="str">
        <f t="shared" ca="1" si="178"/>
        <v/>
      </c>
      <c r="Q689" s="120" t="str">
        <f t="shared" ca="1" si="180"/>
        <v/>
      </c>
      <c r="R689" s="77">
        <f ca="1">IFERROR(SUM($I$15:I689)/$N$5,"")</f>
        <v>0.17216003783613351</v>
      </c>
    </row>
    <row r="690" spans="1:18" x14ac:dyDescent="0.25">
      <c r="A690" s="169">
        <v>17</v>
      </c>
      <c r="B690" s="174">
        <f t="shared" si="179"/>
        <v>43588.416666665027</v>
      </c>
      <c r="C690" s="127" t="str">
        <f t="shared" ca="1" si="165"/>
        <v/>
      </c>
      <c r="D690" s="180">
        <f t="shared" ca="1" si="166"/>
        <v>771</v>
      </c>
      <c r="E690" s="180">
        <f t="shared" ca="1" si="167"/>
        <v>44</v>
      </c>
      <c r="F690" s="180">
        <f t="shared" ca="1" si="168"/>
        <v>22</v>
      </c>
      <c r="G690" s="180" t="str">
        <f t="shared" ca="1" si="169"/>
        <v/>
      </c>
      <c r="H690" s="180">
        <f t="shared" ca="1" si="170"/>
        <v>4852</v>
      </c>
      <c r="I690" s="183">
        <f t="shared" ca="1" si="171"/>
        <v>22</v>
      </c>
      <c r="J690" s="176" t="str">
        <f t="shared" ca="1" si="172"/>
        <v/>
      </c>
      <c r="K690" s="127" t="str">
        <f t="shared" ca="1" si="173"/>
        <v/>
      </c>
      <c r="L690" s="183" t="str">
        <f t="shared" ca="1" si="174"/>
        <v/>
      </c>
      <c r="M690" s="127" t="str">
        <f t="shared" ca="1" si="175"/>
        <v/>
      </c>
      <c r="N690" s="127" t="str">
        <f t="shared" ca="1" si="176"/>
        <v/>
      </c>
      <c r="O690" s="180" t="str">
        <f t="shared" ca="1" si="177"/>
        <v/>
      </c>
      <c r="P690" s="183" t="str">
        <f t="shared" ca="1" si="178"/>
        <v/>
      </c>
      <c r="Q690" s="120" t="str">
        <f t="shared" ca="1" si="180"/>
        <v/>
      </c>
      <c r="R690" s="77">
        <f ca="1">IFERROR(SUM($I$15:I690)/$N$5,"")</f>
        <v>0.17228390613035449</v>
      </c>
    </row>
    <row r="691" spans="1:18" x14ac:dyDescent="0.25">
      <c r="A691" s="169">
        <v>18</v>
      </c>
      <c r="B691" s="174">
        <f t="shared" si="179"/>
        <v>43588.458333331691</v>
      </c>
      <c r="C691" s="127" t="str">
        <f t="shared" ca="1" si="165"/>
        <v/>
      </c>
      <c r="D691" s="180">
        <f t="shared" ca="1" si="166"/>
        <v>775</v>
      </c>
      <c r="E691" s="180">
        <f t="shared" ca="1" si="167"/>
        <v>44</v>
      </c>
      <c r="F691" s="180">
        <f t="shared" ca="1" si="168"/>
        <v>21</v>
      </c>
      <c r="G691" s="180" t="str">
        <f t="shared" ca="1" si="169"/>
        <v/>
      </c>
      <c r="H691" s="180">
        <f t="shared" ca="1" si="170"/>
        <v>4980</v>
      </c>
      <c r="I691" s="183">
        <f t="shared" ca="1" si="171"/>
        <v>21</v>
      </c>
      <c r="J691" s="176" t="str">
        <f t="shared" ca="1" si="172"/>
        <v/>
      </c>
      <c r="K691" s="127" t="str">
        <f t="shared" ca="1" si="173"/>
        <v/>
      </c>
      <c r="L691" s="183" t="str">
        <f t="shared" ca="1" si="174"/>
        <v/>
      </c>
      <c r="M691" s="127" t="str">
        <f t="shared" ca="1" si="175"/>
        <v/>
      </c>
      <c r="N691" s="127" t="str">
        <f t="shared" ca="1" si="176"/>
        <v/>
      </c>
      <c r="O691" s="180" t="str">
        <f t="shared" ca="1" si="177"/>
        <v/>
      </c>
      <c r="P691" s="183" t="str">
        <f t="shared" ca="1" si="178"/>
        <v/>
      </c>
      <c r="Q691" s="120" t="str">
        <f t="shared" ca="1" si="180"/>
        <v/>
      </c>
      <c r="R691" s="77">
        <f ca="1">IFERROR(SUM($I$15:I691)/$N$5,"")</f>
        <v>0.17240214404756543</v>
      </c>
    </row>
    <row r="692" spans="1:18" x14ac:dyDescent="0.25">
      <c r="A692" s="169">
        <v>19</v>
      </c>
      <c r="B692" s="174">
        <f t="shared" si="179"/>
        <v>43588.499999998356</v>
      </c>
      <c r="C692" s="127" t="str">
        <f t="shared" ca="1" si="165"/>
        <v/>
      </c>
      <c r="D692" s="180">
        <f t="shared" ca="1" si="166"/>
        <v>756</v>
      </c>
      <c r="E692" s="180">
        <f t="shared" ca="1" si="167"/>
        <v>44</v>
      </c>
      <c r="F692" s="180">
        <f t="shared" ca="1" si="168"/>
        <v>22</v>
      </c>
      <c r="G692" s="180" t="str">
        <f t="shared" ca="1" si="169"/>
        <v/>
      </c>
      <c r="H692" s="180">
        <f t="shared" ca="1" si="170"/>
        <v>4840</v>
      </c>
      <c r="I692" s="183">
        <f t="shared" ca="1" si="171"/>
        <v>20</v>
      </c>
      <c r="J692" s="176" t="str">
        <f t="shared" ca="1" si="172"/>
        <v/>
      </c>
      <c r="K692" s="127" t="str">
        <f t="shared" ca="1" si="173"/>
        <v/>
      </c>
      <c r="L692" s="183" t="str">
        <f t="shared" ca="1" si="174"/>
        <v/>
      </c>
      <c r="M692" s="127" t="str">
        <f t="shared" ca="1" si="175"/>
        <v/>
      </c>
      <c r="N692" s="127" t="str">
        <f t="shared" ca="1" si="176"/>
        <v/>
      </c>
      <c r="O692" s="180" t="str">
        <f t="shared" ca="1" si="177"/>
        <v/>
      </c>
      <c r="P692" s="183" t="str">
        <f t="shared" ca="1" si="178"/>
        <v/>
      </c>
      <c r="Q692" s="120" t="str">
        <f t="shared" ca="1" si="180"/>
        <v/>
      </c>
      <c r="R692" s="77">
        <f ca="1">IFERROR(SUM($I$15:I692)/$N$5,"")</f>
        <v>0.17251475158776633</v>
      </c>
    </row>
    <row r="693" spans="1:18" x14ac:dyDescent="0.25">
      <c r="A693" s="169">
        <v>20</v>
      </c>
      <c r="B693" s="174">
        <f t="shared" si="179"/>
        <v>43588.54166666502</v>
      </c>
      <c r="C693" s="127" t="str">
        <f t="shared" ca="1" si="165"/>
        <v/>
      </c>
      <c r="D693" s="180">
        <f t="shared" ca="1" si="166"/>
        <v>758</v>
      </c>
      <c r="E693" s="180">
        <f t="shared" ca="1" si="167"/>
        <v>44</v>
      </c>
      <c r="F693" s="180">
        <f t="shared" ca="1" si="168"/>
        <v>21</v>
      </c>
      <c r="G693" s="180" t="str">
        <f t="shared" ca="1" si="169"/>
        <v/>
      </c>
      <c r="H693" s="180">
        <f t="shared" ca="1" si="170"/>
        <v>4861</v>
      </c>
      <c r="I693" s="183">
        <f t="shared" ca="1" si="171"/>
        <v>21</v>
      </c>
      <c r="J693" s="176" t="str">
        <f t="shared" ca="1" si="172"/>
        <v/>
      </c>
      <c r="K693" s="127" t="str">
        <f t="shared" ca="1" si="173"/>
        <v/>
      </c>
      <c r="L693" s="183" t="str">
        <f t="shared" ca="1" si="174"/>
        <v/>
      </c>
      <c r="M693" s="127" t="str">
        <f t="shared" ca="1" si="175"/>
        <v/>
      </c>
      <c r="N693" s="127" t="str">
        <f t="shared" ca="1" si="176"/>
        <v/>
      </c>
      <c r="O693" s="180" t="str">
        <f t="shared" ca="1" si="177"/>
        <v/>
      </c>
      <c r="P693" s="183" t="str">
        <f t="shared" ca="1" si="178"/>
        <v/>
      </c>
      <c r="Q693" s="120" t="str">
        <f t="shared" ca="1" si="180"/>
        <v/>
      </c>
      <c r="R693" s="77">
        <f ca="1">IFERROR(SUM($I$15:I693)/$N$5,"")</f>
        <v>0.17263298950497724</v>
      </c>
    </row>
    <row r="694" spans="1:18" x14ac:dyDescent="0.25">
      <c r="A694" s="169">
        <v>21</v>
      </c>
      <c r="B694" s="174">
        <f t="shared" si="179"/>
        <v>43588.583333331684</v>
      </c>
      <c r="C694" s="127" t="str">
        <f t="shared" ca="1" si="165"/>
        <v/>
      </c>
      <c r="D694" s="180">
        <f t="shared" ca="1" si="166"/>
        <v>758</v>
      </c>
      <c r="E694" s="180">
        <f t="shared" ca="1" si="167"/>
        <v>44</v>
      </c>
      <c r="F694" s="180">
        <f t="shared" ca="1" si="168"/>
        <v>23</v>
      </c>
      <c r="G694" s="180" t="str">
        <f t="shared" ca="1" si="169"/>
        <v/>
      </c>
      <c r="H694" s="180">
        <f t="shared" ca="1" si="170"/>
        <v>4884</v>
      </c>
      <c r="I694" s="183">
        <f t="shared" ca="1" si="171"/>
        <v>19</v>
      </c>
      <c r="J694" s="176" t="str">
        <f t="shared" ca="1" si="172"/>
        <v/>
      </c>
      <c r="K694" s="127" t="str">
        <f t="shared" ca="1" si="173"/>
        <v/>
      </c>
      <c r="L694" s="183" t="str">
        <f t="shared" ca="1" si="174"/>
        <v/>
      </c>
      <c r="M694" s="127" t="str">
        <f t="shared" ca="1" si="175"/>
        <v/>
      </c>
      <c r="N694" s="127" t="str">
        <f t="shared" ca="1" si="176"/>
        <v/>
      </c>
      <c r="O694" s="180" t="str">
        <f t="shared" ca="1" si="177"/>
        <v/>
      </c>
      <c r="P694" s="183" t="str">
        <f t="shared" ca="1" si="178"/>
        <v/>
      </c>
      <c r="Q694" s="120" t="str">
        <f t="shared" ca="1" si="180"/>
        <v/>
      </c>
      <c r="R694" s="77">
        <f ca="1">IFERROR(SUM($I$15:I694)/$N$5,"")</f>
        <v>0.1727399666681681</v>
      </c>
    </row>
    <row r="695" spans="1:18" x14ac:dyDescent="0.25">
      <c r="A695" s="169">
        <v>22</v>
      </c>
      <c r="B695" s="174">
        <f t="shared" si="179"/>
        <v>43588.624999998348</v>
      </c>
      <c r="C695" s="127" t="str">
        <f t="shared" ca="1" si="165"/>
        <v/>
      </c>
      <c r="D695" s="180">
        <f t="shared" ca="1" si="166"/>
        <v>757</v>
      </c>
      <c r="E695" s="180">
        <f t="shared" ca="1" si="167"/>
        <v>44</v>
      </c>
      <c r="F695" s="180">
        <f t="shared" ca="1" si="168"/>
        <v>23</v>
      </c>
      <c r="G695" s="180" t="str">
        <f t="shared" ca="1" si="169"/>
        <v/>
      </c>
      <c r="H695" s="180">
        <f t="shared" ca="1" si="170"/>
        <v>4810</v>
      </c>
      <c r="I695" s="183">
        <f t="shared" ca="1" si="171"/>
        <v>20</v>
      </c>
      <c r="J695" s="176" t="str">
        <f t="shared" ca="1" si="172"/>
        <v/>
      </c>
      <c r="K695" s="127" t="str">
        <f t="shared" ca="1" si="173"/>
        <v/>
      </c>
      <c r="L695" s="183" t="str">
        <f t="shared" ca="1" si="174"/>
        <v/>
      </c>
      <c r="M695" s="127" t="str">
        <f t="shared" ca="1" si="175"/>
        <v/>
      </c>
      <c r="N695" s="127" t="str">
        <f t="shared" ca="1" si="176"/>
        <v/>
      </c>
      <c r="O695" s="180" t="str">
        <f t="shared" ca="1" si="177"/>
        <v/>
      </c>
      <c r="P695" s="183" t="str">
        <f t="shared" ca="1" si="178"/>
        <v/>
      </c>
      <c r="Q695" s="120" t="str">
        <f t="shared" ca="1" si="180"/>
        <v/>
      </c>
      <c r="R695" s="77">
        <f ca="1">IFERROR(SUM($I$15:I695)/$N$5,"")</f>
        <v>0.172852574208369</v>
      </c>
    </row>
    <row r="696" spans="1:18" x14ac:dyDescent="0.25">
      <c r="A696" s="169">
        <v>23</v>
      </c>
      <c r="B696" s="174">
        <f t="shared" si="179"/>
        <v>43588.666666665013</v>
      </c>
      <c r="C696" s="127" t="str">
        <f t="shared" ca="1" si="165"/>
        <v/>
      </c>
      <c r="D696" s="180">
        <f t="shared" ca="1" si="166"/>
        <v>753</v>
      </c>
      <c r="E696" s="180">
        <f t="shared" ca="1" si="167"/>
        <v>44</v>
      </c>
      <c r="F696" s="180">
        <f t="shared" ca="1" si="168"/>
        <v>21</v>
      </c>
      <c r="G696" s="180" t="str">
        <f t="shared" ca="1" si="169"/>
        <v/>
      </c>
      <c r="H696" s="180">
        <f t="shared" ca="1" si="170"/>
        <v>4973</v>
      </c>
      <c r="I696" s="183">
        <f t="shared" ca="1" si="171"/>
        <v>20</v>
      </c>
      <c r="J696" s="176" t="str">
        <f t="shared" ca="1" si="172"/>
        <v/>
      </c>
      <c r="K696" s="127" t="str">
        <f t="shared" ca="1" si="173"/>
        <v/>
      </c>
      <c r="L696" s="183" t="str">
        <f t="shared" ca="1" si="174"/>
        <v/>
      </c>
      <c r="M696" s="127" t="str">
        <f t="shared" ca="1" si="175"/>
        <v/>
      </c>
      <c r="N696" s="127" t="str">
        <f t="shared" ca="1" si="176"/>
        <v/>
      </c>
      <c r="O696" s="180" t="str">
        <f t="shared" ca="1" si="177"/>
        <v/>
      </c>
      <c r="P696" s="183" t="str">
        <f t="shared" ca="1" si="178"/>
        <v/>
      </c>
      <c r="Q696" s="120" t="str">
        <f t="shared" ca="1" si="180"/>
        <v/>
      </c>
      <c r="R696" s="77">
        <f ca="1">IFERROR(SUM($I$15:I696)/$N$5,"")</f>
        <v>0.1729651817485699</v>
      </c>
    </row>
    <row r="697" spans="1:18" x14ac:dyDescent="0.25">
      <c r="A697" s="169">
        <v>24</v>
      </c>
      <c r="B697" s="174">
        <f t="shared" si="179"/>
        <v>43588.708333331677</v>
      </c>
      <c r="C697" s="127" t="str">
        <f t="shared" ca="1" si="165"/>
        <v/>
      </c>
      <c r="D697" s="180">
        <f t="shared" ca="1" si="166"/>
        <v>752</v>
      </c>
      <c r="E697" s="180">
        <f t="shared" ca="1" si="167"/>
        <v>44</v>
      </c>
      <c r="F697" s="180">
        <f t="shared" ca="1" si="168"/>
        <v>22</v>
      </c>
      <c r="G697" s="180" t="str">
        <f t="shared" ca="1" si="169"/>
        <v/>
      </c>
      <c r="H697" s="180">
        <f t="shared" ca="1" si="170"/>
        <v>5011</v>
      </c>
      <c r="I697" s="183">
        <f t="shared" ca="1" si="171"/>
        <v>21</v>
      </c>
      <c r="J697" s="176" t="str">
        <f t="shared" ca="1" si="172"/>
        <v/>
      </c>
      <c r="K697" s="127" t="str">
        <f t="shared" ca="1" si="173"/>
        <v/>
      </c>
      <c r="L697" s="183" t="str">
        <f t="shared" ca="1" si="174"/>
        <v/>
      </c>
      <c r="M697" s="127" t="str">
        <f t="shared" ca="1" si="175"/>
        <v/>
      </c>
      <c r="N697" s="127" t="str">
        <f t="shared" ca="1" si="176"/>
        <v/>
      </c>
      <c r="O697" s="180" t="str">
        <f t="shared" ca="1" si="177"/>
        <v/>
      </c>
      <c r="P697" s="183" t="str">
        <f t="shared" ca="1" si="178"/>
        <v/>
      </c>
      <c r="Q697" s="120" t="str">
        <f t="shared" ca="1" si="180"/>
        <v/>
      </c>
      <c r="R697" s="77">
        <f ca="1">IFERROR(SUM($I$15:I697)/$N$5,"")</f>
        <v>0.17308341966578081</v>
      </c>
    </row>
    <row r="698" spans="1:18" x14ac:dyDescent="0.25">
      <c r="A698" s="169">
        <v>25</v>
      </c>
      <c r="B698" s="174">
        <f t="shared" si="179"/>
        <v>43588.749999998341</v>
      </c>
      <c r="C698" s="127" t="str">
        <f t="shared" ca="1" si="165"/>
        <v/>
      </c>
      <c r="D698" s="180">
        <f t="shared" ca="1" si="166"/>
        <v>757</v>
      </c>
      <c r="E698" s="180">
        <f t="shared" ca="1" si="167"/>
        <v>44</v>
      </c>
      <c r="F698" s="180">
        <f t="shared" ca="1" si="168"/>
        <v>22</v>
      </c>
      <c r="G698" s="180" t="str">
        <f t="shared" ca="1" si="169"/>
        <v/>
      </c>
      <c r="H698" s="180">
        <f t="shared" ca="1" si="170"/>
        <v>4936</v>
      </c>
      <c r="I698" s="183">
        <f t="shared" ca="1" si="171"/>
        <v>20</v>
      </c>
      <c r="J698" s="176" t="str">
        <f t="shared" ca="1" si="172"/>
        <v/>
      </c>
      <c r="K698" s="127" t="str">
        <f t="shared" ca="1" si="173"/>
        <v/>
      </c>
      <c r="L698" s="183" t="str">
        <f t="shared" ca="1" si="174"/>
        <v/>
      </c>
      <c r="M698" s="127" t="str">
        <f t="shared" ca="1" si="175"/>
        <v/>
      </c>
      <c r="N698" s="127" t="str">
        <f t="shared" ca="1" si="176"/>
        <v/>
      </c>
      <c r="O698" s="180" t="str">
        <f t="shared" ca="1" si="177"/>
        <v/>
      </c>
      <c r="P698" s="183" t="str">
        <f t="shared" ca="1" si="178"/>
        <v/>
      </c>
      <c r="Q698" s="120" t="str">
        <f t="shared" ca="1" si="180"/>
        <v/>
      </c>
      <c r="R698" s="77">
        <f ca="1">IFERROR(SUM($I$15:I698)/$N$5,"")</f>
        <v>0.17319602720598171</v>
      </c>
    </row>
    <row r="699" spans="1:18" x14ac:dyDescent="0.25">
      <c r="A699" s="169">
        <v>26</v>
      </c>
      <c r="B699" s="174">
        <f t="shared" si="179"/>
        <v>43588.791666665005</v>
      </c>
      <c r="C699" s="127" t="str">
        <f t="shared" ca="1" si="165"/>
        <v/>
      </c>
      <c r="D699" s="180">
        <f t="shared" ca="1" si="166"/>
        <v>756</v>
      </c>
      <c r="E699" s="180">
        <f t="shared" ca="1" si="167"/>
        <v>44</v>
      </c>
      <c r="F699" s="180">
        <f t="shared" ca="1" si="168"/>
        <v>21</v>
      </c>
      <c r="G699" s="180" t="str">
        <f t="shared" ca="1" si="169"/>
        <v/>
      </c>
      <c r="H699" s="180">
        <f t="shared" ca="1" si="170"/>
        <v>4830</v>
      </c>
      <c r="I699" s="183">
        <f t="shared" ca="1" si="171"/>
        <v>19</v>
      </c>
      <c r="J699" s="176" t="str">
        <f t="shared" ca="1" si="172"/>
        <v/>
      </c>
      <c r="K699" s="127" t="str">
        <f t="shared" ca="1" si="173"/>
        <v/>
      </c>
      <c r="L699" s="183" t="str">
        <f t="shared" ca="1" si="174"/>
        <v/>
      </c>
      <c r="M699" s="127" t="str">
        <f t="shared" ca="1" si="175"/>
        <v/>
      </c>
      <c r="N699" s="127" t="str">
        <f t="shared" ca="1" si="176"/>
        <v/>
      </c>
      <c r="O699" s="180" t="str">
        <f t="shared" ca="1" si="177"/>
        <v/>
      </c>
      <c r="P699" s="183" t="str">
        <f t="shared" ca="1" si="178"/>
        <v/>
      </c>
      <c r="Q699" s="120" t="str">
        <f t="shared" ca="1" si="180"/>
        <v/>
      </c>
      <c r="R699" s="77">
        <f ca="1">IFERROR(SUM($I$15:I699)/$N$5,"")</f>
        <v>0.17330300436917256</v>
      </c>
    </row>
    <row r="700" spans="1:18" x14ac:dyDescent="0.25">
      <c r="A700" s="169">
        <v>27</v>
      </c>
      <c r="B700" s="174">
        <f t="shared" si="179"/>
        <v>43588.83333333167</v>
      </c>
      <c r="C700" s="127" t="str">
        <f t="shared" ca="1" si="165"/>
        <v/>
      </c>
      <c r="D700" s="180">
        <f t="shared" ca="1" si="166"/>
        <v>755</v>
      </c>
      <c r="E700" s="180">
        <f t="shared" ca="1" si="167"/>
        <v>44</v>
      </c>
      <c r="F700" s="180">
        <f t="shared" ca="1" si="168"/>
        <v>22</v>
      </c>
      <c r="G700" s="180" t="str">
        <f t="shared" ca="1" si="169"/>
        <v/>
      </c>
      <c r="H700" s="180">
        <f t="shared" ca="1" si="170"/>
        <v>4742</v>
      </c>
      <c r="I700" s="183">
        <f t="shared" ca="1" si="171"/>
        <v>20</v>
      </c>
      <c r="J700" s="176" t="str">
        <f t="shared" ca="1" si="172"/>
        <v/>
      </c>
      <c r="K700" s="127" t="str">
        <f t="shared" ca="1" si="173"/>
        <v/>
      </c>
      <c r="L700" s="183" t="str">
        <f t="shared" ca="1" si="174"/>
        <v/>
      </c>
      <c r="M700" s="127" t="str">
        <f t="shared" ca="1" si="175"/>
        <v/>
      </c>
      <c r="N700" s="127" t="str">
        <f t="shared" ca="1" si="176"/>
        <v/>
      </c>
      <c r="O700" s="180" t="str">
        <f t="shared" ca="1" si="177"/>
        <v/>
      </c>
      <c r="P700" s="183" t="str">
        <f t="shared" ca="1" si="178"/>
        <v/>
      </c>
      <c r="Q700" s="120" t="str">
        <f t="shared" ca="1" si="180"/>
        <v/>
      </c>
      <c r="R700" s="77">
        <f ca="1">IFERROR(SUM($I$15:I700)/$N$5,"")</f>
        <v>0.17341561190937346</v>
      </c>
    </row>
    <row r="701" spans="1:18" x14ac:dyDescent="0.25">
      <c r="A701" s="169">
        <v>28</v>
      </c>
      <c r="B701" s="174">
        <f t="shared" si="179"/>
        <v>43588.874999998334</v>
      </c>
      <c r="C701" s="127" t="str">
        <f t="shared" ca="1" si="165"/>
        <v/>
      </c>
      <c r="D701" s="180">
        <f t="shared" ca="1" si="166"/>
        <v>755</v>
      </c>
      <c r="E701" s="180">
        <f t="shared" ca="1" si="167"/>
        <v>44</v>
      </c>
      <c r="F701" s="180">
        <f t="shared" ca="1" si="168"/>
        <v>23</v>
      </c>
      <c r="G701" s="180" t="str">
        <f t="shared" ca="1" si="169"/>
        <v/>
      </c>
      <c r="H701" s="180">
        <f t="shared" ca="1" si="170"/>
        <v>4774</v>
      </c>
      <c r="I701" s="183">
        <f t="shared" ca="1" si="171"/>
        <v>19</v>
      </c>
      <c r="J701" s="176" t="str">
        <f t="shared" ca="1" si="172"/>
        <v/>
      </c>
      <c r="K701" s="127" t="str">
        <f t="shared" ca="1" si="173"/>
        <v/>
      </c>
      <c r="L701" s="183" t="str">
        <f t="shared" ca="1" si="174"/>
        <v/>
      </c>
      <c r="M701" s="127" t="str">
        <f t="shared" ca="1" si="175"/>
        <v/>
      </c>
      <c r="N701" s="127" t="str">
        <f t="shared" ca="1" si="176"/>
        <v/>
      </c>
      <c r="O701" s="180" t="str">
        <f t="shared" ca="1" si="177"/>
        <v/>
      </c>
      <c r="P701" s="183" t="str">
        <f t="shared" ca="1" si="178"/>
        <v/>
      </c>
      <c r="Q701" s="120" t="str">
        <f t="shared" ca="1" si="180"/>
        <v/>
      </c>
      <c r="R701" s="77">
        <f ca="1">IFERROR(SUM($I$15:I701)/$N$5,"")</f>
        <v>0.17352258907256429</v>
      </c>
    </row>
    <row r="702" spans="1:18" x14ac:dyDescent="0.25">
      <c r="A702" s="169">
        <v>29</v>
      </c>
      <c r="B702" s="174">
        <f t="shared" si="179"/>
        <v>43588.916666664998</v>
      </c>
      <c r="C702" s="127" t="str">
        <f t="shared" ca="1" si="165"/>
        <v/>
      </c>
      <c r="D702" s="180">
        <f t="shared" ca="1" si="166"/>
        <v>754</v>
      </c>
      <c r="E702" s="180">
        <f t="shared" ca="1" si="167"/>
        <v>44</v>
      </c>
      <c r="F702" s="180">
        <f t="shared" ca="1" si="168"/>
        <v>20</v>
      </c>
      <c r="G702" s="180" t="str">
        <f t="shared" ca="1" si="169"/>
        <v/>
      </c>
      <c r="H702" s="180">
        <f t="shared" ca="1" si="170"/>
        <v>4985</v>
      </c>
      <c r="I702" s="183">
        <f t="shared" ca="1" si="171"/>
        <v>20</v>
      </c>
      <c r="J702" s="176" t="str">
        <f t="shared" ca="1" si="172"/>
        <v/>
      </c>
      <c r="K702" s="127" t="str">
        <f t="shared" ca="1" si="173"/>
        <v/>
      </c>
      <c r="L702" s="183" t="str">
        <f t="shared" ca="1" si="174"/>
        <v/>
      </c>
      <c r="M702" s="127" t="str">
        <f t="shared" ca="1" si="175"/>
        <v/>
      </c>
      <c r="N702" s="127" t="str">
        <f t="shared" ca="1" si="176"/>
        <v/>
      </c>
      <c r="O702" s="180" t="str">
        <f t="shared" ca="1" si="177"/>
        <v/>
      </c>
      <c r="P702" s="183" t="str">
        <f t="shared" ca="1" si="178"/>
        <v/>
      </c>
      <c r="Q702" s="120" t="str">
        <f t="shared" ca="1" si="180"/>
        <v/>
      </c>
      <c r="R702" s="77">
        <f ca="1">IFERROR(SUM($I$15:I702)/$N$5,"")</f>
        <v>0.17363519661276519</v>
      </c>
    </row>
    <row r="703" spans="1:18" x14ac:dyDescent="0.25">
      <c r="A703" s="169">
        <v>30</v>
      </c>
      <c r="B703" s="174">
        <f t="shared" si="179"/>
        <v>43588.958333331662</v>
      </c>
      <c r="C703" s="127" t="str">
        <f t="shared" ca="1" si="165"/>
        <v/>
      </c>
      <c r="D703" s="180">
        <f t="shared" ca="1" si="166"/>
        <v>750</v>
      </c>
      <c r="E703" s="180">
        <f t="shared" ca="1" si="167"/>
        <v>44</v>
      </c>
      <c r="F703" s="180">
        <f t="shared" ca="1" si="168"/>
        <v>22</v>
      </c>
      <c r="G703" s="180">
        <f t="shared" ca="1" si="169"/>
        <v>188.41</v>
      </c>
      <c r="H703" s="180">
        <f t="shared" ca="1" si="170"/>
        <v>4893</v>
      </c>
      <c r="I703" s="183">
        <f t="shared" ca="1" si="171"/>
        <v>20</v>
      </c>
      <c r="J703" s="176" t="str">
        <f t="shared" ca="1" si="172"/>
        <v/>
      </c>
      <c r="K703" s="127" t="str">
        <f t="shared" ca="1" si="173"/>
        <v/>
      </c>
      <c r="L703" s="183" t="str">
        <f t="shared" ca="1" si="174"/>
        <v/>
      </c>
      <c r="M703" s="127" t="str">
        <f t="shared" ca="1" si="175"/>
        <v/>
      </c>
      <c r="N703" s="127" t="str">
        <f t="shared" ca="1" si="176"/>
        <v/>
      </c>
      <c r="O703" s="180" t="str">
        <f t="shared" ca="1" si="177"/>
        <v/>
      </c>
      <c r="P703" s="183" t="str">
        <f t="shared" ca="1" si="178"/>
        <v/>
      </c>
      <c r="Q703" s="120" t="str">
        <f t="shared" ca="1" si="180"/>
        <v/>
      </c>
      <c r="R703" s="77">
        <f ca="1">IFERROR(SUM($I$15:I703)/$N$5,"")</f>
        <v>0.17374780415296609</v>
      </c>
    </row>
    <row r="704" spans="1:18" x14ac:dyDescent="0.25">
      <c r="A704" s="169">
        <v>31</v>
      </c>
      <c r="B704" s="174">
        <f t="shared" si="179"/>
        <v>43588.999999998327</v>
      </c>
      <c r="C704" s="127" t="str">
        <f t="shared" ca="1" si="165"/>
        <v/>
      </c>
      <c r="D704" s="180">
        <f t="shared" ca="1" si="166"/>
        <v>750</v>
      </c>
      <c r="E704" s="180">
        <f t="shared" ca="1" si="167"/>
        <v>44</v>
      </c>
      <c r="F704" s="180">
        <f t="shared" ca="1" si="168"/>
        <v>23</v>
      </c>
      <c r="G704" s="180" t="str">
        <f t="shared" ca="1" si="169"/>
        <v/>
      </c>
      <c r="H704" s="180">
        <f t="shared" ca="1" si="170"/>
        <v>4798</v>
      </c>
      <c r="I704" s="183">
        <f t="shared" ca="1" si="171"/>
        <v>19</v>
      </c>
      <c r="J704" s="176" t="str">
        <f t="shared" ca="1" si="172"/>
        <v/>
      </c>
      <c r="K704" s="127" t="str">
        <f t="shared" ca="1" si="173"/>
        <v/>
      </c>
      <c r="L704" s="183" t="str">
        <f t="shared" ca="1" si="174"/>
        <v/>
      </c>
      <c r="M704" s="127" t="str">
        <f t="shared" ca="1" si="175"/>
        <v/>
      </c>
      <c r="N704" s="127" t="str">
        <f t="shared" ca="1" si="176"/>
        <v/>
      </c>
      <c r="O704" s="180" t="str">
        <f t="shared" ca="1" si="177"/>
        <v/>
      </c>
      <c r="P704" s="183" t="str">
        <f t="shared" ca="1" si="178"/>
        <v/>
      </c>
      <c r="Q704" s="120" t="str">
        <f t="shared" ca="1" si="180"/>
        <v/>
      </c>
      <c r="R704" s="77">
        <f ca="1">IFERROR(SUM($I$15:I704)/$N$5,"")</f>
        <v>0.17385478131615692</v>
      </c>
    </row>
    <row r="705" spans="1:18" x14ac:dyDescent="0.25">
      <c r="A705" s="169">
        <v>32</v>
      </c>
      <c r="B705" s="174">
        <f t="shared" si="179"/>
        <v>43589.041666664991</v>
      </c>
      <c r="C705" s="127" t="str">
        <f t="shared" ca="1" si="165"/>
        <v/>
      </c>
      <c r="D705" s="180">
        <f t="shared" ca="1" si="166"/>
        <v>749</v>
      </c>
      <c r="E705" s="180">
        <f t="shared" ca="1" si="167"/>
        <v>44</v>
      </c>
      <c r="F705" s="180">
        <f t="shared" ca="1" si="168"/>
        <v>21</v>
      </c>
      <c r="G705" s="180" t="str">
        <f t="shared" ca="1" si="169"/>
        <v/>
      </c>
      <c r="H705" s="180">
        <f t="shared" ca="1" si="170"/>
        <v>4812</v>
      </c>
      <c r="I705" s="183">
        <f t="shared" ca="1" si="171"/>
        <v>20</v>
      </c>
      <c r="J705" s="176" t="str">
        <f t="shared" ca="1" si="172"/>
        <v/>
      </c>
      <c r="K705" s="127" t="str">
        <f t="shared" ca="1" si="173"/>
        <v/>
      </c>
      <c r="L705" s="183" t="str">
        <f t="shared" ca="1" si="174"/>
        <v/>
      </c>
      <c r="M705" s="127" t="str">
        <f t="shared" ca="1" si="175"/>
        <v/>
      </c>
      <c r="N705" s="127" t="str">
        <f t="shared" ca="1" si="176"/>
        <v/>
      </c>
      <c r="O705" s="180" t="str">
        <f t="shared" ca="1" si="177"/>
        <v/>
      </c>
      <c r="P705" s="183" t="str">
        <f t="shared" ca="1" si="178"/>
        <v/>
      </c>
      <c r="Q705" s="120" t="str">
        <f t="shared" ca="1" si="180"/>
        <v/>
      </c>
      <c r="R705" s="77">
        <f ca="1">IFERROR(SUM($I$15:I705)/$N$5,"")</f>
        <v>0.17396738885635782</v>
      </c>
    </row>
    <row r="706" spans="1:18" x14ac:dyDescent="0.25">
      <c r="A706" s="169">
        <v>33</v>
      </c>
      <c r="B706" s="174">
        <f t="shared" si="179"/>
        <v>43589.083333331655</v>
      </c>
      <c r="C706" s="127" t="str">
        <f t="shared" ca="1" si="165"/>
        <v/>
      </c>
      <c r="D706" s="180">
        <f t="shared" ca="1" si="166"/>
        <v>750</v>
      </c>
      <c r="E706" s="180">
        <f t="shared" ca="1" si="167"/>
        <v>44</v>
      </c>
      <c r="F706" s="180">
        <f t="shared" ca="1" si="168"/>
        <v>22</v>
      </c>
      <c r="G706" s="180" t="str">
        <f t="shared" ca="1" si="169"/>
        <v/>
      </c>
      <c r="H706" s="180">
        <f t="shared" ca="1" si="170"/>
        <v>4796</v>
      </c>
      <c r="I706" s="183">
        <f t="shared" ca="1" si="171"/>
        <v>20</v>
      </c>
      <c r="J706" s="176" t="str">
        <f t="shared" ca="1" si="172"/>
        <v/>
      </c>
      <c r="K706" s="127" t="str">
        <f t="shared" ca="1" si="173"/>
        <v/>
      </c>
      <c r="L706" s="183" t="str">
        <f t="shared" ca="1" si="174"/>
        <v/>
      </c>
      <c r="M706" s="127" t="str">
        <f t="shared" ca="1" si="175"/>
        <v/>
      </c>
      <c r="N706" s="127" t="str">
        <f t="shared" ca="1" si="176"/>
        <v/>
      </c>
      <c r="O706" s="180" t="str">
        <f t="shared" ca="1" si="177"/>
        <v/>
      </c>
      <c r="P706" s="183" t="str">
        <f t="shared" ca="1" si="178"/>
        <v/>
      </c>
      <c r="Q706" s="120" t="str">
        <f t="shared" ca="1" si="180"/>
        <v/>
      </c>
      <c r="R706" s="77">
        <f ca="1">IFERROR(SUM($I$15:I706)/$N$5,"")</f>
        <v>0.17407999639655872</v>
      </c>
    </row>
    <row r="707" spans="1:18" x14ac:dyDescent="0.25">
      <c r="A707" s="169">
        <v>34</v>
      </c>
      <c r="B707" s="174">
        <f t="shared" si="179"/>
        <v>43589.124999998319</v>
      </c>
      <c r="C707" s="127" t="str">
        <f t="shared" ca="1" si="165"/>
        <v/>
      </c>
      <c r="D707" s="180">
        <f t="shared" ca="1" si="166"/>
        <v>752</v>
      </c>
      <c r="E707" s="180">
        <f t="shared" ca="1" si="167"/>
        <v>44</v>
      </c>
      <c r="F707" s="180">
        <f t="shared" ca="1" si="168"/>
        <v>20</v>
      </c>
      <c r="G707" s="180" t="str">
        <f t="shared" ca="1" si="169"/>
        <v/>
      </c>
      <c r="H707" s="180">
        <f t="shared" ca="1" si="170"/>
        <v>4771</v>
      </c>
      <c r="I707" s="183">
        <f t="shared" ca="1" si="171"/>
        <v>18</v>
      </c>
      <c r="J707" s="176" t="str">
        <f t="shared" ca="1" si="172"/>
        <v/>
      </c>
      <c r="K707" s="127" t="str">
        <f t="shared" ca="1" si="173"/>
        <v/>
      </c>
      <c r="L707" s="183" t="str">
        <f t="shared" ca="1" si="174"/>
        <v/>
      </c>
      <c r="M707" s="127" t="str">
        <f t="shared" ca="1" si="175"/>
        <v/>
      </c>
      <c r="N707" s="127" t="str">
        <f t="shared" ca="1" si="176"/>
        <v/>
      </c>
      <c r="O707" s="180" t="str">
        <f t="shared" ca="1" si="177"/>
        <v/>
      </c>
      <c r="P707" s="183" t="str">
        <f t="shared" ca="1" si="178"/>
        <v/>
      </c>
      <c r="Q707" s="120" t="str">
        <f t="shared" ca="1" si="180"/>
        <v/>
      </c>
      <c r="R707" s="77">
        <f ca="1">IFERROR(SUM($I$15:I707)/$N$5,"")</f>
        <v>0.17418134318273951</v>
      </c>
    </row>
    <row r="708" spans="1:18" x14ac:dyDescent="0.25">
      <c r="A708" s="169">
        <v>35</v>
      </c>
      <c r="B708" s="174">
        <f t="shared" si="179"/>
        <v>43589.166666664983</v>
      </c>
      <c r="C708" s="127" t="str">
        <f t="shared" ca="1" si="165"/>
        <v/>
      </c>
      <c r="D708" s="180">
        <f t="shared" ca="1" si="166"/>
        <v>740</v>
      </c>
      <c r="E708" s="180">
        <f t="shared" ca="1" si="167"/>
        <v>44</v>
      </c>
      <c r="F708" s="180">
        <f t="shared" ca="1" si="168"/>
        <v>21</v>
      </c>
      <c r="G708" s="180" t="str">
        <f t="shared" ca="1" si="169"/>
        <v/>
      </c>
      <c r="H708" s="180">
        <f t="shared" ca="1" si="170"/>
        <v>4689</v>
      </c>
      <c r="I708" s="183">
        <f t="shared" ca="1" si="171"/>
        <v>18</v>
      </c>
      <c r="J708" s="176" t="str">
        <f t="shared" ca="1" si="172"/>
        <v/>
      </c>
      <c r="K708" s="127" t="str">
        <f t="shared" ca="1" si="173"/>
        <v/>
      </c>
      <c r="L708" s="183" t="str">
        <f t="shared" ca="1" si="174"/>
        <v/>
      </c>
      <c r="M708" s="127" t="str">
        <f t="shared" ca="1" si="175"/>
        <v/>
      </c>
      <c r="N708" s="127" t="str">
        <f t="shared" ca="1" si="176"/>
        <v/>
      </c>
      <c r="O708" s="180" t="str">
        <f t="shared" ca="1" si="177"/>
        <v/>
      </c>
      <c r="P708" s="183" t="str">
        <f t="shared" ca="1" si="178"/>
        <v/>
      </c>
      <c r="Q708" s="120" t="str">
        <f t="shared" ca="1" si="180"/>
        <v/>
      </c>
      <c r="R708" s="77">
        <f ca="1">IFERROR(SUM($I$15:I708)/$N$5,"")</f>
        <v>0.17428268996892032</v>
      </c>
    </row>
    <row r="709" spans="1:18" x14ac:dyDescent="0.25">
      <c r="A709" s="169">
        <v>36</v>
      </c>
      <c r="B709" s="174">
        <f t="shared" si="179"/>
        <v>43589.208333331648</v>
      </c>
      <c r="C709" s="127" t="str">
        <f t="shared" ca="1" si="165"/>
        <v/>
      </c>
      <c r="D709" s="180">
        <f t="shared" ca="1" si="166"/>
        <v>742</v>
      </c>
      <c r="E709" s="180">
        <f t="shared" ca="1" si="167"/>
        <v>44</v>
      </c>
      <c r="F709" s="180">
        <f t="shared" ca="1" si="168"/>
        <v>20</v>
      </c>
      <c r="G709" s="180" t="str">
        <f t="shared" ca="1" si="169"/>
        <v/>
      </c>
      <c r="H709" s="180">
        <f t="shared" ca="1" si="170"/>
        <v>4604</v>
      </c>
      <c r="I709" s="183">
        <f t="shared" ca="1" si="171"/>
        <v>20</v>
      </c>
      <c r="J709" s="176" t="str">
        <f t="shared" ca="1" si="172"/>
        <v/>
      </c>
      <c r="K709" s="127" t="str">
        <f t="shared" ca="1" si="173"/>
        <v/>
      </c>
      <c r="L709" s="183" t="str">
        <f t="shared" ca="1" si="174"/>
        <v/>
      </c>
      <c r="M709" s="127" t="str">
        <f t="shared" ca="1" si="175"/>
        <v/>
      </c>
      <c r="N709" s="127" t="str">
        <f t="shared" ca="1" si="176"/>
        <v/>
      </c>
      <c r="O709" s="180" t="str">
        <f t="shared" ca="1" si="177"/>
        <v/>
      </c>
      <c r="P709" s="183" t="str">
        <f t="shared" ca="1" si="178"/>
        <v/>
      </c>
      <c r="Q709" s="120" t="str">
        <f t="shared" ca="1" si="180"/>
        <v/>
      </c>
      <c r="R709" s="77">
        <f ca="1">IFERROR(SUM($I$15:I709)/$N$5,"")</f>
        <v>0.17439529750912122</v>
      </c>
    </row>
    <row r="710" spans="1:18" x14ac:dyDescent="0.25">
      <c r="A710" s="169">
        <v>37</v>
      </c>
      <c r="B710" s="174">
        <f t="shared" si="179"/>
        <v>43589.249999998312</v>
      </c>
      <c r="C710" s="127" t="str">
        <f t="shared" ca="1" si="165"/>
        <v/>
      </c>
      <c r="D710" s="180">
        <f t="shared" ca="1" si="166"/>
        <v>748</v>
      </c>
      <c r="E710" s="180">
        <f t="shared" ca="1" si="167"/>
        <v>44</v>
      </c>
      <c r="F710" s="180">
        <f t="shared" ca="1" si="168"/>
        <v>22</v>
      </c>
      <c r="G710" s="180" t="str">
        <f t="shared" ca="1" si="169"/>
        <v/>
      </c>
      <c r="H710" s="180">
        <f t="shared" ca="1" si="170"/>
        <v>4891</v>
      </c>
      <c r="I710" s="183">
        <f t="shared" ca="1" si="171"/>
        <v>21</v>
      </c>
      <c r="J710" s="176" t="str">
        <f t="shared" ca="1" si="172"/>
        <v/>
      </c>
      <c r="K710" s="127" t="str">
        <f t="shared" ca="1" si="173"/>
        <v/>
      </c>
      <c r="L710" s="183" t="str">
        <f t="shared" ca="1" si="174"/>
        <v/>
      </c>
      <c r="M710" s="127" t="str">
        <f t="shared" ca="1" si="175"/>
        <v/>
      </c>
      <c r="N710" s="127" t="str">
        <f t="shared" ca="1" si="176"/>
        <v/>
      </c>
      <c r="O710" s="180" t="str">
        <f t="shared" ca="1" si="177"/>
        <v/>
      </c>
      <c r="P710" s="183" t="str">
        <f t="shared" ca="1" si="178"/>
        <v/>
      </c>
      <c r="Q710" s="120" t="str">
        <f t="shared" ca="1" si="180"/>
        <v/>
      </c>
      <c r="R710" s="77">
        <f ca="1">IFERROR(SUM($I$15:I710)/$N$5,"")</f>
        <v>0.17451353542633213</v>
      </c>
    </row>
    <row r="711" spans="1:18" x14ac:dyDescent="0.25">
      <c r="A711" s="169">
        <v>14</v>
      </c>
      <c r="B711" s="174">
        <f t="shared" si="179"/>
        <v>43589.291666664976</v>
      </c>
      <c r="C711" s="127" t="str">
        <f t="shared" ca="1" si="165"/>
        <v/>
      </c>
      <c r="D711" s="180">
        <f t="shared" ca="1" si="166"/>
        <v>746</v>
      </c>
      <c r="E711" s="180">
        <f t="shared" ca="1" si="167"/>
        <v>44</v>
      </c>
      <c r="F711" s="180">
        <f t="shared" ca="1" si="168"/>
        <v>21</v>
      </c>
      <c r="G711" s="180">
        <f t="shared" ca="1" si="169"/>
        <v>196.73</v>
      </c>
      <c r="H711" s="180">
        <f t="shared" ca="1" si="170"/>
        <v>4913</v>
      </c>
      <c r="I711" s="183">
        <f t="shared" ca="1" si="171"/>
        <v>18</v>
      </c>
      <c r="J711" s="176" t="str">
        <f t="shared" ca="1" si="172"/>
        <v/>
      </c>
      <c r="K711" s="127" t="str">
        <f t="shared" ca="1" si="173"/>
        <v/>
      </c>
      <c r="L711" s="183" t="str">
        <f t="shared" ca="1" si="174"/>
        <v/>
      </c>
      <c r="M711" s="127" t="str">
        <f t="shared" ca="1" si="175"/>
        <v/>
      </c>
      <c r="N711" s="127" t="str">
        <f t="shared" ca="1" si="176"/>
        <v/>
      </c>
      <c r="O711" s="180" t="str">
        <f t="shared" ca="1" si="177"/>
        <v/>
      </c>
      <c r="P711" s="183" t="str">
        <f t="shared" ca="1" si="178"/>
        <v/>
      </c>
      <c r="Q711" s="120" t="str">
        <f t="shared" ca="1" si="180"/>
        <v/>
      </c>
      <c r="R711" s="77">
        <f ca="1">IFERROR(SUM($I$15:I711)/$N$5,"")</f>
        <v>0.17461488221251295</v>
      </c>
    </row>
    <row r="712" spans="1:18" x14ac:dyDescent="0.25">
      <c r="A712" s="169">
        <v>15</v>
      </c>
      <c r="B712" s="174">
        <f t="shared" si="179"/>
        <v>43589.33333333164</v>
      </c>
      <c r="C712" s="127" t="str">
        <f t="shared" ca="1" si="165"/>
        <v/>
      </c>
      <c r="D712" s="180">
        <f t="shared" ca="1" si="166"/>
        <v>747</v>
      </c>
      <c r="E712" s="180">
        <f t="shared" ca="1" si="167"/>
        <v>44</v>
      </c>
      <c r="F712" s="180">
        <f t="shared" ca="1" si="168"/>
        <v>20</v>
      </c>
      <c r="G712" s="180">
        <f t="shared" ca="1" si="169"/>
        <v>202.2</v>
      </c>
      <c r="H712" s="180">
        <f t="shared" ca="1" si="170"/>
        <v>4873</v>
      </c>
      <c r="I712" s="183">
        <f t="shared" ca="1" si="171"/>
        <v>17</v>
      </c>
      <c r="J712" s="176" t="str">
        <f t="shared" ca="1" si="172"/>
        <v/>
      </c>
      <c r="K712" s="127" t="str">
        <f t="shared" ca="1" si="173"/>
        <v/>
      </c>
      <c r="L712" s="183" t="str">
        <f t="shared" ca="1" si="174"/>
        <v/>
      </c>
      <c r="M712" s="127" t="str">
        <f t="shared" ca="1" si="175"/>
        <v/>
      </c>
      <c r="N712" s="127" t="str">
        <f t="shared" ca="1" si="176"/>
        <v/>
      </c>
      <c r="O712" s="180" t="str">
        <f t="shared" ca="1" si="177"/>
        <v/>
      </c>
      <c r="P712" s="183" t="str">
        <f t="shared" ca="1" si="178"/>
        <v/>
      </c>
      <c r="Q712" s="120" t="str">
        <f t="shared" ca="1" si="180"/>
        <v/>
      </c>
      <c r="R712" s="77">
        <f ca="1">IFERROR(SUM($I$15:I712)/$N$5,"")</f>
        <v>0.1747105986216837</v>
      </c>
    </row>
    <row r="713" spans="1:18" x14ac:dyDescent="0.25">
      <c r="A713" s="169">
        <v>16</v>
      </c>
      <c r="B713" s="174">
        <f t="shared" si="179"/>
        <v>43589.374999998305</v>
      </c>
      <c r="C713" s="127" t="str">
        <f t="shared" ca="1" si="165"/>
        <v/>
      </c>
      <c r="D713" s="180">
        <f t="shared" ca="1" si="166"/>
        <v>745</v>
      </c>
      <c r="E713" s="180">
        <f t="shared" ca="1" si="167"/>
        <v>44</v>
      </c>
      <c r="F713" s="180">
        <f t="shared" ca="1" si="168"/>
        <v>21</v>
      </c>
      <c r="G713" s="180" t="str">
        <f t="shared" ca="1" si="169"/>
        <v/>
      </c>
      <c r="H713" s="180">
        <f t="shared" ca="1" si="170"/>
        <v>4962</v>
      </c>
      <c r="I713" s="183">
        <f t="shared" ca="1" si="171"/>
        <v>19</v>
      </c>
      <c r="J713" s="176" t="str">
        <f t="shared" ca="1" si="172"/>
        <v/>
      </c>
      <c r="K713" s="127" t="str">
        <f t="shared" ca="1" si="173"/>
        <v/>
      </c>
      <c r="L713" s="183" t="str">
        <f t="shared" ca="1" si="174"/>
        <v/>
      </c>
      <c r="M713" s="127" t="str">
        <f t="shared" ca="1" si="175"/>
        <v/>
      </c>
      <c r="N713" s="127" t="str">
        <f t="shared" ca="1" si="176"/>
        <v/>
      </c>
      <c r="O713" s="180" t="str">
        <f t="shared" ca="1" si="177"/>
        <v/>
      </c>
      <c r="P713" s="183" t="str">
        <f t="shared" ca="1" si="178"/>
        <v/>
      </c>
      <c r="Q713" s="120" t="str">
        <f t="shared" ca="1" si="180"/>
        <v/>
      </c>
      <c r="R713" s="77">
        <f ca="1">IFERROR(SUM($I$15:I713)/$N$5,"")</f>
        <v>0.17481757578487456</v>
      </c>
    </row>
    <row r="714" spans="1:18" x14ac:dyDescent="0.25">
      <c r="A714" s="169">
        <v>17</v>
      </c>
      <c r="B714" s="174">
        <f t="shared" si="179"/>
        <v>43589.416666664969</v>
      </c>
      <c r="C714" s="127" t="str">
        <f t="shared" ca="1" si="165"/>
        <v/>
      </c>
      <c r="D714" s="180">
        <f t="shared" ca="1" si="166"/>
        <v>749</v>
      </c>
      <c r="E714" s="180">
        <f t="shared" ca="1" si="167"/>
        <v>44</v>
      </c>
      <c r="F714" s="180">
        <f t="shared" ca="1" si="168"/>
        <v>21</v>
      </c>
      <c r="G714" s="180" t="str">
        <f t="shared" ca="1" si="169"/>
        <v/>
      </c>
      <c r="H714" s="180">
        <f t="shared" ca="1" si="170"/>
        <v>4697</v>
      </c>
      <c r="I714" s="183">
        <f t="shared" ca="1" si="171"/>
        <v>19</v>
      </c>
      <c r="J714" s="176" t="str">
        <f t="shared" ca="1" si="172"/>
        <v/>
      </c>
      <c r="K714" s="127" t="str">
        <f t="shared" ca="1" si="173"/>
        <v/>
      </c>
      <c r="L714" s="183" t="str">
        <f t="shared" ca="1" si="174"/>
        <v/>
      </c>
      <c r="M714" s="127" t="str">
        <f t="shared" ca="1" si="175"/>
        <v/>
      </c>
      <c r="N714" s="127" t="str">
        <f t="shared" ca="1" si="176"/>
        <v/>
      </c>
      <c r="O714" s="180" t="str">
        <f t="shared" ca="1" si="177"/>
        <v/>
      </c>
      <c r="P714" s="183" t="str">
        <f t="shared" ca="1" si="178"/>
        <v/>
      </c>
      <c r="Q714" s="120" t="str">
        <f t="shared" ca="1" si="180"/>
        <v/>
      </c>
      <c r="R714" s="77">
        <f ca="1">IFERROR(SUM($I$15:I714)/$N$5,"")</f>
        <v>0.17492455294806541</v>
      </c>
    </row>
    <row r="715" spans="1:18" x14ac:dyDescent="0.25">
      <c r="A715" s="169">
        <v>18</v>
      </c>
      <c r="B715" s="174">
        <f t="shared" si="179"/>
        <v>43589.458333331633</v>
      </c>
      <c r="C715" s="127" t="str">
        <f t="shared" ca="1" si="165"/>
        <v/>
      </c>
      <c r="D715" s="180">
        <f t="shared" ca="1" si="166"/>
        <v>753</v>
      </c>
      <c r="E715" s="180">
        <f t="shared" ca="1" si="167"/>
        <v>44</v>
      </c>
      <c r="F715" s="180">
        <f t="shared" ca="1" si="168"/>
        <v>22</v>
      </c>
      <c r="G715" s="180" t="str">
        <f t="shared" ca="1" si="169"/>
        <v/>
      </c>
      <c r="H715" s="180">
        <f t="shared" ca="1" si="170"/>
        <v>4786</v>
      </c>
      <c r="I715" s="183">
        <f t="shared" ca="1" si="171"/>
        <v>18</v>
      </c>
      <c r="J715" s="176" t="str">
        <f t="shared" ca="1" si="172"/>
        <v/>
      </c>
      <c r="K715" s="127" t="str">
        <f t="shared" ca="1" si="173"/>
        <v/>
      </c>
      <c r="L715" s="183" t="str">
        <f t="shared" ca="1" si="174"/>
        <v/>
      </c>
      <c r="M715" s="127" t="str">
        <f t="shared" ca="1" si="175"/>
        <v/>
      </c>
      <c r="N715" s="127" t="str">
        <f t="shared" ca="1" si="176"/>
        <v/>
      </c>
      <c r="O715" s="180" t="str">
        <f t="shared" ca="1" si="177"/>
        <v/>
      </c>
      <c r="P715" s="183" t="str">
        <f t="shared" ca="1" si="178"/>
        <v/>
      </c>
      <c r="Q715" s="120" t="str">
        <f t="shared" ca="1" si="180"/>
        <v/>
      </c>
      <c r="R715" s="77">
        <f ca="1">IFERROR(SUM($I$15:I715)/$N$5,"")</f>
        <v>0.1750258997342462</v>
      </c>
    </row>
    <row r="716" spans="1:18" x14ac:dyDescent="0.25">
      <c r="A716" s="169">
        <v>19</v>
      </c>
      <c r="B716" s="174">
        <f t="shared" si="179"/>
        <v>43589.499999998297</v>
      </c>
      <c r="C716" s="127" t="str">
        <f t="shared" ca="1" si="165"/>
        <v/>
      </c>
      <c r="D716" s="180">
        <f t="shared" ca="1" si="166"/>
        <v>761</v>
      </c>
      <c r="E716" s="180">
        <f t="shared" ca="1" si="167"/>
        <v>44</v>
      </c>
      <c r="F716" s="180">
        <f t="shared" ca="1" si="168"/>
        <v>21</v>
      </c>
      <c r="G716" s="180" t="str">
        <f t="shared" ca="1" si="169"/>
        <v/>
      </c>
      <c r="H716" s="180">
        <f t="shared" ca="1" si="170"/>
        <v>4880</v>
      </c>
      <c r="I716" s="183">
        <f t="shared" ca="1" si="171"/>
        <v>19</v>
      </c>
      <c r="J716" s="176" t="str">
        <f t="shared" ca="1" si="172"/>
        <v/>
      </c>
      <c r="K716" s="127" t="str">
        <f t="shared" ca="1" si="173"/>
        <v/>
      </c>
      <c r="L716" s="183" t="str">
        <f t="shared" ca="1" si="174"/>
        <v/>
      </c>
      <c r="M716" s="127" t="str">
        <f t="shared" ca="1" si="175"/>
        <v/>
      </c>
      <c r="N716" s="127" t="str">
        <f t="shared" ca="1" si="176"/>
        <v/>
      </c>
      <c r="O716" s="180" t="str">
        <f t="shared" ca="1" si="177"/>
        <v/>
      </c>
      <c r="P716" s="183" t="str">
        <f t="shared" ca="1" si="178"/>
        <v/>
      </c>
      <c r="Q716" s="120" t="str">
        <f t="shared" ca="1" si="180"/>
        <v/>
      </c>
      <c r="R716" s="77">
        <f ca="1">IFERROR(SUM($I$15:I716)/$N$5,"")</f>
        <v>0.17513287689743706</v>
      </c>
    </row>
    <row r="717" spans="1:18" x14ac:dyDescent="0.25">
      <c r="A717" s="169">
        <v>20</v>
      </c>
      <c r="B717" s="174">
        <f t="shared" si="179"/>
        <v>43589.541666664962</v>
      </c>
      <c r="C717" s="127" t="str">
        <f t="shared" ca="1" si="165"/>
        <v/>
      </c>
      <c r="D717" s="180">
        <f t="shared" ca="1" si="166"/>
        <v>754</v>
      </c>
      <c r="E717" s="180">
        <f t="shared" ca="1" si="167"/>
        <v>44</v>
      </c>
      <c r="F717" s="180">
        <f t="shared" ca="1" si="168"/>
        <v>22</v>
      </c>
      <c r="G717" s="180" t="str">
        <f t="shared" ca="1" si="169"/>
        <v/>
      </c>
      <c r="H717" s="180">
        <f t="shared" ca="1" si="170"/>
        <v>4812</v>
      </c>
      <c r="I717" s="183">
        <f t="shared" ca="1" si="171"/>
        <v>20</v>
      </c>
      <c r="J717" s="176" t="str">
        <f t="shared" ca="1" si="172"/>
        <v/>
      </c>
      <c r="K717" s="127" t="str">
        <f t="shared" ca="1" si="173"/>
        <v/>
      </c>
      <c r="L717" s="183" t="str">
        <f t="shared" ca="1" si="174"/>
        <v/>
      </c>
      <c r="M717" s="127" t="str">
        <f t="shared" ca="1" si="175"/>
        <v/>
      </c>
      <c r="N717" s="127" t="str">
        <f t="shared" ca="1" si="176"/>
        <v/>
      </c>
      <c r="O717" s="180" t="str">
        <f t="shared" ca="1" si="177"/>
        <v/>
      </c>
      <c r="P717" s="183" t="str">
        <f t="shared" ca="1" si="178"/>
        <v/>
      </c>
      <c r="Q717" s="120" t="str">
        <f t="shared" ca="1" si="180"/>
        <v/>
      </c>
      <c r="R717" s="77">
        <f ca="1">IFERROR(SUM($I$15:I717)/$N$5,"")</f>
        <v>0.17524548443763793</v>
      </c>
    </row>
    <row r="718" spans="1:18" x14ac:dyDescent="0.25">
      <c r="A718" s="169">
        <v>21</v>
      </c>
      <c r="B718" s="174">
        <f t="shared" si="179"/>
        <v>43589.583333331626</v>
      </c>
      <c r="C718" s="127" t="str">
        <f t="shared" ca="1" si="165"/>
        <v/>
      </c>
      <c r="D718" s="180">
        <f t="shared" ca="1" si="166"/>
        <v>750</v>
      </c>
      <c r="E718" s="180">
        <f t="shared" ca="1" si="167"/>
        <v>44</v>
      </c>
      <c r="F718" s="180">
        <f t="shared" ca="1" si="168"/>
        <v>20</v>
      </c>
      <c r="G718" s="180" t="str">
        <f t="shared" ca="1" si="169"/>
        <v/>
      </c>
      <c r="H718" s="180">
        <f t="shared" ca="1" si="170"/>
        <v>4799</v>
      </c>
      <c r="I718" s="183">
        <f t="shared" ca="1" si="171"/>
        <v>18</v>
      </c>
      <c r="J718" s="176" t="str">
        <f t="shared" ca="1" si="172"/>
        <v/>
      </c>
      <c r="K718" s="127" t="str">
        <f t="shared" ca="1" si="173"/>
        <v/>
      </c>
      <c r="L718" s="183" t="str">
        <f t="shared" ca="1" si="174"/>
        <v/>
      </c>
      <c r="M718" s="127" t="str">
        <f t="shared" ca="1" si="175"/>
        <v/>
      </c>
      <c r="N718" s="127" t="str">
        <f t="shared" ca="1" si="176"/>
        <v/>
      </c>
      <c r="O718" s="180" t="str">
        <f t="shared" ca="1" si="177"/>
        <v/>
      </c>
      <c r="P718" s="183" t="str">
        <f t="shared" ca="1" si="178"/>
        <v/>
      </c>
      <c r="Q718" s="120" t="str">
        <f t="shared" ca="1" si="180"/>
        <v/>
      </c>
      <c r="R718" s="77">
        <f ca="1">IFERROR(SUM($I$15:I718)/$N$5,"")</f>
        <v>0.17534683122381875</v>
      </c>
    </row>
    <row r="719" spans="1:18" x14ac:dyDescent="0.25">
      <c r="A719" s="169">
        <v>22</v>
      </c>
      <c r="B719" s="174">
        <f t="shared" si="179"/>
        <v>43589.62499999829</v>
      </c>
      <c r="C719" s="127" t="str">
        <f t="shared" ca="1" si="165"/>
        <v/>
      </c>
      <c r="D719" s="180">
        <f t="shared" ca="1" si="166"/>
        <v>741</v>
      </c>
      <c r="E719" s="180">
        <f t="shared" ca="1" si="167"/>
        <v>44</v>
      </c>
      <c r="F719" s="180">
        <f t="shared" ca="1" si="168"/>
        <v>22</v>
      </c>
      <c r="G719" s="180" t="str">
        <f t="shared" ca="1" si="169"/>
        <v/>
      </c>
      <c r="H719" s="180">
        <f t="shared" ca="1" si="170"/>
        <v>4782</v>
      </c>
      <c r="I719" s="183">
        <f t="shared" ca="1" si="171"/>
        <v>18</v>
      </c>
      <c r="J719" s="176" t="str">
        <f t="shared" ca="1" si="172"/>
        <v/>
      </c>
      <c r="K719" s="127" t="str">
        <f t="shared" ca="1" si="173"/>
        <v/>
      </c>
      <c r="L719" s="183" t="str">
        <f t="shared" ca="1" si="174"/>
        <v/>
      </c>
      <c r="M719" s="127" t="str">
        <f t="shared" ca="1" si="175"/>
        <v/>
      </c>
      <c r="N719" s="127" t="str">
        <f t="shared" ca="1" si="176"/>
        <v/>
      </c>
      <c r="O719" s="180" t="str">
        <f t="shared" ca="1" si="177"/>
        <v/>
      </c>
      <c r="P719" s="183" t="str">
        <f t="shared" ca="1" si="178"/>
        <v/>
      </c>
      <c r="Q719" s="120" t="str">
        <f t="shared" ca="1" si="180"/>
        <v/>
      </c>
      <c r="R719" s="77">
        <f ca="1">IFERROR(SUM($I$15:I719)/$N$5,"")</f>
        <v>0.17544817800999954</v>
      </c>
    </row>
    <row r="720" spans="1:18" x14ac:dyDescent="0.25">
      <c r="A720" s="169">
        <v>23</v>
      </c>
      <c r="B720" s="174">
        <f t="shared" si="179"/>
        <v>43589.666666664954</v>
      </c>
      <c r="C720" s="127" t="str">
        <f t="shared" ref="C720:C783" ca="1" si="181">IF($B720&gt;$B$10,"",IFERROR(AVERAGE(INDIRECT("'"&amp;TEXT($B720-TIME(6,1,0),"MM-DD-YY")&amp;"'!C"&amp;$A720)),""))</f>
        <v/>
      </c>
      <c r="D720" s="180">
        <f t="shared" ref="D720:D783" ca="1" si="182">IF($B720&gt;$B$10,"",IFERROR(AVERAGE(INDIRECT("'"&amp;TEXT($B720-TIME(6,1,0),"MM-DD-YY")&amp;"'!D"&amp;$A720)),""))</f>
        <v>742</v>
      </c>
      <c r="E720" s="180">
        <f t="shared" ref="E720:E783" ca="1" si="183">IF($B720&gt;$B$10,"",IFERROR(AVERAGE(INDIRECT("'"&amp;TEXT($B720-TIME(6,1,0),"MM-DD-YY")&amp;"'!E"&amp;$A720)),""))</f>
        <v>44</v>
      </c>
      <c r="F720" s="180">
        <f t="shared" ref="F720:F783" ca="1" si="184">IF($B720&gt;$B$10,"",IFERROR(AVERAGE(INDIRECT("'"&amp;TEXT($B720-TIME(6,1,0),"MM-DD-YY")&amp;"'!P"&amp;$A720)),""))</f>
        <v>22</v>
      </c>
      <c r="G720" s="180" t="str">
        <f t="shared" ref="G720:G783" ca="1" si="185">IF($B720&gt;$B$10,"",IFERROR(AVERAGE(INDIRECT("'"&amp;TEXT($B720-TIME(6,1,0),"MM-DD-YY")&amp;"'!AC"&amp;$A720)),""))</f>
        <v/>
      </c>
      <c r="H720" s="180">
        <f t="shared" ref="H720:H783" ca="1" si="186">IF($B720&gt;$B$10,"",IFERROR(AVERAGE(INDIRECT("'"&amp;TEXT($B720-TIME(6,1,0),"MM-DD-YY")&amp;"'!O"&amp;$A720)),""))</f>
        <v>4849</v>
      </c>
      <c r="I720" s="183">
        <f t="shared" ref="I720:I783" ca="1" si="187">IF($B720&gt;$B$10,"",IFERROR(AVERAGE(INDIRECT("'"&amp;TEXT($B720-TIME(6,1,0),"MM-DD-YY")&amp;"'!Q"&amp;$A720)),""))</f>
        <v>19</v>
      </c>
      <c r="J720" s="176" t="str">
        <f t="shared" ref="J720:J783" ca="1" si="188">IF($B720&gt;$B$10,"",IFERROR(AVERAGE(INDIRECT("'"&amp;TEXT($B720-TIME(6,1,0),"MM-DD-YY")&amp;"'!T"&amp;$A720)),""))</f>
        <v/>
      </c>
      <c r="K720" s="127" t="str">
        <f t="shared" ref="K720:K783" ca="1" si="189">IF($B720&gt;$B$10,"",IFERROR(AVERAGE(INDIRECT("'"&amp;TEXT($B720-TIME(6,1,0),"MM-DD-YY")&amp;"'!I"&amp;$A720)),""))</f>
        <v/>
      </c>
      <c r="L720" s="183" t="str">
        <f t="shared" ref="L720:L783" ca="1" si="190">IF($B720&gt;$B$10,"",IFERROR(AVERAGE(INDIRECT("'"&amp;TEXT($B720-TIME(6,1,0),"MM-DD-YY")&amp;"'!J"&amp;$A720)),""))</f>
        <v/>
      </c>
      <c r="M720" s="127" t="str">
        <f t="shared" ref="M720:M783" ca="1" si="191">IF($B720&gt;$B$10,"",IFERROR(AVERAGE(INDIRECT("'"&amp;TEXT($B720-TIME(6,1,0),"MM-DD-YY")&amp;"'!K"&amp;$A720)),""))</f>
        <v/>
      </c>
      <c r="N720" s="127" t="str">
        <f t="shared" ref="N720:N783" ca="1" si="192">IF($B720&gt;$B$10,"",IFERROR(AVERAGE(INDIRECT("'"&amp;TEXT($B720-TIME(6,1,0),"MM-DD-YY")&amp;"'!L"&amp;$A720)),""))</f>
        <v/>
      </c>
      <c r="O720" s="180" t="str">
        <f t="shared" ref="O720:O783" ca="1" si="193">IF($B720&gt;$B$10,"",IFERROR(AVERAGE(INDIRECT("'"&amp;TEXT($B720-TIME(6,1,0),"MM-DD-YY")&amp;"'!M"&amp;$A720)),""))</f>
        <v/>
      </c>
      <c r="P720" s="183" t="str">
        <f t="shared" ref="P720:P783" ca="1" si="194">IF($B720&gt;$B$10,"",IFERROR(AVERAGE(INDIRECT("'"&amp;TEXT($B720-TIME(6,1,0),"MM-DD-YY")&amp;"'!N"&amp;$A720)),""))</f>
        <v/>
      </c>
      <c r="Q720" s="120" t="str">
        <f t="shared" ca="1" si="180"/>
        <v/>
      </c>
      <c r="R720" s="77">
        <f ca="1">IFERROR(SUM($I$15:I720)/$N$5,"")</f>
        <v>0.1755551551731904</v>
      </c>
    </row>
    <row r="721" spans="1:18" x14ac:dyDescent="0.25">
      <c r="A721" s="169">
        <v>24</v>
      </c>
      <c r="B721" s="174">
        <f t="shared" ref="B721:B784" si="195">+B720+TIME(1,0,0)</f>
        <v>43589.708333331619</v>
      </c>
      <c r="C721" s="127" t="str">
        <f t="shared" ca="1" si="181"/>
        <v/>
      </c>
      <c r="D721" s="180">
        <f t="shared" ca="1" si="182"/>
        <v>743</v>
      </c>
      <c r="E721" s="180">
        <f t="shared" ca="1" si="183"/>
        <v>44</v>
      </c>
      <c r="F721" s="180">
        <f t="shared" ca="1" si="184"/>
        <v>21</v>
      </c>
      <c r="G721" s="180" t="str">
        <f t="shared" ca="1" si="185"/>
        <v/>
      </c>
      <c r="H721" s="180">
        <f t="shared" ca="1" si="186"/>
        <v>4750</v>
      </c>
      <c r="I721" s="183">
        <f t="shared" ca="1" si="187"/>
        <v>20</v>
      </c>
      <c r="J721" s="176" t="str">
        <f t="shared" ca="1" si="188"/>
        <v/>
      </c>
      <c r="K721" s="127" t="str">
        <f t="shared" ca="1" si="189"/>
        <v/>
      </c>
      <c r="L721" s="183" t="str">
        <f t="shared" ca="1" si="190"/>
        <v/>
      </c>
      <c r="M721" s="127" t="str">
        <f t="shared" ca="1" si="191"/>
        <v/>
      </c>
      <c r="N721" s="127" t="str">
        <f t="shared" ca="1" si="192"/>
        <v/>
      </c>
      <c r="O721" s="180" t="str">
        <f t="shared" ca="1" si="193"/>
        <v/>
      </c>
      <c r="P721" s="183" t="str">
        <f t="shared" ca="1" si="194"/>
        <v/>
      </c>
      <c r="Q721" s="120" t="str">
        <f t="shared" ca="1" si="180"/>
        <v/>
      </c>
      <c r="R721" s="77">
        <f ca="1">IFERROR(SUM($I$15:I721)/$N$5,"")</f>
        <v>0.1756677627133913</v>
      </c>
    </row>
    <row r="722" spans="1:18" x14ac:dyDescent="0.25">
      <c r="A722" s="169">
        <v>25</v>
      </c>
      <c r="B722" s="174">
        <f t="shared" si="195"/>
        <v>43589.749999998283</v>
      </c>
      <c r="C722" s="127" t="str">
        <f t="shared" ca="1" si="181"/>
        <v/>
      </c>
      <c r="D722" s="180">
        <f t="shared" ca="1" si="182"/>
        <v>744</v>
      </c>
      <c r="E722" s="180">
        <f t="shared" ca="1" si="183"/>
        <v>44</v>
      </c>
      <c r="F722" s="180">
        <f t="shared" ca="1" si="184"/>
        <v>22</v>
      </c>
      <c r="G722" s="180" t="str">
        <f t="shared" ca="1" si="185"/>
        <v/>
      </c>
      <c r="H722" s="180">
        <f t="shared" ca="1" si="186"/>
        <v>4722</v>
      </c>
      <c r="I722" s="183">
        <f t="shared" ca="1" si="187"/>
        <v>18</v>
      </c>
      <c r="J722" s="176" t="str">
        <f t="shared" ca="1" si="188"/>
        <v/>
      </c>
      <c r="K722" s="127" t="str">
        <f t="shared" ca="1" si="189"/>
        <v/>
      </c>
      <c r="L722" s="183" t="str">
        <f t="shared" ca="1" si="190"/>
        <v/>
      </c>
      <c r="M722" s="127" t="str">
        <f t="shared" ca="1" si="191"/>
        <v/>
      </c>
      <c r="N722" s="127" t="str">
        <f t="shared" ca="1" si="192"/>
        <v/>
      </c>
      <c r="O722" s="180" t="str">
        <f t="shared" ca="1" si="193"/>
        <v/>
      </c>
      <c r="P722" s="183" t="str">
        <f t="shared" ca="1" si="194"/>
        <v/>
      </c>
      <c r="Q722" s="120" t="str">
        <f t="shared" ca="1" si="180"/>
        <v/>
      </c>
      <c r="R722" s="77">
        <f ca="1">IFERROR(SUM($I$15:I722)/$N$5,"")</f>
        <v>0.17576910949957208</v>
      </c>
    </row>
    <row r="723" spans="1:18" x14ac:dyDescent="0.25">
      <c r="A723" s="169">
        <v>26</v>
      </c>
      <c r="B723" s="174">
        <f t="shared" si="195"/>
        <v>43589.791666664947</v>
      </c>
      <c r="C723" s="127" t="str">
        <f t="shared" ca="1" si="181"/>
        <v/>
      </c>
      <c r="D723" s="180">
        <f t="shared" ca="1" si="182"/>
        <v>743</v>
      </c>
      <c r="E723" s="180">
        <f t="shared" ca="1" si="183"/>
        <v>44</v>
      </c>
      <c r="F723" s="180">
        <f t="shared" ca="1" si="184"/>
        <v>20</v>
      </c>
      <c r="G723" s="180" t="str">
        <f t="shared" ca="1" si="185"/>
        <v/>
      </c>
      <c r="H723" s="180">
        <f t="shared" ca="1" si="186"/>
        <v>4873</v>
      </c>
      <c r="I723" s="183">
        <f t="shared" ca="1" si="187"/>
        <v>19</v>
      </c>
      <c r="J723" s="176" t="str">
        <f t="shared" ca="1" si="188"/>
        <v/>
      </c>
      <c r="K723" s="127" t="str">
        <f t="shared" ca="1" si="189"/>
        <v/>
      </c>
      <c r="L723" s="183" t="str">
        <f t="shared" ca="1" si="190"/>
        <v/>
      </c>
      <c r="M723" s="127" t="str">
        <f t="shared" ca="1" si="191"/>
        <v/>
      </c>
      <c r="N723" s="127" t="str">
        <f t="shared" ca="1" si="192"/>
        <v/>
      </c>
      <c r="O723" s="180" t="str">
        <f t="shared" ca="1" si="193"/>
        <v/>
      </c>
      <c r="P723" s="183" t="str">
        <f t="shared" ca="1" si="194"/>
        <v/>
      </c>
      <c r="Q723" s="120" t="str">
        <f t="shared" ca="1" si="180"/>
        <v/>
      </c>
      <c r="R723" s="77">
        <f ca="1">IFERROR(SUM($I$15:I723)/$N$5,"")</f>
        <v>0.17587608666276294</v>
      </c>
    </row>
    <row r="724" spans="1:18" x14ac:dyDescent="0.25">
      <c r="A724" s="169">
        <v>27</v>
      </c>
      <c r="B724" s="174">
        <f t="shared" si="195"/>
        <v>43589.833333331611</v>
      </c>
      <c r="C724" s="127" t="str">
        <f t="shared" ca="1" si="181"/>
        <v/>
      </c>
      <c r="D724" s="180">
        <f t="shared" ca="1" si="182"/>
        <v>743</v>
      </c>
      <c r="E724" s="180">
        <f t="shared" ca="1" si="183"/>
        <v>44</v>
      </c>
      <c r="F724" s="180">
        <f t="shared" ca="1" si="184"/>
        <v>22</v>
      </c>
      <c r="G724" s="180" t="str">
        <f t="shared" ca="1" si="185"/>
        <v/>
      </c>
      <c r="H724" s="180">
        <f t="shared" ca="1" si="186"/>
        <v>4951</v>
      </c>
      <c r="I724" s="183">
        <f t="shared" ca="1" si="187"/>
        <v>18</v>
      </c>
      <c r="J724" s="176" t="str">
        <f t="shared" ca="1" si="188"/>
        <v/>
      </c>
      <c r="K724" s="127" t="str">
        <f t="shared" ca="1" si="189"/>
        <v/>
      </c>
      <c r="L724" s="183" t="str">
        <f t="shared" ca="1" si="190"/>
        <v/>
      </c>
      <c r="M724" s="127" t="str">
        <f t="shared" ca="1" si="191"/>
        <v/>
      </c>
      <c r="N724" s="127" t="str">
        <f t="shared" ca="1" si="192"/>
        <v/>
      </c>
      <c r="O724" s="180" t="str">
        <f t="shared" ca="1" si="193"/>
        <v/>
      </c>
      <c r="P724" s="183" t="str">
        <f t="shared" ca="1" si="194"/>
        <v/>
      </c>
      <c r="Q724" s="120" t="str">
        <f t="shared" ca="1" si="180"/>
        <v/>
      </c>
      <c r="R724" s="77">
        <f ca="1">IFERROR(SUM($I$15:I724)/$N$5,"")</f>
        <v>0.17597743344894373</v>
      </c>
    </row>
    <row r="725" spans="1:18" x14ac:dyDescent="0.25">
      <c r="A725" s="169">
        <v>28</v>
      </c>
      <c r="B725" s="174">
        <f t="shared" si="195"/>
        <v>43589.874999998276</v>
      </c>
      <c r="C725" s="127" t="str">
        <f t="shared" ca="1" si="181"/>
        <v/>
      </c>
      <c r="D725" s="180">
        <f t="shared" ca="1" si="182"/>
        <v>739</v>
      </c>
      <c r="E725" s="180">
        <f t="shared" ca="1" si="183"/>
        <v>44</v>
      </c>
      <c r="F725" s="180">
        <f t="shared" ca="1" si="184"/>
        <v>20</v>
      </c>
      <c r="G725" s="180" t="str">
        <f t="shared" ca="1" si="185"/>
        <v/>
      </c>
      <c r="H725" s="180">
        <f t="shared" ca="1" si="186"/>
        <v>4710</v>
      </c>
      <c r="I725" s="183">
        <f t="shared" ca="1" si="187"/>
        <v>18</v>
      </c>
      <c r="J725" s="176" t="str">
        <f t="shared" ca="1" si="188"/>
        <v/>
      </c>
      <c r="K725" s="127" t="str">
        <f t="shared" ca="1" si="189"/>
        <v/>
      </c>
      <c r="L725" s="183" t="str">
        <f t="shared" ca="1" si="190"/>
        <v/>
      </c>
      <c r="M725" s="127" t="str">
        <f t="shared" ca="1" si="191"/>
        <v/>
      </c>
      <c r="N725" s="127" t="str">
        <f t="shared" ca="1" si="192"/>
        <v/>
      </c>
      <c r="O725" s="180" t="str">
        <f t="shared" ca="1" si="193"/>
        <v/>
      </c>
      <c r="P725" s="183" t="str">
        <f t="shared" ca="1" si="194"/>
        <v/>
      </c>
      <c r="Q725" s="120" t="str">
        <f t="shared" ca="1" si="180"/>
        <v/>
      </c>
      <c r="R725" s="77">
        <f ca="1">IFERROR(SUM($I$15:I725)/$N$5,"")</f>
        <v>0.17607878023512455</v>
      </c>
    </row>
    <row r="726" spans="1:18" x14ac:dyDescent="0.25">
      <c r="A726" s="169">
        <v>29</v>
      </c>
      <c r="B726" s="174">
        <f t="shared" si="195"/>
        <v>43589.91666666494</v>
      </c>
      <c r="C726" s="127" t="str">
        <f t="shared" ca="1" si="181"/>
        <v/>
      </c>
      <c r="D726" s="180">
        <f t="shared" ca="1" si="182"/>
        <v>735</v>
      </c>
      <c r="E726" s="180">
        <f t="shared" ca="1" si="183"/>
        <v>44</v>
      </c>
      <c r="F726" s="180">
        <f t="shared" ca="1" si="184"/>
        <v>21</v>
      </c>
      <c r="G726" s="180">
        <f t="shared" ca="1" si="185"/>
        <v>232.75</v>
      </c>
      <c r="H726" s="180">
        <f t="shared" ca="1" si="186"/>
        <v>4776</v>
      </c>
      <c r="I726" s="183">
        <f t="shared" ca="1" si="187"/>
        <v>16</v>
      </c>
      <c r="J726" s="176" t="str">
        <f t="shared" ca="1" si="188"/>
        <v/>
      </c>
      <c r="K726" s="127" t="str">
        <f t="shared" ca="1" si="189"/>
        <v/>
      </c>
      <c r="L726" s="183" t="str">
        <f t="shared" ca="1" si="190"/>
        <v/>
      </c>
      <c r="M726" s="127" t="str">
        <f t="shared" ca="1" si="191"/>
        <v/>
      </c>
      <c r="N726" s="127" t="str">
        <f t="shared" ca="1" si="192"/>
        <v/>
      </c>
      <c r="O726" s="180" t="str">
        <f t="shared" ca="1" si="193"/>
        <v/>
      </c>
      <c r="P726" s="183" t="str">
        <f t="shared" ca="1" si="194"/>
        <v/>
      </c>
      <c r="Q726" s="120" t="str">
        <f t="shared" ca="1" si="180"/>
        <v/>
      </c>
      <c r="R726" s="77">
        <f ca="1">IFERROR(SUM($I$15:I726)/$N$5,"")</f>
        <v>0.17616886626728526</v>
      </c>
    </row>
    <row r="727" spans="1:18" x14ac:dyDescent="0.25">
      <c r="A727" s="169">
        <v>30</v>
      </c>
      <c r="B727" s="174">
        <f t="shared" si="195"/>
        <v>43589.958333331604</v>
      </c>
      <c r="C727" s="127" t="str">
        <f t="shared" ca="1" si="181"/>
        <v/>
      </c>
      <c r="D727" s="180">
        <f t="shared" ca="1" si="182"/>
        <v>732</v>
      </c>
      <c r="E727" s="180">
        <f t="shared" ca="1" si="183"/>
        <v>44</v>
      </c>
      <c r="F727" s="180">
        <f t="shared" ca="1" si="184"/>
        <v>20</v>
      </c>
      <c r="G727" s="180" t="str">
        <f t="shared" ca="1" si="185"/>
        <v/>
      </c>
      <c r="H727" s="180">
        <f t="shared" ca="1" si="186"/>
        <v>4701</v>
      </c>
      <c r="I727" s="183">
        <f t="shared" ca="1" si="187"/>
        <v>17</v>
      </c>
      <c r="J727" s="176" t="str">
        <f t="shared" ca="1" si="188"/>
        <v/>
      </c>
      <c r="K727" s="127" t="str">
        <f t="shared" ca="1" si="189"/>
        <v/>
      </c>
      <c r="L727" s="183" t="str">
        <f t="shared" ca="1" si="190"/>
        <v/>
      </c>
      <c r="M727" s="127" t="str">
        <f t="shared" ca="1" si="191"/>
        <v/>
      </c>
      <c r="N727" s="127" t="str">
        <f t="shared" ca="1" si="192"/>
        <v/>
      </c>
      <c r="O727" s="180" t="str">
        <f t="shared" ca="1" si="193"/>
        <v/>
      </c>
      <c r="P727" s="183" t="str">
        <f t="shared" ca="1" si="194"/>
        <v/>
      </c>
      <c r="Q727" s="120" t="str">
        <f t="shared" ca="1" si="180"/>
        <v/>
      </c>
      <c r="R727" s="77">
        <f ca="1">IFERROR(SUM($I$15:I727)/$N$5,"")</f>
        <v>0.17626458267645601</v>
      </c>
    </row>
    <row r="728" spans="1:18" x14ac:dyDescent="0.25">
      <c r="A728" s="169">
        <v>31</v>
      </c>
      <c r="B728" s="174">
        <f t="shared" si="195"/>
        <v>43589.999999998268</v>
      </c>
      <c r="C728" s="127" t="str">
        <f t="shared" ca="1" si="181"/>
        <v/>
      </c>
      <c r="D728" s="180">
        <f t="shared" ca="1" si="182"/>
        <v>730</v>
      </c>
      <c r="E728" s="180">
        <f t="shared" ca="1" si="183"/>
        <v>44</v>
      </c>
      <c r="F728" s="180">
        <f t="shared" ca="1" si="184"/>
        <v>22</v>
      </c>
      <c r="G728" s="180" t="str">
        <f t="shared" ca="1" si="185"/>
        <v/>
      </c>
      <c r="H728" s="180">
        <f t="shared" ca="1" si="186"/>
        <v>4645</v>
      </c>
      <c r="I728" s="183">
        <f t="shared" ca="1" si="187"/>
        <v>16</v>
      </c>
      <c r="J728" s="176" t="str">
        <f t="shared" ca="1" si="188"/>
        <v/>
      </c>
      <c r="K728" s="127" t="str">
        <f t="shared" ca="1" si="189"/>
        <v/>
      </c>
      <c r="L728" s="183" t="str">
        <f t="shared" ca="1" si="190"/>
        <v/>
      </c>
      <c r="M728" s="127" t="str">
        <f t="shared" ca="1" si="191"/>
        <v/>
      </c>
      <c r="N728" s="127" t="str">
        <f t="shared" ca="1" si="192"/>
        <v/>
      </c>
      <c r="O728" s="180" t="str">
        <f t="shared" ca="1" si="193"/>
        <v/>
      </c>
      <c r="P728" s="183" t="str">
        <f t="shared" ca="1" si="194"/>
        <v/>
      </c>
      <c r="Q728" s="120" t="str">
        <f t="shared" ca="1" si="180"/>
        <v/>
      </c>
      <c r="R728" s="77">
        <f ca="1">IFERROR(SUM($I$15:I728)/$N$5,"")</f>
        <v>0.17635466870861674</v>
      </c>
    </row>
    <row r="729" spans="1:18" x14ac:dyDescent="0.25">
      <c r="A729" s="169">
        <v>32</v>
      </c>
      <c r="B729" s="174">
        <f t="shared" si="195"/>
        <v>43590.041666664933</v>
      </c>
      <c r="C729" s="127" t="str">
        <f t="shared" ca="1" si="181"/>
        <v/>
      </c>
      <c r="D729" s="180">
        <f t="shared" ca="1" si="182"/>
        <v>728</v>
      </c>
      <c r="E729" s="180">
        <f t="shared" ca="1" si="183"/>
        <v>44</v>
      </c>
      <c r="F729" s="180">
        <f t="shared" ca="1" si="184"/>
        <v>20</v>
      </c>
      <c r="G729" s="180" t="str">
        <f t="shared" ca="1" si="185"/>
        <v/>
      </c>
      <c r="H729" s="180">
        <f t="shared" ca="1" si="186"/>
        <v>4787</v>
      </c>
      <c r="I729" s="183">
        <f t="shared" ca="1" si="187"/>
        <v>18</v>
      </c>
      <c r="J729" s="176" t="str">
        <f t="shared" ca="1" si="188"/>
        <v/>
      </c>
      <c r="K729" s="127" t="str">
        <f t="shared" ca="1" si="189"/>
        <v/>
      </c>
      <c r="L729" s="183" t="str">
        <f t="shared" ca="1" si="190"/>
        <v/>
      </c>
      <c r="M729" s="127" t="str">
        <f t="shared" ca="1" si="191"/>
        <v/>
      </c>
      <c r="N729" s="127" t="str">
        <f t="shared" ca="1" si="192"/>
        <v/>
      </c>
      <c r="O729" s="180" t="str">
        <f t="shared" ca="1" si="193"/>
        <v/>
      </c>
      <c r="P729" s="183" t="str">
        <f t="shared" ca="1" si="194"/>
        <v/>
      </c>
      <c r="Q729" s="120" t="str">
        <f t="shared" ca="1" si="180"/>
        <v/>
      </c>
      <c r="R729" s="77">
        <f ca="1">IFERROR(SUM($I$15:I729)/$N$5,"")</f>
        <v>0.17645601549479753</v>
      </c>
    </row>
    <row r="730" spans="1:18" x14ac:dyDescent="0.25">
      <c r="A730" s="169">
        <v>33</v>
      </c>
      <c r="B730" s="174">
        <f t="shared" si="195"/>
        <v>43590.083333331597</v>
      </c>
      <c r="C730" s="127" t="str">
        <f t="shared" ca="1" si="181"/>
        <v/>
      </c>
      <c r="D730" s="180">
        <f t="shared" ca="1" si="182"/>
        <v>726</v>
      </c>
      <c r="E730" s="180">
        <f t="shared" ca="1" si="183"/>
        <v>44</v>
      </c>
      <c r="F730" s="180">
        <f t="shared" ca="1" si="184"/>
        <v>21</v>
      </c>
      <c r="G730" s="180" t="str">
        <f t="shared" ca="1" si="185"/>
        <v/>
      </c>
      <c r="H730" s="180">
        <f t="shared" ca="1" si="186"/>
        <v>4910</v>
      </c>
      <c r="I730" s="183">
        <f t="shared" ca="1" si="187"/>
        <v>19</v>
      </c>
      <c r="J730" s="176" t="str">
        <f t="shared" ca="1" si="188"/>
        <v/>
      </c>
      <c r="K730" s="127" t="str">
        <f t="shared" ca="1" si="189"/>
        <v/>
      </c>
      <c r="L730" s="183" t="str">
        <f t="shared" ca="1" si="190"/>
        <v/>
      </c>
      <c r="M730" s="127" t="str">
        <f t="shared" ca="1" si="191"/>
        <v/>
      </c>
      <c r="N730" s="127" t="str">
        <f t="shared" ca="1" si="192"/>
        <v/>
      </c>
      <c r="O730" s="180" t="str">
        <f t="shared" ca="1" si="193"/>
        <v/>
      </c>
      <c r="P730" s="183" t="str">
        <f t="shared" ca="1" si="194"/>
        <v/>
      </c>
      <c r="Q730" s="120" t="str">
        <f t="shared" ca="1" si="180"/>
        <v/>
      </c>
      <c r="R730" s="77">
        <f ca="1">IFERROR(SUM($I$15:I730)/$N$5,"")</f>
        <v>0.17656299265798839</v>
      </c>
    </row>
    <row r="731" spans="1:18" x14ac:dyDescent="0.25">
      <c r="A731" s="169">
        <v>34</v>
      </c>
      <c r="B731" s="174">
        <f t="shared" si="195"/>
        <v>43590.124999998261</v>
      </c>
      <c r="C731" s="127" t="str">
        <f t="shared" ca="1" si="181"/>
        <v/>
      </c>
      <c r="D731" s="180">
        <f t="shared" ca="1" si="182"/>
        <v>724</v>
      </c>
      <c r="E731" s="180">
        <f t="shared" ca="1" si="183"/>
        <v>44</v>
      </c>
      <c r="F731" s="180">
        <f t="shared" ca="1" si="184"/>
        <v>20</v>
      </c>
      <c r="G731" s="180" t="str">
        <f t="shared" ca="1" si="185"/>
        <v/>
      </c>
      <c r="H731" s="180">
        <f t="shared" ca="1" si="186"/>
        <v>4756</v>
      </c>
      <c r="I731" s="183">
        <f t="shared" ca="1" si="187"/>
        <v>17</v>
      </c>
      <c r="J731" s="176" t="str">
        <f t="shared" ca="1" si="188"/>
        <v/>
      </c>
      <c r="K731" s="127" t="str">
        <f t="shared" ca="1" si="189"/>
        <v/>
      </c>
      <c r="L731" s="183" t="str">
        <f t="shared" ca="1" si="190"/>
        <v/>
      </c>
      <c r="M731" s="127" t="str">
        <f t="shared" ca="1" si="191"/>
        <v/>
      </c>
      <c r="N731" s="127" t="str">
        <f t="shared" ca="1" si="192"/>
        <v/>
      </c>
      <c r="O731" s="180" t="str">
        <f t="shared" ca="1" si="193"/>
        <v/>
      </c>
      <c r="P731" s="183" t="str">
        <f t="shared" ca="1" si="194"/>
        <v/>
      </c>
      <c r="Q731" s="120" t="str">
        <f t="shared" ca="1" si="180"/>
        <v/>
      </c>
      <c r="R731" s="77">
        <f ca="1">IFERROR(SUM($I$15:I731)/$N$5,"")</f>
        <v>0.17665870906715914</v>
      </c>
    </row>
    <row r="732" spans="1:18" x14ac:dyDescent="0.25">
      <c r="A732" s="169">
        <v>35</v>
      </c>
      <c r="B732" s="174">
        <f t="shared" si="195"/>
        <v>43590.166666664925</v>
      </c>
      <c r="C732" s="127" t="str">
        <f t="shared" ca="1" si="181"/>
        <v/>
      </c>
      <c r="D732" s="180">
        <f t="shared" ca="1" si="182"/>
        <v>732</v>
      </c>
      <c r="E732" s="180">
        <f t="shared" ca="1" si="183"/>
        <v>44</v>
      </c>
      <c r="F732" s="180">
        <f t="shared" ca="1" si="184"/>
        <v>20</v>
      </c>
      <c r="G732" s="180" t="str">
        <f t="shared" ca="1" si="185"/>
        <v/>
      </c>
      <c r="H732" s="180">
        <f t="shared" ca="1" si="186"/>
        <v>4764</v>
      </c>
      <c r="I732" s="183">
        <f t="shared" ca="1" si="187"/>
        <v>17</v>
      </c>
      <c r="J732" s="176" t="str">
        <f t="shared" ca="1" si="188"/>
        <v/>
      </c>
      <c r="K732" s="127" t="str">
        <f t="shared" ca="1" si="189"/>
        <v/>
      </c>
      <c r="L732" s="183" t="str">
        <f t="shared" ca="1" si="190"/>
        <v/>
      </c>
      <c r="M732" s="127" t="str">
        <f t="shared" ca="1" si="191"/>
        <v/>
      </c>
      <c r="N732" s="127" t="str">
        <f t="shared" ca="1" si="192"/>
        <v/>
      </c>
      <c r="O732" s="180" t="str">
        <f t="shared" ca="1" si="193"/>
        <v/>
      </c>
      <c r="P732" s="183" t="str">
        <f t="shared" ca="1" si="194"/>
        <v/>
      </c>
      <c r="Q732" s="120" t="str">
        <f t="shared" ca="1" si="180"/>
        <v/>
      </c>
      <c r="R732" s="77">
        <f ca="1">IFERROR(SUM($I$15:I732)/$N$5,"")</f>
        <v>0.17675442547632988</v>
      </c>
    </row>
    <row r="733" spans="1:18" x14ac:dyDescent="0.25">
      <c r="A733" s="169">
        <v>36</v>
      </c>
      <c r="B733" s="174">
        <f t="shared" si="195"/>
        <v>43590.20833333159</v>
      </c>
      <c r="C733" s="127" t="str">
        <f t="shared" ca="1" si="181"/>
        <v/>
      </c>
      <c r="D733" s="180">
        <f t="shared" ca="1" si="182"/>
        <v>740</v>
      </c>
      <c r="E733" s="180">
        <f t="shared" ca="1" si="183"/>
        <v>44</v>
      </c>
      <c r="F733" s="180">
        <f t="shared" ca="1" si="184"/>
        <v>21</v>
      </c>
      <c r="G733" s="180" t="str">
        <f t="shared" ca="1" si="185"/>
        <v/>
      </c>
      <c r="H733" s="180">
        <f t="shared" ca="1" si="186"/>
        <v>4837</v>
      </c>
      <c r="I733" s="183">
        <f t="shared" ca="1" si="187"/>
        <v>18</v>
      </c>
      <c r="J733" s="176" t="str">
        <f t="shared" ca="1" si="188"/>
        <v/>
      </c>
      <c r="K733" s="127" t="str">
        <f t="shared" ca="1" si="189"/>
        <v/>
      </c>
      <c r="L733" s="183" t="str">
        <f t="shared" ca="1" si="190"/>
        <v/>
      </c>
      <c r="M733" s="127" t="str">
        <f t="shared" ca="1" si="191"/>
        <v/>
      </c>
      <c r="N733" s="127" t="str">
        <f t="shared" ca="1" si="192"/>
        <v/>
      </c>
      <c r="O733" s="180" t="str">
        <f t="shared" ca="1" si="193"/>
        <v/>
      </c>
      <c r="P733" s="183" t="str">
        <f t="shared" ca="1" si="194"/>
        <v/>
      </c>
      <c r="Q733" s="120" t="str">
        <f t="shared" ca="1" si="180"/>
        <v/>
      </c>
      <c r="R733" s="77">
        <f ca="1">IFERROR(SUM($I$15:I733)/$N$5,"")</f>
        <v>0.1768557722625107</v>
      </c>
    </row>
    <row r="734" spans="1:18" x14ac:dyDescent="0.25">
      <c r="A734" s="169">
        <v>37</v>
      </c>
      <c r="B734" s="174">
        <f t="shared" si="195"/>
        <v>43590.249999998254</v>
      </c>
      <c r="C734" s="127" t="str">
        <f t="shared" ca="1" si="181"/>
        <v/>
      </c>
      <c r="D734" s="180">
        <f t="shared" ca="1" si="182"/>
        <v>738</v>
      </c>
      <c r="E734" s="180">
        <f t="shared" ca="1" si="183"/>
        <v>44</v>
      </c>
      <c r="F734" s="180">
        <f t="shared" ca="1" si="184"/>
        <v>22</v>
      </c>
      <c r="G734" s="180" t="str">
        <f t="shared" ca="1" si="185"/>
        <v/>
      </c>
      <c r="H734" s="180">
        <f t="shared" ca="1" si="186"/>
        <v>4750</v>
      </c>
      <c r="I734" s="183">
        <f t="shared" ca="1" si="187"/>
        <v>17</v>
      </c>
      <c r="J734" s="176" t="str">
        <f t="shared" ca="1" si="188"/>
        <v/>
      </c>
      <c r="K734" s="127" t="str">
        <f t="shared" ca="1" si="189"/>
        <v/>
      </c>
      <c r="L734" s="183" t="str">
        <f t="shared" ca="1" si="190"/>
        <v/>
      </c>
      <c r="M734" s="127" t="str">
        <f t="shared" ca="1" si="191"/>
        <v/>
      </c>
      <c r="N734" s="127" t="str">
        <f t="shared" ca="1" si="192"/>
        <v/>
      </c>
      <c r="O734" s="180" t="str">
        <f t="shared" ca="1" si="193"/>
        <v/>
      </c>
      <c r="P734" s="183" t="str">
        <f t="shared" ca="1" si="194"/>
        <v/>
      </c>
      <c r="Q734" s="120" t="str">
        <f t="shared" ca="1" si="180"/>
        <v/>
      </c>
      <c r="R734" s="77">
        <f ca="1">IFERROR(SUM($I$15:I734)/$N$5,"")</f>
        <v>0.17695148867168145</v>
      </c>
    </row>
    <row r="735" spans="1:18" x14ac:dyDescent="0.25">
      <c r="A735" s="169">
        <v>14</v>
      </c>
      <c r="B735" s="174">
        <f t="shared" si="195"/>
        <v>43590.291666664918</v>
      </c>
      <c r="C735" s="127" t="str">
        <f t="shared" ca="1" si="181"/>
        <v/>
      </c>
      <c r="D735" s="180">
        <f t="shared" ca="1" si="182"/>
        <v>733</v>
      </c>
      <c r="E735" s="180">
        <f t="shared" ca="1" si="183"/>
        <v>44</v>
      </c>
      <c r="F735" s="180">
        <f t="shared" ca="1" si="184"/>
        <v>19</v>
      </c>
      <c r="G735" s="180">
        <f t="shared" ca="1" si="185"/>
        <v>196.73</v>
      </c>
      <c r="H735" s="180">
        <f t="shared" ca="1" si="186"/>
        <v>4650</v>
      </c>
      <c r="I735" s="183">
        <f t="shared" ca="1" si="187"/>
        <v>18</v>
      </c>
      <c r="J735" s="176" t="str">
        <f t="shared" ca="1" si="188"/>
        <v/>
      </c>
      <c r="K735" s="127" t="str">
        <f t="shared" ca="1" si="189"/>
        <v/>
      </c>
      <c r="L735" s="183" t="str">
        <f t="shared" ca="1" si="190"/>
        <v/>
      </c>
      <c r="M735" s="127" t="str">
        <f t="shared" ca="1" si="191"/>
        <v/>
      </c>
      <c r="N735" s="127" t="str">
        <f t="shared" ca="1" si="192"/>
        <v/>
      </c>
      <c r="O735" s="180" t="str">
        <f t="shared" ca="1" si="193"/>
        <v/>
      </c>
      <c r="P735" s="183" t="str">
        <f t="shared" ca="1" si="194"/>
        <v/>
      </c>
      <c r="Q735" s="120" t="str">
        <f t="shared" ca="1" si="180"/>
        <v/>
      </c>
      <c r="R735" s="77">
        <f ca="1">IFERROR(SUM($I$15:I735)/$N$5,"")</f>
        <v>0.17705283545786227</v>
      </c>
    </row>
    <row r="736" spans="1:18" x14ac:dyDescent="0.25">
      <c r="A736" s="169">
        <v>15</v>
      </c>
      <c r="B736" s="174">
        <f t="shared" si="195"/>
        <v>43590.333333331582</v>
      </c>
      <c r="C736" s="127" t="str">
        <f t="shared" ca="1" si="181"/>
        <v/>
      </c>
      <c r="D736" s="180">
        <f t="shared" ca="1" si="182"/>
        <v>738</v>
      </c>
      <c r="E736" s="180">
        <f t="shared" ca="1" si="183"/>
        <v>44</v>
      </c>
      <c r="F736" s="180">
        <f t="shared" ca="1" si="184"/>
        <v>20</v>
      </c>
      <c r="G736" s="180">
        <f t="shared" ca="1" si="185"/>
        <v>203.65</v>
      </c>
      <c r="H736" s="180">
        <f t="shared" ca="1" si="186"/>
        <v>4705</v>
      </c>
      <c r="I736" s="183">
        <f t="shared" ca="1" si="187"/>
        <v>17</v>
      </c>
      <c r="J736" s="176" t="str">
        <f t="shared" ca="1" si="188"/>
        <v/>
      </c>
      <c r="K736" s="127" t="str">
        <f t="shared" ca="1" si="189"/>
        <v/>
      </c>
      <c r="L736" s="183" t="str">
        <f t="shared" ca="1" si="190"/>
        <v/>
      </c>
      <c r="M736" s="127" t="str">
        <f t="shared" ca="1" si="191"/>
        <v/>
      </c>
      <c r="N736" s="127" t="str">
        <f t="shared" ca="1" si="192"/>
        <v/>
      </c>
      <c r="O736" s="180" t="str">
        <f t="shared" ca="1" si="193"/>
        <v/>
      </c>
      <c r="P736" s="183" t="str">
        <f t="shared" ca="1" si="194"/>
        <v/>
      </c>
      <c r="Q736" s="120" t="str">
        <f t="shared" ca="1" si="180"/>
        <v/>
      </c>
      <c r="R736" s="77">
        <f ca="1">IFERROR(SUM($I$15:I736)/$N$5,"")</f>
        <v>0.17714855186703302</v>
      </c>
    </row>
    <row r="737" spans="1:18" x14ac:dyDescent="0.25">
      <c r="A737" s="169">
        <v>16</v>
      </c>
      <c r="B737" s="174">
        <f t="shared" si="195"/>
        <v>43590.374999998246</v>
      </c>
      <c r="C737" s="127" t="str">
        <f t="shared" ca="1" si="181"/>
        <v/>
      </c>
      <c r="D737" s="180">
        <f t="shared" ca="1" si="182"/>
        <v>750</v>
      </c>
      <c r="E737" s="180">
        <f t="shared" ca="1" si="183"/>
        <v>44</v>
      </c>
      <c r="F737" s="180">
        <f t="shared" ca="1" si="184"/>
        <v>21</v>
      </c>
      <c r="G737" s="180" t="str">
        <f t="shared" ca="1" si="185"/>
        <v/>
      </c>
      <c r="H737" s="180">
        <f t="shared" ca="1" si="186"/>
        <v>4749</v>
      </c>
      <c r="I737" s="183">
        <f t="shared" ca="1" si="187"/>
        <v>19</v>
      </c>
      <c r="J737" s="176" t="str">
        <f t="shared" ca="1" si="188"/>
        <v/>
      </c>
      <c r="K737" s="127" t="str">
        <f t="shared" ca="1" si="189"/>
        <v/>
      </c>
      <c r="L737" s="183" t="str">
        <f t="shared" ca="1" si="190"/>
        <v/>
      </c>
      <c r="M737" s="127" t="str">
        <f t="shared" ca="1" si="191"/>
        <v/>
      </c>
      <c r="N737" s="127" t="str">
        <f t="shared" ca="1" si="192"/>
        <v/>
      </c>
      <c r="O737" s="180" t="str">
        <f t="shared" ca="1" si="193"/>
        <v/>
      </c>
      <c r="P737" s="183" t="str">
        <f t="shared" ca="1" si="194"/>
        <v/>
      </c>
      <c r="Q737" s="120" t="str">
        <f t="shared" ca="1" si="180"/>
        <v/>
      </c>
      <c r="R737" s="77">
        <f ca="1">IFERROR(SUM($I$15:I737)/$N$5,"")</f>
        <v>0.17725552903022387</v>
      </c>
    </row>
    <row r="738" spans="1:18" x14ac:dyDescent="0.25">
      <c r="A738" s="169">
        <v>17</v>
      </c>
      <c r="B738" s="174">
        <f t="shared" si="195"/>
        <v>43590.416666664911</v>
      </c>
      <c r="C738" s="127" t="str">
        <f t="shared" ca="1" si="181"/>
        <v/>
      </c>
      <c r="D738" s="180">
        <f t="shared" ca="1" si="182"/>
        <v>740</v>
      </c>
      <c r="E738" s="180">
        <f t="shared" ca="1" si="183"/>
        <v>44</v>
      </c>
      <c r="F738" s="180">
        <f t="shared" ca="1" si="184"/>
        <v>21</v>
      </c>
      <c r="G738" s="180" t="str">
        <f t="shared" ca="1" si="185"/>
        <v/>
      </c>
      <c r="H738" s="180">
        <f t="shared" ca="1" si="186"/>
        <v>4712</v>
      </c>
      <c r="I738" s="183">
        <f t="shared" ca="1" si="187"/>
        <v>18</v>
      </c>
      <c r="J738" s="176" t="str">
        <f t="shared" ca="1" si="188"/>
        <v/>
      </c>
      <c r="K738" s="127" t="str">
        <f t="shared" ca="1" si="189"/>
        <v/>
      </c>
      <c r="L738" s="183" t="str">
        <f t="shared" ca="1" si="190"/>
        <v/>
      </c>
      <c r="M738" s="127" t="str">
        <f t="shared" ca="1" si="191"/>
        <v/>
      </c>
      <c r="N738" s="127" t="str">
        <f t="shared" ca="1" si="192"/>
        <v/>
      </c>
      <c r="O738" s="180" t="str">
        <f t="shared" ca="1" si="193"/>
        <v/>
      </c>
      <c r="P738" s="183" t="str">
        <f t="shared" ca="1" si="194"/>
        <v/>
      </c>
      <c r="Q738" s="120" t="str">
        <f t="shared" ca="1" si="180"/>
        <v/>
      </c>
      <c r="R738" s="77">
        <f ca="1">IFERROR(SUM($I$15:I738)/$N$5,"")</f>
        <v>0.17735687581640466</v>
      </c>
    </row>
    <row r="739" spans="1:18" x14ac:dyDescent="0.25">
      <c r="A739" s="169">
        <v>18</v>
      </c>
      <c r="B739" s="174">
        <f t="shared" si="195"/>
        <v>43590.458333331575</v>
      </c>
      <c r="C739" s="127" t="str">
        <f t="shared" ca="1" si="181"/>
        <v/>
      </c>
      <c r="D739" s="180">
        <f t="shared" ca="1" si="182"/>
        <v>732</v>
      </c>
      <c r="E739" s="180">
        <f t="shared" ca="1" si="183"/>
        <v>44</v>
      </c>
      <c r="F739" s="180">
        <f t="shared" ca="1" si="184"/>
        <v>20</v>
      </c>
      <c r="G739" s="180" t="str">
        <f t="shared" ca="1" si="185"/>
        <v/>
      </c>
      <c r="H739" s="180">
        <f t="shared" ca="1" si="186"/>
        <v>4690</v>
      </c>
      <c r="I739" s="183">
        <f t="shared" ca="1" si="187"/>
        <v>20</v>
      </c>
      <c r="J739" s="176" t="str">
        <f t="shared" ca="1" si="188"/>
        <v/>
      </c>
      <c r="K739" s="127" t="str">
        <f t="shared" ca="1" si="189"/>
        <v/>
      </c>
      <c r="L739" s="183" t="str">
        <f t="shared" ca="1" si="190"/>
        <v/>
      </c>
      <c r="M739" s="127" t="str">
        <f t="shared" ca="1" si="191"/>
        <v/>
      </c>
      <c r="N739" s="127" t="str">
        <f t="shared" ca="1" si="192"/>
        <v/>
      </c>
      <c r="O739" s="180" t="str">
        <f t="shared" ca="1" si="193"/>
        <v/>
      </c>
      <c r="P739" s="183" t="str">
        <f t="shared" ca="1" si="194"/>
        <v/>
      </c>
      <c r="Q739" s="120" t="str">
        <f t="shared" ca="1" si="180"/>
        <v/>
      </c>
      <c r="R739" s="77">
        <f ca="1">IFERROR(SUM($I$15:I739)/$N$5,"")</f>
        <v>0.17746948335660556</v>
      </c>
    </row>
    <row r="740" spans="1:18" x14ac:dyDescent="0.25">
      <c r="A740" s="169">
        <v>19</v>
      </c>
      <c r="B740" s="174">
        <f t="shared" si="195"/>
        <v>43590.499999998239</v>
      </c>
      <c r="C740" s="127" t="str">
        <f t="shared" ca="1" si="181"/>
        <v/>
      </c>
      <c r="D740" s="180">
        <f t="shared" ca="1" si="182"/>
        <v>734</v>
      </c>
      <c r="E740" s="180">
        <f t="shared" ca="1" si="183"/>
        <v>44</v>
      </c>
      <c r="F740" s="180">
        <f t="shared" ca="1" si="184"/>
        <v>19</v>
      </c>
      <c r="G740" s="180" t="str">
        <f t="shared" ca="1" si="185"/>
        <v/>
      </c>
      <c r="H740" s="180">
        <f t="shared" ca="1" si="186"/>
        <v>4799</v>
      </c>
      <c r="I740" s="183">
        <f t="shared" ca="1" si="187"/>
        <v>22</v>
      </c>
      <c r="J740" s="176" t="str">
        <f t="shared" ca="1" si="188"/>
        <v/>
      </c>
      <c r="K740" s="127" t="str">
        <f t="shared" ca="1" si="189"/>
        <v/>
      </c>
      <c r="L740" s="183" t="str">
        <f t="shared" ca="1" si="190"/>
        <v/>
      </c>
      <c r="M740" s="127" t="str">
        <f t="shared" ca="1" si="191"/>
        <v/>
      </c>
      <c r="N740" s="127" t="str">
        <f t="shared" ca="1" si="192"/>
        <v/>
      </c>
      <c r="O740" s="180" t="str">
        <f t="shared" ca="1" si="193"/>
        <v/>
      </c>
      <c r="P740" s="183" t="str">
        <f t="shared" ca="1" si="194"/>
        <v/>
      </c>
      <c r="Q740" s="120" t="str">
        <f t="shared" ref="Q740:Q803" ca="1" si="196">IFERROR(Q739-I740,"")</f>
        <v/>
      </c>
      <c r="R740" s="77">
        <f ca="1">IFERROR(SUM($I$15:I740)/$N$5,"")</f>
        <v>0.17759335165082654</v>
      </c>
    </row>
    <row r="741" spans="1:18" x14ac:dyDescent="0.25">
      <c r="A741" s="169">
        <v>20</v>
      </c>
      <c r="B741" s="174">
        <f t="shared" si="195"/>
        <v>43590.541666664903</v>
      </c>
      <c r="C741" s="127" t="str">
        <f t="shared" ca="1" si="181"/>
        <v/>
      </c>
      <c r="D741" s="180">
        <f t="shared" ca="1" si="182"/>
        <v>736</v>
      </c>
      <c r="E741" s="180">
        <f t="shared" ca="1" si="183"/>
        <v>44</v>
      </c>
      <c r="F741" s="180">
        <f t="shared" ca="1" si="184"/>
        <v>19</v>
      </c>
      <c r="G741" s="180" t="str">
        <f t="shared" ca="1" si="185"/>
        <v/>
      </c>
      <c r="H741" s="180">
        <f t="shared" ca="1" si="186"/>
        <v>4741</v>
      </c>
      <c r="I741" s="183">
        <f t="shared" ca="1" si="187"/>
        <v>21</v>
      </c>
      <c r="J741" s="176" t="str">
        <f t="shared" ca="1" si="188"/>
        <v/>
      </c>
      <c r="K741" s="127" t="str">
        <f t="shared" ca="1" si="189"/>
        <v/>
      </c>
      <c r="L741" s="183" t="str">
        <f t="shared" ca="1" si="190"/>
        <v/>
      </c>
      <c r="M741" s="127" t="str">
        <f t="shared" ca="1" si="191"/>
        <v/>
      </c>
      <c r="N741" s="127" t="str">
        <f t="shared" ca="1" si="192"/>
        <v/>
      </c>
      <c r="O741" s="180" t="str">
        <f t="shared" ca="1" si="193"/>
        <v/>
      </c>
      <c r="P741" s="183" t="str">
        <f t="shared" ca="1" si="194"/>
        <v/>
      </c>
      <c r="Q741" s="120" t="str">
        <f t="shared" ca="1" si="196"/>
        <v/>
      </c>
      <c r="R741" s="77">
        <f ca="1">IFERROR(SUM($I$15:I741)/$N$5,"")</f>
        <v>0.17771158956803748</v>
      </c>
    </row>
    <row r="742" spans="1:18" x14ac:dyDescent="0.25">
      <c r="A742" s="169">
        <v>21</v>
      </c>
      <c r="B742" s="174">
        <f t="shared" si="195"/>
        <v>43590.583333331568</v>
      </c>
      <c r="C742" s="127" t="str">
        <f t="shared" ca="1" si="181"/>
        <v/>
      </c>
      <c r="D742" s="180">
        <f t="shared" ca="1" si="182"/>
        <v>733</v>
      </c>
      <c r="E742" s="180">
        <f t="shared" ca="1" si="183"/>
        <v>44</v>
      </c>
      <c r="F742" s="180">
        <f t="shared" ca="1" si="184"/>
        <v>20</v>
      </c>
      <c r="G742" s="180" t="str">
        <f t="shared" ca="1" si="185"/>
        <v/>
      </c>
      <c r="H742" s="180">
        <f t="shared" ca="1" si="186"/>
        <v>4896</v>
      </c>
      <c r="I742" s="183">
        <f t="shared" ca="1" si="187"/>
        <v>20</v>
      </c>
      <c r="J742" s="176" t="str">
        <f t="shared" ca="1" si="188"/>
        <v/>
      </c>
      <c r="K742" s="127" t="str">
        <f t="shared" ca="1" si="189"/>
        <v/>
      </c>
      <c r="L742" s="183" t="str">
        <f t="shared" ca="1" si="190"/>
        <v/>
      </c>
      <c r="M742" s="127" t="str">
        <f t="shared" ca="1" si="191"/>
        <v/>
      </c>
      <c r="N742" s="127" t="str">
        <f t="shared" ca="1" si="192"/>
        <v/>
      </c>
      <c r="O742" s="180" t="str">
        <f t="shared" ca="1" si="193"/>
        <v/>
      </c>
      <c r="P742" s="183" t="str">
        <f t="shared" ca="1" si="194"/>
        <v/>
      </c>
      <c r="Q742" s="120" t="str">
        <f t="shared" ca="1" si="196"/>
        <v/>
      </c>
      <c r="R742" s="77">
        <f ca="1">IFERROR(SUM($I$15:I742)/$N$5,"")</f>
        <v>0.17782419710823838</v>
      </c>
    </row>
    <row r="743" spans="1:18" x14ac:dyDescent="0.25">
      <c r="A743" s="169">
        <v>22</v>
      </c>
      <c r="B743" s="174">
        <f t="shared" si="195"/>
        <v>43590.624999998232</v>
      </c>
      <c r="C743" s="127" t="str">
        <f t="shared" ca="1" si="181"/>
        <v/>
      </c>
      <c r="D743" s="180">
        <f t="shared" ca="1" si="182"/>
        <v>741</v>
      </c>
      <c r="E743" s="180">
        <f t="shared" ca="1" si="183"/>
        <v>44</v>
      </c>
      <c r="F743" s="180">
        <f t="shared" ca="1" si="184"/>
        <v>20</v>
      </c>
      <c r="G743" s="180" t="str">
        <f t="shared" ca="1" si="185"/>
        <v/>
      </c>
      <c r="H743" s="180">
        <f t="shared" ca="1" si="186"/>
        <v>4803</v>
      </c>
      <c r="I743" s="183">
        <f t="shared" ca="1" si="187"/>
        <v>21</v>
      </c>
      <c r="J743" s="176" t="str">
        <f t="shared" ca="1" si="188"/>
        <v/>
      </c>
      <c r="K743" s="127" t="str">
        <f t="shared" ca="1" si="189"/>
        <v/>
      </c>
      <c r="L743" s="183" t="str">
        <f t="shared" ca="1" si="190"/>
        <v/>
      </c>
      <c r="M743" s="127" t="str">
        <f t="shared" ca="1" si="191"/>
        <v/>
      </c>
      <c r="N743" s="127" t="str">
        <f t="shared" ca="1" si="192"/>
        <v/>
      </c>
      <c r="O743" s="180" t="str">
        <f t="shared" ca="1" si="193"/>
        <v/>
      </c>
      <c r="P743" s="183" t="str">
        <f t="shared" ca="1" si="194"/>
        <v/>
      </c>
      <c r="Q743" s="120" t="str">
        <f t="shared" ca="1" si="196"/>
        <v/>
      </c>
      <c r="R743" s="77">
        <f ca="1">IFERROR(SUM($I$15:I743)/$N$5,"")</f>
        <v>0.17794243502544929</v>
      </c>
    </row>
    <row r="744" spans="1:18" x14ac:dyDescent="0.25">
      <c r="A744" s="169">
        <v>23</v>
      </c>
      <c r="B744" s="174">
        <f t="shared" si="195"/>
        <v>43590.666666664896</v>
      </c>
      <c r="C744" s="127" t="str">
        <f t="shared" ca="1" si="181"/>
        <v/>
      </c>
      <c r="D744" s="180">
        <f t="shared" ca="1" si="182"/>
        <v>743</v>
      </c>
      <c r="E744" s="180">
        <f t="shared" ca="1" si="183"/>
        <v>44</v>
      </c>
      <c r="F744" s="180">
        <f t="shared" ca="1" si="184"/>
        <v>19</v>
      </c>
      <c r="G744" s="180" t="str">
        <f t="shared" ca="1" si="185"/>
        <v/>
      </c>
      <c r="H744" s="180">
        <f t="shared" ca="1" si="186"/>
        <v>5023</v>
      </c>
      <c r="I744" s="183">
        <f t="shared" ca="1" si="187"/>
        <v>22</v>
      </c>
      <c r="J744" s="176" t="str">
        <f t="shared" ca="1" si="188"/>
        <v/>
      </c>
      <c r="K744" s="127" t="str">
        <f t="shared" ca="1" si="189"/>
        <v/>
      </c>
      <c r="L744" s="183" t="str">
        <f t="shared" ca="1" si="190"/>
        <v/>
      </c>
      <c r="M744" s="127" t="str">
        <f t="shared" ca="1" si="191"/>
        <v/>
      </c>
      <c r="N744" s="127" t="str">
        <f t="shared" ca="1" si="192"/>
        <v/>
      </c>
      <c r="O744" s="180" t="str">
        <f t="shared" ca="1" si="193"/>
        <v/>
      </c>
      <c r="P744" s="183" t="str">
        <f t="shared" ca="1" si="194"/>
        <v/>
      </c>
      <c r="Q744" s="120" t="str">
        <f t="shared" ca="1" si="196"/>
        <v/>
      </c>
      <c r="R744" s="77">
        <f ca="1">IFERROR(SUM($I$15:I744)/$N$5,"")</f>
        <v>0.17806630331967027</v>
      </c>
    </row>
    <row r="745" spans="1:18" x14ac:dyDescent="0.25">
      <c r="A745" s="169">
        <v>24</v>
      </c>
      <c r="B745" s="174">
        <f t="shared" si="195"/>
        <v>43590.70833333156</v>
      </c>
      <c r="C745" s="127" t="str">
        <f t="shared" ca="1" si="181"/>
        <v/>
      </c>
      <c r="D745" s="180">
        <f t="shared" ca="1" si="182"/>
        <v>733</v>
      </c>
      <c r="E745" s="180">
        <f t="shared" ca="1" si="183"/>
        <v>44</v>
      </c>
      <c r="F745" s="180">
        <f t="shared" ca="1" si="184"/>
        <v>20</v>
      </c>
      <c r="G745" s="180" t="str">
        <f t="shared" ca="1" si="185"/>
        <v/>
      </c>
      <c r="H745" s="180">
        <f t="shared" ca="1" si="186"/>
        <v>4712</v>
      </c>
      <c r="I745" s="183">
        <f t="shared" ca="1" si="187"/>
        <v>19</v>
      </c>
      <c r="J745" s="176" t="str">
        <f t="shared" ca="1" si="188"/>
        <v/>
      </c>
      <c r="K745" s="127" t="str">
        <f t="shared" ca="1" si="189"/>
        <v/>
      </c>
      <c r="L745" s="183" t="str">
        <f t="shared" ca="1" si="190"/>
        <v/>
      </c>
      <c r="M745" s="127" t="str">
        <f t="shared" ca="1" si="191"/>
        <v/>
      </c>
      <c r="N745" s="127" t="str">
        <f t="shared" ca="1" si="192"/>
        <v/>
      </c>
      <c r="O745" s="180" t="str">
        <f t="shared" ca="1" si="193"/>
        <v/>
      </c>
      <c r="P745" s="183" t="str">
        <f t="shared" ca="1" si="194"/>
        <v/>
      </c>
      <c r="Q745" s="120" t="str">
        <f t="shared" ca="1" si="196"/>
        <v/>
      </c>
      <c r="R745" s="77">
        <f ca="1">IFERROR(SUM($I$15:I745)/$N$5,"")</f>
        <v>0.17817328048286113</v>
      </c>
    </row>
    <row r="746" spans="1:18" x14ac:dyDescent="0.25">
      <c r="A746" s="169">
        <v>25</v>
      </c>
      <c r="B746" s="174">
        <f t="shared" si="195"/>
        <v>43590.749999998225</v>
      </c>
      <c r="C746" s="127" t="str">
        <f t="shared" ca="1" si="181"/>
        <v/>
      </c>
      <c r="D746" s="180">
        <f t="shared" ca="1" si="182"/>
        <v>732</v>
      </c>
      <c r="E746" s="180">
        <f t="shared" ca="1" si="183"/>
        <v>44</v>
      </c>
      <c r="F746" s="180">
        <f t="shared" ca="1" si="184"/>
        <v>21</v>
      </c>
      <c r="G746" s="180" t="str">
        <f t="shared" ca="1" si="185"/>
        <v/>
      </c>
      <c r="H746" s="180">
        <f t="shared" ca="1" si="186"/>
        <v>4756</v>
      </c>
      <c r="I746" s="183">
        <f t="shared" ca="1" si="187"/>
        <v>18</v>
      </c>
      <c r="J746" s="176" t="str">
        <f t="shared" ca="1" si="188"/>
        <v/>
      </c>
      <c r="K746" s="127" t="str">
        <f t="shared" ca="1" si="189"/>
        <v/>
      </c>
      <c r="L746" s="183" t="str">
        <f t="shared" ca="1" si="190"/>
        <v/>
      </c>
      <c r="M746" s="127" t="str">
        <f t="shared" ca="1" si="191"/>
        <v/>
      </c>
      <c r="N746" s="127" t="str">
        <f t="shared" ca="1" si="192"/>
        <v/>
      </c>
      <c r="O746" s="180" t="str">
        <f t="shared" ca="1" si="193"/>
        <v/>
      </c>
      <c r="P746" s="183" t="str">
        <f t="shared" ca="1" si="194"/>
        <v/>
      </c>
      <c r="Q746" s="120" t="str">
        <f t="shared" ca="1" si="196"/>
        <v/>
      </c>
      <c r="R746" s="77">
        <f ca="1">IFERROR(SUM($I$15:I746)/$N$5,"")</f>
        <v>0.17827462726904195</v>
      </c>
    </row>
    <row r="747" spans="1:18" x14ac:dyDescent="0.25">
      <c r="A747" s="169">
        <v>26</v>
      </c>
      <c r="B747" s="174">
        <f t="shared" si="195"/>
        <v>43590.791666664889</v>
      </c>
      <c r="C747" s="127" t="str">
        <f t="shared" ca="1" si="181"/>
        <v/>
      </c>
      <c r="D747" s="180">
        <f t="shared" ca="1" si="182"/>
        <v>730</v>
      </c>
      <c r="E747" s="180">
        <f t="shared" ca="1" si="183"/>
        <v>44</v>
      </c>
      <c r="F747" s="180">
        <f t="shared" ca="1" si="184"/>
        <v>22</v>
      </c>
      <c r="G747" s="180" t="str">
        <f t="shared" ca="1" si="185"/>
        <v/>
      </c>
      <c r="H747" s="180">
        <f t="shared" ca="1" si="186"/>
        <v>4721</v>
      </c>
      <c r="I747" s="183">
        <f t="shared" ca="1" si="187"/>
        <v>20</v>
      </c>
      <c r="J747" s="176" t="str">
        <f t="shared" ca="1" si="188"/>
        <v/>
      </c>
      <c r="K747" s="127" t="str">
        <f t="shared" ca="1" si="189"/>
        <v/>
      </c>
      <c r="L747" s="183" t="str">
        <f t="shared" ca="1" si="190"/>
        <v/>
      </c>
      <c r="M747" s="127" t="str">
        <f t="shared" ca="1" si="191"/>
        <v/>
      </c>
      <c r="N747" s="127" t="str">
        <f t="shared" ca="1" si="192"/>
        <v/>
      </c>
      <c r="O747" s="180" t="str">
        <f t="shared" ca="1" si="193"/>
        <v/>
      </c>
      <c r="P747" s="183" t="str">
        <f t="shared" ca="1" si="194"/>
        <v/>
      </c>
      <c r="Q747" s="120" t="str">
        <f t="shared" ca="1" si="196"/>
        <v/>
      </c>
      <c r="R747" s="77">
        <f ca="1">IFERROR(SUM($I$15:I747)/$N$5,"")</f>
        <v>0.17838723480924282</v>
      </c>
    </row>
    <row r="748" spans="1:18" x14ac:dyDescent="0.25">
      <c r="A748" s="169">
        <v>27</v>
      </c>
      <c r="B748" s="174">
        <f t="shared" si="195"/>
        <v>43590.833333331553</v>
      </c>
      <c r="C748" s="127" t="str">
        <f t="shared" ca="1" si="181"/>
        <v/>
      </c>
      <c r="D748" s="180">
        <f t="shared" ca="1" si="182"/>
        <v>731</v>
      </c>
      <c r="E748" s="180">
        <f t="shared" ca="1" si="183"/>
        <v>44</v>
      </c>
      <c r="F748" s="180">
        <f t="shared" ca="1" si="184"/>
        <v>21</v>
      </c>
      <c r="G748" s="180" t="str">
        <f t="shared" ca="1" si="185"/>
        <v/>
      </c>
      <c r="H748" s="180">
        <f t="shared" ca="1" si="186"/>
        <v>4716</v>
      </c>
      <c r="I748" s="183">
        <f t="shared" ca="1" si="187"/>
        <v>15</v>
      </c>
      <c r="J748" s="176" t="str">
        <f t="shared" ca="1" si="188"/>
        <v/>
      </c>
      <c r="K748" s="127" t="str">
        <f t="shared" ca="1" si="189"/>
        <v/>
      </c>
      <c r="L748" s="183" t="str">
        <f t="shared" ca="1" si="190"/>
        <v/>
      </c>
      <c r="M748" s="127" t="str">
        <f t="shared" ca="1" si="191"/>
        <v/>
      </c>
      <c r="N748" s="127" t="str">
        <f t="shared" ca="1" si="192"/>
        <v/>
      </c>
      <c r="O748" s="180" t="str">
        <f t="shared" ca="1" si="193"/>
        <v/>
      </c>
      <c r="P748" s="183" t="str">
        <f t="shared" ca="1" si="194"/>
        <v/>
      </c>
      <c r="Q748" s="120" t="str">
        <f t="shared" ca="1" si="196"/>
        <v/>
      </c>
      <c r="R748" s="77">
        <f ca="1">IFERROR(SUM($I$15:I748)/$N$5,"")</f>
        <v>0.17847169046439348</v>
      </c>
    </row>
    <row r="749" spans="1:18" x14ac:dyDescent="0.25">
      <c r="A749" s="169">
        <v>28</v>
      </c>
      <c r="B749" s="174">
        <f t="shared" si="195"/>
        <v>43590.874999998217</v>
      </c>
      <c r="C749" s="127" t="str">
        <f t="shared" ca="1" si="181"/>
        <v/>
      </c>
      <c r="D749" s="180">
        <f t="shared" ca="1" si="182"/>
        <v>732</v>
      </c>
      <c r="E749" s="180">
        <f t="shared" ca="1" si="183"/>
        <v>44</v>
      </c>
      <c r="F749" s="180">
        <f t="shared" ca="1" si="184"/>
        <v>20</v>
      </c>
      <c r="G749" s="180" t="str">
        <f t="shared" ca="1" si="185"/>
        <v/>
      </c>
      <c r="H749" s="180">
        <f t="shared" ca="1" si="186"/>
        <v>4728</v>
      </c>
      <c r="I749" s="183">
        <f t="shared" ca="1" si="187"/>
        <v>16</v>
      </c>
      <c r="J749" s="176" t="str">
        <f t="shared" ca="1" si="188"/>
        <v/>
      </c>
      <c r="K749" s="127" t="str">
        <f t="shared" ca="1" si="189"/>
        <v/>
      </c>
      <c r="L749" s="183" t="str">
        <f t="shared" ca="1" si="190"/>
        <v/>
      </c>
      <c r="M749" s="127" t="str">
        <f t="shared" ca="1" si="191"/>
        <v/>
      </c>
      <c r="N749" s="127" t="str">
        <f t="shared" ca="1" si="192"/>
        <v/>
      </c>
      <c r="O749" s="180" t="str">
        <f t="shared" ca="1" si="193"/>
        <v/>
      </c>
      <c r="P749" s="183" t="str">
        <f t="shared" ca="1" si="194"/>
        <v/>
      </c>
      <c r="Q749" s="120" t="str">
        <f t="shared" ca="1" si="196"/>
        <v/>
      </c>
      <c r="R749" s="77">
        <f ca="1">IFERROR(SUM($I$15:I749)/$N$5,"")</f>
        <v>0.17856177649655422</v>
      </c>
    </row>
    <row r="750" spans="1:18" x14ac:dyDescent="0.25">
      <c r="A750" s="169">
        <v>29</v>
      </c>
      <c r="B750" s="174">
        <f t="shared" si="195"/>
        <v>43590.916666664882</v>
      </c>
      <c r="C750" s="127" t="str">
        <f t="shared" ca="1" si="181"/>
        <v/>
      </c>
      <c r="D750" s="180">
        <f t="shared" ca="1" si="182"/>
        <v>730</v>
      </c>
      <c r="E750" s="180">
        <f t="shared" ca="1" si="183"/>
        <v>44</v>
      </c>
      <c r="F750" s="180">
        <f t="shared" ca="1" si="184"/>
        <v>20</v>
      </c>
      <c r="G750" s="180" t="str">
        <f t="shared" ca="1" si="185"/>
        <v/>
      </c>
      <c r="H750" s="180">
        <f t="shared" ca="1" si="186"/>
        <v>4756</v>
      </c>
      <c r="I750" s="183">
        <f t="shared" ca="1" si="187"/>
        <v>15</v>
      </c>
      <c r="J750" s="176" t="str">
        <f t="shared" ca="1" si="188"/>
        <v/>
      </c>
      <c r="K750" s="127" t="str">
        <f t="shared" ca="1" si="189"/>
        <v/>
      </c>
      <c r="L750" s="183" t="str">
        <f t="shared" ca="1" si="190"/>
        <v/>
      </c>
      <c r="M750" s="127" t="str">
        <f t="shared" ca="1" si="191"/>
        <v/>
      </c>
      <c r="N750" s="127" t="str">
        <f t="shared" ca="1" si="192"/>
        <v/>
      </c>
      <c r="O750" s="180" t="str">
        <f t="shared" ca="1" si="193"/>
        <v/>
      </c>
      <c r="P750" s="183" t="str">
        <f t="shared" ca="1" si="194"/>
        <v/>
      </c>
      <c r="Q750" s="120" t="str">
        <f t="shared" ca="1" si="196"/>
        <v/>
      </c>
      <c r="R750" s="77">
        <f ca="1">IFERROR(SUM($I$15:I750)/$N$5,"")</f>
        <v>0.17864623215170489</v>
      </c>
    </row>
    <row r="751" spans="1:18" x14ac:dyDescent="0.25">
      <c r="A751" s="169">
        <v>30</v>
      </c>
      <c r="B751" s="174">
        <f t="shared" si="195"/>
        <v>43590.958333331546</v>
      </c>
      <c r="C751" s="127" t="str">
        <f t="shared" ca="1" si="181"/>
        <v/>
      </c>
      <c r="D751" s="180">
        <f t="shared" ca="1" si="182"/>
        <v>728</v>
      </c>
      <c r="E751" s="180">
        <f t="shared" ca="1" si="183"/>
        <v>44</v>
      </c>
      <c r="F751" s="180">
        <f t="shared" ca="1" si="184"/>
        <v>19</v>
      </c>
      <c r="G751" s="180" t="str">
        <f t="shared" ca="1" si="185"/>
        <v/>
      </c>
      <c r="H751" s="180">
        <f t="shared" ca="1" si="186"/>
        <v>4794</v>
      </c>
      <c r="I751" s="183">
        <f t="shared" ca="1" si="187"/>
        <v>16</v>
      </c>
      <c r="J751" s="176" t="str">
        <f t="shared" ca="1" si="188"/>
        <v/>
      </c>
      <c r="K751" s="127" t="str">
        <f t="shared" ca="1" si="189"/>
        <v/>
      </c>
      <c r="L751" s="183" t="str">
        <f t="shared" ca="1" si="190"/>
        <v/>
      </c>
      <c r="M751" s="127" t="str">
        <f t="shared" ca="1" si="191"/>
        <v/>
      </c>
      <c r="N751" s="127" t="str">
        <f t="shared" ca="1" si="192"/>
        <v/>
      </c>
      <c r="O751" s="180" t="str">
        <f t="shared" ca="1" si="193"/>
        <v/>
      </c>
      <c r="P751" s="183" t="str">
        <f t="shared" ca="1" si="194"/>
        <v/>
      </c>
      <c r="Q751" s="120" t="str">
        <f t="shared" ca="1" si="196"/>
        <v/>
      </c>
      <c r="R751" s="77">
        <f ca="1">IFERROR(SUM($I$15:I751)/$N$5,"")</f>
        <v>0.17873631818386559</v>
      </c>
    </row>
    <row r="752" spans="1:18" x14ac:dyDescent="0.25">
      <c r="A752" s="169">
        <v>31</v>
      </c>
      <c r="B752" s="174">
        <f t="shared" si="195"/>
        <v>43590.99999999821</v>
      </c>
      <c r="C752" s="127" t="str">
        <f t="shared" ca="1" si="181"/>
        <v/>
      </c>
      <c r="D752" s="180">
        <f t="shared" ca="1" si="182"/>
        <v>731</v>
      </c>
      <c r="E752" s="180">
        <f t="shared" ca="1" si="183"/>
        <v>44</v>
      </c>
      <c r="F752" s="180">
        <f t="shared" ca="1" si="184"/>
        <v>20</v>
      </c>
      <c r="G752" s="180" t="str">
        <f t="shared" ca="1" si="185"/>
        <v/>
      </c>
      <c r="H752" s="180">
        <f t="shared" ca="1" si="186"/>
        <v>4955</v>
      </c>
      <c r="I752" s="183">
        <f t="shared" ca="1" si="187"/>
        <v>15</v>
      </c>
      <c r="J752" s="176" t="str">
        <f t="shared" ca="1" si="188"/>
        <v/>
      </c>
      <c r="K752" s="127" t="str">
        <f t="shared" ca="1" si="189"/>
        <v/>
      </c>
      <c r="L752" s="183" t="str">
        <f t="shared" ca="1" si="190"/>
        <v/>
      </c>
      <c r="M752" s="127" t="str">
        <f t="shared" ca="1" si="191"/>
        <v/>
      </c>
      <c r="N752" s="127" t="str">
        <f t="shared" ca="1" si="192"/>
        <v/>
      </c>
      <c r="O752" s="180" t="str">
        <f t="shared" ca="1" si="193"/>
        <v/>
      </c>
      <c r="P752" s="183" t="str">
        <f t="shared" ca="1" si="194"/>
        <v/>
      </c>
      <c r="Q752" s="120" t="str">
        <f t="shared" ca="1" si="196"/>
        <v/>
      </c>
      <c r="R752" s="77">
        <f ca="1">IFERROR(SUM($I$15:I752)/$N$5,"")</f>
        <v>0.17882077383901626</v>
      </c>
    </row>
    <row r="753" spans="1:18" x14ac:dyDescent="0.25">
      <c r="A753" s="169">
        <v>32</v>
      </c>
      <c r="B753" s="174">
        <f t="shared" si="195"/>
        <v>43591.041666664874</v>
      </c>
      <c r="C753" s="127" t="str">
        <f t="shared" ca="1" si="181"/>
        <v/>
      </c>
      <c r="D753" s="180">
        <f t="shared" ca="1" si="182"/>
        <v>729</v>
      </c>
      <c r="E753" s="180">
        <f t="shared" ca="1" si="183"/>
        <v>44</v>
      </c>
      <c r="F753" s="180">
        <f t="shared" ca="1" si="184"/>
        <v>21</v>
      </c>
      <c r="G753" s="180" t="str">
        <f t="shared" ca="1" si="185"/>
        <v/>
      </c>
      <c r="H753" s="180">
        <f t="shared" ca="1" si="186"/>
        <v>4910</v>
      </c>
      <c r="I753" s="183">
        <f t="shared" ca="1" si="187"/>
        <v>19</v>
      </c>
      <c r="J753" s="176" t="str">
        <f t="shared" ca="1" si="188"/>
        <v/>
      </c>
      <c r="K753" s="127" t="str">
        <f t="shared" ca="1" si="189"/>
        <v/>
      </c>
      <c r="L753" s="183" t="str">
        <f t="shared" ca="1" si="190"/>
        <v/>
      </c>
      <c r="M753" s="127" t="str">
        <f t="shared" ca="1" si="191"/>
        <v/>
      </c>
      <c r="N753" s="127" t="str">
        <f t="shared" ca="1" si="192"/>
        <v/>
      </c>
      <c r="O753" s="180" t="str">
        <f t="shared" ca="1" si="193"/>
        <v/>
      </c>
      <c r="P753" s="183" t="str">
        <f t="shared" ca="1" si="194"/>
        <v/>
      </c>
      <c r="Q753" s="120" t="str">
        <f t="shared" ca="1" si="196"/>
        <v/>
      </c>
      <c r="R753" s="77">
        <f ca="1">IFERROR(SUM($I$15:I753)/$N$5,"")</f>
        <v>0.17892775100220712</v>
      </c>
    </row>
    <row r="754" spans="1:18" x14ac:dyDescent="0.25">
      <c r="A754" s="169">
        <v>33</v>
      </c>
      <c r="B754" s="174">
        <f t="shared" si="195"/>
        <v>43591.083333331539</v>
      </c>
      <c r="C754" s="127" t="str">
        <f t="shared" ca="1" si="181"/>
        <v/>
      </c>
      <c r="D754" s="180">
        <f t="shared" ca="1" si="182"/>
        <v>727</v>
      </c>
      <c r="E754" s="180">
        <f t="shared" ca="1" si="183"/>
        <v>44</v>
      </c>
      <c r="F754" s="180">
        <f t="shared" ca="1" si="184"/>
        <v>19</v>
      </c>
      <c r="G754" s="180">
        <f t="shared" ca="1" si="185"/>
        <v>185.64</v>
      </c>
      <c r="H754" s="180">
        <f t="shared" ca="1" si="186"/>
        <v>4928</v>
      </c>
      <c r="I754" s="183">
        <f t="shared" ca="1" si="187"/>
        <v>20</v>
      </c>
      <c r="J754" s="176" t="str">
        <f t="shared" ca="1" si="188"/>
        <v/>
      </c>
      <c r="K754" s="127" t="str">
        <f t="shared" ca="1" si="189"/>
        <v/>
      </c>
      <c r="L754" s="183" t="str">
        <f t="shared" ca="1" si="190"/>
        <v/>
      </c>
      <c r="M754" s="127" t="str">
        <f t="shared" ca="1" si="191"/>
        <v/>
      </c>
      <c r="N754" s="127" t="str">
        <f t="shared" ca="1" si="192"/>
        <v/>
      </c>
      <c r="O754" s="180" t="str">
        <f t="shared" ca="1" si="193"/>
        <v/>
      </c>
      <c r="P754" s="183" t="str">
        <f t="shared" ca="1" si="194"/>
        <v/>
      </c>
      <c r="Q754" s="120" t="str">
        <f t="shared" ca="1" si="196"/>
        <v/>
      </c>
      <c r="R754" s="77">
        <f ca="1">IFERROR(SUM($I$15:I754)/$N$5,"")</f>
        <v>0.17904035854240799</v>
      </c>
    </row>
    <row r="755" spans="1:18" x14ac:dyDescent="0.25">
      <c r="A755" s="169">
        <v>34</v>
      </c>
      <c r="B755" s="174">
        <f t="shared" si="195"/>
        <v>43591.124999998203</v>
      </c>
      <c r="C755" s="127" t="str">
        <f t="shared" ca="1" si="181"/>
        <v/>
      </c>
      <c r="D755" s="180">
        <f t="shared" ca="1" si="182"/>
        <v>725</v>
      </c>
      <c r="E755" s="180">
        <f t="shared" ca="1" si="183"/>
        <v>44</v>
      </c>
      <c r="F755" s="180">
        <f t="shared" ca="1" si="184"/>
        <v>20</v>
      </c>
      <c r="G755" s="180" t="str">
        <f t="shared" ca="1" si="185"/>
        <v/>
      </c>
      <c r="H755" s="180">
        <f t="shared" ca="1" si="186"/>
        <v>4950</v>
      </c>
      <c r="I755" s="183">
        <f t="shared" ca="1" si="187"/>
        <v>19</v>
      </c>
      <c r="J755" s="176" t="str">
        <f t="shared" ca="1" si="188"/>
        <v/>
      </c>
      <c r="K755" s="127" t="str">
        <f t="shared" ca="1" si="189"/>
        <v/>
      </c>
      <c r="L755" s="183" t="str">
        <f t="shared" ca="1" si="190"/>
        <v/>
      </c>
      <c r="M755" s="127" t="str">
        <f t="shared" ca="1" si="191"/>
        <v/>
      </c>
      <c r="N755" s="127" t="str">
        <f t="shared" ca="1" si="192"/>
        <v/>
      </c>
      <c r="O755" s="180" t="str">
        <f t="shared" ca="1" si="193"/>
        <v/>
      </c>
      <c r="P755" s="183" t="str">
        <f t="shared" ca="1" si="194"/>
        <v/>
      </c>
      <c r="Q755" s="120" t="str">
        <f t="shared" ca="1" si="196"/>
        <v/>
      </c>
      <c r="R755" s="77">
        <f ca="1">IFERROR(SUM($I$15:I755)/$N$5,"")</f>
        <v>0.17914733570559885</v>
      </c>
    </row>
    <row r="756" spans="1:18" x14ac:dyDescent="0.25">
      <c r="A756" s="169">
        <v>35</v>
      </c>
      <c r="B756" s="174">
        <f t="shared" si="195"/>
        <v>43591.166666664867</v>
      </c>
      <c r="C756" s="127" t="str">
        <f t="shared" ca="1" si="181"/>
        <v/>
      </c>
      <c r="D756" s="180">
        <f t="shared" ca="1" si="182"/>
        <v>725</v>
      </c>
      <c r="E756" s="180">
        <f t="shared" ca="1" si="183"/>
        <v>44</v>
      </c>
      <c r="F756" s="180">
        <f t="shared" ca="1" si="184"/>
        <v>21</v>
      </c>
      <c r="G756" s="180" t="str">
        <f t="shared" ca="1" si="185"/>
        <v/>
      </c>
      <c r="H756" s="180">
        <f t="shared" ca="1" si="186"/>
        <v>4792</v>
      </c>
      <c r="I756" s="183">
        <f t="shared" ca="1" si="187"/>
        <v>15</v>
      </c>
      <c r="J756" s="176" t="str">
        <f t="shared" ca="1" si="188"/>
        <v/>
      </c>
      <c r="K756" s="127" t="str">
        <f t="shared" ca="1" si="189"/>
        <v/>
      </c>
      <c r="L756" s="183" t="str">
        <f t="shared" ca="1" si="190"/>
        <v/>
      </c>
      <c r="M756" s="127" t="str">
        <f t="shared" ca="1" si="191"/>
        <v/>
      </c>
      <c r="N756" s="127" t="str">
        <f t="shared" ca="1" si="192"/>
        <v/>
      </c>
      <c r="O756" s="180" t="str">
        <f t="shared" ca="1" si="193"/>
        <v/>
      </c>
      <c r="P756" s="183" t="str">
        <f t="shared" ca="1" si="194"/>
        <v/>
      </c>
      <c r="Q756" s="120" t="str">
        <f t="shared" ca="1" si="196"/>
        <v/>
      </c>
      <c r="R756" s="77">
        <f ca="1">IFERROR(SUM($I$15:I756)/$N$5,"")</f>
        <v>0.17923179136074952</v>
      </c>
    </row>
    <row r="757" spans="1:18" x14ac:dyDescent="0.25">
      <c r="A757" s="169">
        <v>36</v>
      </c>
      <c r="B757" s="174">
        <f t="shared" si="195"/>
        <v>43591.208333331531</v>
      </c>
      <c r="C757" s="127" t="str">
        <f t="shared" ca="1" si="181"/>
        <v/>
      </c>
      <c r="D757" s="180">
        <f t="shared" ca="1" si="182"/>
        <v>726</v>
      </c>
      <c r="E757" s="180">
        <f t="shared" ca="1" si="183"/>
        <v>44</v>
      </c>
      <c r="F757" s="180">
        <f t="shared" ca="1" si="184"/>
        <v>18</v>
      </c>
      <c r="G757" s="180" t="str">
        <f t="shared" ca="1" si="185"/>
        <v/>
      </c>
      <c r="H757" s="180">
        <f t="shared" ca="1" si="186"/>
        <v>4861</v>
      </c>
      <c r="I757" s="183">
        <f t="shared" ca="1" si="187"/>
        <v>15</v>
      </c>
      <c r="J757" s="176" t="str">
        <f t="shared" ca="1" si="188"/>
        <v/>
      </c>
      <c r="K757" s="127" t="str">
        <f t="shared" ca="1" si="189"/>
        <v/>
      </c>
      <c r="L757" s="183" t="str">
        <f t="shared" ca="1" si="190"/>
        <v/>
      </c>
      <c r="M757" s="127" t="str">
        <f t="shared" ca="1" si="191"/>
        <v/>
      </c>
      <c r="N757" s="127" t="str">
        <f t="shared" ca="1" si="192"/>
        <v/>
      </c>
      <c r="O757" s="180" t="str">
        <f t="shared" ca="1" si="193"/>
        <v/>
      </c>
      <c r="P757" s="183" t="str">
        <f t="shared" ca="1" si="194"/>
        <v/>
      </c>
      <c r="Q757" s="120" t="str">
        <f t="shared" ca="1" si="196"/>
        <v/>
      </c>
      <c r="R757" s="77">
        <f ca="1">IFERROR(SUM($I$15:I757)/$N$5,"")</f>
        <v>0.17931624701590018</v>
      </c>
    </row>
    <row r="758" spans="1:18" x14ac:dyDescent="0.25">
      <c r="A758" s="169">
        <v>37</v>
      </c>
      <c r="B758" s="174">
        <f t="shared" si="195"/>
        <v>43591.249999998196</v>
      </c>
      <c r="C758" s="127" t="str">
        <f t="shared" ca="1" si="181"/>
        <v/>
      </c>
      <c r="D758" s="180">
        <f t="shared" ca="1" si="182"/>
        <v>725</v>
      </c>
      <c r="E758" s="180">
        <f t="shared" ca="1" si="183"/>
        <v>44</v>
      </c>
      <c r="F758" s="180">
        <f t="shared" ca="1" si="184"/>
        <v>19</v>
      </c>
      <c r="G758" s="180" t="str">
        <f t="shared" ca="1" si="185"/>
        <v/>
      </c>
      <c r="H758" s="180">
        <f t="shared" ca="1" si="186"/>
        <v>4640</v>
      </c>
      <c r="I758" s="183">
        <f t="shared" ca="1" si="187"/>
        <v>21</v>
      </c>
      <c r="J758" s="176" t="str">
        <f t="shared" ca="1" si="188"/>
        <v/>
      </c>
      <c r="K758" s="127" t="str">
        <f t="shared" ca="1" si="189"/>
        <v/>
      </c>
      <c r="L758" s="183" t="str">
        <f t="shared" ca="1" si="190"/>
        <v/>
      </c>
      <c r="M758" s="127" t="str">
        <f t="shared" ca="1" si="191"/>
        <v/>
      </c>
      <c r="N758" s="127" t="str">
        <f t="shared" ca="1" si="192"/>
        <v/>
      </c>
      <c r="O758" s="180" t="str">
        <f t="shared" ca="1" si="193"/>
        <v/>
      </c>
      <c r="P758" s="183" t="str">
        <f t="shared" ca="1" si="194"/>
        <v/>
      </c>
      <c r="Q758" s="120" t="str">
        <f t="shared" ca="1" si="196"/>
        <v/>
      </c>
      <c r="R758" s="77">
        <f ca="1">IFERROR(SUM($I$15:I758)/$N$5,"")</f>
        <v>0.17943448493311112</v>
      </c>
    </row>
    <row r="759" spans="1:18" x14ac:dyDescent="0.25">
      <c r="A759" s="169">
        <v>14</v>
      </c>
      <c r="B759" s="174">
        <f t="shared" si="195"/>
        <v>43591.29166666486</v>
      </c>
      <c r="C759" s="127" t="str">
        <f t="shared" ca="1" si="181"/>
        <v/>
      </c>
      <c r="D759" s="180">
        <f t="shared" ca="1" si="182"/>
        <v>727</v>
      </c>
      <c r="E759" s="180">
        <f t="shared" ca="1" si="183"/>
        <v>44</v>
      </c>
      <c r="F759" s="180">
        <f t="shared" ca="1" si="184"/>
        <v>17</v>
      </c>
      <c r="G759" s="180">
        <f t="shared" ca="1" si="185"/>
        <v>202.2</v>
      </c>
      <c r="H759" s="180">
        <f t="shared" ca="1" si="186"/>
        <v>4691</v>
      </c>
      <c r="I759" s="183">
        <f t="shared" ca="1" si="187"/>
        <v>16</v>
      </c>
      <c r="J759" s="176" t="str">
        <f t="shared" ca="1" si="188"/>
        <v/>
      </c>
      <c r="K759" s="127" t="str">
        <f t="shared" ca="1" si="189"/>
        <v/>
      </c>
      <c r="L759" s="183" t="str">
        <f t="shared" ca="1" si="190"/>
        <v/>
      </c>
      <c r="M759" s="127" t="str">
        <f t="shared" ca="1" si="191"/>
        <v/>
      </c>
      <c r="N759" s="127" t="str">
        <f t="shared" ca="1" si="192"/>
        <v/>
      </c>
      <c r="O759" s="180" t="str">
        <f t="shared" ca="1" si="193"/>
        <v/>
      </c>
      <c r="P759" s="183" t="str">
        <f t="shared" ca="1" si="194"/>
        <v/>
      </c>
      <c r="Q759" s="120" t="str">
        <f t="shared" ca="1" si="196"/>
        <v/>
      </c>
      <c r="R759" s="77">
        <f ca="1">IFERROR(SUM($I$15:I759)/$N$5,"")</f>
        <v>0.17952457096527183</v>
      </c>
    </row>
    <row r="760" spans="1:18" x14ac:dyDescent="0.25">
      <c r="A760" s="169">
        <v>15</v>
      </c>
      <c r="B760" s="174">
        <f t="shared" si="195"/>
        <v>43591.333333331524</v>
      </c>
      <c r="C760" s="127" t="str">
        <f t="shared" ca="1" si="181"/>
        <v/>
      </c>
      <c r="D760" s="180">
        <f t="shared" ca="1" si="182"/>
        <v>726</v>
      </c>
      <c r="E760" s="180">
        <f t="shared" ca="1" si="183"/>
        <v>44</v>
      </c>
      <c r="F760" s="180">
        <f t="shared" ca="1" si="184"/>
        <v>19</v>
      </c>
      <c r="G760" s="180" t="str">
        <f t="shared" ca="1" si="185"/>
        <v/>
      </c>
      <c r="H760" s="180">
        <f t="shared" ca="1" si="186"/>
        <v>4773</v>
      </c>
      <c r="I760" s="183">
        <f t="shared" ca="1" si="187"/>
        <v>16</v>
      </c>
      <c r="J760" s="176" t="str">
        <f t="shared" ca="1" si="188"/>
        <v/>
      </c>
      <c r="K760" s="127" t="str">
        <f t="shared" ca="1" si="189"/>
        <v/>
      </c>
      <c r="L760" s="183" t="str">
        <f t="shared" ca="1" si="190"/>
        <v/>
      </c>
      <c r="M760" s="127" t="str">
        <f t="shared" ca="1" si="191"/>
        <v/>
      </c>
      <c r="N760" s="127" t="str">
        <f t="shared" ca="1" si="192"/>
        <v/>
      </c>
      <c r="O760" s="180" t="str">
        <f t="shared" ca="1" si="193"/>
        <v/>
      </c>
      <c r="P760" s="183" t="str">
        <f t="shared" ca="1" si="194"/>
        <v/>
      </c>
      <c r="Q760" s="120" t="str">
        <f t="shared" ca="1" si="196"/>
        <v/>
      </c>
      <c r="R760" s="77">
        <f ca="1">IFERROR(SUM($I$15:I760)/$N$5,"")</f>
        <v>0.17961465699743254</v>
      </c>
    </row>
    <row r="761" spans="1:18" x14ac:dyDescent="0.25">
      <c r="A761" s="169">
        <v>16</v>
      </c>
      <c r="B761" s="174">
        <f t="shared" si="195"/>
        <v>43591.374999998188</v>
      </c>
      <c r="C761" s="127" t="str">
        <f t="shared" ca="1" si="181"/>
        <v/>
      </c>
      <c r="D761" s="180">
        <f t="shared" ca="1" si="182"/>
        <v>726</v>
      </c>
      <c r="E761" s="180">
        <f t="shared" ca="1" si="183"/>
        <v>44</v>
      </c>
      <c r="F761" s="180">
        <f t="shared" ca="1" si="184"/>
        <v>18</v>
      </c>
      <c r="G761" s="180" t="str">
        <f t="shared" ca="1" si="185"/>
        <v/>
      </c>
      <c r="H761" s="180">
        <f t="shared" ca="1" si="186"/>
        <v>4731</v>
      </c>
      <c r="I761" s="183">
        <f t="shared" ca="1" si="187"/>
        <v>17</v>
      </c>
      <c r="J761" s="176" t="str">
        <f t="shared" ca="1" si="188"/>
        <v/>
      </c>
      <c r="K761" s="127" t="str">
        <f t="shared" ca="1" si="189"/>
        <v/>
      </c>
      <c r="L761" s="183" t="str">
        <f t="shared" ca="1" si="190"/>
        <v/>
      </c>
      <c r="M761" s="127" t="str">
        <f t="shared" ca="1" si="191"/>
        <v/>
      </c>
      <c r="N761" s="127" t="str">
        <f t="shared" ca="1" si="192"/>
        <v/>
      </c>
      <c r="O761" s="180" t="str">
        <f t="shared" ca="1" si="193"/>
        <v/>
      </c>
      <c r="P761" s="183" t="str">
        <f t="shared" ca="1" si="194"/>
        <v/>
      </c>
      <c r="Q761" s="120" t="str">
        <f t="shared" ca="1" si="196"/>
        <v/>
      </c>
      <c r="R761" s="77">
        <f ca="1">IFERROR(SUM($I$15:I761)/$N$5,"")</f>
        <v>0.17971037340660331</v>
      </c>
    </row>
    <row r="762" spans="1:18" x14ac:dyDescent="0.25">
      <c r="A762" s="169">
        <v>17</v>
      </c>
      <c r="B762" s="174">
        <f t="shared" si="195"/>
        <v>43591.416666664853</v>
      </c>
      <c r="C762" s="127" t="str">
        <f t="shared" ca="1" si="181"/>
        <v/>
      </c>
      <c r="D762" s="180">
        <f t="shared" ca="1" si="182"/>
        <v>728</v>
      </c>
      <c r="E762" s="180">
        <f t="shared" ca="1" si="183"/>
        <v>44</v>
      </c>
      <c r="F762" s="180">
        <f t="shared" ca="1" si="184"/>
        <v>19</v>
      </c>
      <c r="G762" s="180" t="str">
        <f t="shared" ca="1" si="185"/>
        <v/>
      </c>
      <c r="H762" s="180">
        <f t="shared" ca="1" si="186"/>
        <v>4786</v>
      </c>
      <c r="I762" s="183">
        <f t="shared" ca="1" si="187"/>
        <v>15</v>
      </c>
      <c r="J762" s="176" t="str">
        <f t="shared" ca="1" si="188"/>
        <v/>
      </c>
      <c r="K762" s="127" t="str">
        <f t="shared" ca="1" si="189"/>
        <v/>
      </c>
      <c r="L762" s="183" t="str">
        <f t="shared" ca="1" si="190"/>
        <v/>
      </c>
      <c r="M762" s="127" t="str">
        <f t="shared" ca="1" si="191"/>
        <v/>
      </c>
      <c r="N762" s="127" t="str">
        <f t="shared" ca="1" si="192"/>
        <v/>
      </c>
      <c r="O762" s="180" t="str">
        <f t="shared" ca="1" si="193"/>
        <v/>
      </c>
      <c r="P762" s="183" t="str">
        <f t="shared" ca="1" si="194"/>
        <v/>
      </c>
      <c r="Q762" s="120" t="str">
        <f t="shared" ca="1" si="196"/>
        <v/>
      </c>
      <c r="R762" s="77">
        <f ca="1">IFERROR(SUM($I$15:I762)/$N$5,"")</f>
        <v>0.17979482906175398</v>
      </c>
    </row>
    <row r="763" spans="1:18" x14ac:dyDescent="0.25">
      <c r="A763" s="169">
        <v>18</v>
      </c>
      <c r="B763" s="174">
        <f t="shared" si="195"/>
        <v>43591.458333331517</v>
      </c>
      <c r="C763" s="127" t="str">
        <f t="shared" ca="1" si="181"/>
        <v/>
      </c>
      <c r="D763" s="180">
        <f t="shared" ca="1" si="182"/>
        <v>728</v>
      </c>
      <c r="E763" s="180">
        <f t="shared" ca="1" si="183"/>
        <v>44</v>
      </c>
      <c r="F763" s="180">
        <f t="shared" ca="1" si="184"/>
        <v>18</v>
      </c>
      <c r="G763" s="180" t="str">
        <f t="shared" ca="1" si="185"/>
        <v/>
      </c>
      <c r="H763" s="180">
        <f t="shared" ca="1" si="186"/>
        <v>4857</v>
      </c>
      <c r="I763" s="183">
        <f t="shared" ca="1" si="187"/>
        <v>18</v>
      </c>
      <c r="J763" s="176" t="str">
        <f t="shared" ca="1" si="188"/>
        <v/>
      </c>
      <c r="K763" s="127" t="str">
        <f t="shared" ca="1" si="189"/>
        <v/>
      </c>
      <c r="L763" s="183" t="str">
        <f t="shared" ca="1" si="190"/>
        <v/>
      </c>
      <c r="M763" s="127" t="str">
        <f t="shared" ca="1" si="191"/>
        <v/>
      </c>
      <c r="N763" s="127" t="str">
        <f t="shared" ca="1" si="192"/>
        <v/>
      </c>
      <c r="O763" s="180" t="str">
        <f t="shared" ca="1" si="193"/>
        <v/>
      </c>
      <c r="P763" s="183" t="str">
        <f t="shared" ca="1" si="194"/>
        <v/>
      </c>
      <c r="Q763" s="120" t="str">
        <f t="shared" ca="1" si="196"/>
        <v/>
      </c>
      <c r="R763" s="77">
        <f ca="1">IFERROR(SUM($I$15:I763)/$N$5,"")</f>
        <v>0.17989617584793477</v>
      </c>
    </row>
    <row r="764" spans="1:18" x14ac:dyDescent="0.25">
      <c r="A764" s="169">
        <v>19</v>
      </c>
      <c r="B764" s="174">
        <f t="shared" si="195"/>
        <v>43591.499999998181</v>
      </c>
      <c r="C764" s="127" t="str">
        <f t="shared" ca="1" si="181"/>
        <v/>
      </c>
      <c r="D764" s="180">
        <f t="shared" ca="1" si="182"/>
        <v>726</v>
      </c>
      <c r="E764" s="180">
        <f t="shared" ca="1" si="183"/>
        <v>44</v>
      </c>
      <c r="F764" s="180">
        <f t="shared" ca="1" si="184"/>
        <v>18</v>
      </c>
      <c r="G764" s="180" t="str">
        <f t="shared" ca="1" si="185"/>
        <v/>
      </c>
      <c r="H764" s="180">
        <f t="shared" ca="1" si="186"/>
        <v>4649</v>
      </c>
      <c r="I764" s="183">
        <f t="shared" ca="1" si="187"/>
        <v>16</v>
      </c>
      <c r="J764" s="176" t="str">
        <f t="shared" ca="1" si="188"/>
        <v/>
      </c>
      <c r="K764" s="127" t="str">
        <f t="shared" ca="1" si="189"/>
        <v/>
      </c>
      <c r="L764" s="183" t="str">
        <f t="shared" ca="1" si="190"/>
        <v/>
      </c>
      <c r="M764" s="127" t="str">
        <f t="shared" ca="1" si="191"/>
        <v/>
      </c>
      <c r="N764" s="127" t="str">
        <f t="shared" ca="1" si="192"/>
        <v/>
      </c>
      <c r="O764" s="180" t="str">
        <f t="shared" ca="1" si="193"/>
        <v/>
      </c>
      <c r="P764" s="183" t="str">
        <f t="shared" ca="1" si="194"/>
        <v/>
      </c>
      <c r="Q764" s="120" t="str">
        <f t="shared" ca="1" si="196"/>
        <v/>
      </c>
      <c r="R764" s="77">
        <f ca="1">IFERROR(SUM($I$15:I764)/$N$5,"")</f>
        <v>0.1799862618800955</v>
      </c>
    </row>
    <row r="765" spans="1:18" x14ac:dyDescent="0.25">
      <c r="A765" s="169">
        <v>20</v>
      </c>
      <c r="B765" s="174">
        <f t="shared" si="195"/>
        <v>43591.541666664845</v>
      </c>
      <c r="C765" s="127" t="str">
        <f t="shared" ca="1" si="181"/>
        <v/>
      </c>
      <c r="D765" s="180">
        <f t="shared" ca="1" si="182"/>
        <v>725</v>
      </c>
      <c r="E765" s="180">
        <f t="shared" ca="1" si="183"/>
        <v>44</v>
      </c>
      <c r="F765" s="180">
        <f t="shared" ca="1" si="184"/>
        <v>19</v>
      </c>
      <c r="G765" s="180" t="str">
        <f t="shared" ca="1" si="185"/>
        <v/>
      </c>
      <c r="H765" s="180">
        <f t="shared" ca="1" si="186"/>
        <v>4722</v>
      </c>
      <c r="I765" s="183">
        <f t="shared" ca="1" si="187"/>
        <v>17</v>
      </c>
      <c r="J765" s="176" t="str">
        <f t="shared" ca="1" si="188"/>
        <v/>
      </c>
      <c r="K765" s="127" t="str">
        <f t="shared" ca="1" si="189"/>
        <v/>
      </c>
      <c r="L765" s="183" t="str">
        <f t="shared" ca="1" si="190"/>
        <v/>
      </c>
      <c r="M765" s="127" t="str">
        <f t="shared" ca="1" si="191"/>
        <v/>
      </c>
      <c r="N765" s="127" t="str">
        <f t="shared" ca="1" si="192"/>
        <v/>
      </c>
      <c r="O765" s="180" t="str">
        <f t="shared" ca="1" si="193"/>
        <v/>
      </c>
      <c r="P765" s="183" t="str">
        <f t="shared" ca="1" si="194"/>
        <v/>
      </c>
      <c r="Q765" s="120" t="str">
        <f t="shared" ca="1" si="196"/>
        <v/>
      </c>
      <c r="R765" s="77">
        <f ca="1">IFERROR(SUM($I$15:I765)/$N$5,"")</f>
        <v>0.18008197828926625</v>
      </c>
    </row>
    <row r="766" spans="1:18" x14ac:dyDescent="0.25">
      <c r="A766" s="169">
        <v>21</v>
      </c>
      <c r="B766" s="174">
        <f t="shared" si="195"/>
        <v>43591.583333331509</v>
      </c>
      <c r="C766" s="127" t="str">
        <f t="shared" ca="1" si="181"/>
        <v/>
      </c>
      <c r="D766" s="180">
        <f t="shared" ca="1" si="182"/>
        <v>724</v>
      </c>
      <c r="E766" s="180">
        <f t="shared" ca="1" si="183"/>
        <v>44</v>
      </c>
      <c r="F766" s="180">
        <f t="shared" ca="1" si="184"/>
        <v>18</v>
      </c>
      <c r="G766" s="180" t="str">
        <f t="shared" ca="1" si="185"/>
        <v/>
      </c>
      <c r="H766" s="180">
        <f t="shared" ca="1" si="186"/>
        <v>4811</v>
      </c>
      <c r="I766" s="183">
        <f t="shared" ca="1" si="187"/>
        <v>16</v>
      </c>
      <c r="J766" s="176" t="str">
        <f t="shared" ca="1" si="188"/>
        <v/>
      </c>
      <c r="K766" s="127" t="str">
        <f t="shared" ca="1" si="189"/>
        <v/>
      </c>
      <c r="L766" s="183" t="str">
        <f t="shared" ca="1" si="190"/>
        <v/>
      </c>
      <c r="M766" s="127" t="str">
        <f t="shared" ca="1" si="191"/>
        <v/>
      </c>
      <c r="N766" s="127" t="str">
        <f t="shared" ca="1" si="192"/>
        <v/>
      </c>
      <c r="O766" s="180" t="str">
        <f t="shared" ca="1" si="193"/>
        <v/>
      </c>
      <c r="P766" s="183" t="str">
        <f t="shared" ca="1" si="194"/>
        <v/>
      </c>
      <c r="Q766" s="120" t="str">
        <f t="shared" ca="1" si="196"/>
        <v/>
      </c>
      <c r="R766" s="77">
        <f ca="1">IFERROR(SUM($I$15:I766)/$N$5,"")</f>
        <v>0.18017206432142696</v>
      </c>
    </row>
    <row r="767" spans="1:18" x14ac:dyDescent="0.25">
      <c r="A767" s="169">
        <v>22</v>
      </c>
      <c r="B767" s="174">
        <f t="shared" si="195"/>
        <v>43591.624999998174</v>
      </c>
      <c r="C767" s="127" t="str">
        <f t="shared" ca="1" si="181"/>
        <v/>
      </c>
      <c r="D767" s="180">
        <f t="shared" ca="1" si="182"/>
        <v>723</v>
      </c>
      <c r="E767" s="180">
        <f t="shared" ca="1" si="183"/>
        <v>44</v>
      </c>
      <c r="F767" s="180">
        <f t="shared" ca="1" si="184"/>
        <v>18</v>
      </c>
      <c r="G767" s="180" t="str">
        <f t="shared" ca="1" si="185"/>
        <v/>
      </c>
      <c r="H767" s="180">
        <f t="shared" ca="1" si="186"/>
        <v>4790</v>
      </c>
      <c r="I767" s="183">
        <f t="shared" ca="1" si="187"/>
        <v>17</v>
      </c>
      <c r="J767" s="176" t="str">
        <f t="shared" ca="1" si="188"/>
        <v/>
      </c>
      <c r="K767" s="127" t="str">
        <f t="shared" ca="1" si="189"/>
        <v/>
      </c>
      <c r="L767" s="183" t="str">
        <f t="shared" ca="1" si="190"/>
        <v/>
      </c>
      <c r="M767" s="127" t="str">
        <f t="shared" ca="1" si="191"/>
        <v/>
      </c>
      <c r="N767" s="127" t="str">
        <f t="shared" ca="1" si="192"/>
        <v/>
      </c>
      <c r="O767" s="180" t="str">
        <f t="shared" ca="1" si="193"/>
        <v/>
      </c>
      <c r="P767" s="183" t="str">
        <f t="shared" ca="1" si="194"/>
        <v/>
      </c>
      <c r="Q767" s="120" t="str">
        <f t="shared" ca="1" si="196"/>
        <v/>
      </c>
      <c r="R767" s="77">
        <f ca="1">IFERROR(SUM($I$15:I767)/$N$5,"")</f>
        <v>0.18026778073059771</v>
      </c>
    </row>
    <row r="768" spans="1:18" x14ac:dyDescent="0.25">
      <c r="A768" s="169">
        <v>23</v>
      </c>
      <c r="B768" s="174">
        <f t="shared" si="195"/>
        <v>43591.666666664838</v>
      </c>
      <c r="C768" s="127" t="str">
        <f t="shared" ca="1" si="181"/>
        <v/>
      </c>
      <c r="D768" s="180">
        <f t="shared" ca="1" si="182"/>
        <v>723</v>
      </c>
      <c r="E768" s="180">
        <f t="shared" ca="1" si="183"/>
        <v>44</v>
      </c>
      <c r="F768" s="180">
        <f t="shared" ca="1" si="184"/>
        <v>19</v>
      </c>
      <c r="G768" s="180" t="str">
        <f t="shared" ca="1" si="185"/>
        <v/>
      </c>
      <c r="H768" s="180">
        <f t="shared" ca="1" si="186"/>
        <v>4858</v>
      </c>
      <c r="I768" s="183">
        <f t="shared" ca="1" si="187"/>
        <v>16</v>
      </c>
      <c r="J768" s="176" t="str">
        <f t="shared" ca="1" si="188"/>
        <v/>
      </c>
      <c r="K768" s="127" t="str">
        <f t="shared" ca="1" si="189"/>
        <v/>
      </c>
      <c r="L768" s="183" t="str">
        <f t="shared" ca="1" si="190"/>
        <v/>
      </c>
      <c r="M768" s="127" t="str">
        <f t="shared" ca="1" si="191"/>
        <v/>
      </c>
      <c r="N768" s="127" t="str">
        <f t="shared" ca="1" si="192"/>
        <v/>
      </c>
      <c r="O768" s="180" t="str">
        <f t="shared" ca="1" si="193"/>
        <v/>
      </c>
      <c r="P768" s="183" t="str">
        <f t="shared" ca="1" si="194"/>
        <v/>
      </c>
      <c r="Q768" s="120" t="str">
        <f t="shared" ca="1" si="196"/>
        <v/>
      </c>
      <c r="R768" s="77">
        <f ca="1">IFERROR(SUM($I$15:I768)/$N$5,"")</f>
        <v>0.18035786676275845</v>
      </c>
    </row>
    <row r="769" spans="1:18" x14ac:dyDescent="0.25">
      <c r="A769" s="169">
        <v>24</v>
      </c>
      <c r="B769" s="174">
        <f t="shared" si="195"/>
        <v>43591.708333331502</v>
      </c>
      <c r="C769" s="127" t="str">
        <f t="shared" ca="1" si="181"/>
        <v/>
      </c>
      <c r="D769" s="180">
        <f t="shared" ca="1" si="182"/>
        <v>715</v>
      </c>
      <c r="E769" s="180">
        <f t="shared" ca="1" si="183"/>
        <v>44</v>
      </c>
      <c r="F769" s="180">
        <f t="shared" ca="1" si="184"/>
        <v>19</v>
      </c>
      <c r="G769" s="180" t="str">
        <f t="shared" ca="1" si="185"/>
        <v/>
      </c>
      <c r="H769" s="180">
        <f t="shared" ca="1" si="186"/>
        <v>4622</v>
      </c>
      <c r="I769" s="183">
        <f t="shared" ca="1" si="187"/>
        <v>17</v>
      </c>
      <c r="J769" s="176" t="str">
        <f t="shared" ca="1" si="188"/>
        <v/>
      </c>
      <c r="K769" s="127" t="str">
        <f t="shared" ca="1" si="189"/>
        <v/>
      </c>
      <c r="L769" s="183" t="str">
        <f t="shared" ca="1" si="190"/>
        <v/>
      </c>
      <c r="M769" s="127" t="str">
        <f t="shared" ca="1" si="191"/>
        <v/>
      </c>
      <c r="N769" s="127" t="str">
        <f t="shared" ca="1" si="192"/>
        <v/>
      </c>
      <c r="O769" s="180" t="str">
        <f t="shared" ca="1" si="193"/>
        <v/>
      </c>
      <c r="P769" s="183" t="str">
        <f t="shared" ca="1" si="194"/>
        <v/>
      </c>
      <c r="Q769" s="120" t="str">
        <f t="shared" ca="1" si="196"/>
        <v/>
      </c>
      <c r="R769" s="77">
        <f ca="1">IFERROR(SUM($I$15:I769)/$N$5,"")</f>
        <v>0.18045358317192919</v>
      </c>
    </row>
    <row r="770" spans="1:18" x14ac:dyDescent="0.25">
      <c r="A770" s="169">
        <v>25</v>
      </c>
      <c r="B770" s="174">
        <f t="shared" si="195"/>
        <v>43591.749999998166</v>
      </c>
      <c r="C770" s="127" t="str">
        <f t="shared" ca="1" si="181"/>
        <v/>
      </c>
      <c r="D770" s="180">
        <f t="shared" ca="1" si="182"/>
        <v>712</v>
      </c>
      <c r="E770" s="180">
        <f t="shared" ca="1" si="183"/>
        <v>44</v>
      </c>
      <c r="F770" s="180">
        <f t="shared" ca="1" si="184"/>
        <v>18</v>
      </c>
      <c r="G770" s="180" t="str">
        <f t="shared" ca="1" si="185"/>
        <v/>
      </c>
      <c r="H770" s="180">
        <f t="shared" ca="1" si="186"/>
        <v>4652</v>
      </c>
      <c r="I770" s="183">
        <f t="shared" ca="1" si="187"/>
        <v>16</v>
      </c>
      <c r="J770" s="176" t="str">
        <f t="shared" ca="1" si="188"/>
        <v/>
      </c>
      <c r="K770" s="127" t="str">
        <f t="shared" ca="1" si="189"/>
        <v/>
      </c>
      <c r="L770" s="183" t="str">
        <f t="shared" ca="1" si="190"/>
        <v/>
      </c>
      <c r="M770" s="127" t="str">
        <f t="shared" ca="1" si="191"/>
        <v/>
      </c>
      <c r="N770" s="127" t="str">
        <f t="shared" ca="1" si="192"/>
        <v/>
      </c>
      <c r="O770" s="180" t="str">
        <f t="shared" ca="1" si="193"/>
        <v/>
      </c>
      <c r="P770" s="183" t="str">
        <f t="shared" ca="1" si="194"/>
        <v/>
      </c>
      <c r="Q770" s="120" t="str">
        <f t="shared" ca="1" si="196"/>
        <v/>
      </c>
      <c r="R770" s="77">
        <f ca="1">IFERROR(SUM($I$15:I770)/$N$5,"")</f>
        <v>0.1805436692040899</v>
      </c>
    </row>
    <row r="771" spans="1:18" x14ac:dyDescent="0.25">
      <c r="A771" s="169">
        <v>26</v>
      </c>
      <c r="B771" s="174">
        <f t="shared" si="195"/>
        <v>43591.791666664831</v>
      </c>
      <c r="C771" s="127" t="str">
        <f t="shared" ca="1" si="181"/>
        <v/>
      </c>
      <c r="D771" s="180">
        <f t="shared" ca="1" si="182"/>
        <v>718</v>
      </c>
      <c r="E771" s="180">
        <f t="shared" ca="1" si="183"/>
        <v>44</v>
      </c>
      <c r="F771" s="180">
        <f t="shared" ca="1" si="184"/>
        <v>19</v>
      </c>
      <c r="G771" s="180" t="str">
        <f t="shared" ca="1" si="185"/>
        <v/>
      </c>
      <c r="H771" s="180">
        <f t="shared" ca="1" si="186"/>
        <v>4621</v>
      </c>
      <c r="I771" s="183">
        <f t="shared" ca="1" si="187"/>
        <v>15</v>
      </c>
      <c r="J771" s="176" t="str">
        <f t="shared" ca="1" si="188"/>
        <v/>
      </c>
      <c r="K771" s="127" t="str">
        <f t="shared" ca="1" si="189"/>
        <v/>
      </c>
      <c r="L771" s="183" t="str">
        <f t="shared" ca="1" si="190"/>
        <v/>
      </c>
      <c r="M771" s="127" t="str">
        <f t="shared" ca="1" si="191"/>
        <v/>
      </c>
      <c r="N771" s="127" t="str">
        <f t="shared" ca="1" si="192"/>
        <v/>
      </c>
      <c r="O771" s="180" t="str">
        <f t="shared" ca="1" si="193"/>
        <v/>
      </c>
      <c r="P771" s="183" t="str">
        <f t="shared" ca="1" si="194"/>
        <v/>
      </c>
      <c r="Q771" s="120" t="str">
        <f t="shared" ca="1" si="196"/>
        <v/>
      </c>
      <c r="R771" s="77">
        <f ca="1">IFERROR(SUM($I$15:I771)/$N$5,"")</f>
        <v>0.18062812485924057</v>
      </c>
    </row>
    <row r="772" spans="1:18" x14ac:dyDescent="0.25">
      <c r="A772" s="169">
        <v>27</v>
      </c>
      <c r="B772" s="174">
        <f t="shared" si="195"/>
        <v>43591.833333331495</v>
      </c>
      <c r="C772" s="127" t="str">
        <f t="shared" ca="1" si="181"/>
        <v/>
      </c>
      <c r="D772" s="180">
        <f t="shared" ca="1" si="182"/>
        <v>721</v>
      </c>
      <c r="E772" s="180">
        <f t="shared" ca="1" si="183"/>
        <v>44</v>
      </c>
      <c r="F772" s="180">
        <f t="shared" ca="1" si="184"/>
        <v>20</v>
      </c>
      <c r="G772" s="180" t="str">
        <f t="shared" ca="1" si="185"/>
        <v/>
      </c>
      <c r="H772" s="180">
        <f t="shared" ca="1" si="186"/>
        <v>4667</v>
      </c>
      <c r="I772" s="183">
        <f t="shared" ca="1" si="187"/>
        <v>16</v>
      </c>
      <c r="J772" s="176" t="str">
        <f t="shared" ca="1" si="188"/>
        <v/>
      </c>
      <c r="K772" s="127" t="str">
        <f t="shared" ca="1" si="189"/>
        <v/>
      </c>
      <c r="L772" s="183" t="str">
        <f t="shared" ca="1" si="190"/>
        <v/>
      </c>
      <c r="M772" s="127" t="str">
        <f t="shared" ca="1" si="191"/>
        <v/>
      </c>
      <c r="N772" s="127" t="str">
        <f t="shared" ca="1" si="192"/>
        <v/>
      </c>
      <c r="O772" s="180" t="str">
        <f t="shared" ca="1" si="193"/>
        <v/>
      </c>
      <c r="P772" s="183" t="str">
        <f t="shared" ca="1" si="194"/>
        <v/>
      </c>
      <c r="Q772" s="120" t="str">
        <f t="shared" ca="1" si="196"/>
        <v/>
      </c>
      <c r="R772" s="77">
        <f ca="1">IFERROR(SUM($I$15:I772)/$N$5,"")</f>
        <v>0.18071821089140128</v>
      </c>
    </row>
    <row r="773" spans="1:18" x14ac:dyDescent="0.25">
      <c r="A773" s="169">
        <v>28</v>
      </c>
      <c r="B773" s="174">
        <f t="shared" si="195"/>
        <v>43591.874999998159</v>
      </c>
      <c r="C773" s="127" t="str">
        <f t="shared" ca="1" si="181"/>
        <v/>
      </c>
      <c r="D773" s="180">
        <f t="shared" ca="1" si="182"/>
        <v>714</v>
      </c>
      <c r="E773" s="180">
        <f t="shared" ca="1" si="183"/>
        <v>44</v>
      </c>
      <c r="F773" s="180">
        <f t="shared" ca="1" si="184"/>
        <v>19</v>
      </c>
      <c r="G773" s="180" t="str">
        <f t="shared" ca="1" si="185"/>
        <v/>
      </c>
      <c r="H773" s="180">
        <f t="shared" ca="1" si="186"/>
        <v>4926</v>
      </c>
      <c r="I773" s="183">
        <f t="shared" ca="1" si="187"/>
        <v>15</v>
      </c>
      <c r="J773" s="176" t="str">
        <f t="shared" ca="1" si="188"/>
        <v/>
      </c>
      <c r="K773" s="127" t="str">
        <f t="shared" ca="1" si="189"/>
        <v/>
      </c>
      <c r="L773" s="183" t="str">
        <f t="shared" ca="1" si="190"/>
        <v/>
      </c>
      <c r="M773" s="127" t="str">
        <f t="shared" ca="1" si="191"/>
        <v/>
      </c>
      <c r="N773" s="127" t="str">
        <f t="shared" ca="1" si="192"/>
        <v/>
      </c>
      <c r="O773" s="180" t="str">
        <f t="shared" ca="1" si="193"/>
        <v/>
      </c>
      <c r="P773" s="183" t="str">
        <f t="shared" ca="1" si="194"/>
        <v/>
      </c>
      <c r="Q773" s="120" t="str">
        <f t="shared" ca="1" si="196"/>
        <v/>
      </c>
      <c r="R773" s="77">
        <f ca="1">IFERROR(SUM($I$15:I773)/$N$5,"")</f>
        <v>0.18080266654655194</v>
      </c>
    </row>
    <row r="774" spans="1:18" x14ac:dyDescent="0.25">
      <c r="A774" s="169">
        <v>29</v>
      </c>
      <c r="B774" s="174">
        <f t="shared" si="195"/>
        <v>43591.916666664823</v>
      </c>
      <c r="C774" s="127" t="str">
        <f t="shared" ca="1" si="181"/>
        <v/>
      </c>
      <c r="D774" s="180">
        <f t="shared" ca="1" si="182"/>
        <v>709</v>
      </c>
      <c r="E774" s="180">
        <f t="shared" ca="1" si="183"/>
        <v>44</v>
      </c>
      <c r="F774" s="180">
        <f t="shared" ca="1" si="184"/>
        <v>18</v>
      </c>
      <c r="G774" s="180" t="str">
        <f t="shared" ca="1" si="185"/>
        <v/>
      </c>
      <c r="H774" s="180">
        <f t="shared" ca="1" si="186"/>
        <v>5074</v>
      </c>
      <c r="I774" s="183">
        <f t="shared" ca="1" si="187"/>
        <v>15</v>
      </c>
      <c r="J774" s="176" t="str">
        <f t="shared" ca="1" si="188"/>
        <v/>
      </c>
      <c r="K774" s="127" t="str">
        <f t="shared" ca="1" si="189"/>
        <v/>
      </c>
      <c r="L774" s="183" t="str">
        <f t="shared" ca="1" si="190"/>
        <v/>
      </c>
      <c r="M774" s="127" t="str">
        <f t="shared" ca="1" si="191"/>
        <v/>
      </c>
      <c r="N774" s="127" t="str">
        <f t="shared" ca="1" si="192"/>
        <v/>
      </c>
      <c r="O774" s="180" t="str">
        <f t="shared" ca="1" si="193"/>
        <v/>
      </c>
      <c r="P774" s="183" t="str">
        <f t="shared" ca="1" si="194"/>
        <v/>
      </c>
      <c r="Q774" s="120" t="str">
        <f t="shared" ca="1" si="196"/>
        <v/>
      </c>
      <c r="R774" s="77">
        <f ca="1">IFERROR(SUM($I$15:I774)/$N$5,"")</f>
        <v>0.18088712220170264</v>
      </c>
    </row>
    <row r="775" spans="1:18" x14ac:dyDescent="0.25">
      <c r="A775" s="169">
        <v>30</v>
      </c>
      <c r="B775" s="174">
        <f t="shared" si="195"/>
        <v>43591.958333331488</v>
      </c>
      <c r="C775" s="127" t="str">
        <f t="shared" ca="1" si="181"/>
        <v/>
      </c>
      <c r="D775" s="180">
        <f t="shared" ca="1" si="182"/>
        <v>717</v>
      </c>
      <c r="E775" s="180">
        <f t="shared" ca="1" si="183"/>
        <v>44</v>
      </c>
      <c r="F775" s="180">
        <f t="shared" ca="1" si="184"/>
        <v>18</v>
      </c>
      <c r="G775" s="180">
        <f t="shared" ca="1" si="185"/>
        <v>232.75</v>
      </c>
      <c r="H775" s="180">
        <f t="shared" ca="1" si="186"/>
        <v>4516</v>
      </c>
      <c r="I775" s="183">
        <f t="shared" ca="1" si="187"/>
        <v>16</v>
      </c>
      <c r="J775" s="176" t="str">
        <f t="shared" ca="1" si="188"/>
        <v/>
      </c>
      <c r="K775" s="127" t="str">
        <f t="shared" ca="1" si="189"/>
        <v/>
      </c>
      <c r="L775" s="183" t="str">
        <f t="shared" ca="1" si="190"/>
        <v/>
      </c>
      <c r="M775" s="127" t="str">
        <f t="shared" ca="1" si="191"/>
        <v/>
      </c>
      <c r="N775" s="127" t="str">
        <f t="shared" ca="1" si="192"/>
        <v/>
      </c>
      <c r="O775" s="180" t="str">
        <f t="shared" ca="1" si="193"/>
        <v/>
      </c>
      <c r="P775" s="183" t="str">
        <f t="shared" ca="1" si="194"/>
        <v/>
      </c>
      <c r="Q775" s="120" t="str">
        <f t="shared" ca="1" si="196"/>
        <v/>
      </c>
      <c r="R775" s="77">
        <f ca="1">IFERROR(SUM($I$15:I775)/$N$5,"")</f>
        <v>0.18097720823386335</v>
      </c>
    </row>
    <row r="776" spans="1:18" x14ac:dyDescent="0.25">
      <c r="A776" s="169">
        <v>31</v>
      </c>
      <c r="B776" s="174">
        <f t="shared" si="195"/>
        <v>43591.999999998152</v>
      </c>
      <c r="C776" s="127" t="str">
        <f t="shared" ca="1" si="181"/>
        <v/>
      </c>
      <c r="D776" s="180">
        <f t="shared" ca="1" si="182"/>
        <v>716</v>
      </c>
      <c r="E776" s="180">
        <f t="shared" ca="1" si="183"/>
        <v>44</v>
      </c>
      <c r="F776" s="180">
        <f t="shared" ca="1" si="184"/>
        <v>19</v>
      </c>
      <c r="G776" s="180" t="str">
        <f t="shared" ca="1" si="185"/>
        <v/>
      </c>
      <c r="H776" s="180">
        <f t="shared" ca="1" si="186"/>
        <v>4987</v>
      </c>
      <c r="I776" s="183">
        <f t="shared" ca="1" si="187"/>
        <v>15</v>
      </c>
      <c r="J776" s="176" t="str">
        <f t="shared" ca="1" si="188"/>
        <v/>
      </c>
      <c r="K776" s="127" t="str">
        <f t="shared" ca="1" si="189"/>
        <v/>
      </c>
      <c r="L776" s="183" t="str">
        <f t="shared" ca="1" si="190"/>
        <v/>
      </c>
      <c r="M776" s="127" t="str">
        <f t="shared" ca="1" si="191"/>
        <v/>
      </c>
      <c r="N776" s="127" t="str">
        <f t="shared" ca="1" si="192"/>
        <v/>
      </c>
      <c r="O776" s="180" t="str">
        <f t="shared" ca="1" si="193"/>
        <v/>
      </c>
      <c r="P776" s="183" t="str">
        <f t="shared" ca="1" si="194"/>
        <v/>
      </c>
      <c r="Q776" s="120" t="str">
        <f t="shared" ca="1" si="196"/>
        <v/>
      </c>
      <c r="R776" s="77">
        <f ca="1">IFERROR(SUM($I$15:I776)/$N$5,"")</f>
        <v>0.18106166388901401</v>
      </c>
    </row>
    <row r="777" spans="1:18" x14ac:dyDescent="0.25">
      <c r="A777" s="169">
        <v>32</v>
      </c>
      <c r="B777" s="174">
        <f t="shared" si="195"/>
        <v>43592.041666664816</v>
      </c>
      <c r="C777" s="127" t="str">
        <f t="shared" ca="1" si="181"/>
        <v/>
      </c>
      <c r="D777" s="180">
        <f t="shared" ca="1" si="182"/>
        <v>715</v>
      </c>
      <c r="E777" s="180">
        <f t="shared" ca="1" si="183"/>
        <v>44</v>
      </c>
      <c r="F777" s="180">
        <f t="shared" ca="1" si="184"/>
        <v>20</v>
      </c>
      <c r="G777" s="180" t="str">
        <f t="shared" ca="1" si="185"/>
        <v/>
      </c>
      <c r="H777" s="180">
        <f t="shared" ca="1" si="186"/>
        <v>4736</v>
      </c>
      <c r="I777" s="183">
        <f t="shared" ca="1" si="187"/>
        <v>14</v>
      </c>
      <c r="J777" s="176" t="str">
        <f t="shared" ca="1" si="188"/>
        <v/>
      </c>
      <c r="K777" s="127" t="str">
        <f t="shared" ca="1" si="189"/>
        <v/>
      </c>
      <c r="L777" s="183" t="str">
        <f t="shared" ca="1" si="190"/>
        <v/>
      </c>
      <c r="M777" s="127" t="str">
        <f t="shared" ca="1" si="191"/>
        <v/>
      </c>
      <c r="N777" s="127" t="str">
        <f t="shared" ca="1" si="192"/>
        <v/>
      </c>
      <c r="O777" s="180" t="str">
        <f t="shared" ca="1" si="193"/>
        <v/>
      </c>
      <c r="P777" s="183" t="str">
        <f t="shared" ca="1" si="194"/>
        <v/>
      </c>
      <c r="Q777" s="120" t="str">
        <f t="shared" ca="1" si="196"/>
        <v/>
      </c>
      <c r="R777" s="77">
        <f ca="1">IFERROR(SUM($I$15:I777)/$N$5,"")</f>
        <v>0.18114048916715464</v>
      </c>
    </row>
    <row r="778" spans="1:18" x14ac:dyDescent="0.25">
      <c r="A778" s="169">
        <v>33</v>
      </c>
      <c r="B778" s="174">
        <f t="shared" si="195"/>
        <v>43592.08333333148</v>
      </c>
      <c r="C778" s="127" t="str">
        <f t="shared" ca="1" si="181"/>
        <v/>
      </c>
      <c r="D778" s="180">
        <f t="shared" ca="1" si="182"/>
        <v>714</v>
      </c>
      <c r="E778" s="180">
        <f t="shared" ca="1" si="183"/>
        <v>44</v>
      </c>
      <c r="F778" s="180">
        <f t="shared" ca="1" si="184"/>
        <v>19</v>
      </c>
      <c r="G778" s="180" t="str">
        <f t="shared" ca="1" si="185"/>
        <v/>
      </c>
      <c r="H778" s="180">
        <f t="shared" ca="1" si="186"/>
        <v>4565</v>
      </c>
      <c r="I778" s="183">
        <f t="shared" ca="1" si="187"/>
        <v>15</v>
      </c>
      <c r="J778" s="176" t="str">
        <f t="shared" ca="1" si="188"/>
        <v/>
      </c>
      <c r="K778" s="127" t="str">
        <f t="shared" ca="1" si="189"/>
        <v/>
      </c>
      <c r="L778" s="183" t="str">
        <f t="shared" ca="1" si="190"/>
        <v/>
      </c>
      <c r="M778" s="127" t="str">
        <f t="shared" ca="1" si="191"/>
        <v/>
      </c>
      <c r="N778" s="127" t="str">
        <f t="shared" ca="1" si="192"/>
        <v/>
      </c>
      <c r="O778" s="180" t="str">
        <f t="shared" ca="1" si="193"/>
        <v/>
      </c>
      <c r="P778" s="183" t="str">
        <f t="shared" ca="1" si="194"/>
        <v/>
      </c>
      <c r="Q778" s="120" t="str">
        <f t="shared" ca="1" si="196"/>
        <v/>
      </c>
      <c r="R778" s="77">
        <f ca="1">IFERROR(SUM($I$15:I778)/$N$5,"")</f>
        <v>0.18122494482230531</v>
      </c>
    </row>
    <row r="779" spans="1:18" x14ac:dyDescent="0.25">
      <c r="A779" s="169">
        <v>34</v>
      </c>
      <c r="B779" s="174">
        <f t="shared" si="195"/>
        <v>43592.124999998145</v>
      </c>
      <c r="C779" s="127" t="str">
        <f t="shared" ca="1" si="181"/>
        <v/>
      </c>
      <c r="D779" s="180">
        <f t="shared" ca="1" si="182"/>
        <v>711</v>
      </c>
      <c r="E779" s="180">
        <f t="shared" ca="1" si="183"/>
        <v>44</v>
      </c>
      <c r="F779" s="180">
        <f t="shared" ca="1" si="184"/>
        <v>18</v>
      </c>
      <c r="G779" s="180" t="str">
        <f t="shared" ca="1" si="185"/>
        <v/>
      </c>
      <c r="H779" s="180">
        <f t="shared" ca="1" si="186"/>
        <v>4687</v>
      </c>
      <c r="I779" s="183">
        <f t="shared" ca="1" si="187"/>
        <v>16</v>
      </c>
      <c r="J779" s="176" t="str">
        <f t="shared" ca="1" si="188"/>
        <v/>
      </c>
      <c r="K779" s="127" t="str">
        <f t="shared" ca="1" si="189"/>
        <v/>
      </c>
      <c r="L779" s="183" t="str">
        <f t="shared" ca="1" si="190"/>
        <v/>
      </c>
      <c r="M779" s="127" t="str">
        <f t="shared" ca="1" si="191"/>
        <v/>
      </c>
      <c r="N779" s="127" t="str">
        <f t="shared" ca="1" si="192"/>
        <v/>
      </c>
      <c r="O779" s="180" t="str">
        <f t="shared" ca="1" si="193"/>
        <v/>
      </c>
      <c r="P779" s="183" t="str">
        <f t="shared" ca="1" si="194"/>
        <v/>
      </c>
      <c r="Q779" s="120" t="str">
        <f t="shared" ca="1" si="196"/>
        <v/>
      </c>
      <c r="R779" s="77">
        <f ca="1">IFERROR(SUM($I$15:I779)/$N$5,"")</f>
        <v>0.18131503085446601</v>
      </c>
    </row>
    <row r="780" spans="1:18" x14ac:dyDescent="0.25">
      <c r="A780" s="169">
        <v>35</v>
      </c>
      <c r="B780" s="174">
        <f t="shared" si="195"/>
        <v>43592.166666664809</v>
      </c>
      <c r="C780" s="127" t="str">
        <f t="shared" ca="1" si="181"/>
        <v/>
      </c>
      <c r="D780" s="180">
        <f t="shared" ca="1" si="182"/>
        <v>713</v>
      </c>
      <c r="E780" s="180">
        <f t="shared" ca="1" si="183"/>
        <v>44</v>
      </c>
      <c r="F780" s="180">
        <f t="shared" ca="1" si="184"/>
        <v>18</v>
      </c>
      <c r="G780" s="180" t="str">
        <f t="shared" ca="1" si="185"/>
        <v/>
      </c>
      <c r="H780" s="180">
        <f t="shared" ca="1" si="186"/>
        <v>4632</v>
      </c>
      <c r="I780" s="183">
        <f t="shared" ca="1" si="187"/>
        <v>14</v>
      </c>
      <c r="J780" s="176" t="str">
        <f t="shared" ca="1" si="188"/>
        <v/>
      </c>
      <c r="K780" s="127" t="str">
        <f t="shared" ca="1" si="189"/>
        <v/>
      </c>
      <c r="L780" s="183" t="str">
        <f t="shared" ca="1" si="190"/>
        <v/>
      </c>
      <c r="M780" s="127" t="str">
        <f t="shared" ca="1" si="191"/>
        <v/>
      </c>
      <c r="N780" s="127" t="str">
        <f t="shared" ca="1" si="192"/>
        <v/>
      </c>
      <c r="O780" s="180" t="str">
        <f t="shared" ca="1" si="193"/>
        <v/>
      </c>
      <c r="P780" s="183" t="str">
        <f t="shared" ca="1" si="194"/>
        <v/>
      </c>
      <c r="Q780" s="120" t="str">
        <f t="shared" ca="1" si="196"/>
        <v/>
      </c>
      <c r="R780" s="77">
        <f ca="1">IFERROR(SUM($I$15:I780)/$N$5,"")</f>
        <v>0.18139385613260664</v>
      </c>
    </row>
    <row r="781" spans="1:18" x14ac:dyDescent="0.25">
      <c r="A781" s="169">
        <v>36</v>
      </c>
      <c r="B781" s="174">
        <f t="shared" si="195"/>
        <v>43592.208333331473</v>
      </c>
      <c r="C781" s="127" t="str">
        <f t="shared" ca="1" si="181"/>
        <v/>
      </c>
      <c r="D781" s="180">
        <f t="shared" ca="1" si="182"/>
        <v>715</v>
      </c>
      <c r="E781" s="180">
        <f t="shared" ca="1" si="183"/>
        <v>44</v>
      </c>
      <c r="F781" s="180">
        <f t="shared" ca="1" si="184"/>
        <v>18</v>
      </c>
      <c r="G781" s="180" t="str">
        <f t="shared" ca="1" si="185"/>
        <v/>
      </c>
      <c r="H781" s="180">
        <f t="shared" ca="1" si="186"/>
        <v>4568</v>
      </c>
      <c r="I781" s="183">
        <f t="shared" ca="1" si="187"/>
        <v>15</v>
      </c>
      <c r="J781" s="176" t="str">
        <f t="shared" ca="1" si="188"/>
        <v/>
      </c>
      <c r="K781" s="127" t="str">
        <f t="shared" ca="1" si="189"/>
        <v/>
      </c>
      <c r="L781" s="183" t="str">
        <f t="shared" ca="1" si="190"/>
        <v/>
      </c>
      <c r="M781" s="127" t="str">
        <f t="shared" ca="1" si="191"/>
        <v/>
      </c>
      <c r="N781" s="127" t="str">
        <f t="shared" ca="1" si="192"/>
        <v/>
      </c>
      <c r="O781" s="180" t="str">
        <f t="shared" ca="1" si="193"/>
        <v/>
      </c>
      <c r="P781" s="183" t="str">
        <f t="shared" ca="1" si="194"/>
        <v/>
      </c>
      <c r="Q781" s="120" t="str">
        <f t="shared" ca="1" si="196"/>
        <v/>
      </c>
      <c r="R781" s="77">
        <f ca="1">IFERROR(SUM($I$15:I781)/$N$5,"")</f>
        <v>0.18147831178775731</v>
      </c>
    </row>
    <row r="782" spans="1:18" x14ac:dyDescent="0.25">
      <c r="A782" s="169">
        <v>37</v>
      </c>
      <c r="B782" s="174">
        <f t="shared" si="195"/>
        <v>43592.249999998137</v>
      </c>
      <c r="C782" s="127" t="str">
        <f t="shared" ca="1" si="181"/>
        <v/>
      </c>
      <c r="D782" s="180">
        <f t="shared" ca="1" si="182"/>
        <v>707</v>
      </c>
      <c r="E782" s="180">
        <f t="shared" ca="1" si="183"/>
        <v>44</v>
      </c>
      <c r="F782" s="180">
        <f t="shared" ca="1" si="184"/>
        <v>19</v>
      </c>
      <c r="G782" s="180" t="str">
        <f t="shared" ca="1" si="185"/>
        <v/>
      </c>
      <c r="H782" s="180">
        <f t="shared" ca="1" si="186"/>
        <v>4941</v>
      </c>
      <c r="I782" s="183">
        <f t="shared" ca="1" si="187"/>
        <v>15</v>
      </c>
      <c r="J782" s="176" t="str">
        <f t="shared" ca="1" si="188"/>
        <v/>
      </c>
      <c r="K782" s="127" t="str">
        <f t="shared" ca="1" si="189"/>
        <v/>
      </c>
      <c r="L782" s="183" t="str">
        <f t="shared" ca="1" si="190"/>
        <v/>
      </c>
      <c r="M782" s="127" t="str">
        <f t="shared" ca="1" si="191"/>
        <v/>
      </c>
      <c r="N782" s="127" t="str">
        <f t="shared" ca="1" si="192"/>
        <v/>
      </c>
      <c r="O782" s="180" t="str">
        <f t="shared" ca="1" si="193"/>
        <v/>
      </c>
      <c r="P782" s="183" t="str">
        <f t="shared" ca="1" si="194"/>
        <v/>
      </c>
      <c r="Q782" s="120" t="str">
        <f t="shared" ca="1" si="196"/>
        <v/>
      </c>
      <c r="R782" s="77">
        <f ca="1">IFERROR(SUM($I$15:I782)/$N$5,"")</f>
        <v>0.18156276744290797</v>
      </c>
    </row>
    <row r="783" spans="1:18" x14ac:dyDescent="0.25">
      <c r="A783" s="169">
        <v>14</v>
      </c>
      <c r="B783" s="174">
        <f t="shared" si="195"/>
        <v>43592.291666664802</v>
      </c>
      <c r="C783" s="127" t="str">
        <f t="shared" ca="1" si="181"/>
        <v/>
      </c>
      <c r="D783" s="180">
        <f t="shared" ca="1" si="182"/>
        <v>708</v>
      </c>
      <c r="E783" s="180">
        <f t="shared" ca="1" si="183"/>
        <v>44</v>
      </c>
      <c r="F783" s="180">
        <f t="shared" ca="1" si="184"/>
        <v>20</v>
      </c>
      <c r="G783" s="180" t="str">
        <f t="shared" ca="1" si="185"/>
        <v/>
      </c>
      <c r="H783" s="180">
        <f t="shared" ca="1" si="186"/>
        <v>5014</v>
      </c>
      <c r="I783" s="183">
        <f t="shared" ca="1" si="187"/>
        <v>18</v>
      </c>
      <c r="J783" s="176" t="str">
        <f t="shared" ca="1" si="188"/>
        <v/>
      </c>
      <c r="K783" s="127" t="str">
        <f t="shared" ca="1" si="189"/>
        <v/>
      </c>
      <c r="L783" s="183" t="str">
        <f t="shared" ca="1" si="190"/>
        <v/>
      </c>
      <c r="M783" s="127" t="str">
        <f t="shared" ca="1" si="191"/>
        <v/>
      </c>
      <c r="N783" s="127" t="str">
        <f t="shared" ca="1" si="192"/>
        <v/>
      </c>
      <c r="O783" s="180" t="str">
        <f t="shared" ca="1" si="193"/>
        <v/>
      </c>
      <c r="P783" s="183" t="str">
        <f t="shared" ca="1" si="194"/>
        <v/>
      </c>
      <c r="Q783" s="120" t="str">
        <f t="shared" ca="1" si="196"/>
        <v/>
      </c>
      <c r="R783" s="77">
        <f ca="1">IFERROR(SUM($I$15:I783)/$N$5,"")</f>
        <v>0.18166411422908879</v>
      </c>
    </row>
    <row r="784" spans="1:18" x14ac:dyDescent="0.25">
      <c r="A784" s="169">
        <v>15</v>
      </c>
      <c r="B784" s="174">
        <f t="shared" si="195"/>
        <v>43592.333333331466</v>
      </c>
      <c r="C784" s="127" t="str">
        <f t="shared" ref="C784:C847" ca="1" si="197">IF($B784&gt;$B$10,"",IFERROR(AVERAGE(INDIRECT("'"&amp;TEXT($B784-TIME(6,1,0),"MM-DD-YY")&amp;"'!C"&amp;$A784)),""))</f>
        <v/>
      </c>
      <c r="D784" s="180">
        <f t="shared" ref="D784:D847" ca="1" si="198">IF($B784&gt;$B$10,"",IFERROR(AVERAGE(INDIRECT("'"&amp;TEXT($B784-TIME(6,1,0),"MM-DD-YY")&amp;"'!D"&amp;$A784)),""))</f>
        <v>704</v>
      </c>
      <c r="E784" s="180">
        <f t="shared" ref="E784:E847" ca="1" si="199">IF($B784&gt;$B$10,"",IFERROR(AVERAGE(INDIRECT("'"&amp;TEXT($B784-TIME(6,1,0),"MM-DD-YY")&amp;"'!E"&amp;$A784)),""))</f>
        <v>44</v>
      </c>
      <c r="F784" s="180">
        <f t="shared" ref="F784:F847" ca="1" si="200">IF($B784&gt;$B$10,"",IFERROR(AVERAGE(INDIRECT("'"&amp;TEXT($B784-TIME(6,1,0),"MM-DD-YY")&amp;"'!P"&amp;$A784)),""))</f>
        <v>22</v>
      </c>
      <c r="G784" s="180" t="str">
        <f t="shared" ref="G784:G847" ca="1" si="201">IF($B784&gt;$B$10,"",IFERROR(AVERAGE(INDIRECT("'"&amp;TEXT($B784-TIME(6,1,0),"MM-DD-YY")&amp;"'!AC"&amp;$A784)),""))</f>
        <v/>
      </c>
      <c r="H784" s="180">
        <f t="shared" ref="H784:H847" ca="1" si="202">IF($B784&gt;$B$10,"",IFERROR(AVERAGE(INDIRECT("'"&amp;TEXT($B784-TIME(6,1,0),"MM-DD-YY")&amp;"'!O"&amp;$A784)),""))</f>
        <v>5187</v>
      </c>
      <c r="I784" s="183">
        <f t="shared" ref="I784:I847" ca="1" si="203">IF($B784&gt;$B$10,"",IFERROR(AVERAGE(INDIRECT("'"&amp;TEXT($B784-TIME(6,1,0),"MM-DD-YY")&amp;"'!Q"&amp;$A784)),""))</f>
        <v>17</v>
      </c>
      <c r="J784" s="176" t="str">
        <f t="shared" ref="J784:J847" ca="1" si="204">IF($B784&gt;$B$10,"",IFERROR(AVERAGE(INDIRECT("'"&amp;TEXT($B784-TIME(6,1,0),"MM-DD-YY")&amp;"'!T"&amp;$A784)),""))</f>
        <v/>
      </c>
      <c r="K784" s="127" t="str">
        <f t="shared" ref="K784:K847" ca="1" si="205">IF($B784&gt;$B$10,"",IFERROR(AVERAGE(INDIRECT("'"&amp;TEXT($B784-TIME(6,1,0),"MM-DD-YY")&amp;"'!I"&amp;$A784)),""))</f>
        <v/>
      </c>
      <c r="L784" s="183" t="str">
        <f t="shared" ref="L784:L847" ca="1" si="206">IF($B784&gt;$B$10,"",IFERROR(AVERAGE(INDIRECT("'"&amp;TEXT($B784-TIME(6,1,0),"MM-DD-YY")&amp;"'!J"&amp;$A784)),""))</f>
        <v/>
      </c>
      <c r="M784" s="127" t="str">
        <f t="shared" ref="M784:M847" ca="1" si="207">IF($B784&gt;$B$10,"",IFERROR(AVERAGE(INDIRECT("'"&amp;TEXT($B784-TIME(6,1,0),"MM-DD-YY")&amp;"'!K"&amp;$A784)),""))</f>
        <v/>
      </c>
      <c r="N784" s="127" t="str">
        <f t="shared" ref="N784:N847" ca="1" si="208">IF($B784&gt;$B$10,"",IFERROR(AVERAGE(INDIRECT("'"&amp;TEXT($B784-TIME(6,1,0),"MM-DD-YY")&amp;"'!L"&amp;$A784)),""))</f>
        <v/>
      </c>
      <c r="O784" s="180" t="str">
        <f t="shared" ref="O784:O847" ca="1" si="209">IF($B784&gt;$B$10,"",IFERROR(AVERAGE(INDIRECT("'"&amp;TEXT($B784-TIME(6,1,0),"MM-DD-YY")&amp;"'!M"&amp;$A784)),""))</f>
        <v/>
      </c>
      <c r="P784" s="183" t="str">
        <f t="shared" ref="P784:P847" ca="1" si="210">IF($B784&gt;$B$10,"",IFERROR(AVERAGE(INDIRECT("'"&amp;TEXT($B784-TIME(6,1,0),"MM-DD-YY")&amp;"'!N"&amp;$A784)),""))</f>
        <v/>
      </c>
      <c r="Q784" s="120" t="str">
        <f t="shared" ca="1" si="196"/>
        <v/>
      </c>
      <c r="R784" s="77">
        <f ca="1">IFERROR(SUM($I$15:I784)/$N$5,"")</f>
        <v>0.18175983063825954</v>
      </c>
    </row>
    <row r="785" spans="1:18" x14ac:dyDescent="0.25">
      <c r="A785" s="169">
        <v>16</v>
      </c>
      <c r="B785" s="174">
        <f t="shared" ref="B785:B848" si="211">+B784+TIME(1,0,0)</f>
        <v>43592.37499999813</v>
      </c>
      <c r="C785" s="127" t="str">
        <f t="shared" ca="1" si="197"/>
        <v/>
      </c>
      <c r="D785" s="180">
        <f t="shared" ca="1" si="198"/>
        <v>709</v>
      </c>
      <c r="E785" s="180">
        <f t="shared" ca="1" si="199"/>
        <v>44</v>
      </c>
      <c r="F785" s="180">
        <f t="shared" ca="1" si="200"/>
        <v>20</v>
      </c>
      <c r="G785" s="180" t="str">
        <f t="shared" ca="1" si="201"/>
        <v/>
      </c>
      <c r="H785" s="180">
        <f t="shared" ca="1" si="202"/>
        <v>4493</v>
      </c>
      <c r="I785" s="183">
        <f t="shared" ca="1" si="203"/>
        <v>17</v>
      </c>
      <c r="J785" s="176" t="str">
        <f t="shared" ca="1" si="204"/>
        <v/>
      </c>
      <c r="K785" s="127" t="str">
        <f t="shared" ca="1" si="205"/>
        <v/>
      </c>
      <c r="L785" s="183" t="str">
        <f t="shared" ca="1" si="206"/>
        <v/>
      </c>
      <c r="M785" s="127" t="str">
        <f t="shared" ca="1" si="207"/>
        <v/>
      </c>
      <c r="N785" s="127" t="str">
        <f t="shared" ca="1" si="208"/>
        <v/>
      </c>
      <c r="O785" s="180" t="str">
        <f t="shared" ca="1" si="209"/>
        <v/>
      </c>
      <c r="P785" s="183" t="str">
        <f t="shared" ca="1" si="210"/>
        <v/>
      </c>
      <c r="Q785" s="120" t="str">
        <f t="shared" ca="1" si="196"/>
        <v/>
      </c>
      <c r="R785" s="77">
        <f ca="1">IFERROR(SUM($I$15:I785)/$N$5,"")</f>
        <v>0.18185554704743029</v>
      </c>
    </row>
    <row r="786" spans="1:18" x14ac:dyDescent="0.25">
      <c r="A786" s="169">
        <v>17</v>
      </c>
      <c r="B786" s="174">
        <f t="shared" si="211"/>
        <v>43592.416666664794</v>
      </c>
      <c r="C786" s="127" t="str">
        <f t="shared" ca="1" si="197"/>
        <v/>
      </c>
      <c r="D786" s="180">
        <f t="shared" ca="1" si="198"/>
        <v>711</v>
      </c>
      <c r="E786" s="180">
        <f t="shared" ca="1" si="199"/>
        <v>44</v>
      </c>
      <c r="F786" s="180">
        <f t="shared" ca="1" si="200"/>
        <v>22</v>
      </c>
      <c r="G786" s="180" t="str">
        <f t="shared" ca="1" si="201"/>
        <v/>
      </c>
      <c r="H786" s="180">
        <f t="shared" ca="1" si="202"/>
        <v>4673</v>
      </c>
      <c r="I786" s="183">
        <f t="shared" ca="1" si="203"/>
        <v>18</v>
      </c>
      <c r="J786" s="176" t="str">
        <f t="shared" ca="1" si="204"/>
        <v/>
      </c>
      <c r="K786" s="127" t="str">
        <f t="shared" ca="1" si="205"/>
        <v/>
      </c>
      <c r="L786" s="183" t="str">
        <f t="shared" ca="1" si="206"/>
        <v/>
      </c>
      <c r="M786" s="127" t="str">
        <f t="shared" ca="1" si="207"/>
        <v/>
      </c>
      <c r="N786" s="127" t="str">
        <f t="shared" ca="1" si="208"/>
        <v/>
      </c>
      <c r="O786" s="180" t="str">
        <f t="shared" ca="1" si="209"/>
        <v/>
      </c>
      <c r="P786" s="183" t="str">
        <f t="shared" ca="1" si="210"/>
        <v/>
      </c>
      <c r="Q786" s="120" t="str">
        <f t="shared" ca="1" si="196"/>
        <v/>
      </c>
      <c r="R786" s="77">
        <f ca="1">IFERROR(SUM($I$15:I786)/$N$5,"")</f>
        <v>0.18195689383361111</v>
      </c>
    </row>
    <row r="787" spans="1:18" x14ac:dyDescent="0.25">
      <c r="A787" s="169">
        <v>18</v>
      </c>
      <c r="B787" s="174">
        <f t="shared" si="211"/>
        <v>43592.458333331459</v>
      </c>
      <c r="C787" s="127" t="str">
        <f t="shared" ca="1" si="197"/>
        <v/>
      </c>
      <c r="D787" s="180">
        <f t="shared" ca="1" si="198"/>
        <v>715</v>
      </c>
      <c r="E787" s="180">
        <f t="shared" ca="1" si="199"/>
        <v>44</v>
      </c>
      <c r="F787" s="180">
        <f t="shared" ca="1" si="200"/>
        <v>22</v>
      </c>
      <c r="G787" s="180" t="str">
        <f t="shared" ca="1" si="201"/>
        <v/>
      </c>
      <c r="H787" s="180">
        <f t="shared" ca="1" si="202"/>
        <v>4976</v>
      </c>
      <c r="I787" s="183">
        <f t="shared" ca="1" si="203"/>
        <v>19</v>
      </c>
      <c r="J787" s="176" t="str">
        <f t="shared" ca="1" si="204"/>
        <v/>
      </c>
      <c r="K787" s="127" t="str">
        <f t="shared" ca="1" si="205"/>
        <v/>
      </c>
      <c r="L787" s="183" t="str">
        <f t="shared" ca="1" si="206"/>
        <v/>
      </c>
      <c r="M787" s="127" t="str">
        <f t="shared" ca="1" si="207"/>
        <v/>
      </c>
      <c r="N787" s="127" t="str">
        <f t="shared" ca="1" si="208"/>
        <v/>
      </c>
      <c r="O787" s="180" t="str">
        <f t="shared" ca="1" si="209"/>
        <v/>
      </c>
      <c r="P787" s="183" t="str">
        <f t="shared" ca="1" si="210"/>
        <v/>
      </c>
      <c r="Q787" s="120" t="str">
        <f t="shared" ca="1" si="196"/>
        <v/>
      </c>
      <c r="R787" s="77">
        <f ca="1">IFERROR(SUM($I$15:I787)/$N$5,"")</f>
        <v>0.18206387099680194</v>
      </c>
    </row>
    <row r="788" spans="1:18" x14ac:dyDescent="0.25">
      <c r="A788" s="169">
        <v>19</v>
      </c>
      <c r="B788" s="174">
        <f t="shared" si="211"/>
        <v>43592.499999998123</v>
      </c>
      <c r="C788" s="127" t="str">
        <f t="shared" ca="1" si="197"/>
        <v/>
      </c>
      <c r="D788" s="180">
        <f t="shared" ca="1" si="198"/>
        <v>717</v>
      </c>
      <c r="E788" s="180">
        <f t="shared" ca="1" si="199"/>
        <v>44</v>
      </c>
      <c r="F788" s="180">
        <f t="shared" ca="1" si="200"/>
        <v>22</v>
      </c>
      <c r="G788" s="180" t="str">
        <f t="shared" ca="1" si="201"/>
        <v/>
      </c>
      <c r="H788" s="180">
        <f t="shared" ca="1" si="202"/>
        <v>5052</v>
      </c>
      <c r="I788" s="183">
        <f t="shared" ca="1" si="203"/>
        <v>19</v>
      </c>
      <c r="J788" s="176" t="str">
        <f t="shared" ca="1" si="204"/>
        <v/>
      </c>
      <c r="K788" s="127" t="str">
        <f t="shared" ca="1" si="205"/>
        <v/>
      </c>
      <c r="L788" s="183" t="str">
        <f t="shared" ca="1" si="206"/>
        <v/>
      </c>
      <c r="M788" s="127" t="str">
        <f t="shared" ca="1" si="207"/>
        <v/>
      </c>
      <c r="N788" s="127" t="str">
        <f t="shared" ca="1" si="208"/>
        <v/>
      </c>
      <c r="O788" s="180" t="str">
        <f t="shared" ca="1" si="209"/>
        <v/>
      </c>
      <c r="P788" s="183" t="str">
        <f t="shared" ca="1" si="210"/>
        <v/>
      </c>
      <c r="Q788" s="120" t="str">
        <f t="shared" ca="1" si="196"/>
        <v/>
      </c>
      <c r="R788" s="77">
        <f ca="1">IFERROR(SUM($I$15:I788)/$N$5,"")</f>
        <v>0.18217084815999279</v>
      </c>
    </row>
    <row r="789" spans="1:18" x14ac:dyDescent="0.25">
      <c r="A789" s="169">
        <v>20</v>
      </c>
      <c r="B789" s="174">
        <f t="shared" si="211"/>
        <v>43592.541666664787</v>
      </c>
      <c r="C789" s="127" t="str">
        <f t="shared" ca="1" si="197"/>
        <v/>
      </c>
      <c r="D789" s="180">
        <f t="shared" ca="1" si="198"/>
        <v>711</v>
      </c>
      <c r="E789" s="180">
        <f t="shared" ca="1" si="199"/>
        <v>44</v>
      </c>
      <c r="F789" s="180">
        <f t="shared" ca="1" si="200"/>
        <v>20</v>
      </c>
      <c r="G789" s="180" t="str">
        <f t="shared" ca="1" si="201"/>
        <v/>
      </c>
      <c r="H789" s="180">
        <f t="shared" ca="1" si="202"/>
        <v>5092</v>
      </c>
      <c r="I789" s="183">
        <f t="shared" ca="1" si="203"/>
        <v>20</v>
      </c>
      <c r="J789" s="176" t="str">
        <f t="shared" ca="1" si="204"/>
        <v/>
      </c>
      <c r="K789" s="127" t="str">
        <f t="shared" ca="1" si="205"/>
        <v/>
      </c>
      <c r="L789" s="183" t="str">
        <f t="shared" ca="1" si="206"/>
        <v/>
      </c>
      <c r="M789" s="127" t="str">
        <f t="shared" ca="1" si="207"/>
        <v/>
      </c>
      <c r="N789" s="127" t="str">
        <f t="shared" ca="1" si="208"/>
        <v/>
      </c>
      <c r="O789" s="180" t="str">
        <f t="shared" ca="1" si="209"/>
        <v/>
      </c>
      <c r="P789" s="183" t="str">
        <f t="shared" ca="1" si="210"/>
        <v/>
      </c>
      <c r="Q789" s="120" t="str">
        <f t="shared" ca="1" si="196"/>
        <v/>
      </c>
      <c r="R789" s="77">
        <f ca="1">IFERROR(SUM($I$15:I789)/$N$5,"")</f>
        <v>0.18228345570019369</v>
      </c>
    </row>
    <row r="790" spans="1:18" x14ac:dyDescent="0.25">
      <c r="A790" s="169">
        <v>21</v>
      </c>
      <c r="B790" s="174">
        <f t="shared" si="211"/>
        <v>43592.583333331451</v>
      </c>
      <c r="C790" s="127" t="str">
        <f t="shared" ca="1" si="197"/>
        <v/>
      </c>
      <c r="D790" s="180">
        <f t="shared" ca="1" si="198"/>
        <v>705</v>
      </c>
      <c r="E790" s="180">
        <f t="shared" ca="1" si="199"/>
        <v>44</v>
      </c>
      <c r="F790" s="180">
        <f t="shared" ca="1" si="200"/>
        <v>20</v>
      </c>
      <c r="G790" s="180" t="str">
        <f t="shared" ca="1" si="201"/>
        <v/>
      </c>
      <c r="H790" s="180">
        <f t="shared" ca="1" si="202"/>
        <v>5137</v>
      </c>
      <c r="I790" s="183">
        <f t="shared" ca="1" si="203"/>
        <v>18</v>
      </c>
      <c r="J790" s="176" t="str">
        <f t="shared" ca="1" si="204"/>
        <v/>
      </c>
      <c r="K790" s="127" t="str">
        <f t="shared" ca="1" si="205"/>
        <v/>
      </c>
      <c r="L790" s="183" t="str">
        <f t="shared" ca="1" si="206"/>
        <v/>
      </c>
      <c r="M790" s="127" t="str">
        <f t="shared" ca="1" si="207"/>
        <v/>
      </c>
      <c r="N790" s="127" t="str">
        <f t="shared" ca="1" si="208"/>
        <v/>
      </c>
      <c r="O790" s="180" t="str">
        <f t="shared" ca="1" si="209"/>
        <v/>
      </c>
      <c r="P790" s="183" t="str">
        <f t="shared" ca="1" si="210"/>
        <v/>
      </c>
      <c r="Q790" s="120" t="str">
        <f t="shared" ca="1" si="196"/>
        <v/>
      </c>
      <c r="R790" s="77">
        <f ca="1">IFERROR(SUM($I$15:I790)/$N$5,"")</f>
        <v>0.18238480248637448</v>
      </c>
    </row>
    <row r="791" spans="1:18" x14ac:dyDescent="0.25">
      <c r="A791" s="169">
        <v>22</v>
      </c>
      <c r="B791" s="174">
        <f t="shared" si="211"/>
        <v>43592.624999998116</v>
      </c>
      <c r="C791" s="127" t="str">
        <f t="shared" ca="1" si="197"/>
        <v/>
      </c>
      <c r="D791" s="180">
        <f t="shared" ca="1" si="198"/>
        <v>701</v>
      </c>
      <c r="E791" s="180">
        <f t="shared" ca="1" si="199"/>
        <v>44</v>
      </c>
      <c r="F791" s="180">
        <f t="shared" ca="1" si="200"/>
        <v>22</v>
      </c>
      <c r="G791" s="180" t="str">
        <f t="shared" ca="1" si="201"/>
        <v/>
      </c>
      <c r="H791" s="180">
        <f t="shared" ca="1" si="202"/>
        <v>5061</v>
      </c>
      <c r="I791" s="183">
        <f t="shared" ca="1" si="203"/>
        <v>18</v>
      </c>
      <c r="J791" s="176" t="str">
        <f t="shared" ca="1" si="204"/>
        <v/>
      </c>
      <c r="K791" s="127" t="str">
        <f t="shared" ca="1" si="205"/>
        <v/>
      </c>
      <c r="L791" s="183" t="str">
        <f t="shared" ca="1" si="206"/>
        <v/>
      </c>
      <c r="M791" s="127" t="str">
        <f t="shared" ca="1" si="207"/>
        <v/>
      </c>
      <c r="N791" s="127" t="str">
        <f t="shared" ca="1" si="208"/>
        <v/>
      </c>
      <c r="O791" s="180" t="str">
        <f t="shared" ca="1" si="209"/>
        <v/>
      </c>
      <c r="P791" s="183" t="str">
        <f t="shared" ca="1" si="210"/>
        <v/>
      </c>
      <c r="Q791" s="120" t="str">
        <f t="shared" ca="1" si="196"/>
        <v/>
      </c>
      <c r="R791" s="77">
        <f ca="1">IFERROR(SUM($I$15:I791)/$N$5,"")</f>
        <v>0.1824861492725553</v>
      </c>
    </row>
    <row r="792" spans="1:18" x14ac:dyDescent="0.25">
      <c r="A792" s="169">
        <v>23</v>
      </c>
      <c r="B792" s="174">
        <f t="shared" si="211"/>
        <v>43592.66666666478</v>
      </c>
      <c r="C792" s="127" t="str">
        <f t="shared" ca="1" si="197"/>
        <v/>
      </c>
      <c r="D792" s="180">
        <f t="shared" ca="1" si="198"/>
        <v>700</v>
      </c>
      <c r="E792" s="180">
        <f t="shared" ca="1" si="199"/>
        <v>44</v>
      </c>
      <c r="F792" s="180">
        <f t="shared" ca="1" si="200"/>
        <v>20</v>
      </c>
      <c r="G792" s="180" t="str">
        <f t="shared" ca="1" si="201"/>
        <v/>
      </c>
      <c r="H792" s="180">
        <f t="shared" ca="1" si="202"/>
        <v>4928</v>
      </c>
      <c r="I792" s="183">
        <f t="shared" ca="1" si="203"/>
        <v>19</v>
      </c>
      <c r="J792" s="176" t="str">
        <f t="shared" ca="1" si="204"/>
        <v/>
      </c>
      <c r="K792" s="127" t="str">
        <f t="shared" ca="1" si="205"/>
        <v/>
      </c>
      <c r="L792" s="183" t="str">
        <f t="shared" ca="1" si="206"/>
        <v/>
      </c>
      <c r="M792" s="127" t="str">
        <f t="shared" ca="1" si="207"/>
        <v/>
      </c>
      <c r="N792" s="127" t="str">
        <f t="shared" ca="1" si="208"/>
        <v/>
      </c>
      <c r="O792" s="180" t="str">
        <f t="shared" ca="1" si="209"/>
        <v/>
      </c>
      <c r="P792" s="183" t="str">
        <f t="shared" ca="1" si="210"/>
        <v/>
      </c>
      <c r="Q792" s="120" t="str">
        <f t="shared" ca="1" si="196"/>
        <v/>
      </c>
      <c r="R792" s="77">
        <f ca="1">IFERROR(SUM($I$15:I792)/$N$5,"")</f>
        <v>0.18259312643574613</v>
      </c>
    </row>
    <row r="793" spans="1:18" x14ac:dyDescent="0.25">
      <c r="A793" s="169">
        <v>24</v>
      </c>
      <c r="B793" s="174">
        <f t="shared" si="211"/>
        <v>43592.708333331444</v>
      </c>
      <c r="C793" s="127" t="str">
        <f t="shared" ca="1" si="197"/>
        <v/>
      </c>
      <c r="D793" s="180">
        <f t="shared" ca="1" si="198"/>
        <v>700</v>
      </c>
      <c r="E793" s="180">
        <f t="shared" ca="1" si="199"/>
        <v>44</v>
      </c>
      <c r="F793" s="180">
        <f t="shared" ca="1" si="200"/>
        <v>22</v>
      </c>
      <c r="G793" s="180" t="str">
        <f t="shared" ca="1" si="201"/>
        <v/>
      </c>
      <c r="H793" s="180">
        <f t="shared" ca="1" si="202"/>
        <v>4842</v>
      </c>
      <c r="I793" s="183">
        <f t="shared" ca="1" si="203"/>
        <v>20</v>
      </c>
      <c r="J793" s="176" t="str">
        <f t="shared" ca="1" si="204"/>
        <v/>
      </c>
      <c r="K793" s="127" t="str">
        <f t="shared" ca="1" si="205"/>
        <v/>
      </c>
      <c r="L793" s="183" t="str">
        <f t="shared" ca="1" si="206"/>
        <v/>
      </c>
      <c r="M793" s="127" t="str">
        <f t="shared" ca="1" si="207"/>
        <v/>
      </c>
      <c r="N793" s="127" t="str">
        <f t="shared" ca="1" si="208"/>
        <v/>
      </c>
      <c r="O793" s="180" t="str">
        <f t="shared" ca="1" si="209"/>
        <v/>
      </c>
      <c r="P793" s="183" t="str">
        <f t="shared" ca="1" si="210"/>
        <v/>
      </c>
      <c r="Q793" s="120" t="str">
        <f t="shared" ca="1" si="196"/>
        <v/>
      </c>
      <c r="R793" s="77">
        <f ca="1">IFERROR(SUM($I$15:I793)/$N$5,"")</f>
        <v>0.18270573397594703</v>
      </c>
    </row>
    <row r="794" spans="1:18" x14ac:dyDescent="0.25">
      <c r="A794" s="169">
        <v>25</v>
      </c>
      <c r="B794" s="174">
        <f t="shared" si="211"/>
        <v>43592.749999998108</v>
      </c>
      <c r="C794" s="127" t="str">
        <f t="shared" ca="1" si="197"/>
        <v/>
      </c>
      <c r="D794" s="180">
        <f t="shared" ca="1" si="198"/>
        <v>700</v>
      </c>
      <c r="E794" s="180">
        <f t="shared" ca="1" si="199"/>
        <v>44</v>
      </c>
      <c r="F794" s="180">
        <f t="shared" ca="1" si="200"/>
        <v>20</v>
      </c>
      <c r="G794" s="180" t="str">
        <f t="shared" ca="1" si="201"/>
        <v/>
      </c>
      <c r="H794" s="180">
        <f t="shared" ca="1" si="202"/>
        <v>4828</v>
      </c>
      <c r="I794" s="183">
        <f t="shared" ca="1" si="203"/>
        <v>22</v>
      </c>
      <c r="J794" s="176" t="str">
        <f t="shared" ca="1" si="204"/>
        <v/>
      </c>
      <c r="K794" s="127" t="str">
        <f t="shared" ca="1" si="205"/>
        <v/>
      </c>
      <c r="L794" s="183" t="str">
        <f t="shared" ca="1" si="206"/>
        <v/>
      </c>
      <c r="M794" s="127" t="str">
        <f t="shared" ca="1" si="207"/>
        <v/>
      </c>
      <c r="N794" s="127" t="str">
        <f t="shared" ca="1" si="208"/>
        <v/>
      </c>
      <c r="O794" s="180" t="str">
        <f t="shared" ca="1" si="209"/>
        <v/>
      </c>
      <c r="P794" s="183" t="str">
        <f t="shared" ca="1" si="210"/>
        <v/>
      </c>
      <c r="Q794" s="120" t="str">
        <f t="shared" ca="1" si="196"/>
        <v/>
      </c>
      <c r="R794" s="77">
        <f ca="1">IFERROR(SUM($I$15:I794)/$N$5,"")</f>
        <v>0.18282960227016801</v>
      </c>
    </row>
    <row r="795" spans="1:18" x14ac:dyDescent="0.25">
      <c r="A795" s="169">
        <v>26</v>
      </c>
      <c r="B795" s="174">
        <f t="shared" si="211"/>
        <v>43592.791666664772</v>
      </c>
      <c r="C795" s="127" t="str">
        <f t="shared" ca="1" si="197"/>
        <v/>
      </c>
      <c r="D795" s="180">
        <f t="shared" ca="1" si="198"/>
        <v>700</v>
      </c>
      <c r="E795" s="180">
        <f t="shared" ca="1" si="199"/>
        <v>46</v>
      </c>
      <c r="F795" s="180">
        <f t="shared" ca="1" si="200"/>
        <v>18</v>
      </c>
      <c r="G795" s="180">
        <f t="shared" ca="1" si="201"/>
        <v>185.64</v>
      </c>
      <c r="H795" s="180">
        <f t="shared" ca="1" si="202"/>
        <v>4804</v>
      </c>
      <c r="I795" s="183">
        <f t="shared" ca="1" si="203"/>
        <v>16</v>
      </c>
      <c r="J795" s="176" t="str">
        <f t="shared" ca="1" si="204"/>
        <v/>
      </c>
      <c r="K795" s="127" t="str">
        <f t="shared" ca="1" si="205"/>
        <v/>
      </c>
      <c r="L795" s="183" t="str">
        <f t="shared" ca="1" si="206"/>
        <v/>
      </c>
      <c r="M795" s="127" t="str">
        <f t="shared" ca="1" si="207"/>
        <v/>
      </c>
      <c r="N795" s="127" t="str">
        <f t="shared" ca="1" si="208"/>
        <v/>
      </c>
      <c r="O795" s="180" t="str">
        <f t="shared" ca="1" si="209"/>
        <v/>
      </c>
      <c r="P795" s="183" t="str">
        <f t="shared" ca="1" si="210"/>
        <v/>
      </c>
      <c r="Q795" s="120" t="str">
        <f t="shared" ca="1" si="196"/>
        <v/>
      </c>
      <c r="R795" s="77">
        <f ca="1">IFERROR(SUM($I$15:I795)/$N$5,"")</f>
        <v>0.18291968830232871</v>
      </c>
    </row>
    <row r="796" spans="1:18" x14ac:dyDescent="0.25">
      <c r="A796" s="169">
        <v>27</v>
      </c>
      <c r="B796" s="174">
        <f t="shared" si="211"/>
        <v>43592.833333331437</v>
      </c>
      <c r="C796" s="127" t="str">
        <f t="shared" ca="1" si="197"/>
        <v/>
      </c>
      <c r="D796" s="180">
        <f t="shared" ca="1" si="198"/>
        <v>700</v>
      </c>
      <c r="E796" s="180">
        <f t="shared" ca="1" si="199"/>
        <v>46</v>
      </c>
      <c r="F796" s="180">
        <f t="shared" ca="1" si="200"/>
        <v>17</v>
      </c>
      <c r="G796" s="180" t="str">
        <f t="shared" ca="1" si="201"/>
        <v/>
      </c>
      <c r="H796" s="180">
        <f t="shared" ca="1" si="202"/>
        <v>4737</v>
      </c>
      <c r="I796" s="183">
        <f t="shared" ca="1" si="203"/>
        <v>18</v>
      </c>
      <c r="J796" s="176" t="str">
        <f t="shared" ca="1" si="204"/>
        <v/>
      </c>
      <c r="K796" s="127" t="str">
        <f t="shared" ca="1" si="205"/>
        <v/>
      </c>
      <c r="L796" s="183" t="str">
        <f t="shared" ca="1" si="206"/>
        <v/>
      </c>
      <c r="M796" s="127" t="str">
        <f t="shared" ca="1" si="207"/>
        <v/>
      </c>
      <c r="N796" s="127" t="str">
        <f t="shared" ca="1" si="208"/>
        <v/>
      </c>
      <c r="O796" s="180" t="str">
        <f t="shared" ca="1" si="209"/>
        <v/>
      </c>
      <c r="P796" s="183" t="str">
        <f t="shared" ca="1" si="210"/>
        <v/>
      </c>
      <c r="Q796" s="120" t="str">
        <f t="shared" ca="1" si="196"/>
        <v/>
      </c>
      <c r="R796" s="77">
        <f ca="1">IFERROR(SUM($I$15:I796)/$N$5,"")</f>
        <v>0.18302103508850953</v>
      </c>
    </row>
    <row r="797" spans="1:18" x14ac:dyDescent="0.25">
      <c r="A797" s="169">
        <v>28</v>
      </c>
      <c r="B797" s="174">
        <f t="shared" si="211"/>
        <v>43592.874999998101</v>
      </c>
      <c r="C797" s="127" t="str">
        <f t="shared" ca="1" si="197"/>
        <v/>
      </c>
      <c r="D797" s="180">
        <f t="shared" ca="1" si="198"/>
        <v>700</v>
      </c>
      <c r="E797" s="180">
        <f t="shared" ca="1" si="199"/>
        <v>44</v>
      </c>
      <c r="F797" s="180">
        <f t="shared" ca="1" si="200"/>
        <v>16</v>
      </c>
      <c r="G797" s="180" t="str">
        <f t="shared" ca="1" si="201"/>
        <v/>
      </c>
      <c r="H797" s="180">
        <f t="shared" ca="1" si="202"/>
        <v>4960</v>
      </c>
      <c r="I797" s="183">
        <f t="shared" ca="1" si="203"/>
        <v>16</v>
      </c>
      <c r="J797" s="176" t="str">
        <f t="shared" ca="1" si="204"/>
        <v/>
      </c>
      <c r="K797" s="127" t="str">
        <f t="shared" ca="1" si="205"/>
        <v/>
      </c>
      <c r="L797" s="183" t="str">
        <f t="shared" ca="1" si="206"/>
        <v/>
      </c>
      <c r="M797" s="127" t="str">
        <f t="shared" ca="1" si="207"/>
        <v/>
      </c>
      <c r="N797" s="127" t="str">
        <f t="shared" ca="1" si="208"/>
        <v/>
      </c>
      <c r="O797" s="180" t="str">
        <f t="shared" ca="1" si="209"/>
        <v/>
      </c>
      <c r="P797" s="183" t="str">
        <f t="shared" ca="1" si="210"/>
        <v/>
      </c>
      <c r="Q797" s="120" t="str">
        <f t="shared" ca="1" si="196"/>
        <v/>
      </c>
      <c r="R797" s="77">
        <f ca="1">IFERROR(SUM($I$15:I797)/$N$5,"")</f>
        <v>0.18311112112067024</v>
      </c>
    </row>
    <row r="798" spans="1:18" x14ac:dyDescent="0.25">
      <c r="A798" s="169">
        <v>29</v>
      </c>
      <c r="B798" s="174">
        <f t="shared" si="211"/>
        <v>43592.916666664765</v>
      </c>
      <c r="C798" s="127" t="str">
        <f t="shared" ca="1" si="197"/>
        <v/>
      </c>
      <c r="D798" s="180">
        <f t="shared" ca="1" si="198"/>
        <v>700</v>
      </c>
      <c r="E798" s="180">
        <f t="shared" ca="1" si="199"/>
        <v>44</v>
      </c>
      <c r="F798" s="180">
        <f t="shared" ca="1" si="200"/>
        <v>18</v>
      </c>
      <c r="G798" s="180" t="str">
        <f t="shared" ca="1" si="201"/>
        <v/>
      </c>
      <c r="H798" s="180">
        <f t="shared" ca="1" si="202"/>
        <v>5016</v>
      </c>
      <c r="I798" s="183">
        <f t="shared" ca="1" si="203"/>
        <v>15</v>
      </c>
      <c r="J798" s="176" t="str">
        <f t="shared" ca="1" si="204"/>
        <v/>
      </c>
      <c r="K798" s="127" t="str">
        <f t="shared" ca="1" si="205"/>
        <v/>
      </c>
      <c r="L798" s="183" t="str">
        <f t="shared" ca="1" si="206"/>
        <v/>
      </c>
      <c r="M798" s="127" t="str">
        <f t="shared" ca="1" si="207"/>
        <v/>
      </c>
      <c r="N798" s="127" t="str">
        <f t="shared" ca="1" si="208"/>
        <v/>
      </c>
      <c r="O798" s="180" t="str">
        <f t="shared" ca="1" si="209"/>
        <v/>
      </c>
      <c r="P798" s="183" t="str">
        <f t="shared" ca="1" si="210"/>
        <v/>
      </c>
      <c r="Q798" s="120" t="str">
        <f t="shared" ca="1" si="196"/>
        <v/>
      </c>
      <c r="R798" s="77">
        <f ca="1">IFERROR(SUM($I$15:I798)/$N$5,"")</f>
        <v>0.18319557677582091</v>
      </c>
    </row>
    <row r="799" spans="1:18" x14ac:dyDescent="0.25">
      <c r="A799" s="169">
        <v>30</v>
      </c>
      <c r="B799" s="174">
        <f t="shared" si="211"/>
        <v>43592.958333331429</v>
      </c>
      <c r="C799" s="127" t="str">
        <f t="shared" ca="1" si="197"/>
        <v/>
      </c>
      <c r="D799" s="180">
        <f t="shared" ca="1" si="198"/>
        <v>700</v>
      </c>
      <c r="E799" s="180">
        <f t="shared" ca="1" si="199"/>
        <v>44</v>
      </c>
      <c r="F799" s="180">
        <f t="shared" ca="1" si="200"/>
        <v>18</v>
      </c>
      <c r="G799" s="180" t="str">
        <f t="shared" ca="1" si="201"/>
        <v/>
      </c>
      <c r="H799" s="180">
        <f t="shared" ca="1" si="202"/>
        <v>4276</v>
      </c>
      <c r="I799" s="183">
        <f t="shared" ca="1" si="203"/>
        <v>16</v>
      </c>
      <c r="J799" s="176" t="str">
        <f t="shared" ca="1" si="204"/>
        <v/>
      </c>
      <c r="K799" s="127" t="str">
        <f t="shared" ca="1" si="205"/>
        <v/>
      </c>
      <c r="L799" s="183" t="str">
        <f t="shared" ca="1" si="206"/>
        <v/>
      </c>
      <c r="M799" s="127" t="str">
        <f t="shared" ca="1" si="207"/>
        <v/>
      </c>
      <c r="N799" s="127" t="str">
        <f t="shared" ca="1" si="208"/>
        <v/>
      </c>
      <c r="O799" s="180" t="str">
        <f t="shared" ca="1" si="209"/>
        <v/>
      </c>
      <c r="P799" s="183" t="str">
        <f t="shared" ca="1" si="210"/>
        <v/>
      </c>
      <c r="Q799" s="120" t="str">
        <f t="shared" ca="1" si="196"/>
        <v/>
      </c>
      <c r="R799" s="77">
        <f ca="1">IFERROR(SUM($I$15:I799)/$N$5,"")</f>
        <v>0.18328566280798161</v>
      </c>
    </row>
    <row r="800" spans="1:18" x14ac:dyDescent="0.25">
      <c r="A800" s="169">
        <v>31</v>
      </c>
      <c r="B800" s="174">
        <f t="shared" si="211"/>
        <v>43592.999999998094</v>
      </c>
      <c r="C800" s="127" t="str">
        <f t="shared" ca="1" si="197"/>
        <v/>
      </c>
      <c r="D800" s="180">
        <f t="shared" ca="1" si="198"/>
        <v>695</v>
      </c>
      <c r="E800" s="180">
        <f t="shared" ca="1" si="199"/>
        <v>44</v>
      </c>
      <c r="F800" s="180">
        <f t="shared" ca="1" si="200"/>
        <v>17</v>
      </c>
      <c r="G800" s="180" t="str">
        <f t="shared" ca="1" si="201"/>
        <v/>
      </c>
      <c r="H800" s="180">
        <f t="shared" ca="1" si="202"/>
        <v>4162</v>
      </c>
      <c r="I800" s="183">
        <f t="shared" ca="1" si="203"/>
        <v>15</v>
      </c>
      <c r="J800" s="176" t="str">
        <f t="shared" ca="1" si="204"/>
        <v/>
      </c>
      <c r="K800" s="127" t="str">
        <f t="shared" ca="1" si="205"/>
        <v/>
      </c>
      <c r="L800" s="183" t="str">
        <f t="shared" ca="1" si="206"/>
        <v/>
      </c>
      <c r="M800" s="127" t="str">
        <f t="shared" ca="1" si="207"/>
        <v/>
      </c>
      <c r="N800" s="127" t="str">
        <f t="shared" ca="1" si="208"/>
        <v/>
      </c>
      <c r="O800" s="180" t="str">
        <f t="shared" ca="1" si="209"/>
        <v/>
      </c>
      <c r="P800" s="183" t="str">
        <f t="shared" ca="1" si="210"/>
        <v/>
      </c>
      <c r="Q800" s="120" t="str">
        <f t="shared" ca="1" si="196"/>
        <v/>
      </c>
      <c r="R800" s="77">
        <f ca="1">IFERROR(SUM($I$15:I800)/$N$5,"")</f>
        <v>0.18337011846313228</v>
      </c>
    </row>
    <row r="801" spans="1:18" x14ac:dyDescent="0.25">
      <c r="A801" s="169">
        <v>32</v>
      </c>
      <c r="B801" s="174">
        <f t="shared" si="211"/>
        <v>43593.041666664758</v>
      </c>
      <c r="C801" s="127" t="str">
        <f t="shared" ca="1" si="197"/>
        <v/>
      </c>
      <c r="D801" s="180">
        <f t="shared" ca="1" si="198"/>
        <v>695</v>
      </c>
      <c r="E801" s="180">
        <f t="shared" ca="1" si="199"/>
        <v>44</v>
      </c>
      <c r="F801" s="180">
        <f t="shared" ca="1" si="200"/>
        <v>18</v>
      </c>
      <c r="G801" s="180" t="str">
        <f t="shared" ca="1" si="201"/>
        <v/>
      </c>
      <c r="H801" s="180">
        <f t="shared" ca="1" si="202"/>
        <v>4503</v>
      </c>
      <c r="I801" s="183">
        <f t="shared" ca="1" si="203"/>
        <v>16</v>
      </c>
      <c r="J801" s="176" t="str">
        <f t="shared" ca="1" si="204"/>
        <v/>
      </c>
      <c r="K801" s="127" t="str">
        <f t="shared" ca="1" si="205"/>
        <v/>
      </c>
      <c r="L801" s="183" t="str">
        <f t="shared" ca="1" si="206"/>
        <v/>
      </c>
      <c r="M801" s="127" t="str">
        <f t="shared" ca="1" si="207"/>
        <v/>
      </c>
      <c r="N801" s="127" t="str">
        <f t="shared" ca="1" si="208"/>
        <v/>
      </c>
      <c r="O801" s="180" t="str">
        <f t="shared" ca="1" si="209"/>
        <v/>
      </c>
      <c r="P801" s="183" t="str">
        <f t="shared" ca="1" si="210"/>
        <v/>
      </c>
      <c r="Q801" s="120" t="str">
        <f t="shared" ca="1" si="196"/>
        <v/>
      </c>
      <c r="R801" s="77">
        <f ca="1">IFERROR(SUM($I$15:I801)/$N$5,"")</f>
        <v>0.18346020449529302</v>
      </c>
    </row>
    <row r="802" spans="1:18" x14ac:dyDescent="0.25">
      <c r="A802" s="169">
        <v>33</v>
      </c>
      <c r="B802" s="174">
        <f t="shared" si="211"/>
        <v>43593.083333331422</v>
      </c>
      <c r="C802" s="127" t="str">
        <f t="shared" ca="1" si="197"/>
        <v/>
      </c>
      <c r="D802" s="180">
        <f t="shared" ca="1" si="198"/>
        <v>690</v>
      </c>
      <c r="E802" s="180">
        <f t="shared" ca="1" si="199"/>
        <v>44</v>
      </c>
      <c r="F802" s="180">
        <f t="shared" ca="1" si="200"/>
        <v>16</v>
      </c>
      <c r="G802" s="180" t="str">
        <f t="shared" ca="1" si="201"/>
        <v/>
      </c>
      <c r="H802" s="180">
        <f t="shared" ca="1" si="202"/>
        <v>4563</v>
      </c>
      <c r="I802" s="183">
        <f t="shared" ca="1" si="203"/>
        <v>12</v>
      </c>
      <c r="J802" s="176" t="str">
        <f t="shared" ca="1" si="204"/>
        <v/>
      </c>
      <c r="K802" s="127" t="str">
        <f t="shared" ca="1" si="205"/>
        <v/>
      </c>
      <c r="L802" s="183" t="str">
        <f t="shared" ca="1" si="206"/>
        <v/>
      </c>
      <c r="M802" s="127" t="str">
        <f t="shared" ca="1" si="207"/>
        <v/>
      </c>
      <c r="N802" s="127" t="str">
        <f t="shared" ca="1" si="208"/>
        <v/>
      </c>
      <c r="O802" s="180" t="str">
        <f t="shared" ca="1" si="209"/>
        <v/>
      </c>
      <c r="P802" s="183" t="str">
        <f t="shared" ca="1" si="210"/>
        <v/>
      </c>
      <c r="Q802" s="120" t="str">
        <f t="shared" ca="1" si="196"/>
        <v/>
      </c>
      <c r="R802" s="77">
        <f ca="1">IFERROR(SUM($I$15:I802)/$N$5,"")</f>
        <v>0.18352776901941353</v>
      </c>
    </row>
    <row r="803" spans="1:18" x14ac:dyDescent="0.25">
      <c r="A803" s="169">
        <v>34</v>
      </c>
      <c r="B803" s="174">
        <f t="shared" si="211"/>
        <v>43593.124999998086</v>
      </c>
      <c r="C803" s="127" t="str">
        <f t="shared" ca="1" si="197"/>
        <v/>
      </c>
      <c r="D803" s="180">
        <f t="shared" ca="1" si="198"/>
        <v>690</v>
      </c>
      <c r="E803" s="180">
        <f t="shared" ca="1" si="199"/>
        <v>44</v>
      </c>
      <c r="F803" s="180">
        <f t="shared" ca="1" si="200"/>
        <v>16</v>
      </c>
      <c r="G803" s="180" t="str">
        <f t="shared" ca="1" si="201"/>
        <v/>
      </c>
      <c r="H803" s="180">
        <f t="shared" ca="1" si="202"/>
        <v>4613</v>
      </c>
      <c r="I803" s="183">
        <f t="shared" ca="1" si="203"/>
        <v>15</v>
      </c>
      <c r="J803" s="176" t="str">
        <f t="shared" ca="1" si="204"/>
        <v/>
      </c>
      <c r="K803" s="127" t="str">
        <f t="shared" ca="1" si="205"/>
        <v/>
      </c>
      <c r="L803" s="183" t="str">
        <f t="shared" ca="1" si="206"/>
        <v/>
      </c>
      <c r="M803" s="127" t="str">
        <f t="shared" ca="1" si="207"/>
        <v/>
      </c>
      <c r="N803" s="127" t="str">
        <f t="shared" ca="1" si="208"/>
        <v/>
      </c>
      <c r="O803" s="180" t="str">
        <f t="shared" ca="1" si="209"/>
        <v/>
      </c>
      <c r="P803" s="183" t="str">
        <f t="shared" ca="1" si="210"/>
        <v/>
      </c>
      <c r="Q803" s="120" t="str">
        <f t="shared" ca="1" si="196"/>
        <v/>
      </c>
      <c r="R803" s="77">
        <f ca="1">IFERROR(SUM($I$15:I803)/$N$5,"")</f>
        <v>0.1836122246745642</v>
      </c>
    </row>
    <row r="804" spans="1:18" x14ac:dyDescent="0.25">
      <c r="A804" s="169">
        <v>35</v>
      </c>
      <c r="B804" s="174">
        <f t="shared" si="211"/>
        <v>43593.166666664751</v>
      </c>
      <c r="C804" s="127" t="str">
        <f t="shared" ca="1" si="197"/>
        <v/>
      </c>
      <c r="D804" s="180">
        <f t="shared" ca="1" si="198"/>
        <v>690</v>
      </c>
      <c r="E804" s="180">
        <f t="shared" ca="1" si="199"/>
        <v>44</v>
      </c>
      <c r="F804" s="180">
        <f t="shared" ca="1" si="200"/>
        <v>18</v>
      </c>
      <c r="G804" s="180" t="str">
        <f t="shared" ca="1" si="201"/>
        <v/>
      </c>
      <c r="H804" s="180">
        <f t="shared" ca="1" si="202"/>
        <v>4724</v>
      </c>
      <c r="I804" s="183">
        <f t="shared" ca="1" si="203"/>
        <v>14</v>
      </c>
      <c r="J804" s="176" t="str">
        <f t="shared" ca="1" si="204"/>
        <v/>
      </c>
      <c r="K804" s="127" t="str">
        <f t="shared" ca="1" si="205"/>
        <v/>
      </c>
      <c r="L804" s="183" t="str">
        <f t="shared" ca="1" si="206"/>
        <v/>
      </c>
      <c r="M804" s="127" t="str">
        <f t="shared" ca="1" si="207"/>
        <v/>
      </c>
      <c r="N804" s="127" t="str">
        <f t="shared" ca="1" si="208"/>
        <v/>
      </c>
      <c r="O804" s="180" t="str">
        <f t="shared" ca="1" si="209"/>
        <v/>
      </c>
      <c r="P804" s="183" t="str">
        <f t="shared" ca="1" si="210"/>
        <v/>
      </c>
      <c r="Q804" s="120" t="str">
        <f t="shared" ref="Q804:Q867" ca="1" si="212">IFERROR(Q803-I804,"")</f>
        <v/>
      </c>
      <c r="R804" s="77">
        <f ca="1">IFERROR(SUM($I$15:I804)/$N$5,"")</f>
        <v>0.18369104995270483</v>
      </c>
    </row>
    <row r="805" spans="1:18" x14ac:dyDescent="0.25">
      <c r="A805" s="169">
        <v>36</v>
      </c>
      <c r="B805" s="174">
        <f t="shared" si="211"/>
        <v>43593.208333331415</v>
      </c>
      <c r="C805" s="127" t="str">
        <f t="shared" ca="1" si="197"/>
        <v/>
      </c>
      <c r="D805" s="180">
        <f t="shared" ca="1" si="198"/>
        <v>6985</v>
      </c>
      <c r="E805" s="180">
        <f t="shared" ca="1" si="199"/>
        <v>44</v>
      </c>
      <c r="F805" s="180">
        <f t="shared" ca="1" si="200"/>
        <v>18</v>
      </c>
      <c r="G805" s="180" t="str">
        <f t="shared" ca="1" si="201"/>
        <v/>
      </c>
      <c r="H805" s="180">
        <f t="shared" ca="1" si="202"/>
        <v>4578</v>
      </c>
      <c r="I805" s="183">
        <f t="shared" ca="1" si="203"/>
        <v>16</v>
      </c>
      <c r="J805" s="176" t="str">
        <f t="shared" ca="1" si="204"/>
        <v/>
      </c>
      <c r="K805" s="127" t="str">
        <f t="shared" ca="1" si="205"/>
        <v/>
      </c>
      <c r="L805" s="183" t="str">
        <f t="shared" ca="1" si="206"/>
        <v/>
      </c>
      <c r="M805" s="127" t="str">
        <f t="shared" ca="1" si="207"/>
        <v/>
      </c>
      <c r="N805" s="127" t="str">
        <f t="shared" ca="1" si="208"/>
        <v/>
      </c>
      <c r="O805" s="180" t="str">
        <f t="shared" ca="1" si="209"/>
        <v/>
      </c>
      <c r="P805" s="183" t="str">
        <f t="shared" ca="1" si="210"/>
        <v/>
      </c>
      <c r="Q805" s="120" t="str">
        <f t="shared" ca="1" si="212"/>
        <v/>
      </c>
      <c r="R805" s="77">
        <f ca="1">IFERROR(SUM($I$15:I805)/$N$5,"")</f>
        <v>0.18378113598486553</v>
      </c>
    </row>
    <row r="806" spans="1:18" x14ac:dyDescent="0.25">
      <c r="A806" s="169">
        <v>37</v>
      </c>
      <c r="B806" s="174">
        <f t="shared" si="211"/>
        <v>43593.249999998079</v>
      </c>
      <c r="C806" s="127" t="str">
        <f t="shared" ca="1" si="197"/>
        <v/>
      </c>
      <c r="D806" s="180">
        <f t="shared" ca="1" si="198"/>
        <v>685</v>
      </c>
      <c r="E806" s="180">
        <f t="shared" ca="1" si="199"/>
        <v>44</v>
      </c>
      <c r="F806" s="180">
        <f t="shared" ca="1" si="200"/>
        <v>17</v>
      </c>
      <c r="G806" s="180" t="str">
        <f t="shared" ca="1" si="201"/>
        <v/>
      </c>
      <c r="H806" s="180">
        <f t="shared" ca="1" si="202"/>
        <v>4640</v>
      </c>
      <c r="I806" s="183">
        <f t="shared" ca="1" si="203"/>
        <v>20</v>
      </c>
      <c r="J806" s="176" t="str">
        <f t="shared" ca="1" si="204"/>
        <v/>
      </c>
      <c r="K806" s="127" t="str">
        <f t="shared" ca="1" si="205"/>
        <v/>
      </c>
      <c r="L806" s="183" t="str">
        <f t="shared" ca="1" si="206"/>
        <v/>
      </c>
      <c r="M806" s="127" t="str">
        <f t="shared" ca="1" si="207"/>
        <v/>
      </c>
      <c r="N806" s="127" t="str">
        <f t="shared" ca="1" si="208"/>
        <v/>
      </c>
      <c r="O806" s="180" t="str">
        <f t="shared" ca="1" si="209"/>
        <v/>
      </c>
      <c r="P806" s="183" t="str">
        <f t="shared" ca="1" si="210"/>
        <v/>
      </c>
      <c r="Q806" s="120" t="str">
        <f t="shared" ca="1" si="212"/>
        <v/>
      </c>
      <c r="R806" s="77">
        <f ca="1">IFERROR(SUM($I$15:I806)/$N$5,"")</f>
        <v>0.18389374352506643</v>
      </c>
    </row>
    <row r="807" spans="1:18" x14ac:dyDescent="0.25">
      <c r="A807" s="169">
        <v>14</v>
      </c>
      <c r="B807" s="174">
        <f t="shared" si="211"/>
        <v>43593.291666664743</v>
      </c>
      <c r="C807" s="127" t="str">
        <f t="shared" ca="1" si="197"/>
        <v/>
      </c>
      <c r="D807" s="180">
        <f t="shared" ca="1" si="198"/>
        <v>685</v>
      </c>
      <c r="E807" s="180">
        <f t="shared" ca="1" si="199"/>
        <v>44</v>
      </c>
      <c r="F807" s="180">
        <f t="shared" ca="1" si="200"/>
        <v>18</v>
      </c>
      <c r="G807" s="180" t="str">
        <f t="shared" ca="1" si="201"/>
        <v/>
      </c>
      <c r="H807" s="180">
        <f t="shared" ca="1" si="202"/>
        <v>4790</v>
      </c>
      <c r="I807" s="183">
        <f t="shared" ca="1" si="203"/>
        <v>27</v>
      </c>
      <c r="J807" s="176" t="str">
        <f t="shared" ca="1" si="204"/>
        <v/>
      </c>
      <c r="K807" s="127" t="str">
        <f t="shared" ca="1" si="205"/>
        <v/>
      </c>
      <c r="L807" s="183" t="str">
        <f t="shared" ca="1" si="206"/>
        <v/>
      </c>
      <c r="M807" s="127" t="str">
        <f t="shared" ca="1" si="207"/>
        <v/>
      </c>
      <c r="N807" s="127" t="str">
        <f t="shared" ca="1" si="208"/>
        <v/>
      </c>
      <c r="O807" s="180" t="str">
        <f t="shared" ca="1" si="209"/>
        <v/>
      </c>
      <c r="P807" s="183" t="str">
        <f t="shared" ca="1" si="210"/>
        <v/>
      </c>
      <c r="Q807" s="120" t="str">
        <f t="shared" ca="1" si="212"/>
        <v/>
      </c>
      <c r="R807" s="77">
        <f ca="1">IFERROR(SUM($I$15:I807)/$N$5,"")</f>
        <v>0.18404576370433764</v>
      </c>
    </row>
    <row r="808" spans="1:18" x14ac:dyDescent="0.25">
      <c r="A808" s="169">
        <v>15</v>
      </c>
      <c r="B808" s="174">
        <f t="shared" si="211"/>
        <v>43593.333333331408</v>
      </c>
      <c r="C808" s="127" t="str">
        <f t="shared" ca="1" si="197"/>
        <v/>
      </c>
      <c r="D808" s="180">
        <f t="shared" ca="1" si="198"/>
        <v>685</v>
      </c>
      <c r="E808" s="180">
        <f t="shared" ca="1" si="199"/>
        <v>44</v>
      </c>
      <c r="F808" s="180">
        <f t="shared" ca="1" si="200"/>
        <v>17</v>
      </c>
      <c r="G808" s="180" t="str">
        <f t="shared" ca="1" si="201"/>
        <v/>
      </c>
      <c r="H808" s="180">
        <f t="shared" ca="1" si="202"/>
        <v>4911</v>
      </c>
      <c r="I808" s="183">
        <f t="shared" ca="1" si="203"/>
        <v>26</v>
      </c>
      <c r="J808" s="176" t="str">
        <f t="shared" ca="1" si="204"/>
        <v/>
      </c>
      <c r="K808" s="127" t="str">
        <f t="shared" ca="1" si="205"/>
        <v/>
      </c>
      <c r="L808" s="183" t="str">
        <f t="shared" ca="1" si="206"/>
        <v/>
      </c>
      <c r="M808" s="127" t="str">
        <f t="shared" ca="1" si="207"/>
        <v/>
      </c>
      <c r="N808" s="127" t="str">
        <f t="shared" ca="1" si="208"/>
        <v/>
      </c>
      <c r="O808" s="180" t="str">
        <f t="shared" ca="1" si="209"/>
        <v/>
      </c>
      <c r="P808" s="183" t="str">
        <f t="shared" ca="1" si="210"/>
        <v/>
      </c>
      <c r="Q808" s="120" t="str">
        <f t="shared" ca="1" si="212"/>
        <v/>
      </c>
      <c r="R808" s="77">
        <f ca="1">IFERROR(SUM($I$15:I808)/$N$5,"")</f>
        <v>0.18419215350659879</v>
      </c>
    </row>
    <row r="809" spans="1:18" x14ac:dyDescent="0.25">
      <c r="A809" s="169">
        <v>16</v>
      </c>
      <c r="B809" s="174">
        <f t="shared" si="211"/>
        <v>43593.374999998072</v>
      </c>
      <c r="C809" s="127" t="str">
        <f t="shared" ca="1" si="197"/>
        <v/>
      </c>
      <c r="D809" s="180">
        <f t="shared" ca="1" si="198"/>
        <v>680</v>
      </c>
      <c r="E809" s="180">
        <f t="shared" ca="1" si="199"/>
        <v>44</v>
      </c>
      <c r="F809" s="180">
        <f t="shared" ca="1" si="200"/>
        <v>18</v>
      </c>
      <c r="G809" s="180">
        <f t="shared" ca="1" si="201"/>
        <v>234.13</v>
      </c>
      <c r="H809" s="180">
        <f t="shared" ca="1" si="202"/>
        <v>4965</v>
      </c>
      <c r="I809" s="183">
        <f t="shared" ca="1" si="203"/>
        <v>26</v>
      </c>
      <c r="J809" s="176" t="str">
        <f t="shared" ca="1" si="204"/>
        <v/>
      </c>
      <c r="K809" s="127" t="str">
        <f t="shared" ca="1" si="205"/>
        <v/>
      </c>
      <c r="L809" s="183" t="str">
        <f t="shared" ca="1" si="206"/>
        <v/>
      </c>
      <c r="M809" s="127" t="str">
        <f t="shared" ca="1" si="207"/>
        <v/>
      </c>
      <c r="N809" s="127" t="str">
        <f t="shared" ca="1" si="208"/>
        <v/>
      </c>
      <c r="O809" s="180" t="str">
        <f t="shared" ca="1" si="209"/>
        <v/>
      </c>
      <c r="P809" s="183" t="str">
        <f t="shared" ca="1" si="210"/>
        <v/>
      </c>
      <c r="Q809" s="120" t="str">
        <f t="shared" ca="1" si="212"/>
        <v/>
      </c>
      <c r="R809" s="77">
        <f ca="1">IFERROR(SUM($I$15:I809)/$N$5,"")</f>
        <v>0.18433854330885996</v>
      </c>
    </row>
    <row r="810" spans="1:18" x14ac:dyDescent="0.25">
      <c r="A810" s="169">
        <v>17</v>
      </c>
      <c r="B810" s="174">
        <f t="shared" si="211"/>
        <v>43593.416666664736</v>
      </c>
      <c r="C810" s="127" t="str">
        <f t="shared" ca="1" si="197"/>
        <v/>
      </c>
      <c r="D810" s="180">
        <f t="shared" ca="1" si="198"/>
        <v>680</v>
      </c>
      <c r="E810" s="180">
        <f t="shared" ca="1" si="199"/>
        <v>44</v>
      </c>
      <c r="F810" s="180">
        <f t="shared" ca="1" si="200"/>
        <v>17</v>
      </c>
      <c r="G810" s="180" t="str">
        <f t="shared" ca="1" si="201"/>
        <v/>
      </c>
      <c r="H810" s="180">
        <f t="shared" ca="1" si="202"/>
        <v>4681</v>
      </c>
      <c r="I810" s="183">
        <f t="shared" ca="1" si="203"/>
        <v>28</v>
      </c>
      <c r="J810" s="176" t="str">
        <f t="shared" ca="1" si="204"/>
        <v/>
      </c>
      <c r="K810" s="127" t="str">
        <f t="shared" ca="1" si="205"/>
        <v/>
      </c>
      <c r="L810" s="183" t="str">
        <f t="shared" ca="1" si="206"/>
        <v/>
      </c>
      <c r="M810" s="127" t="str">
        <f t="shared" ca="1" si="207"/>
        <v/>
      </c>
      <c r="N810" s="127" t="str">
        <f t="shared" ca="1" si="208"/>
        <v/>
      </c>
      <c r="O810" s="180" t="str">
        <f t="shared" ca="1" si="209"/>
        <v/>
      </c>
      <c r="P810" s="183" t="str">
        <f t="shared" ca="1" si="210"/>
        <v/>
      </c>
      <c r="Q810" s="120" t="str">
        <f t="shared" ca="1" si="212"/>
        <v/>
      </c>
      <c r="R810" s="77">
        <f ca="1">IFERROR(SUM($I$15:I810)/$N$5,"")</f>
        <v>0.18449619386514121</v>
      </c>
    </row>
    <row r="811" spans="1:18" x14ac:dyDescent="0.25">
      <c r="A811" s="169">
        <v>18</v>
      </c>
      <c r="B811" s="174">
        <f t="shared" si="211"/>
        <v>43593.4583333314</v>
      </c>
      <c r="C811" s="127" t="str">
        <f t="shared" ca="1" si="197"/>
        <v/>
      </c>
      <c r="D811" s="180">
        <f t="shared" ca="1" si="198"/>
        <v>680</v>
      </c>
      <c r="E811" s="180">
        <f t="shared" ca="1" si="199"/>
        <v>44</v>
      </c>
      <c r="F811" s="180">
        <f t="shared" ca="1" si="200"/>
        <v>18</v>
      </c>
      <c r="G811" s="180" t="str">
        <f t="shared" ca="1" si="201"/>
        <v/>
      </c>
      <c r="H811" s="180">
        <f t="shared" ca="1" si="202"/>
        <v>4815</v>
      </c>
      <c r="I811" s="183">
        <f t="shared" ca="1" si="203"/>
        <v>27</v>
      </c>
      <c r="J811" s="176" t="str">
        <f t="shared" ca="1" si="204"/>
        <v/>
      </c>
      <c r="K811" s="127" t="str">
        <f t="shared" ca="1" si="205"/>
        <v/>
      </c>
      <c r="L811" s="183" t="str">
        <f t="shared" ca="1" si="206"/>
        <v/>
      </c>
      <c r="M811" s="127" t="str">
        <f t="shared" ca="1" si="207"/>
        <v/>
      </c>
      <c r="N811" s="127" t="str">
        <f t="shared" ca="1" si="208"/>
        <v/>
      </c>
      <c r="O811" s="180" t="str">
        <f t="shared" ca="1" si="209"/>
        <v/>
      </c>
      <c r="P811" s="183" t="str">
        <f t="shared" ca="1" si="210"/>
        <v/>
      </c>
      <c r="Q811" s="120" t="str">
        <f t="shared" ca="1" si="212"/>
        <v/>
      </c>
      <c r="R811" s="77">
        <f ca="1">IFERROR(SUM($I$15:I811)/$N$5,"")</f>
        <v>0.18464821404441242</v>
      </c>
    </row>
    <row r="812" spans="1:18" x14ac:dyDescent="0.25">
      <c r="A812" s="169">
        <v>19</v>
      </c>
      <c r="B812" s="174">
        <f t="shared" si="211"/>
        <v>43593.499999998065</v>
      </c>
      <c r="C812" s="127" t="str">
        <f t="shared" ca="1" si="197"/>
        <v/>
      </c>
      <c r="D812" s="180">
        <f t="shared" ca="1" si="198"/>
        <v>680</v>
      </c>
      <c r="E812" s="180">
        <f t="shared" ca="1" si="199"/>
        <v>44</v>
      </c>
      <c r="F812" s="180">
        <f t="shared" ca="1" si="200"/>
        <v>16</v>
      </c>
      <c r="G812" s="180" t="str">
        <f t="shared" ca="1" si="201"/>
        <v/>
      </c>
      <c r="H812" s="180">
        <f t="shared" ca="1" si="202"/>
        <v>4632</v>
      </c>
      <c r="I812" s="183">
        <f t="shared" ca="1" si="203"/>
        <v>20</v>
      </c>
      <c r="J812" s="176" t="str">
        <f t="shared" ca="1" si="204"/>
        <v/>
      </c>
      <c r="K812" s="127" t="str">
        <f t="shared" ca="1" si="205"/>
        <v/>
      </c>
      <c r="L812" s="183" t="str">
        <f t="shared" ca="1" si="206"/>
        <v/>
      </c>
      <c r="M812" s="127" t="str">
        <f t="shared" ca="1" si="207"/>
        <v/>
      </c>
      <c r="N812" s="127" t="str">
        <f t="shared" ca="1" si="208"/>
        <v/>
      </c>
      <c r="O812" s="180" t="str">
        <f t="shared" ca="1" si="209"/>
        <v/>
      </c>
      <c r="P812" s="183" t="str">
        <f t="shared" ca="1" si="210"/>
        <v/>
      </c>
      <c r="Q812" s="120" t="str">
        <f t="shared" ca="1" si="212"/>
        <v/>
      </c>
      <c r="R812" s="77">
        <f ca="1">IFERROR(SUM($I$15:I812)/$N$5,"")</f>
        <v>0.18476082158461329</v>
      </c>
    </row>
    <row r="813" spans="1:18" x14ac:dyDescent="0.25">
      <c r="A813" s="169">
        <v>20</v>
      </c>
      <c r="B813" s="174">
        <f t="shared" si="211"/>
        <v>43593.541666664729</v>
      </c>
      <c r="C813" s="127" t="str">
        <f t="shared" ca="1" si="197"/>
        <v/>
      </c>
      <c r="D813" s="180">
        <f t="shared" ca="1" si="198"/>
        <v>680</v>
      </c>
      <c r="E813" s="180">
        <f t="shared" ca="1" si="199"/>
        <v>44</v>
      </c>
      <c r="F813" s="180">
        <f t="shared" ca="1" si="200"/>
        <v>17</v>
      </c>
      <c r="G813" s="180" t="str">
        <f t="shared" ca="1" si="201"/>
        <v/>
      </c>
      <c r="H813" s="180">
        <f t="shared" ca="1" si="202"/>
        <v>4412</v>
      </c>
      <c r="I813" s="183">
        <f t="shared" ca="1" si="203"/>
        <v>17</v>
      </c>
      <c r="J813" s="176" t="str">
        <f t="shared" ca="1" si="204"/>
        <v/>
      </c>
      <c r="K813" s="127" t="str">
        <f t="shared" ca="1" si="205"/>
        <v/>
      </c>
      <c r="L813" s="183" t="str">
        <f t="shared" ca="1" si="206"/>
        <v/>
      </c>
      <c r="M813" s="127" t="str">
        <f t="shared" ca="1" si="207"/>
        <v/>
      </c>
      <c r="N813" s="127" t="str">
        <f t="shared" ca="1" si="208"/>
        <v/>
      </c>
      <c r="O813" s="180" t="str">
        <f t="shared" ca="1" si="209"/>
        <v/>
      </c>
      <c r="P813" s="183" t="str">
        <f t="shared" ca="1" si="210"/>
        <v/>
      </c>
      <c r="Q813" s="120" t="str">
        <f t="shared" ca="1" si="212"/>
        <v/>
      </c>
      <c r="R813" s="77">
        <f ca="1">IFERROR(SUM($I$15:I813)/$N$5,"")</f>
        <v>0.18485653799378407</v>
      </c>
    </row>
    <row r="814" spans="1:18" x14ac:dyDescent="0.25">
      <c r="A814" s="169">
        <v>21</v>
      </c>
      <c r="B814" s="174">
        <f t="shared" si="211"/>
        <v>43593.583333331393</v>
      </c>
      <c r="C814" s="127" t="str">
        <f t="shared" ca="1" si="197"/>
        <v/>
      </c>
      <c r="D814" s="180">
        <f t="shared" ca="1" si="198"/>
        <v>680</v>
      </c>
      <c r="E814" s="180">
        <f t="shared" ca="1" si="199"/>
        <v>44</v>
      </c>
      <c r="F814" s="180">
        <f t="shared" ca="1" si="200"/>
        <v>18</v>
      </c>
      <c r="G814" s="180" t="str">
        <f t="shared" ca="1" si="201"/>
        <v/>
      </c>
      <c r="H814" s="180">
        <f t="shared" ca="1" si="202"/>
        <v>4307</v>
      </c>
      <c r="I814" s="183">
        <f t="shared" ca="1" si="203"/>
        <v>14</v>
      </c>
      <c r="J814" s="176" t="str">
        <f t="shared" ca="1" si="204"/>
        <v/>
      </c>
      <c r="K814" s="127" t="str">
        <f t="shared" ca="1" si="205"/>
        <v/>
      </c>
      <c r="L814" s="183" t="str">
        <f t="shared" ca="1" si="206"/>
        <v/>
      </c>
      <c r="M814" s="127" t="str">
        <f t="shared" ca="1" si="207"/>
        <v/>
      </c>
      <c r="N814" s="127" t="str">
        <f t="shared" ca="1" si="208"/>
        <v/>
      </c>
      <c r="O814" s="180" t="str">
        <f t="shared" ca="1" si="209"/>
        <v/>
      </c>
      <c r="P814" s="183" t="str">
        <f t="shared" ca="1" si="210"/>
        <v/>
      </c>
      <c r="Q814" s="120" t="str">
        <f t="shared" ca="1" si="212"/>
        <v/>
      </c>
      <c r="R814" s="77">
        <f ca="1">IFERROR(SUM($I$15:I814)/$N$5,"")</f>
        <v>0.1849353632719247</v>
      </c>
    </row>
    <row r="815" spans="1:18" x14ac:dyDescent="0.25">
      <c r="A815" s="169">
        <v>22</v>
      </c>
      <c r="B815" s="174">
        <f t="shared" si="211"/>
        <v>43593.624999998057</v>
      </c>
      <c r="C815" s="127" t="str">
        <f t="shared" ca="1" si="197"/>
        <v/>
      </c>
      <c r="D815" s="180">
        <f t="shared" ca="1" si="198"/>
        <v>680</v>
      </c>
      <c r="E815" s="180">
        <f t="shared" ca="1" si="199"/>
        <v>44</v>
      </c>
      <c r="F815" s="180">
        <f t="shared" ca="1" si="200"/>
        <v>17</v>
      </c>
      <c r="G815" s="180" t="str">
        <f t="shared" ca="1" si="201"/>
        <v/>
      </c>
      <c r="H815" s="180">
        <f t="shared" ca="1" si="202"/>
        <v>4889</v>
      </c>
      <c r="I815" s="183">
        <f t="shared" ca="1" si="203"/>
        <v>13</v>
      </c>
      <c r="J815" s="176" t="str">
        <f t="shared" ca="1" si="204"/>
        <v/>
      </c>
      <c r="K815" s="127" t="str">
        <f t="shared" ca="1" si="205"/>
        <v/>
      </c>
      <c r="L815" s="183" t="str">
        <f t="shared" ca="1" si="206"/>
        <v/>
      </c>
      <c r="M815" s="127" t="str">
        <f t="shared" ca="1" si="207"/>
        <v/>
      </c>
      <c r="N815" s="127" t="str">
        <f t="shared" ca="1" si="208"/>
        <v/>
      </c>
      <c r="O815" s="180" t="str">
        <f t="shared" ca="1" si="209"/>
        <v/>
      </c>
      <c r="P815" s="183" t="str">
        <f t="shared" ca="1" si="210"/>
        <v/>
      </c>
      <c r="Q815" s="120" t="str">
        <f t="shared" ca="1" si="212"/>
        <v/>
      </c>
      <c r="R815" s="77">
        <f ca="1">IFERROR(SUM($I$15:I815)/$N$5,"")</f>
        <v>0.18500855817305525</v>
      </c>
    </row>
    <row r="816" spans="1:18" x14ac:dyDescent="0.25">
      <c r="A816" s="169">
        <v>23</v>
      </c>
      <c r="B816" s="174">
        <f t="shared" si="211"/>
        <v>43593.666666664722</v>
      </c>
      <c r="C816" s="127" t="str">
        <f t="shared" ca="1" si="197"/>
        <v/>
      </c>
      <c r="D816" s="180">
        <f t="shared" ca="1" si="198"/>
        <v>680</v>
      </c>
      <c r="E816" s="180">
        <f t="shared" ca="1" si="199"/>
        <v>44</v>
      </c>
      <c r="F816" s="180">
        <f t="shared" ca="1" si="200"/>
        <v>17</v>
      </c>
      <c r="G816" s="180" t="str">
        <f t="shared" ca="1" si="201"/>
        <v/>
      </c>
      <c r="H816" s="180">
        <f t="shared" ca="1" si="202"/>
        <v>4792</v>
      </c>
      <c r="I816" s="183">
        <f t="shared" ca="1" si="203"/>
        <v>13</v>
      </c>
      <c r="J816" s="176" t="str">
        <f t="shared" ca="1" si="204"/>
        <v/>
      </c>
      <c r="K816" s="127" t="str">
        <f t="shared" ca="1" si="205"/>
        <v/>
      </c>
      <c r="L816" s="183" t="str">
        <f t="shared" ca="1" si="206"/>
        <v/>
      </c>
      <c r="M816" s="127" t="str">
        <f t="shared" ca="1" si="207"/>
        <v/>
      </c>
      <c r="N816" s="127" t="str">
        <f t="shared" ca="1" si="208"/>
        <v/>
      </c>
      <c r="O816" s="180" t="str">
        <f t="shared" ca="1" si="209"/>
        <v/>
      </c>
      <c r="P816" s="183" t="str">
        <f t="shared" ca="1" si="210"/>
        <v/>
      </c>
      <c r="Q816" s="120" t="str">
        <f t="shared" ca="1" si="212"/>
        <v/>
      </c>
      <c r="R816" s="77">
        <f ca="1">IFERROR(SUM($I$15:I816)/$N$5,"")</f>
        <v>0.18508175307418584</v>
      </c>
    </row>
    <row r="817" spans="1:18" x14ac:dyDescent="0.25">
      <c r="A817" s="169">
        <v>24</v>
      </c>
      <c r="B817" s="174">
        <f t="shared" si="211"/>
        <v>43593.708333331386</v>
      </c>
      <c r="C817" s="127" t="str">
        <f t="shared" ca="1" si="197"/>
        <v/>
      </c>
      <c r="D817" s="180">
        <f t="shared" ca="1" si="198"/>
        <v>680</v>
      </c>
      <c r="E817" s="180">
        <f t="shared" ca="1" si="199"/>
        <v>44</v>
      </c>
      <c r="F817" s="180">
        <f t="shared" ca="1" si="200"/>
        <v>18</v>
      </c>
      <c r="G817" s="180" t="str">
        <f t="shared" ca="1" si="201"/>
        <v/>
      </c>
      <c r="H817" s="180">
        <f t="shared" ca="1" si="202"/>
        <v>4387</v>
      </c>
      <c r="I817" s="183">
        <f t="shared" ca="1" si="203"/>
        <v>14</v>
      </c>
      <c r="J817" s="176" t="str">
        <f t="shared" ca="1" si="204"/>
        <v/>
      </c>
      <c r="K817" s="127" t="str">
        <f t="shared" ca="1" si="205"/>
        <v/>
      </c>
      <c r="L817" s="183" t="str">
        <f t="shared" ca="1" si="206"/>
        <v/>
      </c>
      <c r="M817" s="127" t="str">
        <f t="shared" ca="1" si="207"/>
        <v/>
      </c>
      <c r="N817" s="127" t="str">
        <f t="shared" ca="1" si="208"/>
        <v/>
      </c>
      <c r="O817" s="180" t="str">
        <f t="shared" ca="1" si="209"/>
        <v/>
      </c>
      <c r="P817" s="183" t="str">
        <f t="shared" ca="1" si="210"/>
        <v/>
      </c>
      <c r="Q817" s="120" t="str">
        <f t="shared" ca="1" si="212"/>
        <v/>
      </c>
      <c r="R817" s="77">
        <f ca="1">IFERROR(SUM($I$15:I817)/$N$5,"")</f>
        <v>0.18516057835232647</v>
      </c>
    </row>
    <row r="818" spans="1:18" x14ac:dyDescent="0.25">
      <c r="A818" s="169">
        <v>25</v>
      </c>
      <c r="B818" s="174">
        <f t="shared" si="211"/>
        <v>43593.74999999805</v>
      </c>
      <c r="C818" s="127" t="str">
        <f t="shared" ca="1" si="197"/>
        <v/>
      </c>
      <c r="D818" s="180">
        <f t="shared" ca="1" si="198"/>
        <v>685</v>
      </c>
      <c r="E818" s="180">
        <f t="shared" ca="1" si="199"/>
        <v>44</v>
      </c>
      <c r="F818" s="180">
        <f t="shared" ca="1" si="200"/>
        <v>18</v>
      </c>
      <c r="G818" s="180" t="str">
        <f t="shared" ca="1" si="201"/>
        <v/>
      </c>
      <c r="H818" s="180">
        <f t="shared" ca="1" si="202"/>
        <v>4775</v>
      </c>
      <c r="I818" s="183">
        <f t="shared" ca="1" si="203"/>
        <v>13</v>
      </c>
      <c r="J818" s="176" t="str">
        <f t="shared" ca="1" si="204"/>
        <v/>
      </c>
      <c r="K818" s="127" t="str">
        <f t="shared" ca="1" si="205"/>
        <v/>
      </c>
      <c r="L818" s="183" t="str">
        <f t="shared" ca="1" si="206"/>
        <v/>
      </c>
      <c r="M818" s="127" t="str">
        <f t="shared" ca="1" si="207"/>
        <v/>
      </c>
      <c r="N818" s="127" t="str">
        <f t="shared" ca="1" si="208"/>
        <v/>
      </c>
      <c r="O818" s="180" t="str">
        <f t="shared" ca="1" si="209"/>
        <v/>
      </c>
      <c r="P818" s="183" t="str">
        <f t="shared" ca="1" si="210"/>
        <v/>
      </c>
      <c r="Q818" s="120" t="str">
        <f t="shared" ca="1" si="212"/>
        <v/>
      </c>
      <c r="R818" s="77">
        <f ca="1">IFERROR(SUM($I$15:I818)/$N$5,"")</f>
        <v>0.18523377325345705</v>
      </c>
    </row>
    <row r="819" spans="1:18" x14ac:dyDescent="0.25">
      <c r="A819" s="169">
        <v>26</v>
      </c>
      <c r="B819" s="174">
        <f t="shared" si="211"/>
        <v>43593.791666664714</v>
      </c>
      <c r="C819" s="127" t="str">
        <f t="shared" ca="1" si="197"/>
        <v/>
      </c>
      <c r="D819" s="180">
        <f t="shared" ca="1" si="198"/>
        <v>695</v>
      </c>
      <c r="E819" s="180">
        <f t="shared" ca="1" si="199"/>
        <v>44</v>
      </c>
      <c r="F819" s="180">
        <f t="shared" ca="1" si="200"/>
        <v>16</v>
      </c>
      <c r="G819" s="180" t="str">
        <f t="shared" ca="1" si="201"/>
        <v/>
      </c>
      <c r="H819" s="180">
        <f t="shared" ca="1" si="202"/>
        <v>5023</v>
      </c>
      <c r="I819" s="183">
        <f t="shared" ca="1" si="203"/>
        <v>12</v>
      </c>
      <c r="J819" s="176" t="str">
        <f t="shared" ca="1" si="204"/>
        <v/>
      </c>
      <c r="K819" s="127" t="str">
        <f t="shared" ca="1" si="205"/>
        <v/>
      </c>
      <c r="L819" s="183" t="str">
        <f t="shared" ca="1" si="206"/>
        <v/>
      </c>
      <c r="M819" s="127" t="str">
        <f t="shared" ca="1" si="207"/>
        <v/>
      </c>
      <c r="N819" s="127" t="str">
        <f t="shared" ca="1" si="208"/>
        <v/>
      </c>
      <c r="O819" s="180" t="str">
        <f t="shared" ca="1" si="209"/>
        <v/>
      </c>
      <c r="P819" s="183" t="str">
        <f t="shared" ca="1" si="210"/>
        <v/>
      </c>
      <c r="Q819" s="120" t="str">
        <f t="shared" ca="1" si="212"/>
        <v/>
      </c>
      <c r="R819" s="77">
        <f ca="1">IFERROR(SUM($I$15:I819)/$N$5,"")</f>
        <v>0.1853013377775776</v>
      </c>
    </row>
    <row r="820" spans="1:18" x14ac:dyDescent="0.25">
      <c r="A820" s="169">
        <v>27</v>
      </c>
      <c r="B820" s="174">
        <f t="shared" si="211"/>
        <v>43593.833333331379</v>
      </c>
      <c r="C820" s="127" t="str">
        <f t="shared" ca="1" si="197"/>
        <v/>
      </c>
      <c r="D820" s="180">
        <f t="shared" ca="1" si="198"/>
        <v>700</v>
      </c>
      <c r="E820" s="180">
        <f t="shared" ca="1" si="199"/>
        <v>44</v>
      </c>
      <c r="F820" s="180">
        <f t="shared" ca="1" si="200"/>
        <v>17</v>
      </c>
      <c r="G820" s="180" t="str">
        <f t="shared" ca="1" si="201"/>
        <v/>
      </c>
      <c r="H820" s="180">
        <f t="shared" ca="1" si="202"/>
        <v>4772</v>
      </c>
      <c r="I820" s="183">
        <f t="shared" ca="1" si="203"/>
        <v>20</v>
      </c>
      <c r="J820" s="176" t="str">
        <f t="shared" ca="1" si="204"/>
        <v/>
      </c>
      <c r="K820" s="127" t="str">
        <f t="shared" ca="1" si="205"/>
        <v/>
      </c>
      <c r="L820" s="183" t="str">
        <f t="shared" ca="1" si="206"/>
        <v/>
      </c>
      <c r="M820" s="127" t="str">
        <f t="shared" ca="1" si="207"/>
        <v/>
      </c>
      <c r="N820" s="127" t="str">
        <f t="shared" ca="1" si="208"/>
        <v/>
      </c>
      <c r="O820" s="180" t="str">
        <f t="shared" ca="1" si="209"/>
        <v/>
      </c>
      <c r="P820" s="183" t="str">
        <f t="shared" ca="1" si="210"/>
        <v/>
      </c>
      <c r="Q820" s="120" t="str">
        <f t="shared" ca="1" si="212"/>
        <v/>
      </c>
      <c r="R820" s="77">
        <f ca="1">IFERROR(SUM($I$15:I820)/$N$5,"")</f>
        <v>0.18541394531777847</v>
      </c>
    </row>
    <row r="821" spans="1:18" x14ac:dyDescent="0.25">
      <c r="A821" s="169">
        <v>28</v>
      </c>
      <c r="B821" s="174">
        <f t="shared" si="211"/>
        <v>43593.874999998043</v>
      </c>
      <c r="C821" s="127" t="str">
        <f t="shared" ca="1" si="197"/>
        <v/>
      </c>
      <c r="D821" s="180">
        <f t="shared" ca="1" si="198"/>
        <v>700</v>
      </c>
      <c r="E821" s="180">
        <f t="shared" ca="1" si="199"/>
        <v>44</v>
      </c>
      <c r="F821" s="180">
        <f t="shared" ca="1" si="200"/>
        <v>18</v>
      </c>
      <c r="G821" s="180" t="str">
        <f t="shared" ca="1" si="201"/>
        <v/>
      </c>
      <c r="H821" s="180">
        <f t="shared" ca="1" si="202"/>
        <v>4852</v>
      </c>
      <c r="I821" s="183">
        <f t="shared" ca="1" si="203"/>
        <v>16</v>
      </c>
      <c r="J821" s="176" t="str">
        <f t="shared" ca="1" si="204"/>
        <v/>
      </c>
      <c r="K821" s="127" t="str">
        <f t="shared" ca="1" si="205"/>
        <v/>
      </c>
      <c r="L821" s="183" t="str">
        <f t="shared" ca="1" si="206"/>
        <v/>
      </c>
      <c r="M821" s="127" t="str">
        <f t="shared" ca="1" si="207"/>
        <v/>
      </c>
      <c r="N821" s="127" t="str">
        <f t="shared" ca="1" si="208"/>
        <v/>
      </c>
      <c r="O821" s="180" t="str">
        <f t="shared" ca="1" si="209"/>
        <v/>
      </c>
      <c r="P821" s="183" t="str">
        <f t="shared" ca="1" si="210"/>
        <v/>
      </c>
      <c r="Q821" s="120" t="str">
        <f t="shared" ca="1" si="212"/>
        <v/>
      </c>
      <c r="R821" s="77">
        <f ca="1">IFERROR(SUM($I$15:I821)/$N$5,"")</f>
        <v>0.1855040313499392</v>
      </c>
    </row>
    <row r="822" spans="1:18" x14ac:dyDescent="0.25">
      <c r="A822" s="169">
        <v>29</v>
      </c>
      <c r="B822" s="174">
        <f t="shared" si="211"/>
        <v>43593.916666664707</v>
      </c>
      <c r="C822" s="127" t="str">
        <f t="shared" ca="1" si="197"/>
        <v/>
      </c>
      <c r="D822" s="180">
        <f t="shared" ca="1" si="198"/>
        <v>702</v>
      </c>
      <c r="E822" s="180">
        <f t="shared" ca="1" si="199"/>
        <v>44</v>
      </c>
      <c r="F822" s="180">
        <f t="shared" ca="1" si="200"/>
        <v>16</v>
      </c>
      <c r="G822" s="180">
        <f t="shared" ca="1" si="201"/>
        <v>233.44</v>
      </c>
      <c r="H822" s="180">
        <f t="shared" ca="1" si="202"/>
        <v>4772</v>
      </c>
      <c r="I822" s="183">
        <f t="shared" ca="1" si="203"/>
        <v>18</v>
      </c>
      <c r="J822" s="176" t="str">
        <f t="shared" ca="1" si="204"/>
        <v/>
      </c>
      <c r="K822" s="127" t="str">
        <f t="shared" ca="1" si="205"/>
        <v/>
      </c>
      <c r="L822" s="183" t="str">
        <f t="shared" ca="1" si="206"/>
        <v/>
      </c>
      <c r="M822" s="127" t="str">
        <f t="shared" ca="1" si="207"/>
        <v/>
      </c>
      <c r="N822" s="127" t="str">
        <f t="shared" ca="1" si="208"/>
        <v/>
      </c>
      <c r="O822" s="180" t="str">
        <f t="shared" ca="1" si="209"/>
        <v/>
      </c>
      <c r="P822" s="183" t="str">
        <f t="shared" ca="1" si="210"/>
        <v/>
      </c>
      <c r="Q822" s="120" t="str">
        <f t="shared" ca="1" si="212"/>
        <v/>
      </c>
      <c r="R822" s="77">
        <f ca="1">IFERROR(SUM($I$15:I822)/$N$5,"")</f>
        <v>0.18560537813611999</v>
      </c>
    </row>
    <row r="823" spans="1:18" x14ac:dyDescent="0.25">
      <c r="A823" s="169">
        <v>30</v>
      </c>
      <c r="B823" s="174">
        <f t="shared" si="211"/>
        <v>43593.958333331371</v>
      </c>
      <c r="C823" s="127" t="str">
        <f t="shared" ca="1" si="197"/>
        <v/>
      </c>
      <c r="D823" s="180">
        <f t="shared" ca="1" si="198"/>
        <v>684</v>
      </c>
      <c r="E823" s="180">
        <f t="shared" ca="1" si="199"/>
        <v>44</v>
      </c>
      <c r="F823" s="180">
        <f t="shared" ca="1" si="200"/>
        <v>16</v>
      </c>
      <c r="G823" s="180" t="str">
        <f t="shared" ca="1" si="201"/>
        <v/>
      </c>
      <c r="H823" s="180">
        <f t="shared" ca="1" si="202"/>
        <v>4343</v>
      </c>
      <c r="I823" s="183">
        <f t="shared" ca="1" si="203"/>
        <v>16</v>
      </c>
      <c r="J823" s="176" t="str">
        <f t="shared" ca="1" si="204"/>
        <v/>
      </c>
      <c r="K823" s="127" t="str">
        <f t="shared" ca="1" si="205"/>
        <v/>
      </c>
      <c r="L823" s="183" t="str">
        <f t="shared" ca="1" si="206"/>
        <v/>
      </c>
      <c r="M823" s="127" t="str">
        <f t="shared" ca="1" si="207"/>
        <v/>
      </c>
      <c r="N823" s="127" t="str">
        <f t="shared" ca="1" si="208"/>
        <v/>
      </c>
      <c r="O823" s="180" t="str">
        <f t="shared" ca="1" si="209"/>
        <v/>
      </c>
      <c r="P823" s="183" t="str">
        <f t="shared" ca="1" si="210"/>
        <v/>
      </c>
      <c r="Q823" s="120" t="str">
        <f t="shared" ca="1" si="212"/>
        <v/>
      </c>
      <c r="R823" s="77">
        <f ca="1">IFERROR(SUM($I$15:I823)/$N$5,"")</f>
        <v>0.1856954641682807</v>
      </c>
    </row>
    <row r="824" spans="1:18" x14ac:dyDescent="0.25">
      <c r="A824" s="169">
        <v>31</v>
      </c>
      <c r="B824" s="174">
        <f t="shared" si="211"/>
        <v>43593.999999998035</v>
      </c>
      <c r="C824" s="127" t="str">
        <f t="shared" ca="1" si="197"/>
        <v/>
      </c>
      <c r="D824" s="180">
        <f t="shared" ca="1" si="198"/>
        <v>693</v>
      </c>
      <c r="E824" s="180">
        <f t="shared" ca="1" si="199"/>
        <v>44</v>
      </c>
      <c r="F824" s="180">
        <f t="shared" ca="1" si="200"/>
        <v>17</v>
      </c>
      <c r="G824" s="180" t="str">
        <f t="shared" ca="1" si="201"/>
        <v/>
      </c>
      <c r="H824" s="180">
        <f t="shared" ca="1" si="202"/>
        <v>4559</v>
      </c>
      <c r="I824" s="183">
        <f t="shared" ca="1" si="203"/>
        <v>14</v>
      </c>
      <c r="J824" s="176" t="str">
        <f t="shared" ca="1" si="204"/>
        <v/>
      </c>
      <c r="K824" s="127" t="str">
        <f t="shared" ca="1" si="205"/>
        <v/>
      </c>
      <c r="L824" s="183" t="str">
        <f t="shared" ca="1" si="206"/>
        <v/>
      </c>
      <c r="M824" s="127" t="str">
        <f t="shared" ca="1" si="207"/>
        <v/>
      </c>
      <c r="N824" s="127" t="str">
        <f t="shared" ca="1" si="208"/>
        <v/>
      </c>
      <c r="O824" s="180" t="str">
        <f t="shared" ca="1" si="209"/>
        <v/>
      </c>
      <c r="P824" s="183" t="str">
        <f t="shared" ca="1" si="210"/>
        <v/>
      </c>
      <c r="Q824" s="120" t="str">
        <f t="shared" ca="1" si="212"/>
        <v/>
      </c>
      <c r="R824" s="77">
        <f ca="1">IFERROR(SUM($I$15:I824)/$N$5,"")</f>
        <v>0.18577428944642133</v>
      </c>
    </row>
    <row r="825" spans="1:18" x14ac:dyDescent="0.25">
      <c r="A825" s="169">
        <v>32</v>
      </c>
      <c r="B825" s="174">
        <f t="shared" si="211"/>
        <v>43594.0416666647</v>
      </c>
      <c r="C825" s="127" t="str">
        <f t="shared" ca="1" si="197"/>
        <v/>
      </c>
      <c r="D825" s="180">
        <f t="shared" ca="1" si="198"/>
        <v>686</v>
      </c>
      <c r="E825" s="180">
        <f t="shared" ca="1" si="199"/>
        <v>44</v>
      </c>
      <c r="F825" s="180">
        <f t="shared" ca="1" si="200"/>
        <v>16</v>
      </c>
      <c r="G825" s="180" t="str">
        <f t="shared" ca="1" si="201"/>
        <v/>
      </c>
      <c r="H825" s="180">
        <f t="shared" ca="1" si="202"/>
        <v>4823</v>
      </c>
      <c r="I825" s="183">
        <f t="shared" ca="1" si="203"/>
        <v>17</v>
      </c>
      <c r="J825" s="176" t="str">
        <f t="shared" ca="1" si="204"/>
        <v/>
      </c>
      <c r="K825" s="127" t="str">
        <f t="shared" ca="1" si="205"/>
        <v/>
      </c>
      <c r="L825" s="183" t="str">
        <f t="shared" ca="1" si="206"/>
        <v/>
      </c>
      <c r="M825" s="127" t="str">
        <f t="shared" ca="1" si="207"/>
        <v/>
      </c>
      <c r="N825" s="127" t="str">
        <f t="shared" ca="1" si="208"/>
        <v/>
      </c>
      <c r="O825" s="180" t="str">
        <f t="shared" ca="1" si="209"/>
        <v/>
      </c>
      <c r="P825" s="183" t="str">
        <f t="shared" ca="1" si="210"/>
        <v/>
      </c>
      <c r="Q825" s="120" t="str">
        <f t="shared" ca="1" si="212"/>
        <v/>
      </c>
      <c r="R825" s="77">
        <f ca="1">IFERROR(SUM($I$15:I825)/$N$5,"")</f>
        <v>0.1858700058555921</v>
      </c>
    </row>
    <row r="826" spans="1:18" x14ac:dyDescent="0.25">
      <c r="A826" s="169">
        <v>33</v>
      </c>
      <c r="B826" s="174">
        <f t="shared" si="211"/>
        <v>43594.083333331364</v>
      </c>
      <c r="C826" s="127" t="str">
        <f t="shared" ca="1" si="197"/>
        <v/>
      </c>
      <c r="D826" s="180">
        <f t="shared" ca="1" si="198"/>
        <v>680</v>
      </c>
      <c r="E826" s="180">
        <f t="shared" ca="1" si="199"/>
        <v>44</v>
      </c>
      <c r="F826" s="180">
        <f t="shared" ca="1" si="200"/>
        <v>17</v>
      </c>
      <c r="G826" s="180" t="str">
        <f t="shared" ca="1" si="201"/>
        <v/>
      </c>
      <c r="H826" s="180">
        <f t="shared" ca="1" si="202"/>
        <v>4689</v>
      </c>
      <c r="I826" s="183">
        <f t="shared" ca="1" si="203"/>
        <v>18</v>
      </c>
      <c r="J826" s="176" t="str">
        <f t="shared" ca="1" si="204"/>
        <v/>
      </c>
      <c r="K826" s="127" t="str">
        <f t="shared" ca="1" si="205"/>
        <v/>
      </c>
      <c r="L826" s="183" t="str">
        <f t="shared" ca="1" si="206"/>
        <v/>
      </c>
      <c r="M826" s="127" t="str">
        <f t="shared" ca="1" si="207"/>
        <v/>
      </c>
      <c r="N826" s="127" t="str">
        <f t="shared" ca="1" si="208"/>
        <v/>
      </c>
      <c r="O826" s="180" t="str">
        <f t="shared" ca="1" si="209"/>
        <v/>
      </c>
      <c r="P826" s="183" t="str">
        <f t="shared" ca="1" si="210"/>
        <v/>
      </c>
      <c r="Q826" s="120" t="str">
        <f t="shared" ca="1" si="212"/>
        <v/>
      </c>
      <c r="R826" s="77">
        <f ca="1">IFERROR(SUM($I$15:I826)/$N$5,"")</f>
        <v>0.18597135264177289</v>
      </c>
    </row>
    <row r="827" spans="1:18" x14ac:dyDescent="0.25">
      <c r="A827" s="169">
        <v>34</v>
      </c>
      <c r="B827" s="174">
        <f t="shared" si="211"/>
        <v>43594.124999998028</v>
      </c>
      <c r="C827" s="127" t="str">
        <f t="shared" ca="1" si="197"/>
        <v/>
      </c>
      <c r="D827" s="180">
        <f t="shared" ca="1" si="198"/>
        <v>668</v>
      </c>
      <c r="E827" s="180">
        <f t="shared" ca="1" si="199"/>
        <v>44</v>
      </c>
      <c r="F827" s="180">
        <f t="shared" ca="1" si="200"/>
        <v>18</v>
      </c>
      <c r="G827" s="180" t="str">
        <f t="shared" ca="1" si="201"/>
        <v/>
      </c>
      <c r="H827" s="180">
        <f t="shared" ca="1" si="202"/>
        <v>4586</v>
      </c>
      <c r="I827" s="183">
        <f t="shared" ca="1" si="203"/>
        <v>16</v>
      </c>
      <c r="J827" s="176" t="str">
        <f t="shared" ca="1" si="204"/>
        <v/>
      </c>
      <c r="K827" s="127" t="str">
        <f t="shared" ca="1" si="205"/>
        <v/>
      </c>
      <c r="L827" s="183" t="str">
        <f t="shared" ca="1" si="206"/>
        <v/>
      </c>
      <c r="M827" s="127" t="str">
        <f t="shared" ca="1" si="207"/>
        <v/>
      </c>
      <c r="N827" s="127" t="str">
        <f t="shared" ca="1" si="208"/>
        <v/>
      </c>
      <c r="O827" s="180" t="str">
        <f t="shared" ca="1" si="209"/>
        <v/>
      </c>
      <c r="P827" s="183" t="str">
        <f t="shared" ca="1" si="210"/>
        <v/>
      </c>
      <c r="Q827" s="120" t="str">
        <f t="shared" ca="1" si="212"/>
        <v/>
      </c>
      <c r="R827" s="77">
        <f ca="1">IFERROR(SUM($I$15:I827)/$N$5,"")</f>
        <v>0.1860614386739336</v>
      </c>
    </row>
    <row r="828" spans="1:18" x14ac:dyDescent="0.25">
      <c r="A828" s="169">
        <v>35</v>
      </c>
      <c r="B828" s="174">
        <f t="shared" si="211"/>
        <v>43594.166666664692</v>
      </c>
      <c r="C828" s="127" t="str">
        <f t="shared" ca="1" si="197"/>
        <v/>
      </c>
      <c r="D828" s="180">
        <f t="shared" ca="1" si="198"/>
        <v>670</v>
      </c>
      <c r="E828" s="180">
        <f t="shared" ca="1" si="199"/>
        <v>44</v>
      </c>
      <c r="F828" s="180">
        <f t="shared" ca="1" si="200"/>
        <v>16</v>
      </c>
      <c r="G828" s="180" t="str">
        <f t="shared" ca="1" si="201"/>
        <v/>
      </c>
      <c r="H828" s="180">
        <f t="shared" ca="1" si="202"/>
        <v>4798</v>
      </c>
      <c r="I828" s="183">
        <f t="shared" ca="1" si="203"/>
        <v>18</v>
      </c>
      <c r="J828" s="176" t="str">
        <f t="shared" ca="1" si="204"/>
        <v/>
      </c>
      <c r="K828" s="127" t="str">
        <f t="shared" ca="1" si="205"/>
        <v/>
      </c>
      <c r="L828" s="183" t="str">
        <f t="shared" ca="1" si="206"/>
        <v/>
      </c>
      <c r="M828" s="127" t="str">
        <f t="shared" ca="1" si="207"/>
        <v/>
      </c>
      <c r="N828" s="127" t="str">
        <f t="shared" ca="1" si="208"/>
        <v/>
      </c>
      <c r="O828" s="180" t="str">
        <f t="shared" ca="1" si="209"/>
        <v/>
      </c>
      <c r="P828" s="183" t="str">
        <f t="shared" ca="1" si="210"/>
        <v/>
      </c>
      <c r="Q828" s="120" t="str">
        <f t="shared" ca="1" si="212"/>
        <v/>
      </c>
      <c r="R828" s="77">
        <f ca="1">IFERROR(SUM($I$15:I828)/$N$5,"")</f>
        <v>0.18616278546011442</v>
      </c>
    </row>
    <row r="829" spans="1:18" x14ac:dyDescent="0.25">
      <c r="A829" s="169">
        <v>36</v>
      </c>
      <c r="B829" s="174">
        <f t="shared" si="211"/>
        <v>43594.208333331357</v>
      </c>
      <c r="C829" s="127" t="str">
        <f t="shared" ca="1" si="197"/>
        <v/>
      </c>
      <c r="D829" s="180">
        <f t="shared" ca="1" si="198"/>
        <v>664</v>
      </c>
      <c r="E829" s="180">
        <f t="shared" ca="1" si="199"/>
        <v>44</v>
      </c>
      <c r="F829" s="180">
        <f t="shared" ca="1" si="200"/>
        <v>17</v>
      </c>
      <c r="G829" s="180" t="str">
        <f t="shared" ca="1" si="201"/>
        <v/>
      </c>
      <c r="H829" s="180">
        <f t="shared" ca="1" si="202"/>
        <v>5267</v>
      </c>
      <c r="I829" s="183">
        <f t="shared" ca="1" si="203"/>
        <v>15</v>
      </c>
      <c r="J829" s="176" t="str">
        <f t="shared" ca="1" si="204"/>
        <v/>
      </c>
      <c r="K829" s="127" t="str">
        <f t="shared" ca="1" si="205"/>
        <v/>
      </c>
      <c r="L829" s="183" t="str">
        <f t="shared" ca="1" si="206"/>
        <v/>
      </c>
      <c r="M829" s="127" t="str">
        <f t="shared" ca="1" si="207"/>
        <v/>
      </c>
      <c r="N829" s="127" t="str">
        <f t="shared" ca="1" si="208"/>
        <v/>
      </c>
      <c r="O829" s="180" t="str">
        <f t="shared" ca="1" si="209"/>
        <v/>
      </c>
      <c r="P829" s="183" t="str">
        <f t="shared" ca="1" si="210"/>
        <v/>
      </c>
      <c r="Q829" s="120" t="str">
        <f t="shared" ca="1" si="212"/>
        <v/>
      </c>
      <c r="R829" s="77">
        <f ca="1">IFERROR(SUM($I$15:I829)/$N$5,"")</f>
        <v>0.18624724111526508</v>
      </c>
    </row>
    <row r="830" spans="1:18" x14ac:dyDescent="0.25">
      <c r="A830" s="169">
        <v>37</v>
      </c>
      <c r="B830" s="174">
        <f t="shared" si="211"/>
        <v>43594.249999998021</v>
      </c>
      <c r="C830" s="127" t="str">
        <f t="shared" ca="1" si="197"/>
        <v/>
      </c>
      <c r="D830" s="180">
        <f t="shared" ca="1" si="198"/>
        <v>690</v>
      </c>
      <c r="E830" s="180">
        <f t="shared" ca="1" si="199"/>
        <v>44</v>
      </c>
      <c r="F830" s="180">
        <f t="shared" ca="1" si="200"/>
        <v>16</v>
      </c>
      <c r="G830" s="180" t="str">
        <f t="shared" ca="1" si="201"/>
        <v/>
      </c>
      <c r="H830" s="180">
        <f t="shared" ca="1" si="202"/>
        <v>4610</v>
      </c>
      <c r="I830" s="183">
        <f t="shared" ca="1" si="203"/>
        <v>14</v>
      </c>
      <c r="J830" s="176" t="str">
        <f t="shared" ca="1" si="204"/>
        <v/>
      </c>
      <c r="K830" s="127" t="str">
        <f t="shared" ca="1" si="205"/>
        <v/>
      </c>
      <c r="L830" s="183" t="str">
        <f t="shared" ca="1" si="206"/>
        <v/>
      </c>
      <c r="M830" s="127" t="str">
        <f t="shared" ca="1" si="207"/>
        <v/>
      </c>
      <c r="N830" s="127" t="str">
        <f t="shared" ca="1" si="208"/>
        <v/>
      </c>
      <c r="O830" s="180" t="str">
        <f t="shared" ca="1" si="209"/>
        <v/>
      </c>
      <c r="P830" s="183" t="str">
        <f t="shared" ca="1" si="210"/>
        <v/>
      </c>
      <c r="Q830" s="120" t="str">
        <f t="shared" ca="1" si="212"/>
        <v/>
      </c>
      <c r="R830" s="77">
        <f ca="1">IFERROR(SUM($I$15:I830)/$N$5,"")</f>
        <v>0.18632606639340571</v>
      </c>
    </row>
    <row r="831" spans="1:18" x14ac:dyDescent="0.25">
      <c r="A831" s="169">
        <v>14</v>
      </c>
      <c r="B831" s="174">
        <f t="shared" si="211"/>
        <v>43594.291666664685</v>
      </c>
      <c r="C831" s="127" t="str">
        <f t="shared" ca="1" si="197"/>
        <v/>
      </c>
      <c r="D831" s="180">
        <f t="shared" ca="1" si="198"/>
        <v>686</v>
      </c>
      <c r="E831" s="180">
        <f t="shared" ca="1" si="199"/>
        <v>44</v>
      </c>
      <c r="F831" s="180">
        <f t="shared" ca="1" si="200"/>
        <v>17</v>
      </c>
      <c r="G831" s="180">
        <f t="shared" ca="1" si="201"/>
        <v>196.73</v>
      </c>
      <c r="H831" s="180">
        <f t="shared" ca="1" si="202"/>
        <v>5133</v>
      </c>
      <c r="I831" s="183">
        <f t="shared" ca="1" si="203"/>
        <v>20</v>
      </c>
      <c r="J831" s="176" t="str">
        <f t="shared" ca="1" si="204"/>
        <v/>
      </c>
      <c r="K831" s="127" t="str">
        <f t="shared" ca="1" si="205"/>
        <v/>
      </c>
      <c r="L831" s="183" t="str">
        <f t="shared" ca="1" si="206"/>
        <v/>
      </c>
      <c r="M831" s="127" t="str">
        <f t="shared" ca="1" si="207"/>
        <v/>
      </c>
      <c r="N831" s="127" t="str">
        <f t="shared" ca="1" si="208"/>
        <v/>
      </c>
      <c r="O831" s="180" t="str">
        <f t="shared" ca="1" si="209"/>
        <v/>
      </c>
      <c r="P831" s="183" t="str">
        <f t="shared" ca="1" si="210"/>
        <v/>
      </c>
      <c r="Q831" s="120" t="str">
        <f t="shared" ca="1" si="212"/>
        <v/>
      </c>
      <c r="R831" s="77">
        <f ca="1">IFERROR(SUM($I$15:I831)/$N$5,"")</f>
        <v>0.18643867393360661</v>
      </c>
    </row>
    <row r="832" spans="1:18" x14ac:dyDescent="0.25">
      <c r="A832" s="169">
        <v>15</v>
      </c>
      <c r="B832" s="174">
        <f t="shared" si="211"/>
        <v>43594.333333331349</v>
      </c>
      <c r="C832" s="127" t="str">
        <f t="shared" ca="1" si="197"/>
        <v/>
      </c>
      <c r="D832" s="180">
        <f t="shared" ca="1" si="198"/>
        <v>701</v>
      </c>
      <c r="E832" s="180">
        <f t="shared" ca="1" si="199"/>
        <v>44</v>
      </c>
      <c r="F832" s="180">
        <f t="shared" ca="1" si="200"/>
        <v>16</v>
      </c>
      <c r="G832" s="180">
        <f t="shared" ca="1" si="201"/>
        <v>185.64</v>
      </c>
      <c r="H832" s="180">
        <f t="shared" ca="1" si="202"/>
        <v>4537</v>
      </c>
      <c r="I832" s="183">
        <f t="shared" ca="1" si="203"/>
        <v>19</v>
      </c>
      <c r="J832" s="176" t="str">
        <f t="shared" ca="1" si="204"/>
        <v/>
      </c>
      <c r="K832" s="127" t="str">
        <f t="shared" ca="1" si="205"/>
        <v/>
      </c>
      <c r="L832" s="183" t="str">
        <f t="shared" ca="1" si="206"/>
        <v/>
      </c>
      <c r="M832" s="127" t="str">
        <f t="shared" ca="1" si="207"/>
        <v/>
      </c>
      <c r="N832" s="127" t="str">
        <f t="shared" ca="1" si="208"/>
        <v/>
      </c>
      <c r="O832" s="180" t="str">
        <f t="shared" ca="1" si="209"/>
        <v/>
      </c>
      <c r="P832" s="183" t="str">
        <f t="shared" ca="1" si="210"/>
        <v/>
      </c>
      <c r="Q832" s="120" t="str">
        <f t="shared" ca="1" si="212"/>
        <v/>
      </c>
      <c r="R832" s="77">
        <f ca="1">IFERROR(SUM($I$15:I832)/$N$5,"")</f>
        <v>0.18654565109679744</v>
      </c>
    </row>
    <row r="833" spans="1:18" x14ac:dyDescent="0.25">
      <c r="A833" s="169">
        <v>16</v>
      </c>
      <c r="B833" s="174">
        <f t="shared" si="211"/>
        <v>43594.374999998014</v>
      </c>
      <c r="C833" s="127" t="str">
        <f t="shared" ca="1" si="197"/>
        <v/>
      </c>
      <c r="D833" s="180">
        <f t="shared" ca="1" si="198"/>
        <v>707</v>
      </c>
      <c r="E833" s="180">
        <f t="shared" ca="1" si="199"/>
        <v>44</v>
      </c>
      <c r="F833" s="180">
        <f t="shared" ca="1" si="200"/>
        <v>16</v>
      </c>
      <c r="G833" s="180" t="str">
        <f t="shared" ca="1" si="201"/>
        <v/>
      </c>
      <c r="H833" s="180">
        <f t="shared" ca="1" si="202"/>
        <v>4365</v>
      </c>
      <c r="I833" s="183">
        <f t="shared" ca="1" si="203"/>
        <v>18</v>
      </c>
      <c r="J833" s="176" t="str">
        <f t="shared" ca="1" si="204"/>
        <v/>
      </c>
      <c r="K833" s="127" t="str">
        <f t="shared" ca="1" si="205"/>
        <v/>
      </c>
      <c r="L833" s="183" t="str">
        <f t="shared" ca="1" si="206"/>
        <v/>
      </c>
      <c r="M833" s="127" t="str">
        <f t="shared" ca="1" si="207"/>
        <v/>
      </c>
      <c r="N833" s="127" t="str">
        <f t="shared" ca="1" si="208"/>
        <v/>
      </c>
      <c r="O833" s="180" t="str">
        <f t="shared" ca="1" si="209"/>
        <v/>
      </c>
      <c r="P833" s="183" t="str">
        <f t="shared" ca="1" si="210"/>
        <v/>
      </c>
      <c r="Q833" s="120" t="str">
        <f t="shared" ca="1" si="212"/>
        <v/>
      </c>
      <c r="R833" s="77">
        <f ca="1">IFERROR(SUM($I$15:I833)/$N$5,"")</f>
        <v>0.18664699788297826</v>
      </c>
    </row>
    <row r="834" spans="1:18" x14ac:dyDescent="0.25">
      <c r="A834" s="169">
        <v>17</v>
      </c>
      <c r="B834" s="174">
        <f t="shared" si="211"/>
        <v>43594.416666664678</v>
      </c>
      <c r="C834" s="127" t="str">
        <f t="shared" ca="1" si="197"/>
        <v/>
      </c>
      <c r="D834" s="180">
        <f t="shared" ca="1" si="198"/>
        <v>706</v>
      </c>
      <c r="E834" s="180">
        <f t="shared" ca="1" si="199"/>
        <v>44</v>
      </c>
      <c r="F834" s="180">
        <f t="shared" ca="1" si="200"/>
        <v>18</v>
      </c>
      <c r="G834" s="180" t="str">
        <f t="shared" ca="1" si="201"/>
        <v/>
      </c>
      <c r="H834" s="180">
        <f t="shared" ca="1" si="202"/>
        <v>4411</v>
      </c>
      <c r="I834" s="183">
        <f t="shared" ca="1" si="203"/>
        <v>18</v>
      </c>
      <c r="J834" s="176" t="str">
        <f t="shared" ca="1" si="204"/>
        <v/>
      </c>
      <c r="K834" s="127" t="str">
        <f t="shared" ca="1" si="205"/>
        <v/>
      </c>
      <c r="L834" s="183" t="str">
        <f t="shared" ca="1" si="206"/>
        <v/>
      </c>
      <c r="M834" s="127" t="str">
        <f t="shared" ca="1" si="207"/>
        <v/>
      </c>
      <c r="N834" s="127" t="str">
        <f t="shared" ca="1" si="208"/>
        <v/>
      </c>
      <c r="O834" s="180" t="str">
        <f t="shared" ca="1" si="209"/>
        <v/>
      </c>
      <c r="P834" s="183" t="str">
        <f t="shared" ca="1" si="210"/>
        <v/>
      </c>
      <c r="Q834" s="120" t="str">
        <f t="shared" ca="1" si="212"/>
        <v/>
      </c>
      <c r="R834" s="77">
        <f ca="1">IFERROR(SUM($I$15:I834)/$N$5,"")</f>
        <v>0.18674834466915904</v>
      </c>
    </row>
    <row r="835" spans="1:18" x14ac:dyDescent="0.25">
      <c r="A835" s="169">
        <v>18</v>
      </c>
      <c r="B835" s="174">
        <f t="shared" si="211"/>
        <v>43594.458333331342</v>
      </c>
      <c r="C835" s="127" t="str">
        <f t="shared" ca="1" si="197"/>
        <v/>
      </c>
      <c r="D835" s="180">
        <f t="shared" ca="1" si="198"/>
        <v>708</v>
      </c>
      <c r="E835" s="180">
        <f t="shared" ca="1" si="199"/>
        <v>44</v>
      </c>
      <c r="F835" s="180">
        <f t="shared" ca="1" si="200"/>
        <v>16</v>
      </c>
      <c r="G835" s="180" t="str">
        <f t="shared" ca="1" si="201"/>
        <v/>
      </c>
      <c r="H835" s="180">
        <f t="shared" ca="1" si="202"/>
        <v>4482</v>
      </c>
      <c r="I835" s="183">
        <f t="shared" ca="1" si="203"/>
        <v>20</v>
      </c>
      <c r="J835" s="176" t="str">
        <f t="shared" ca="1" si="204"/>
        <v/>
      </c>
      <c r="K835" s="127" t="str">
        <f t="shared" ca="1" si="205"/>
        <v/>
      </c>
      <c r="L835" s="183" t="str">
        <f t="shared" ca="1" si="206"/>
        <v/>
      </c>
      <c r="M835" s="127" t="str">
        <f t="shared" ca="1" si="207"/>
        <v/>
      </c>
      <c r="N835" s="127" t="str">
        <f t="shared" ca="1" si="208"/>
        <v/>
      </c>
      <c r="O835" s="180" t="str">
        <f t="shared" ca="1" si="209"/>
        <v/>
      </c>
      <c r="P835" s="183" t="str">
        <f t="shared" ca="1" si="210"/>
        <v/>
      </c>
      <c r="Q835" s="120" t="str">
        <f t="shared" ca="1" si="212"/>
        <v/>
      </c>
      <c r="R835" s="77">
        <f ca="1">IFERROR(SUM($I$15:I835)/$N$5,"")</f>
        <v>0.18686095220935994</v>
      </c>
    </row>
    <row r="836" spans="1:18" x14ac:dyDescent="0.25">
      <c r="A836" s="169">
        <v>19</v>
      </c>
      <c r="B836" s="174">
        <f t="shared" si="211"/>
        <v>43594.499999998006</v>
      </c>
      <c r="C836" s="127" t="str">
        <f t="shared" ca="1" si="197"/>
        <v/>
      </c>
      <c r="D836" s="180">
        <f t="shared" ca="1" si="198"/>
        <v>704</v>
      </c>
      <c r="E836" s="180">
        <f t="shared" ca="1" si="199"/>
        <v>44</v>
      </c>
      <c r="F836" s="180">
        <f t="shared" ca="1" si="200"/>
        <v>16</v>
      </c>
      <c r="G836" s="180" t="str">
        <f t="shared" ca="1" si="201"/>
        <v/>
      </c>
      <c r="H836" s="180">
        <f t="shared" ca="1" si="202"/>
        <v>4518</v>
      </c>
      <c r="I836" s="183">
        <f t="shared" ca="1" si="203"/>
        <v>20</v>
      </c>
      <c r="J836" s="176" t="str">
        <f t="shared" ca="1" si="204"/>
        <v/>
      </c>
      <c r="K836" s="127" t="str">
        <f t="shared" ca="1" si="205"/>
        <v/>
      </c>
      <c r="L836" s="183" t="str">
        <f t="shared" ca="1" si="206"/>
        <v/>
      </c>
      <c r="M836" s="127" t="str">
        <f t="shared" ca="1" si="207"/>
        <v/>
      </c>
      <c r="N836" s="127" t="str">
        <f t="shared" ca="1" si="208"/>
        <v/>
      </c>
      <c r="O836" s="180" t="str">
        <f t="shared" ca="1" si="209"/>
        <v/>
      </c>
      <c r="P836" s="183" t="str">
        <f t="shared" ca="1" si="210"/>
        <v/>
      </c>
      <c r="Q836" s="120" t="str">
        <f t="shared" ca="1" si="212"/>
        <v/>
      </c>
      <c r="R836" s="77">
        <f ca="1">IFERROR(SUM($I$15:I836)/$N$5,"")</f>
        <v>0.18697355974956084</v>
      </c>
    </row>
    <row r="837" spans="1:18" x14ac:dyDescent="0.25">
      <c r="A837" s="169">
        <v>20</v>
      </c>
      <c r="B837" s="174">
        <f t="shared" si="211"/>
        <v>43594.541666664671</v>
      </c>
      <c r="C837" s="127" t="str">
        <f t="shared" ca="1" si="197"/>
        <v/>
      </c>
      <c r="D837" s="180">
        <f t="shared" ca="1" si="198"/>
        <v>702</v>
      </c>
      <c r="E837" s="180">
        <f t="shared" ca="1" si="199"/>
        <v>44</v>
      </c>
      <c r="F837" s="180">
        <f t="shared" ca="1" si="200"/>
        <v>16</v>
      </c>
      <c r="G837" s="180" t="str">
        <f t="shared" ca="1" si="201"/>
        <v/>
      </c>
      <c r="H837" s="180">
        <f t="shared" ca="1" si="202"/>
        <v>4423</v>
      </c>
      <c r="I837" s="183">
        <f t="shared" ca="1" si="203"/>
        <v>17</v>
      </c>
      <c r="J837" s="176" t="str">
        <f t="shared" ca="1" si="204"/>
        <v/>
      </c>
      <c r="K837" s="127" t="str">
        <f t="shared" ca="1" si="205"/>
        <v/>
      </c>
      <c r="L837" s="183" t="str">
        <f t="shared" ca="1" si="206"/>
        <v/>
      </c>
      <c r="M837" s="127" t="str">
        <f t="shared" ca="1" si="207"/>
        <v/>
      </c>
      <c r="N837" s="127" t="str">
        <f t="shared" ca="1" si="208"/>
        <v/>
      </c>
      <c r="O837" s="180" t="str">
        <f t="shared" ca="1" si="209"/>
        <v/>
      </c>
      <c r="P837" s="183" t="str">
        <f t="shared" ca="1" si="210"/>
        <v/>
      </c>
      <c r="Q837" s="120" t="str">
        <f t="shared" ca="1" si="212"/>
        <v/>
      </c>
      <c r="R837" s="77">
        <f ca="1">IFERROR(SUM($I$15:I837)/$N$5,"")</f>
        <v>0.18706927615873159</v>
      </c>
    </row>
    <row r="838" spans="1:18" x14ac:dyDescent="0.25">
      <c r="A838" s="169">
        <v>21</v>
      </c>
      <c r="B838" s="174">
        <f t="shared" si="211"/>
        <v>43594.583333331335</v>
      </c>
      <c r="C838" s="127" t="str">
        <f t="shared" ca="1" si="197"/>
        <v/>
      </c>
      <c r="D838" s="180">
        <f t="shared" ca="1" si="198"/>
        <v>700</v>
      </c>
      <c r="E838" s="180">
        <f t="shared" ca="1" si="199"/>
        <v>44</v>
      </c>
      <c r="F838" s="180">
        <f t="shared" ca="1" si="200"/>
        <v>15</v>
      </c>
      <c r="G838" s="180" t="str">
        <f t="shared" ca="1" si="201"/>
        <v/>
      </c>
      <c r="H838" s="180">
        <f t="shared" ca="1" si="202"/>
        <v>4368</v>
      </c>
      <c r="I838" s="183">
        <f t="shared" ca="1" si="203"/>
        <v>18</v>
      </c>
      <c r="J838" s="176" t="str">
        <f t="shared" ca="1" si="204"/>
        <v/>
      </c>
      <c r="K838" s="127" t="str">
        <f t="shared" ca="1" si="205"/>
        <v/>
      </c>
      <c r="L838" s="183" t="str">
        <f t="shared" ca="1" si="206"/>
        <v/>
      </c>
      <c r="M838" s="127" t="str">
        <f t="shared" ca="1" si="207"/>
        <v/>
      </c>
      <c r="N838" s="127" t="str">
        <f t="shared" ca="1" si="208"/>
        <v/>
      </c>
      <c r="O838" s="180" t="str">
        <f t="shared" ca="1" si="209"/>
        <v/>
      </c>
      <c r="P838" s="183" t="str">
        <f t="shared" ca="1" si="210"/>
        <v/>
      </c>
      <c r="Q838" s="120" t="str">
        <f t="shared" ca="1" si="212"/>
        <v/>
      </c>
      <c r="R838" s="77">
        <f ca="1">IFERROR(SUM($I$15:I838)/$N$5,"")</f>
        <v>0.18717062294491238</v>
      </c>
    </row>
    <row r="839" spans="1:18" x14ac:dyDescent="0.25">
      <c r="A839" s="169">
        <v>22</v>
      </c>
      <c r="B839" s="174">
        <f t="shared" si="211"/>
        <v>43594.624999997999</v>
      </c>
      <c r="C839" s="127" t="str">
        <f t="shared" ca="1" si="197"/>
        <v/>
      </c>
      <c r="D839" s="180">
        <f t="shared" ca="1" si="198"/>
        <v>696</v>
      </c>
      <c r="E839" s="180">
        <f t="shared" ca="1" si="199"/>
        <v>44</v>
      </c>
      <c r="F839" s="180">
        <f t="shared" ca="1" si="200"/>
        <v>16</v>
      </c>
      <c r="G839" s="180" t="str">
        <f t="shared" ca="1" si="201"/>
        <v/>
      </c>
      <c r="H839" s="180">
        <f t="shared" ca="1" si="202"/>
        <v>4482</v>
      </c>
      <c r="I839" s="183">
        <f t="shared" ca="1" si="203"/>
        <v>21</v>
      </c>
      <c r="J839" s="176" t="str">
        <f t="shared" ca="1" si="204"/>
        <v/>
      </c>
      <c r="K839" s="127" t="str">
        <f t="shared" ca="1" si="205"/>
        <v/>
      </c>
      <c r="L839" s="183" t="str">
        <f t="shared" ca="1" si="206"/>
        <v/>
      </c>
      <c r="M839" s="127" t="str">
        <f t="shared" ca="1" si="207"/>
        <v/>
      </c>
      <c r="N839" s="127" t="str">
        <f t="shared" ca="1" si="208"/>
        <v/>
      </c>
      <c r="O839" s="180" t="str">
        <f t="shared" ca="1" si="209"/>
        <v/>
      </c>
      <c r="P839" s="183" t="str">
        <f t="shared" ca="1" si="210"/>
        <v/>
      </c>
      <c r="Q839" s="120" t="str">
        <f t="shared" ca="1" si="212"/>
        <v/>
      </c>
      <c r="R839" s="77">
        <f ca="1">IFERROR(SUM($I$15:I839)/$N$5,"")</f>
        <v>0.18728886086212332</v>
      </c>
    </row>
    <row r="840" spans="1:18" x14ac:dyDescent="0.25">
      <c r="A840" s="169">
        <v>23</v>
      </c>
      <c r="B840" s="174">
        <f t="shared" si="211"/>
        <v>43594.666666664663</v>
      </c>
      <c r="C840" s="127" t="str">
        <f t="shared" ca="1" si="197"/>
        <v/>
      </c>
      <c r="D840" s="180">
        <f t="shared" ca="1" si="198"/>
        <v>704</v>
      </c>
      <c r="E840" s="180">
        <f t="shared" ca="1" si="199"/>
        <v>44</v>
      </c>
      <c r="F840" s="180">
        <f t="shared" ca="1" si="200"/>
        <v>16</v>
      </c>
      <c r="G840" s="180" t="str">
        <f t="shared" ca="1" si="201"/>
        <v/>
      </c>
      <c r="H840" s="180">
        <f t="shared" ca="1" si="202"/>
        <v>4092</v>
      </c>
      <c r="I840" s="183">
        <f t="shared" ca="1" si="203"/>
        <v>20</v>
      </c>
      <c r="J840" s="176" t="str">
        <f t="shared" ca="1" si="204"/>
        <v/>
      </c>
      <c r="K840" s="127" t="str">
        <f t="shared" ca="1" si="205"/>
        <v/>
      </c>
      <c r="L840" s="183" t="str">
        <f t="shared" ca="1" si="206"/>
        <v/>
      </c>
      <c r="M840" s="127" t="str">
        <f t="shared" ca="1" si="207"/>
        <v/>
      </c>
      <c r="N840" s="127" t="str">
        <f t="shared" ca="1" si="208"/>
        <v/>
      </c>
      <c r="O840" s="180" t="str">
        <f t="shared" ca="1" si="209"/>
        <v/>
      </c>
      <c r="P840" s="183" t="str">
        <f t="shared" ca="1" si="210"/>
        <v/>
      </c>
      <c r="Q840" s="120" t="str">
        <f t="shared" ca="1" si="212"/>
        <v/>
      </c>
      <c r="R840" s="77">
        <f ca="1">IFERROR(SUM($I$15:I840)/$N$5,"")</f>
        <v>0.18740146840232422</v>
      </c>
    </row>
    <row r="841" spans="1:18" x14ac:dyDescent="0.25">
      <c r="A841" s="169">
        <v>24</v>
      </c>
      <c r="B841" s="174">
        <f t="shared" si="211"/>
        <v>43594.708333331328</v>
      </c>
      <c r="C841" s="127" t="str">
        <f t="shared" ca="1" si="197"/>
        <v/>
      </c>
      <c r="D841" s="180">
        <f t="shared" ca="1" si="198"/>
        <v>692</v>
      </c>
      <c r="E841" s="180">
        <f t="shared" ca="1" si="199"/>
        <v>44</v>
      </c>
      <c r="F841" s="180">
        <f t="shared" ca="1" si="200"/>
        <v>16</v>
      </c>
      <c r="G841" s="180" t="str">
        <f t="shared" ca="1" si="201"/>
        <v/>
      </c>
      <c r="H841" s="180">
        <f t="shared" ca="1" si="202"/>
        <v>4415</v>
      </c>
      <c r="I841" s="183">
        <f t="shared" ca="1" si="203"/>
        <v>19</v>
      </c>
      <c r="J841" s="176" t="str">
        <f t="shared" ca="1" si="204"/>
        <v/>
      </c>
      <c r="K841" s="127" t="str">
        <f t="shared" ca="1" si="205"/>
        <v/>
      </c>
      <c r="L841" s="183" t="str">
        <f t="shared" ca="1" si="206"/>
        <v/>
      </c>
      <c r="M841" s="127" t="str">
        <f t="shared" ca="1" si="207"/>
        <v/>
      </c>
      <c r="N841" s="127" t="str">
        <f t="shared" ca="1" si="208"/>
        <v/>
      </c>
      <c r="O841" s="180" t="str">
        <f t="shared" ca="1" si="209"/>
        <v/>
      </c>
      <c r="P841" s="183" t="str">
        <f t="shared" ca="1" si="210"/>
        <v/>
      </c>
      <c r="Q841" s="120" t="str">
        <f t="shared" ca="1" si="212"/>
        <v/>
      </c>
      <c r="R841" s="77">
        <f ca="1">IFERROR(SUM($I$15:I841)/$N$5,"")</f>
        <v>0.18750844556551508</v>
      </c>
    </row>
    <row r="842" spans="1:18" x14ac:dyDescent="0.25">
      <c r="A842" s="169">
        <v>25</v>
      </c>
      <c r="B842" s="174">
        <f t="shared" si="211"/>
        <v>43594.749999997992</v>
      </c>
      <c r="C842" s="127" t="str">
        <f t="shared" ca="1" si="197"/>
        <v/>
      </c>
      <c r="D842" s="180">
        <f t="shared" ca="1" si="198"/>
        <v>697</v>
      </c>
      <c r="E842" s="180">
        <f t="shared" ca="1" si="199"/>
        <v>44</v>
      </c>
      <c r="F842" s="180">
        <f t="shared" ca="1" si="200"/>
        <v>16</v>
      </c>
      <c r="G842" s="180" t="str">
        <f t="shared" ca="1" si="201"/>
        <v/>
      </c>
      <c r="H842" s="180">
        <f t="shared" ca="1" si="202"/>
        <v>4345</v>
      </c>
      <c r="I842" s="183">
        <f t="shared" ca="1" si="203"/>
        <v>20</v>
      </c>
      <c r="J842" s="176" t="str">
        <f t="shared" ca="1" si="204"/>
        <v/>
      </c>
      <c r="K842" s="127" t="str">
        <f t="shared" ca="1" si="205"/>
        <v/>
      </c>
      <c r="L842" s="183" t="str">
        <f t="shared" ca="1" si="206"/>
        <v/>
      </c>
      <c r="M842" s="127" t="str">
        <f t="shared" ca="1" si="207"/>
        <v/>
      </c>
      <c r="N842" s="127" t="str">
        <f t="shared" ca="1" si="208"/>
        <v/>
      </c>
      <c r="O842" s="180" t="str">
        <f t="shared" ca="1" si="209"/>
        <v/>
      </c>
      <c r="P842" s="183" t="str">
        <f t="shared" ca="1" si="210"/>
        <v/>
      </c>
      <c r="Q842" s="120" t="str">
        <f t="shared" ca="1" si="212"/>
        <v/>
      </c>
      <c r="R842" s="77">
        <f ca="1">IFERROR(SUM($I$15:I842)/$N$5,"")</f>
        <v>0.18762105310571595</v>
      </c>
    </row>
    <row r="843" spans="1:18" x14ac:dyDescent="0.25">
      <c r="A843" s="169">
        <v>26</v>
      </c>
      <c r="B843" s="174">
        <f t="shared" si="211"/>
        <v>43594.791666664656</v>
      </c>
      <c r="C843" s="127" t="str">
        <f t="shared" ca="1" si="197"/>
        <v/>
      </c>
      <c r="D843" s="180">
        <f t="shared" ca="1" si="198"/>
        <v>700</v>
      </c>
      <c r="E843" s="180">
        <f t="shared" ca="1" si="199"/>
        <v>44</v>
      </c>
      <c r="F843" s="180">
        <f t="shared" ca="1" si="200"/>
        <v>15</v>
      </c>
      <c r="G843" s="180">
        <f t="shared" ca="1" si="201"/>
        <v>185.64</v>
      </c>
      <c r="H843" s="180">
        <f t="shared" ca="1" si="202"/>
        <v>4510</v>
      </c>
      <c r="I843" s="183">
        <f t="shared" ca="1" si="203"/>
        <v>22</v>
      </c>
      <c r="J843" s="176" t="str">
        <f t="shared" ca="1" si="204"/>
        <v/>
      </c>
      <c r="K843" s="127" t="str">
        <f t="shared" ca="1" si="205"/>
        <v/>
      </c>
      <c r="L843" s="183" t="str">
        <f t="shared" ca="1" si="206"/>
        <v/>
      </c>
      <c r="M843" s="127" t="str">
        <f t="shared" ca="1" si="207"/>
        <v/>
      </c>
      <c r="N843" s="127" t="str">
        <f t="shared" ca="1" si="208"/>
        <v/>
      </c>
      <c r="O843" s="180" t="str">
        <f t="shared" ca="1" si="209"/>
        <v/>
      </c>
      <c r="P843" s="183" t="str">
        <f t="shared" ca="1" si="210"/>
        <v/>
      </c>
      <c r="Q843" s="120" t="str">
        <f t="shared" ca="1" si="212"/>
        <v/>
      </c>
      <c r="R843" s="77">
        <f ca="1">IFERROR(SUM($I$15:I843)/$N$5,"")</f>
        <v>0.18774492139993693</v>
      </c>
    </row>
    <row r="844" spans="1:18" x14ac:dyDescent="0.25">
      <c r="A844" s="169">
        <v>27</v>
      </c>
      <c r="B844" s="174">
        <f t="shared" si="211"/>
        <v>43594.83333333132</v>
      </c>
      <c r="C844" s="127" t="str">
        <f t="shared" ca="1" si="197"/>
        <v/>
      </c>
      <c r="D844" s="180">
        <f t="shared" ca="1" si="198"/>
        <v>695</v>
      </c>
      <c r="E844" s="180">
        <f t="shared" ca="1" si="199"/>
        <v>44</v>
      </c>
      <c r="F844" s="180">
        <f t="shared" ca="1" si="200"/>
        <v>16</v>
      </c>
      <c r="G844" s="180" t="str">
        <f t="shared" ca="1" si="201"/>
        <v/>
      </c>
      <c r="H844" s="180">
        <f t="shared" ca="1" si="202"/>
        <v>4139</v>
      </c>
      <c r="I844" s="183">
        <f t="shared" ca="1" si="203"/>
        <v>22</v>
      </c>
      <c r="J844" s="176" t="str">
        <f t="shared" ca="1" si="204"/>
        <v/>
      </c>
      <c r="K844" s="127" t="str">
        <f t="shared" ca="1" si="205"/>
        <v/>
      </c>
      <c r="L844" s="183" t="str">
        <f t="shared" ca="1" si="206"/>
        <v/>
      </c>
      <c r="M844" s="127" t="str">
        <f t="shared" ca="1" si="207"/>
        <v/>
      </c>
      <c r="N844" s="127" t="str">
        <f t="shared" ca="1" si="208"/>
        <v/>
      </c>
      <c r="O844" s="180" t="str">
        <f t="shared" ca="1" si="209"/>
        <v/>
      </c>
      <c r="P844" s="183" t="str">
        <f t="shared" ca="1" si="210"/>
        <v/>
      </c>
      <c r="Q844" s="120" t="str">
        <f t="shared" ca="1" si="212"/>
        <v/>
      </c>
      <c r="R844" s="77">
        <f ca="1">IFERROR(SUM($I$15:I844)/$N$5,"")</f>
        <v>0.18786878969415793</v>
      </c>
    </row>
    <row r="845" spans="1:18" x14ac:dyDescent="0.25">
      <c r="A845" s="169">
        <v>28</v>
      </c>
      <c r="B845" s="174">
        <f t="shared" si="211"/>
        <v>43594.874999997985</v>
      </c>
      <c r="C845" s="127" t="str">
        <f t="shared" ca="1" si="197"/>
        <v/>
      </c>
      <c r="D845" s="180">
        <f t="shared" ca="1" si="198"/>
        <v>694</v>
      </c>
      <c r="E845" s="180">
        <f t="shared" ca="1" si="199"/>
        <v>44</v>
      </c>
      <c r="F845" s="180">
        <f t="shared" ca="1" si="200"/>
        <v>16</v>
      </c>
      <c r="G845" s="180" t="str">
        <f t="shared" ca="1" si="201"/>
        <v/>
      </c>
      <c r="H845" s="180">
        <f t="shared" ca="1" si="202"/>
        <v>4211</v>
      </c>
      <c r="I845" s="183">
        <f t="shared" ca="1" si="203"/>
        <v>19</v>
      </c>
      <c r="J845" s="176" t="str">
        <f t="shared" ca="1" si="204"/>
        <v/>
      </c>
      <c r="K845" s="127" t="str">
        <f t="shared" ca="1" si="205"/>
        <v/>
      </c>
      <c r="L845" s="183" t="str">
        <f t="shared" ca="1" si="206"/>
        <v/>
      </c>
      <c r="M845" s="127" t="str">
        <f t="shared" ca="1" si="207"/>
        <v/>
      </c>
      <c r="N845" s="127" t="str">
        <f t="shared" ca="1" si="208"/>
        <v/>
      </c>
      <c r="O845" s="180" t="str">
        <f t="shared" ca="1" si="209"/>
        <v/>
      </c>
      <c r="P845" s="183" t="str">
        <f t="shared" ca="1" si="210"/>
        <v/>
      </c>
      <c r="Q845" s="120" t="str">
        <f t="shared" ca="1" si="212"/>
        <v/>
      </c>
      <c r="R845" s="77">
        <f ca="1">IFERROR(SUM($I$15:I845)/$N$5,"")</f>
        <v>0.18797576685734876</v>
      </c>
    </row>
    <row r="846" spans="1:18" x14ac:dyDescent="0.25">
      <c r="A846" s="169">
        <v>29</v>
      </c>
      <c r="B846" s="174">
        <f t="shared" si="211"/>
        <v>43594.916666664649</v>
      </c>
      <c r="C846" s="127" t="str">
        <f t="shared" ca="1" si="197"/>
        <v/>
      </c>
      <c r="D846" s="180">
        <f t="shared" ca="1" si="198"/>
        <v>693</v>
      </c>
      <c r="E846" s="180">
        <f t="shared" ca="1" si="199"/>
        <v>44</v>
      </c>
      <c r="F846" s="180">
        <f t="shared" ca="1" si="200"/>
        <v>16</v>
      </c>
      <c r="G846" s="180" t="str">
        <f t="shared" ca="1" si="201"/>
        <v/>
      </c>
      <c r="H846" s="180">
        <f t="shared" ca="1" si="202"/>
        <v>4297</v>
      </c>
      <c r="I846" s="183">
        <f t="shared" ca="1" si="203"/>
        <v>20</v>
      </c>
      <c r="J846" s="176" t="str">
        <f t="shared" ca="1" si="204"/>
        <v/>
      </c>
      <c r="K846" s="127" t="str">
        <f t="shared" ca="1" si="205"/>
        <v/>
      </c>
      <c r="L846" s="183" t="str">
        <f t="shared" ca="1" si="206"/>
        <v/>
      </c>
      <c r="M846" s="127" t="str">
        <f t="shared" ca="1" si="207"/>
        <v/>
      </c>
      <c r="N846" s="127" t="str">
        <f t="shared" ca="1" si="208"/>
        <v/>
      </c>
      <c r="O846" s="180" t="str">
        <f t="shared" ca="1" si="209"/>
        <v/>
      </c>
      <c r="P846" s="183" t="str">
        <f t="shared" ca="1" si="210"/>
        <v/>
      </c>
      <c r="Q846" s="120" t="str">
        <f t="shared" ca="1" si="212"/>
        <v/>
      </c>
      <c r="R846" s="77">
        <f ca="1">IFERROR(SUM($I$15:I846)/$N$5,"")</f>
        <v>0.18808837439754966</v>
      </c>
    </row>
    <row r="847" spans="1:18" x14ac:dyDescent="0.25">
      <c r="A847" s="169">
        <v>30</v>
      </c>
      <c r="B847" s="174">
        <f t="shared" si="211"/>
        <v>43594.958333331313</v>
      </c>
      <c r="C847" s="127" t="str">
        <f t="shared" ca="1" si="197"/>
        <v/>
      </c>
      <c r="D847" s="180">
        <f t="shared" ca="1" si="198"/>
        <v>692</v>
      </c>
      <c r="E847" s="180">
        <f t="shared" ca="1" si="199"/>
        <v>44</v>
      </c>
      <c r="F847" s="180">
        <f t="shared" ca="1" si="200"/>
        <v>16</v>
      </c>
      <c r="G847" s="180" t="str">
        <f t="shared" ca="1" si="201"/>
        <v/>
      </c>
      <c r="H847" s="180">
        <f t="shared" ca="1" si="202"/>
        <v>4261</v>
      </c>
      <c r="I847" s="183">
        <f t="shared" ca="1" si="203"/>
        <v>17</v>
      </c>
      <c r="J847" s="176" t="str">
        <f t="shared" ca="1" si="204"/>
        <v/>
      </c>
      <c r="K847" s="127" t="str">
        <f t="shared" ca="1" si="205"/>
        <v/>
      </c>
      <c r="L847" s="183" t="str">
        <f t="shared" ca="1" si="206"/>
        <v/>
      </c>
      <c r="M847" s="127" t="str">
        <f t="shared" ca="1" si="207"/>
        <v/>
      </c>
      <c r="N847" s="127" t="str">
        <f t="shared" ca="1" si="208"/>
        <v/>
      </c>
      <c r="O847" s="180" t="str">
        <f t="shared" ca="1" si="209"/>
        <v/>
      </c>
      <c r="P847" s="183" t="str">
        <f t="shared" ca="1" si="210"/>
        <v/>
      </c>
      <c r="Q847" s="120" t="str">
        <f t="shared" ca="1" si="212"/>
        <v/>
      </c>
      <c r="R847" s="77">
        <f ca="1">IFERROR(SUM($I$15:I847)/$N$5,"")</f>
        <v>0.18818409080672041</v>
      </c>
    </row>
    <row r="848" spans="1:18" x14ac:dyDescent="0.25">
      <c r="A848" s="169">
        <v>31</v>
      </c>
      <c r="B848" s="174">
        <f t="shared" si="211"/>
        <v>43594.999999997977</v>
      </c>
      <c r="C848" s="127" t="str">
        <f t="shared" ref="C848:C911" ca="1" si="213">IF($B848&gt;$B$10,"",IFERROR(AVERAGE(INDIRECT("'"&amp;TEXT($B848-TIME(6,1,0),"MM-DD-YY")&amp;"'!C"&amp;$A848)),""))</f>
        <v/>
      </c>
      <c r="D848" s="180">
        <f t="shared" ref="D848:D911" ca="1" si="214">IF($B848&gt;$B$10,"",IFERROR(AVERAGE(INDIRECT("'"&amp;TEXT($B848-TIME(6,1,0),"MM-DD-YY")&amp;"'!D"&amp;$A848)),""))</f>
        <v>690</v>
      </c>
      <c r="E848" s="180">
        <f t="shared" ref="E848:E911" ca="1" si="215">IF($B848&gt;$B$10,"",IFERROR(AVERAGE(INDIRECT("'"&amp;TEXT($B848-TIME(6,1,0),"MM-DD-YY")&amp;"'!E"&amp;$A848)),""))</f>
        <v>44</v>
      </c>
      <c r="F848" s="180">
        <f t="shared" ref="F848:F911" ca="1" si="216">IF($B848&gt;$B$10,"",IFERROR(AVERAGE(INDIRECT("'"&amp;TEXT($B848-TIME(6,1,0),"MM-DD-YY")&amp;"'!P"&amp;$A848)),""))</f>
        <v>15</v>
      </c>
      <c r="G848" s="180" t="str">
        <f t="shared" ref="G848:G911" ca="1" si="217">IF($B848&gt;$B$10,"",IFERROR(AVERAGE(INDIRECT("'"&amp;TEXT($B848-TIME(6,1,0),"MM-DD-YY")&amp;"'!AC"&amp;$A848)),""))</f>
        <v/>
      </c>
      <c r="H848" s="180">
        <f t="shared" ref="H848:H911" ca="1" si="218">IF($B848&gt;$B$10,"",IFERROR(AVERAGE(INDIRECT("'"&amp;TEXT($B848-TIME(6,1,0),"MM-DD-YY")&amp;"'!O"&amp;$A848)),""))</f>
        <v>4274</v>
      </c>
      <c r="I848" s="183">
        <f t="shared" ref="I848:I911" ca="1" si="219">IF($B848&gt;$B$10,"",IFERROR(AVERAGE(INDIRECT("'"&amp;TEXT($B848-TIME(6,1,0),"MM-DD-YY")&amp;"'!Q"&amp;$A848)),""))</f>
        <v>19</v>
      </c>
      <c r="J848" s="176" t="str">
        <f t="shared" ref="J848:J911" ca="1" si="220">IF($B848&gt;$B$10,"",IFERROR(AVERAGE(INDIRECT("'"&amp;TEXT($B848-TIME(6,1,0),"MM-DD-YY")&amp;"'!T"&amp;$A848)),""))</f>
        <v/>
      </c>
      <c r="K848" s="127" t="str">
        <f t="shared" ref="K848:K911" ca="1" si="221">IF($B848&gt;$B$10,"",IFERROR(AVERAGE(INDIRECT("'"&amp;TEXT($B848-TIME(6,1,0),"MM-DD-YY")&amp;"'!I"&amp;$A848)),""))</f>
        <v/>
      </c>
      <c r="L848" s="183" t="str">
        <f t="shared" ref="L848:L911" ca="1" si="222">IF($B848&gt;$B$10,"",IFERROR(AVERAGE(INDIRECT("'"&amp;TEXT($B848-TIME(6,1,0),"MM-DD-YY")&amp;"'!J"&amp;$A848)),""))</f>
        <v/>
      </c>
      <c r="M848" s="127" t="str">
        <f t="shared" ref="M848:M911" ca="1" si="223">IF($B848&gt;$B$10,"",IFERROR(AVERAGE(INDIRECT("'"&amp;TEXT($B848-TIME(6,1,0),"MM-DD-YY")&amp;"'!K"&amp;$A848)),""))</f>
        <v/>
      </c>
      <c r="N848" s="127" t="str">
        <f t="shared" ref="N848:N911" ca="1" si="224">IF($B848&gt;$B$10,"",IFERROR(AVERAGE(INDIRECT("'"&amp;TEXT($B848-TIME(6,1,0),"MM-DD-YY")&amp;"'!L"&amp;$A848)),""))</f>
        <v/>
      </c>
      <c r="O848" s="180" t="str">
        <f t="shared" ref="O848:O911" ca="1" si="225">IF($B848&gt;$B$10,"",IFERROR(AVERAGE(INDIRECT("'"&amp;TEXT($B848-TIME(6,1,0),"MM-DD-YY")&amp;"'!M"&amp;$A848)),""))</f>
        <v/>
      </c>
      <c r="P848" s="183" t="str">
        <f t="shared" ref="P848:P911" ca="1" si="226">IF($B848&gt;$B$10,"",IFERROR(AVERAGE(INDIRECT("'"&amp;TEXT($B848-TIME(6,1,0),"MM-DD-YY")&amp;"'!N"&amp;$A848)),""))</f>
        <v/>
      </c>
      <c r="Q848" s="120" t="str">
        <f t="shared" ca="1" si="212"/>
        <v/>
      </c>
      <c r="R848" s="77">
        <f ca="1">IFERROR(SUM($I$15:I848)/$N$5,"")</f>
        <v>0.18829106796991127</v>
      </c>
    </row>
    <row r="849" spans="1:18" x14ac:dyDescent="0.25">
      <c r="A849" s="169">
        <v>32</v>
      </c>
      <c r="B849" s="174">
        <f t="shared" ref="B849:B912" si="227">+B848+TIME(1,0,0)</f>
        <v>43595.041666664642</v>
      </c>
      <c r="C849" s="127" t="str">
        <f t="shared" ca="1" si="213"/>
        <v/>
      </c>
      <c r="D849" s="180">
        <f t="shared" ca="1" si="214"/>
        <v>689</v>
      </c>
      <c r="E849" s="180">
        <f t="shared" ca="1" si="215"/>
        <v>44</v>
      </c>
      <c r="F849" s="180">
        <f t="shared" ca="1" si="216"/>
        <v>16</v>
      </c>
      <c r="G849" s="180" t="str">
        <f t="shared" ca="1" si="217"/>
        <v/>
      </c>
      <c r="H849" s="180">
        <f t="shared" ca="1" si="218"/>
        <v>4296</v>
      </c>
      <c r="I849" s="183">
        <f t="shared" ca="1" si="219"/>
        <v>20</v>
      </c>
      <c r="J849" s="176" t="str">
        <f t="shared" ca="1" si="220"/>
        <v/>
      </c>
      <c r="K849" s="127" t="str">
        <f t="shared" ca="1" si="221"/>
        <v/>
      </c>
      <c r="L849" s="183" t="str">
        <f t="shared" ca="1" si="222"/>
        <v/>
      </c>
      <c r="M849" s="127" t="str">
        <f t="shared" ca="1" si="223"/>
        <v/>
      </c>
      <c r="N849" s="127" t="str">
        <f t="shared" ca="1" si="224"/>
        <v/>
      </c>
      <c r="O849" s="180" t="str">
        <f t="shared" ca="1" si="225"/>
        <v/>
      </c>
      <c r="P849" s="183" t="str">
        <f t="shared" ca="1" si="226"/>
        <v/>
      </c>
      <c r="Q849" s="120" t="str">
        <f t="shared" ca="1" si="212"/>
        <v/>
      </c>
      <c r="R849" s="77">
        <f ca="1">IFERROR(SUM($I$15:I849)/$N$5,"")</f>
        <v>0.18840367551011217</v>
      </c>
    </row>
    <row r="850" spans="1:18" x14ac:dyDescent="0.25">
      <c r="A850" s="169">
        <v>33</v>
      </c>
      <c r="B850" s="174">
        <f t="shared" si="227"/>
        <v>43595.083333331306</v>
      </c>
      <c r="C850" s="127" t="str">
        <f t="shared" ca="1" si="213"/>
        <v/>
      </c>
      <c r="D850" s="180">
        <f t="shared" ca="1" si="214"/>
        <v>690</v>
      </c>
      <c r="E850" s="180">
        <f t="shared" ca="1" si="215"/>
        <v>44</v>
      </c>
      <c r="F850" s="180">
        <f t="shared" ca="1" si="216"/>
        <v>15</v>
      </c>
      <c r="G850" s="180" t="str">
        <f t="shared" ca="1" si="217"/>
        <v/>
      </c>
      <c r="H850" s="180">
        <f t="shared" ca="1" si="218"/>
        <v>4306</v>
      </c>
      <c r="I850" s="183">
        <f t="shared" ca="1" si="219"/>
        <v>18</v>
      </c>
      <c r="J850" s="176" t="str">
        <f t="shared" ca="1" si="220"/>
        <v/>
      </c>
      <c r="K850" s="127" t="str">
        <f t="shared" ca="1" si="221"/>
        <v/>
      </c>
      <c r="L850" s="183" t="str">
        <f t="shared" ca="1" si="222"/>
        <v/>
      </c>
      <c r="M850" s="127" t="str">
        <f t="shared" ca="1" si="223"/>
        <v/>
      </c>
      <c r="N850" s="127" t="str">
        <f t="shared" ca="1" si="224"/>
        <v/>
      </c>
      <c r="O850" s="180" t="str">
        <f t="shared" ca="1" si="225"/>
        <v/>
      </c>
      <c r="P850" s="183" t="str">
        <f t="shared" ca="1" si="226"/>
        <v/>
      </c>
      <c r="Q850" s="120" t="str">
        <f t="shared" ca="1" si="212"/>
        <v/>
      </c>
      <c r="R850" s="77">
        <f ca="1">IFERROR(SUM($I$15:I850)/$N$5,"")</f>
        <v>0.18850502229629296</v>
      </c>
    </row>
    <row r="851" spans="1:18" x14ac:dyDescent="0.25">
      <c r="A851" s="169">
        <v>34</v>
      </c>
      <c r="B851" s="174">
        <f t="shared" si="227"/>
        <v>43595.12499999797</v>
      </c>
      <c r="C851" s="127" t="str">
        <f t="shared" ca="1" si="213"/>
        <v/>
      </c>
      <c r="D851" s="180">
        <f t="shared" ca="1" si="214"/>
        <v>690</v>
      </c>
      <c r="E851" s="180">
        <f t="shared" ca="1" si="215"/>
        <v>44</v>
      </c>
      <c r="F851" s="180">
        <f t="shared" ca="1" si="216"/>
        <v>16</v>
      </c>
      <c r="G851" s="180" t="str">
        <f t="shared" ca="1" si="217"/>
        <v/>
      </c>
      <c r="H851" s="180">
        <f t="shared" ca="1" si="218"/>
        <v>4337</v>
      </c>
      <c r="I851" s="183">
        <f t="shared" ca="1" si="219"/>
        <v>20</v>
      </c>
      <c r="J851" s="176" t="str">
        <f t="shared" ca="1" si="220"/>
        <v/>
      </c>
      <c r="K851" s="127" t="str">
        <f t="shared" ca="1" si="221"/>
        <v/>
      </c>
      <c r="L851" s="183" t="str">
        <f t="shared" ca="1" si="222"/>
        <v/>
      </c>
      <c r="M851" s="127" t="str">
        <f t="shared" ca="1" si="223"/>
        <v/>
      </c>
      <c r="N851" s="127" t="str">
        <f t="shared" ca="1" si="224"/>
        <v/>
      </c>
      <c r="O851" s="180" t="str">
        <f t="shared" ca="1" si="225"/>
        <v/>
      </c>
      <c r="P851" s="183" t="str">
        <f t="shared" ca="1" si="226"/>
        <v/>
      </c>
      <c r="Q851" s="120" t="str">
        <f t="shared" ca="1" si="212"/>
        <v/>
      </c>
      <c r="R851" s="77">
        <f ca="1">IFERROR(SUM($I$15:I851)/$N$5,"")</f>
        <v>0.18861762983649386</v>
      </c>
    </row>
    <row r="852" spans="1:18" x14ac:dyDescent="0.25">
      <c r="A852" s="169">
        <v>35</v>
      </c>
      <c r="B852" s="174">
        <f t="shared" si="227"/>
        <v>43595.166666664634</v>
      </c>
      <c r="C852" s="127" t="str">
        <f t="shared" ca="1" si="213"/>
        <v/>
      </c>
      <c r="D852" s="180">
        <f t="shared" ca="1" si="214"/>
        <v>693</v>
      </c>
      <c r="E852" s="180">
        <f t="shared" ca="1" si="215"/>
        <v>44</v>
      </c>
      <c r="F852" s="180">
        <f t="shared" ca="1" si="216"/>
        <v>17</v>
      </c>
      <c r="G852" s="180" t="str">
        <f t="shared" ca="1" si="217"/>
        <v/>
      </c>
      <c r="H852" s="180">
        <f t="shared" ca="1" si="218"/>
        <v>4510</v>
      </c>
      <c r="I852" s="183">
        <f t="shared" ca="1" si="219"/>
        <v>18</v>
      </c>
      <c r="J852" s="176" t="str">
        <f t="shared" ca="1" si="220"/>
        <v/>
      </c>
      <c r="K852" s="127" t="str">
        <f t="shared" ca="1" si="221"/>
        <v/>
      </c>
      <c r="L852" s="183" t="str">
        <f t="shared" ca="1" si="222"/>
        <v/>
      </c>
      <c r="M852" s="127" t="str">
        <f t="shared" ca="1" si="223"/>
        <v/>
      </c>
      <c r="N852" s="127" t="str">
        <f t="shared" ca="1" si="224"/>
        <v/>
      </c>
      <c r="O852" s="180" t="str">
        <f t="shared" ca="1" si="225"/>
        <v/>
      </c>
      <c r="P852" s="183" t="str">
        <f t="shared" ca="1" si="226"/>
        <v/>
      </c>
      <c r="Q852" s="120" t="str">
        <f t="shared" ca="1" si="212"/>
        <v/>
      </c>
      <c r="R852" s="77">
        <f ca="1">IFERROR(SUM($I$15:I852)/$N$5,"")</f>
        <v>0.18871897662267464</v>
      </c>
    </row>
    <row r="853" spans="1:18" x14ac:dyDescent="0.25">
      <c r="A853" s="169">
        <v>36</v>
      </c>
      <c r="B853" s="174">
        <f t="shared" si="227"/>
        <v>43595.208333331298</v>
      </c>
      <c r="C853" s="127" t="str">
        <f t="shared" ca="1" si="213"/>
        <v/>
      </c>
      <c r="D853" s="180">
        <f t="shared" ca="1" si="214"/>
        <v>695</v>
      </c>
      <c r="E853" s="180">
        <f t="shared" ca="1" si="215"/>
        <v>44</v>
      </c>
      <c r="F853" s="180">
        <f t="shared" ca="1" si="216"/>
        <v>16</v>
      </c>
      <c r="G853" s="180" t="str">
        <f t="shared" ca="1" si="217"/>
        <v/>
      </c>
      <c r="H853" s="180">
        <f t="shared" ca="1" si="218"/>
        <v>4432</v>
      </c>
      <c r="I853" s="183">
        <f t="shared" ca="1" si="219"/>
        <v>17</v>
      </c>
      <c r="J853" s="176" t="str">
        <f t="shared" ca="1" si="220"/>
        <v/>
      </c>
      <c r="K853" s="127" t="str">
        <f t="shared" ca="1" si="221"/>
        <v/>
      </c>
      <c r="L853" s="183" t="str">
        <f t="shared" ca="1" si="222"/>
        <v/>
      </c>
      <c r="M853" s="127" t="str">
        <f t="shared" ca="1" si="223"/>
        <v/>
      </c>
      <c r="N853" s="127" t="str">
        <f t="shared" ca="1" si="224"/>
        <v/>
      </c>
      <c r="O853" s="180" t="str">
        <f t="shared" ca="1" si="225"/>
        <v/>
      </c>
      <c r="P853" s="183" t="str">
        <f t="shared" ca="1" si="226"/>
        <v/>
      </c>
      <c r="Q853" s="120" t="str">
        <f t="shared" ca="1" si="212"/>
        <v/>
      </c>
      <c r="R853" s="77">
        <f ca="1">IFERROR(SUM($I$15:I853)/$N$5,"")</f>
        <v>0.18881469303184542</v>
      </c>
    </row>
    <row r="854" spans="1:18" x14ac:dyDescent="0.25">
      <c r="A854" s="169">
        <v>37</v>
      </c>
      <c r="B854" s="174">
        <f t="shared" si="227"/>
        <v>43595.249999997963</v>
      </c>
      <c r="C854" s="127" t="str">
        <f t="shared" ca="1" si="213"/>
        <v/>
      </c>
      <c r="D854" s="180">
        <f t="shared" ca="1" si="214"/>
        <v>691</v>
      </c>
      <c r="E854" s="180">
        <f t="shared" ca="1" si="215"/>
        <v>44</v>
      </c>
      <c r="F854" s="180">
        <f t="shared" ca="1" si="216"/>
        <v>17</v>
      </c>
      <c r="G854" s="180" t="str">
        <f t="shared" ca="1" si="217"/>
        <v/>
      </c>
      <c r="H854" s="180">
        <f t="shared" ca="1" si="218"/>
        <v>4386</v>
      </c>
      <c r="I854" s="183">
        <f t="shared" ca="1" si="219"/>
        <v>21</v>
      </c>
      <c r="J854" s="176" t="str">
        <f t="shared" ca="1" si="220"/>
        <v/>
      </c>
      <c r="K854" s="127" t="str">
        <f t="shared" ca="1" si="221"/>
        <v/>
      </c>
      <c r="L854" s="183" t="str">
        <f t="shared" ca="1" si="222"/>
        <v/>
      </c>
      <c r="M854" s="127" t="str">
        <f t="shared" ca="1" si="223"/>
        <v/>
      </c>
      <c r="N854" s="127" t="str">
        <f t="shared" ca="1" si="224"/>
        <v/>
      </c>
      <c r="O854" s="180" t="str">
        <f t="shared" ca="1" si="225"/>
        <v/>
      </c>
      <c r="P854" s="183" t="str">
        <f t="shared" ca="1" si="226"/>
        <v/>
      </c>
      <c r="Q854" s="120" t="str">
        <f t="shared" ca="1" si="212"/>
        <v/>
      </c>
      <c r="R854" s="77">
        <f ca="1">IFERROR(SUM($I$15:I854)/$N$5,"")</f>
        <v>0.18893293094905636</v>
      </c>
    </row>
    <row r="855" spans="1:18" x14ac:dyDescent="0.25">
      <c r="A855" s="169">
        <v>14</v>
      </c>
      <c r="B855" s="174">
        <f t="shared" si="227"/>
        <v>43595.291666664627</v>
      </c>
      <c r="C855" s="127" t="str">
        <f t="shared" ca="1" si="213"/>
        <v/>
      </c>
      <c r="D855" s="180">
        <f t="shared" ca="1" si="214"/>
        <v>687</v>
      </c>
      <c r="E855" s="180">
        <f t="shared" ca="1" si="215"/>
        <v>44</v>
      </c>
      <c r="F855" s="180">
        <f t="shared" ca="1" si="216"/>
        <v>16</v>
      </c>
      <c r="G855" s="180">
        <f t="shared" ca="1" si="217"/>
        <v>196.73</v>
      </c>
      <c r="H855" s="180">
        <f t="shared" ca="1" si="218"/>
        <v>4329</v>
      </c>
      <c r="I855" s="183">
        <f t="shared" ca="1" si="219"/>
        <v>20</v>
      </c>
      <c r="J855" s="176" t="str">
        <f t="shared" ca="1" si="220"/>
        <v/>
      </c>
      <c r="K855" s="127" t="str">
        <f t="shared" ca="1" si="221"/>
        <v/>
      </c>
      <c r="L855" s="183" t="str">
        <f t="shared" ca="1" si="222"/>
        <v/>
      </c>
      <c r="M855" s="127" t="str">
        <f t="shared" ca="1" si="223"/>
        <v/>
      </c>
      <c r="N855" s="127" t="str">
        <f t="shared" ca="1" si="224"/>
        <v/>
      </c>
      <c r="O855" s="180" t="str">
        <f t="shared" ca="1" si="225"/>
        <v/>
      </c>
      <c r="P855" s="183" t="str">
        <f t="shared" ca="1" si="226"/>
        <v/>
      </c>
      <c r="Q855" s="120" t="str">
        <f t="shared" ca="1" si="212"/>
        <v/>
      </c>
      <c r="R855" s="77">
        <f ca="1">IFERROR(SUM($I$15:I855)/$N$5,"")</f>
        <v>0.18904553848925723</v>
      </c>
    </row>
    <row r="856" spans="1:18" x14ac:dyDescent="0.25">
      <c r="A856" s="169">
        <v>15</v>
      </c>
      <c r="B856" s="174">
        <f t="shared" si="227"/>
        <v>43595.333333331291</v>
      </c>
      <c r="C856" s="127" t="str">
        <f t="shared" ca="1" si="213"/>
        <v/>
      </c>
      <c r="D856" s="180">
        <f t="shared" ca="1" si="214"/>
        <v>682</v>
      </c>
      <c r="E856" s="180">
        <f t="shared" ca="1" si="215"/>
        <v>44</v>
      </c>
      <c r="F856" s="180">
        <f t="shared" ca="1" si="216"/>
        <v>15</v>
      </c>
      <c r="G856" s="180" t="str">
        <f t="shared" ca="1" si="217"/>
        <v/>
      </c>
      <c r="H856" s="180">
        <f t="shared" ca="1" si="218"/>
        <v>4354</v>
      </c>
      <c r="I856" s="183">
        <f t="shared" ca="1" si="219"/>
        <v>19</v>
      </c>
      <c r="J856" s="176" t="str">
        <f t="shared" ca="1" si="220"/>
        <v/>
      </c>
      <c r="K856" s="127" t="str">
        <f t="shared" ca="1" si="221"/>
        <v/>
      </c>
      <c r="L856" s="183" t="str">
        <f t="shared" ca="1" si="222"/>
        <v/>
      </c>
      <c r="M856" s="127" t="str">
        <f t="shared" ca="1" si="223"/>
        <v/>
      </c>
      <c r="N856" s="127" t="str">
        <f t="shared" ca="1" si="224"/>
        <v/>
      </c>
      <c r="O856" s="180" t="str">
        <f t="shared" ca="1" si="225"/>
        <v/>
      </c>
      <c r="P856" s="183" t="str">
        <f t="shared" ca="1" si="226"/>
        <v/>
      </c>
      <c r="Q856" s="120" t="str">
        <f t="shared" ca="1" si="212"/>
        <v/>
      </c>
      <c r="R856" s="77">
        <f ca="1">IFERROR(SUM($I$15:I856)/$N$5,"")</f>
        <v>0.18915251565244809</v>
      </c>
    </row>
    <row r="857" spans="1:18" x14ac:dyDescent="0.25">
      <c r="A857" s="169">
        <v>16</v>
      </c>
      <c r="B857" s="174">
        <f t="shared" si="227"/>
        <v>43595.374999997955</v>
      </c>
      <c r="C857" s="127" t="str">
        <f t="shared" ca="1" si="213"/>
        <v/>
      </c>
      <c r="D857" s="180">
        <f t="shared" ca="1" si="214"/>
        <v>690</v>
      </c>
      <c r="E857" s="180">
        <f t="shared" ca="1" si="215"/>
        <v>44</v>
      </c>
      <c r="F857" s="180">
        <f t="shared" ca="1" si="216"/>
        <v>17</v>
      </c>
      <c r="G857" s="180" t="str">
        <f t="shared" ca="1" si="217"/>
        <v/>
      </c>
      <c r="H857" s="180">
        <f t="shared" ca="1" si="218"/>
        <v>4395</v>
      </c>
      <c r="I857" s="183">
        <f t="shared" ca="1" si="219"/>
        <v>19</v>
      </c>
      <c r="J857" s="176" t="str">
        <f t="shared" ca="1" si="220"/>
        <v/>
      </c>
      <c r="K857" s="127" t="str">
        <f t="shared" ca="1" si="221"/>
        <v/>
      </c>
      <c r="L857" s="183" t="str">
        <f t="shared" ca="1" si="222"/>
        <v/>
      </c>
      <c r="M857" s="127" t="str">
        <f t="shared" ca="1" si="223"/>
        <v/>
      </c>
      <c r="N857" s="127" t="str">
        <f t="shared" ca="1" si="224"/>
        <v/>
      </c>
      <c r="O857" s="180" t="str">
        <f t="shared" ca="1" si="225"/>
        <v/>
      </c>
      <c r="P857" s="183" t="str">
        <f t="shared" ca="1" si="226"/>
        <v/>
      </c>
      <c r="Q857" s="120" t="str">
        <f t="shared" ca="1" si="212"/>
        <v/>
      </c>
      <c r="R857" s="77">
        <f ca="1">IFERROR(SUM($I$15:I857)/$N$5,"")</f>
        <v>0.18925949281563895</v>
      </c>
    </row>
    <row r="858" spans="1:18" x14ac:dyDescent="0.25">
      <c r="A858" s="169">
        <v>17</v>
      </c>
      <c r="B858" s="174">
        <f t="shared" si="227"/>
        <v>43595.41666666462</v>
      </c>
      <c r="C858" s="127" t="str">
        <f t="shared" ca="1" si="213"/>
        <v/>
      </c>
      <c r="D858" s="180">
        <f t="shared" ca="1" si="214"/>
        <v>687</v>
      </c>
      <c r="E858" s="180">
        <f t="shared" ca="1" si="215"/>
        <v>44</v>
      </c>
      <c r="F858" s="180">
        <f t="shared" ca="1" si="216"/>
        <v>16</v>
      </c>
      <c r="G858" s="180" t="str">
        <f t="shared" ca="1" si="217"/>
        <v/>
      </c>
      <c r="H858" s="180">
        <f t="shared" ca="1" si="218"/>
        <v>4421</v>
      </c>
      <c r="I858" s="183">
        <f t="shared" ca="1" si="219"/>
        <v>20</v>
      </c>
      <c r="J858" s="176" t="str">
        <f t="shared" ca="1" si="220"/>
        <v/>
      </c>
      <c r="K858" s="127" t="str">
        <f t="shared" ca="1" si="221"/>
        <v/>
      </c>
      <c r="L858" s="183" t="str">
        <f t="shared" ca="1" si="222"/>
        <v/>
      </c>
      <c r="M858" s="127" t="str">
        <f t="shared" ca="1" si="223"/>
        <v/>
      </c>
      <c r="N858" s="127" t="str">
        <f t="shared" ca="1" si="224"/>
        <v/>
      </c>
      <c r="O858" s="180" t="str">
        <f t="shared" ca="1" si="225"/>
        <v/>
      </c>
      <c r="P858" s="183" t="str">
        <f t="shared" ca="1" si="226"/>
        <v/>
      </c>
      <c r="Q858" s="120" t="str">
        <f t="shared" ca="1" si="212"/>
        <v/>
      </c>
      <c r="R858" s="77">
        <f ca="1">IFERROR(SUM($I$15:I858)/$N$5,"")</f>
        <v>0.18937210035583982</v>
      </c>
    </row>
    <row r="859" spans="1:18" x14ac:dyDescent="0.25">
      <c r="A859" s="169">
        <v>18</v>
      </c>
      <c r="B859" s="174">
        <f t="shared" si="227"/>
        <v>43595.458333331284</v>
      </c>
      <c r="C859" s="127" t="str">
        <f t="shared" ca="1" si="213"/>
        <v/>
      </c>
      <c r="D859" s="180">
        <f t="shared" ca="1" si="214"/>
        <v>685</v>
      </c>
      <c r="E859" s="180">
        <f t="shared" ca="1" si="215"/>
        <v>44</v>
      </c>
      <c r="F859" s="180">
        <f t="shared" ca="1" si="216"/>
        <v>17</v>
      </c>
      <c r="G859" s="180" t="str">
        <f t="shared" ca="1" si="217"/>
        <v/>
      </c>
      <c r="H859" s="180">
        <f t="shared" ca="1" si="218"/>
        <v>4455</v>
      </c>
      <c r="I859" s="183">
        <f t="shared" ca="1" si="219"/>
        <v>21</v>
      </c>
      <c r="J859" s="176" t="str">
        <f t="shared" ca="1" si="220"/>
        <v/>
      </c>
      <c r="K859" s="127" t="str">
        <f t="shared" ca="1" si="221"/>
        <v/>
      </c>
      <c r="L859" s="183" t="str">
        <f t="shared" ca="1" si="222"/>
        <v/>
      </c>
      <c r="M859" s="127" t="str">
        <f t="shared" ca="1" si="223"/>
        <v/>
      </c>
      <c r="N859" s="127" t="str">
        <f t="shared" ca="1" si="224"/>
        <v/>
      </c>
      <c r="O859" s="180" t="str">
        <f t="shared" ca="1" si="225"/>
        <v/>
      </c>
      <c r="P859" s="183" t="str">
        <f t="shared" ca="1" si="226"/>
        <v/>
      </c>
      <c r="Q859" s="120" t="str">
        <f t="shared" ca="1" si="212"/>
        <v/>
      </c>
      <c r="R859" s="77">
        <f ca="1">IFERROR(SUM($I$15:I859)/$N$5,"")</f>
        <v>0.18949033827305076</v>
      </c>
    </row>
    <row r="860" spans="1:18" x14ac:dyDescent="0.25">
      <c r="A860" s="169">
        <v>19</v>
      </c>
      <c r="B860" s="174">
        <f t="shared" si="227"/>
        <v>43595.499999997948</v>
      </c>
      <c r="C860" s="127" t="str">
        <f t="shared" ca="1" si="213"/>
        <v/>
      </c>
      <c r="D860" s="180">
        <f t="shared" ca="1" si="214"/>
        <v>687</v>
      </c>
      <c r="E860" s="180">
        <f t="shared" ca="1" si="215"/>
        <v>44</v>
      </c>
      <c r="F860" s="180">
        <f t="shared" ca="1" si="216"/>
        <v>15</v>
      </c>
      <c r="G860" s="180" t="str">
        <f t="shared" ca="1" si="217"/>
        <v/>
      </c>
      <c r="H860" s="180">
        <f t="shared" ca="1" si="218"/>
        <v>4155</v>
      </c>
      <c r="I860" s="183">
        <f t="shared" ca="1" si="219"/>
        <v>20</v>
      </c>
      <c r="J860" s="176" t="str">
        <f t="shared" ca="1" si="220"/>
        <v/>
      </c>
      <c r="K860" s="127" t="str">
        <f t="shared" ca="1" si="221"/>
        <v/>
      </c>
      <c r="L860" s="183" t="str">
        <f t="shared" ca="1" si="222"/>
        <v/>
      </c>
      <c r="M860" s="127" t="str">
        <f t="shared" ca="1" si="223"/>
        <v/>
      </c>
      <c r="N860" s="127" t="str">
        <f t="shared" ca="1" si="224"/>
        <v/>
      </c>
      <c r="O860" s="180" t="str">
        <f t="shared" ca="1" si="225"/>
        <v/>
      </c>
      <c r="P860" s="183" t="str">
        <f t="shared" ca="1" si="226"/>
        <v/>
      </c>
      <c r="Q860" s="120" t="str">
        <f t="shared" ca="1" si="212"/>
        <v/>
      </c>
      <c r="R860" s="77">
        <f ca="1">IFERROR(SUM($I$15:I860)/$N$5,"")</f>
        <v>0.18960294581325166</v>
      </c>
    </row>
    <row r="861" spans="1:18" x14ac:dyDescent="0.25">
      <c r="A861" s="169">
        <v>20</v>
      </c>
      <c r="B861" s="174">
        <f t="shared" si="227"/>
        <v>43595.541666664612</v>
      </c>
      <c r="C861" s="127" t="str">
        <f t="shared" ca="1" si="213"/>
        <v/>
      </c>
      <c r="D861" s="180">
        <f t="shared" ca="1" si="214"/>
        <v>688</v>
      </c>
      <c r="E861" s="180">
        <f t="shared" ca="1" si="215"/>
        <v>44</v>
      </c>
      <c r="F861" s="180">
        <f t="shared" ca="1" si="216"/>
        <v>15</v>
      </c>
      <c r="G861" s="180" t="str">
        <f t="shared" ca="1" si="217"/>
        <v/>
      </c>
      <c r="H861" s="180">
        <f t="shared" ca="1" si="218"/>
        <v>4191</v>
      </c>
      <c r="I861" s="183">
        <f t="shared" ca="1" si="219"/>
        <v>19</v>
      </c>
      <c r="J861" s="176" t="str">
        <f t="shared" ca="1" si="220"/>
        <v/>
      </c>
      <c r="K861" s="127" t="str">
        <f t="shared" ca="1" si="221"/>
        <v/>
      </c>
      <c r="L861" s="183" t="str">
        <f t="shared" ca="1" si="222"/>
        <v/>
      </c>
      <c r="M861" s="127" t="str">
        <f t="shared" ca="1" si="223"/>
        <v/>
      </c>
      <c r="N861" s="127" t="str">
        <f t="shared" ca="1" si="224"/>
        <v/>
      </c>
      <c r="O861" s="180" t="str">
        <f t="shared" ca="1" si="225"/>
        <v/>
      </c>
      <c r="P861" s="183" t="str">
        <f t="shared" ca="1" si="226"/>
        <v/>
      </c>
      <c r="Q861" s="120" t="str">
        <f t="shared" ca="1" si="212"/>
        <v/>
      </c>
      <c r="R861" s="77">
        <f ca="1">IFERROR(SUM($I$15:I861)/$N$5,"")</f>
        <v>0.18970992297644251</v>
      </c>
    </row>
    <row r="862" spans="1:18" x14ac:dyDescent="0.25">
      <c r="A862" s="169">
        <v>21</v>
      </c>
      <c r="B862" s="174">
        <f t="shared" si="227"/>
        <v>43595.583333331277</v>
      </c>
      <c r="C862" s="127" t="str">
        <f t="shared" ca="1" si="213"/>
        <v/>
      </c>
      <c r="D862" s="180">
        <f t="shared" ca="1" si="214"/>
        <v>689</v>
      </c>
      <c r="E862" s="180">
        <f t="shared" ca="1" si="215"/>
        <v>44</v>
      </c>
      <c r="F862" s="180">
        <f t="shared" ca="1" si="216"/>
        <v>16</v>
      </c>
      <c r="G862" s="180" t="str">
        <f t="shared" ca="1" si="217"/>
        <v/>
      </c>
      <c r="H862" s="180">
        <f t="shared" ca="1" si="218"/>
        <v>4267</v>
      </c>
      <c r="I862" s="183">
        <f t="shared" ca="1" si="219"/>
        <v>20</v>
      </c>
      <c r="J862" s="176" t="str">
        <f t="shared" ca="1" si="220"/>
        <v/>
      </c>
      <c r="K862" s="127" t="str">
        <f t="shared" ca="1" si="221"/>
        <v/>
      </c>
      <c r="L862" s="183" t="str">
        <f t="shared" ca="1" si="222"/>
        <v/>
      </c>
      <c r="M862" s="127" t="str">
        <f t="shared" ca="1" si="223"/>
        <v/>
      </c>
      <c r="N862" s="127" t="str">
        <f t="shared" ca="1" si="224"/>
        <v/>
      </c>
      <c r="O862" s="180" t="str">
        <f t="shared" ca="1" si="225"/>
        <v/>
      </c>
      <c r="P862" s="183" t="str">
        <f t="shared" ca="1" si="226"/>
        <v/>
      </c>
      <c r="Q862" s="120" t="str">
        <f t="shared" ca="1" si="212"/>
        <v/>
      </c>
      <c r="R862" s="77">
        <f ca="1">IFERROR(SUM($I$15:I862)/$N$5,"")</f>
        <v>0.18982253051664338</v>
      </c>
    </row>
    <row r="863" spans="1:18" x14ac:dyDescent="0.25">
      <c r="A863" s="169">
        <v>22</v>
      </c>
      <c r="B863" s="174">
        <f t="shared" si="227"/>
        <v>43595.624999997941</v>
      </c>
      <c r="C863" s="127" t="str">
        <f t="shared" ca="1" si="213"/>
        <v/>
      </c>
      <c r="D863" s="180">
        <f t="shared" ca="1" si="214"/>
        <v>683</v>
      </c>
      <c r="E863" s="180">
        <f t="shared" ca="1" si="215"/>
        <v>44</v>
      </c>
      <c r="F863" s="180">
        <f t="shared" ca="1" si="216"/>
        <v>15</v>
      </c>
      <c r="G863" s="180" t="str">
        <f t="shared" ca="1" si="217"/>
        <v/>
      </c>
      <c r="H863" s="180">
        <f t="shared" ca="1" si="218"/>
        <v>4203</v>
      </c>
      <c r="I863" s="183">
        <f t="shared" ca="1" si="219"/>
        <v>20</v>
      </c>
      <c r="J863" s="176" t="str">
        <f t="shared" ca="1" si="220"/>
        <v/>
      </c>
      <c r="K863" s="127" t="str">
        <f t="shared" ca="1" si="221"/>
        <v/>
      </c>
      <c r="L863" s="183" t="str">
        <f t="shared" ca="1" si="222"/>
        <v/>
      </c>
      <c r="M863" s="127" t="str">
        <f t="shared" ca="1" si="223"/>
        <v/>
      </c>
      <c r="N863" s="127" t="str">
        <f t="shared" ca="1" si="224"/>
        <v/>
      </c>
      <c r="O863" s="180" t="str">
        <f t="shared" ca="1" si="225"/>
        <v/>
      </c>
      <c r="P863" s="183" t="str">
        <f t="shared" ca="1" si="226"/>
        <v/>
      </c>
      <c r="Q863" s="120" t="str">
        <f t="shared" ca="1" si="212"/>
        <v/>
      </c>
      <c r="R863" s="77">
        <f ca="1">IFERROR(SUM($I$15:I863)/$N$5,"")</f>
        <v>0.18993513805684428</v>
      </c>
    </row>
    <row r="864" spans="1:18" x14ac:dyDescent="0.25">
      <c r="A864" s="169">
        <v>23</v>
      </c>
      <c r="B864" s="174">
        <f t="shared" si="227"/>
        <v>43595.666666664605</v>
      </c>
      <c r="C864" s="127" t="str">
        <f t="shared" ca="1" si="213"/>
        <v/>
      </c>
      <c r="D864" s="180">
        <f t="shared" ca="1" si="214"/>
        <v>684</v>
      </c>
      <c r="E864" s="180">
        <f t="shared" ca="1" si="215"/>
        <v>44</v>
      </c>
      <c r="F864" s="180">
        <f t="shared" ca="1" si="216"/>
        <v>16</v>
      </c>
      <c r="G864" s="180" t="str">
        <f t="shared" ca="1" si="217"/>
        <v/>
      </c>
      <c r="H864" s="180">
        <f t="shared" ca="1" si="218"/>
        <v>4221</v>
      </c>
      <c r="I864" s="183">
        <f t="shared" ca="1" si="219"/>
        <v>19</v>
      </c>
      <c r="J864" s="176" t="str">
        <f t="shared" ca="1" si="220"/>
        <v/>
      </c>
      <c r="K864" s="127" t="str">
        <f t="shared" ca="1" si="221"/>
        <v/>
      </c>
      <c r="L864" s="183" t="str">
        <f t="shared" ca="1" si="222"/>
        <v/>
      </c>
      <c r="M864" s="127" t="str">
        <f t="shared" ca="1" si="223"/>
        <v/>
      </c>
      <c r="N864" s="127" t="str">
        <f t="shared" ca="1" si="224"/>
        <v/>
      </c>
      <c r="O864" s="180" t="str">
        <f t="shared" ca="1" si="225"/>
        <v/>
      </c>
      <c r="P864" s="183" t="str">
        <f t="shared" ca="1" si="226"/>
        <v/>
      </c>
      <c r="Q864" s="120" t="str">
        <f t="shared" ca="1" si="212"/>
        <v/>
      </c>
      <c r="R864" s="77">
        <f ca="1">IFERROR(SUM($I$15:I864)/$N$5,"")</f>
        <v>0.19004211522003514</v>
      </c>
    </row>
    <row r="865" spans="1:18" x14ac:dyDescent="0.25">
      <c r="A865" s="169">
        <v>24</v>
      </c>
      <c r="B865" s="174">
        <f t="shared" si="227"/>
        <v>43595.708333331269</v>
      </c>
      <c r="C865" s="127" t="str">
        <f t="shared" ca="1" si="213"/>
        <v/>
      </c>
      <c r="D865" s="180">
        <f t="shared" ca="1" si="214"/>
        <v>683</v>
      </c>
      <c r="E865" s="180">
        <f t="shared" ca="1" si="215"/>
        <v>44</v>
      </c>
      <c r="F865" s="180">
        <f t="shared" ca="1" si="216"/>
        <v>16</v>
      </c>
      <c r="G865" s="180" t="str">
        <f t="shared" ca="1" si="217"/>
        <v/>
      </c>
      <c r="H865" s="180">
        <f t="shared" ca="1" si="218"/>
        <v>3997</v>
      </c>
      <c r="I865" s="183">
        <f t="shared" ca="1" si="219"/>
        <v>20</v>
      </c>
      <c r="J865" s="176" t="str">
        <f t="shared" ca="1" si="220"/>
        <v/>
      </c>
      <c r="K865" s="127" t="str">
        <f t="shared" ca="1" si="221"/>
        <v/>
      </c>
      <c r="L865" s="183" t="str">
        <f t="shared" ca="1" si="222"/>
        <v/>
      </c>
      <c r="M865" s="127" t="str">
        <f t="shared" ca="1" si="223"/>
        <v/>
      </c>
      <c r="N865" s="127" t="str">
        <f t="shared" ca="1" si="224"/>
        <v/>
      </c>
      <c r="O865" s="180" t="str">
        <f t="shared" ca="1" si="225"/>
        <v/>
      </c>
      <c r="P865" s="183" t="str">
        <f t="shared" ca="1" si="226"/>
        <v/>
      </c>
      <c r="Q865" s="120" t="str">
        <f t="shared" ca="1" si="212"/>
        <v/>
      </c>
      <c r="R865" s="77">
        <f ca="1">IFERROR(SUM($I$15:I865)/$N$5,"")</f>
        <v>0.19015472276023604</v>
      </c>
    </row>
    <row r="866" spans="1:18" x14ac:dyDescent="0.25">
      <c r="A866" s="169">
        <v>25</v>
      </c>
      <c r="B866" s="174">
        <f t="shared" si="227"/>
        <v>43595.749999997934</v>
      </c>
      <c r="C866" s="127" t="str">
        <f t="shared" ca="1" si="213"/>
        <v/>
      </c>
      <c r="D866" s="180">
        <f t="shared" ca="1" si="214"/>
        <v>682</v>
      </c>
      <c r="E866" s="180">
        <f t="shared" ca="1" si="215"/>
        <v>44</v>
      </c>
      <c r="F866" s="180">
        <f t="shared" ca="1" si="216"/>
        <v>18</v>
      </c>
      <c r="G866" s="180" t="str">
        <f t="shared" ca="1" si="217"/>
        <v/>
      </c>
      <c r="H866" s="180">
        <f t="shared" ca="1" si="218"/>
        <v>4321</v>
      </c>
      <c r="I866" s="183">
        <f t="shared" ca="1" si="219"/>
        <v>19</v>
      </c>
      <c r="J866" s="176" t="str">
        <f t="shared" ca="1" si="220"/>
        <v/>
      </c>
      <c r="K866" s="127" t="str">
        <f t="shared" ca="1" si="221"/>
        <v/>
      </c>
      <c r="L866" s="183" t="str">
        <f t="shared" ca="1" si="222"/>
        <v/>
      </c>
      <c r="M866" s="127" t="str">
        <f t="shared" ca="1" si="223"/>
        <v/>
      </c>
      <c r="N866" s="127" t="str">
        <f t="shared" ca="1" si="224"/>
        <v/>
      </c>
      <c r="O866" s="180" t="str">
        <f t="shared" ca="1" si="225"/>
        <v/>
      </c>
      <c r="P866" s="183" t="str">
        <f t="shared" ca="1" si="226"/>
        <v/>
      </c>
      <c r="Q866" s="120" t="str">
        <f t="shared" ca="1" si="212"/>
        <v/>
      </c>
      <c r="R866" s="77">
        <f ca="1">IFERROR(SUM($I$15:I866)/$N$5,"")</f>
        <v>0.19026169992342687</v>
      </c>
    </row>
    <row r="867" spans="1:18" x14ac:dyDescent="0.25">
      <c r="A867" s="169">
        <v>26</v>
      </c>
      <c r="B867" s="174">
        <f t="shared" si="227"/>
        <v>43595.791666664598</v>
      </c>
      <c r="C867" s="127" t="str">
        <f t="shared" ca="1" si="213"/>
        <v/>
      </c>
      <c r="D867" s="180">
        <f t="shared" ca="1" si="214"/>
        <v>682</v>
      </c>
      <c r="E867" s="180">
        <f t="shared" ca="1" si="215"/>
        <v>44</v>
      </c>
      <c r="F867" s="180">
        <f t="shared" ca="1" si="216"/>
        <v>16</v>
      </c>
      <c r="G867" s="180">
        <f t="shared" ca="1" si="217"/>
        <v>193.26</v>
      </c>
      <c r="H867" s="180">
        <f t="shared" ca="1" si="218"/>
        <v>4287</v>
      </c>
      <c r="I867" s="183">
        <f t="shared" ca="1" si="219"/>
        <v>17</v>
      </c>
      <c r="J867" s="176" t="str">
        <f t="shared" ca="1" si="220"/>
        <v/>
      </c>
      <c r="K867" s="127" t="str">
        <f t="shared" ca="1" si="221"/>
        <v/>
      </c>
      <c r="L867" s="183" t="str">
        <f t="shared" ca="1" si="222"/>
        <v/>
      </c>
      <c r="M867" s="127" t="str">
        <f t="shared" ca="1" si="223"/>
        <v/>
      </c>
      <c r="N867" s="127" t="str">
        <f t="shared" ca="1" si="224"/>
        <v/>
      </c>
      <c r="O867" s="180" t="str">
        <f t="shared" ca="1" si="225"/>
        <v/>
      </c>
      <c r="P867" s="183" t="str">
        <f t="shared" ca="1" si="226"/>
        <v/>
      </c>
      <c r="Q867" s="120" t="str">
        <f t="shared" ca="1" si="212"/>
        <v/>
      </c>
      <c r="R867" s="77">
        <f ca="1">IFERROR(SUM($I$15:I867)/$N$5,"")</f>
        <v>0.19035741633259762</v>
      </c>
    </row>
    <row r="868" spans="1:18" x14ac:dyDescent="0.25">
      <c r="A868" s="169">
        <v>27</v>
      </c>
      <c r="B868" s="174">
        <f t="shared" si="227"/>
        <v>43595.833333331262</v>
      </c>
      <c r="C868" s="127" t="str">
        <f t="shared" ca="1" si="213"/>
        <v/>
      </c>
      <c r="D868" s="180">
        <f t="shared" ca="1" si="214"/>
        <v>682</v>
      </c>
      <c r="E868" s="180">
        <f t="shared" ca="1" si="215"/>
        <v>44</v>
      </c>
      <c r="F868" s="180">
        <f t="shared" ca="1" si="216"/>
        <v>15</v>
      </c>
      <c r="G868" s="180" t="str">
        <f t="shared" ca="1" si="217"/>
        <v/>
      </c>
      <c r="H868" s="180">
        <f t="shared" ca="1" si="218"/>
        <v>4178</v>
      </c>
      <c r="I868" s="183">
        <f t="shared" ca="1" si="219"/>
        <v>17</v>
      </c>
      <c r="J868" s="176" t="str">
        <f t="shared" ca="1" si="220"/>
        <v/>
      </c>
      <c r="K868" s="127" t="str">
        <f t="shared" ca="1" si="221"/>
        <v/>
      </c>
      <c r="L868" s="183" t="str">
        <f t="shared" ca="1" si="222"/>
        <v/>
      </c>
      <c r="M868" s="127" t="str">
        <f t="shared" ca="1" si="223"/>
        <v/>
      </c>
      <c r="N868" s="127" t="str">
        <f t="shared" ca="1" si="224"/>
        <v/>
      </c>
      <c r="O868" s="180" t="str">
        <f t="shared" ca="1" si="225"/>
        <v/>
      </c>
      <c r="P868" s="183" t="str">
        <f t="shared" ca="1" si="226"/>
        <v/>
      </c>
      <c r="Q868" s="120" t="str">
        <f t="shared" ref="Q868:Q931" ca="1" si="228">IFERROR(Q867-I868,"")</f>
        <v/>
      </c>
      <c r="R868" s="77">
        <f ca="1">IFERROR(SUM($I$15:I868)/$N$5,"")</f>
        <v>0.19045313274176839</v>
      </c>
    </row>
    <row r="869" spans="1:18" x14ac:dyDescent="0.25">
      <c r="A869" s="169">
        <v>28</v>
      </c>
      <c r="B869" s="174">
        <f t="shared" si="227"/>
        <v>43595.874999997926</v>
      </c>
      <c r="C869" s="127" t="str">
        <f t="shared" ca="1" si="213"/>
        <v/>
      </c>
      <c r="D869" s="180">
        <f t="shared" ca="1" si="214"/>
        <v>682</v>
      </c>
      <c r="E869" s="180">
        <f t="shared" ca="1" si="215"/>
        <v>44</v>
      </c>
      <c r="F869" s="180">
        <f t="shared" ca="1" si="216"/>
        <v>14</v>
      </c>
      <c r="G869" s="180" t="str">
        <f t="shared" ca="1" si="217"/>
        <v/>
      </c>
      <c r="H869" s="180">
        <f t="shared" ca="1" si="218"/>
        <v>4074</v>
      </c>
      <c r="I869" s="183">
        <f t="shared" ca="1" si="219"/>
        <v>17</v>
      </c>
      <c r="J869" s="176" t="str">
        <f t="shared" ca="1" si="220"/>
        <v/>
      </c>
      <c r="K869" s="127" t="str">
        <f t="shared" ca="1" si="221"/>
        <v/>
      </c>
      <c r="L869" s="183" t="str">
        <f t="shared" ca="1" si="222"/>
        <v/>
      </c>
      <c r="M869" s="127" t="str">
        <f t="shared" ca="1" si="223"/>
        <v/>
      </c>
      <c r="N869" s="127" t="str">
        <f t="shared" ca="1" si="224"/>
        <v/>
      </c>
      <c r="O869" s="180" t="str">
        <f t="shared" ca="1" si="225"/>
        <v/>
      </c>
      <c r="P869" s="183" t="str">
        <f t="shared" ca="1" si="226"/>
        <v/>
      </c>
      <c r="Q869" s="120" t="str">
        <f t="shared" ca="1" si="228"/>
        <v/>
      </c>
      <c r="R869" s="77">
        <f ca="1">IFERROR(SUM($I$15:I869)/$N$5,"")</f>
        <v>0.19054884915093914</v>
      </c>
    </row>
    <row r="870" spans="1:18" x14ac:dyDescent="0.25">
      <c r="A870" s="169">
        <v>29</v>
      </c>
      <c r="B870" s="174">
        <f t="shared" si="227"/>
        <v>43595.916666664591</v>
      </c>
      <c r="C870" s="127" t="str">
        <f t="shared" ca="1" si="213"/>
        <v/>
      </c>
      <c r="D870" s="180">
        <f t="shared" ca="1" si="214"/>
        <v>683</v>
      </c>
      <c r="E870" s="180">
        <f t="shared" ca="1" si="215"/>
        <v>44</v>
      </c>
      <c r="F870" s="180">
        <f t="shared" ca="1" si="216"/>
        <v>14</v>
      </c>
      <c r="G870" s="180" t="str">
        <f t="shared" ca="1" si="217"/>
        <v/>
      </c>
      <c r="H870" s="180">
        <f t="shared" ca="1" si="218"/>
        <v>4096</v>
      </c>
      <c r="I870" s="183">
        <f t="shared" ca="1" si="219"/>
        <v>18</v>
      </c>
      <c r="J870" s="176" t="str">
        <f t="shared" ca="1" si="220"/>
        <v/>
      </c>
      <c r="K870" s="127" t="str">
        <f t="shared" ca="1" si="221"/>
        <v/>
      </c>
      <c r="L870" s="183" t="str">
        <f t="shared" ca="1" si="222"/>
        <v/>
      </c>
      <c r="M870" s="127" t="str">
        <f t="shared" ca="1" si="223"/>
        <v/>
      </c>
      <c r="N870" s="127" t="str">
        <f t="shared" ca="1" si="224"/>
        <v/>
      </c>
      <c r="O870" s="180" t="str">
        <f t="shared" ca="1" si="225"/>
        <v/>
      </c>
      <c r="P870" s="183" t="str">
        <f t="shared" ca="1" si="226"/>
        <v/>
      </c>
      <c r="Q870" s="120" t="str">
        <f t="shared" ca="1" si="228"/>
        <v/>
      </c>
      <c r="R870" s="77">
        <f ca="1">IFERROR(SUM($I$15:I870)/$N$5,"")</f>
        <v>0.19065019593711996</v>
      </c>
    </row>
    <row r="871" spans="1:18" x14ac:dyDescent="0.25">
      <c r="A871" s="169">
        <v>30</v>
      </c>
      <c r="B871" s="174">
        <f t="shared" si="227"/>
        <v>43595.958333331255</v>
      </c>
      <c r="C871" s="127" t="str">
        <f t="shared" ca="1" si="213"/>
        <v/>
      </c>
      <c r="D871" s="180">
        <f t="shared" ca="1" si="214"/>
        <v>683</v>
      </c>
      <c r="E871" s="180">
        <f t="shared" ca="1" si="215"/>
        <v>44</v>
      </c>
      <c r="F871" s="180">
        <f t="shared" ca="1" si="216"/>
        <v>15</v>
      </c>
      <c r="G871" s="180" t="str">
        <f t="shared" ca="1" si="217"/>
        <v/>
      </c>
      <c r="H871" s="180">
        <f t="shared" ca="1" si="218"/>
        <v>4167</v>
      </c>
      <c r="I871" s="183">
        <f t="shared" ca="1" si="219"/>
        <v>17</v>
      </c>
      <c r="J871" s="176" t="str">
        <f t="shared" ca="1" si="220"/>
        <v/>
      </c>
      <c r="K871" s="127" t="str">
        <f t="shared" ca="1" si="221"/>
        <v/>
      </c>
      <c r="L871" s="183" t="str">
        <f t="shared" ca="1" si="222"/>
        <v/>
      </c>
      <c r="M871" s="127" t="str">
        <f t="shared" ca="1" si="223"/>
        <v/>
      </c>
      <c r="N871" s="127" t="str">
        <f t="shared" ca="1" si="224"/>
        <v/>
      </c>
      <c r="O871" s="180" t="str">
        <f t="shared" ca="1" si="225"/>
        <v/>
      </c>
      <c r="P871" s="183" t="str">
        <f t="shared" ca="1" si="226"/>
        <v/>
      </c>
      <c r="Q871" s="120" t="str">
        <f t="shared" ca="1" si="228"/>
        <v/>
      </c>
      <c r="R871" s="77">
        <f ca="1">IFERROR(SUM($I$15:I871)/$N$5,"")</f>
        <v>0.19074591234629071</v>
      </c>
    </row>
    <row r="872" spans="1:18" x14ac:dyDescent="0.25">
      <c r="A872" s="169">
        <v>31</v>
      </c>
      <c r="B872" s="174">
        <f t="shared" si="227"/>
        <v>43595.999999997919</v>
      </c>
      <c r="C872" s="127" t="str">
        <f t="shared" ca="1" si="213"/>
        <v/>
      </c>
      <c r="D872" s="180">
        <f t="shared" ca="1" si="214"/>
        <v>682</v>
      </c>
      <c r="E872" s="180">
        <f t="shared" ca="1" si="215"/>
        <v>44</v>
      </c>
      <c r="F872" s="180">
        <f t="shared" ca="1" si="216"/>
        <v>16</v>
      </c>
      <c r="G872" s="180" t="str">
        <f t="shared" ca="1" si="217"/>
        <v/>
      </c>
      <c r="H872" s="180">
        <f t="shared" ca="1" si="218"/>
        <v>4280</v>
      </c>
      <c r="I872" s="183">
        <f t="shared" ca="1" si="219"/>
        <v>17</v>
      </c>
      <c r="J872" s="176" t="str">
        <f t="shared" ca="1" si="220"/>
        <v/>
      </c>
      <c r="K872" s="127" t="str">
        <f t="shared" ca="1" si="221"/>
        <v/>
      </c>
      <c r="L872" s="183" t="str">
        <f t="shared" ca="1" si="222"/>
        <v/>
      </c>
      <c r="M872" s="127" t="str">
        <f t="shared" ca="1" si="223"/>
        <v/>
      </c>
      <c r="N872" s="127" t="str">
        <f t="shared" ca="1" si="224"/>
        <v/>
      </c>
      <c r="O872" s="180" t="str">
        <f t="shared" ca="1" si="225"/>
        <v/>
      </c>
      <c r="P872" s="183" t="str">
        <f t="shared" ca="1" si="226"/>
        <v/>
      </c>
      <c r="Q872" s="120" t="str">
        <f t="shared" ca="1" si="228"/>
        <v/>
      </c>
      <c r="R872" s="77">
        <f ca="1">IFERROR(SUM($I$15:I872)/$N$5,"")</f>
        <v>0.19084162875546146</v>
      </c>
    </row>
    <row r="873" spans="1:18" x14ac:dyDescent="0.25">
      <c r="A873" s="169">
        <v>32</v>
      </c>
      <c r="B873" s="174">
        <f t="shared" si="227"/>
        <v>43596.041666664583</v>
      </c>
      <c r="C873" s="127" t="str">
        <f t="shared" ca="1" si="213"/>
        <v/>
      </c>
      <c r="D873" s="180">
        <f t="shared" ca="1" si="214"/>
        <v>684</v>
      </c>
      <c r="E873" s="180">
        <f t="shared" ca="1" si="215"/>
        <v>44</v>
      </c>
      <c r="F873" s="180">
        <f t="shared" ca="1" si="216"/>
        <v>14</v>
      </c>
      <c r="G873" s="180" t="str">
        <f t="shared" ca="1" si="217"/>
        <v/>
      </c>
      <c r="H873" s="180">
        <f t="shared" ca="1" si="218"/>
        <v>4239</v>
      </c>
      <c r="I873" s="183">
        <f t="shared" ca="1" si="219"/>
        <v>19</v>
      </c>
      <c r="J873" s="176" t="str">
        <f t="shared" ca="1" si="220"/>
        <v/>
      </c>
      <c r="K873" s="127" t="str">
        <f t="shared" ca="1" si="221"/>
        <v/>
      </c>
      <c r="L873" s="183" t="str">
        <f t="shared" ca="1" si="222"/>
        <v/>
      </c>
      <c r="M873" s="127" t="str">
        <f t="shared" ca="1" si="223"/>
        <v/>
      </c>
      <c r="N873" s="127" t="str">
        <f t="shared" ca="1" si="224"/>
        <v/>
      </c>
      <c r="O873" s="180" t="str">
        <f t="shared" ca="1" si="225"/>
        <v/>
      </c>
      <c r="P873" s="183" t="str">
        <f t="shared" ca="1" si="226"/>
        <v/>
      </c>
      <c r="Q873" s="120" t="str">
        <f t="shared" ca="1" si="228"/>
        <v/>
      </c>
      <c r="R873" s="77">
        <f ca="1">IFERROR(SUM($I$15:I873)/$N$5,"")</f>
        <v>0.19094860591865231</v>
      </c>
    </row>
    <row r="874" spans="1:18" x14ac:dyDescent="0.25">
      <c r="A874" s="169">
        <v>33</v>
      </c>
      <c r="B874" s="174">
        <f t="shared" si="227"/>
        <v>43596.083333331248</v>
      </c>
      <c r="C874" s="127" t="str">
        <f t="shared" ca="1" si="213"/>
        <v/>
      </c>
      <c r="D874" s="180">
        <f t="shared" ca="1" si="214"/>
        <v>686</v>
      </c>
      <c r="E874" s="180">
        <f t="shared" ca="1" si="215"/>
        <v>44</v>
      </c>
      <c r="F874" s="180">
        <f t="shared" ca="1" si="216"/>
        <v>16</v>
      </c>
      <c r="G874" s="180" t="str">
        <f t="shared" ca="1" si="217"/>
        <v/>
      </c>
      <c r="H874" s="180">
        <f t="shared" ca="1" si="218"/>
        <v>4273</v>
      </c>
      <c r="I874" s="183">
        <f t="shared" ca="1" si="219"/>
        <v>17</v>
      </c>
      <c r="J874" s="176" t="str">
        <f t="shared" ca="1" si="220"/>
        <v/>
      </c>
      <c r="K874" s="127" t="str">
        <f t="shared" ca="1" si="221"/>
        <v/>
      </c>
      <c r="L874" s="183" t="str">
        <f t="shared" ca="1" si="222"/>
        <v/>
      </c>
      <c r="M874" s="127" t="str">
        <f t="shared" ca="1" si="223"/>
        <v/>
      </c>
      <c r="N874" s="127" t="str">
        <f t="shared" ca="1" si="224"/>
        <v/>
      </c>
      <c r="O874" s="180" t="str">
        <f t="shared" ca="1" si="225"/>
        <v/>
      </c>
      <c r="P874" s="183" t="str">
        <f t="shared" ca="1" si="226"/>
        <v/>
      </c>
      <c r="Q874" s="120" t="str">
        <f t="shared" ca="1" si="228"/>
        <v/>
      </c>
      <c r="R874" s="77">
        <f ca="1">IFERROR(SUM($I$15:I874)/$N$5,"")</f>
        <v>0.19104432232782306</v>
      </c>
    </row>
    <row r="875" spans="1:18" x14ac:dyDescent="0.25">
      <c r="A875" s="169">
        <v>34</v>
      </c>
      <c r="B875" s="174">
        <f t="shared" si="227"/>
        <v>43596.124999997912</v>
      </c>
      <c r="C875" s="127" t="str">
        <f t="shared" ca="1" si="213"/>
        <v/>
      </c>
      <c r="D875" s="180">
        <f t="shared" ca="1" si="214"/>
        <v>674</v>
      </c>
      <c r="E875" s="180">
        <f t="shared" ca="1" si="215"/>
        <v>44</v>
      </c>
      <c r="F875" s="180">
        <f t="shared" ca="1" si="216"/>
        <v>15</v>
      </c>
      <c r="G875" s="180" t="str">
        <f t="shared" ca="1" si="217"/>
        <v/>
      </c>
      <c r="H875" s="180">
        <f t="shared" ca="1" si="218"/>
        <v>4269</v>
      </c>
      <c r="I875" s="183">
        <f t="shared" ca="1" si="219"/>
        <v>17</v>
      </c>
      <c r="J875" s="176" t="str">
        <f t="shared" ca="1" si="220"/>
        <v/>
      </c>
      <c r="K875" s="127" t="str">
        <f t="shared" ca="1" si="221"/>
        <v/>
      </c>
      <c r="L875" s="183" t="str">
        <f t="shared" ca="1" si="222"/>
        <v/>
      </c>
      <c r="M875" s="127" t="str">
        <f t="shared" ca="1" si="223"/>
        <v/>
      </c>
      <c r="N875" s="127" t="str">
        <f t="shared" ca="1" si="224"/>
        <v/>
      </c>
      <c r="O875" s="180" t="str">
        <f t="shared" ca="1" si="225"/>
        <v/>
      </c>
      <c r="P875" s="183" t="str">
        <f t="shared" ca="1" si="226"/>
        <v/>
      </c>
      <c r="Q875" s="120" t="str">
        <f t="shared" ca="1" si="228"/>
        <v/>
      </c>
      <c r="R875" s="77">
        <f ca="1">IFERROR(SUM($I$15:I875)/$N$5,"")</f>
        <v>0.19114003873699384</v>
      </c>
    </row>
    <row r="876" spans="1:18" x14ac:dyDescent="0.25">
      <c r="A876" s="169">
        <v>35</v>
      </c>
      <c r="B876" s="174">
        <f t="shared" si="227"/>
        <v>43596.166666664576</v>
      </c>
      <c r="C876" s="127" t="str">
        <f t="shared" ca="1" si="213"/>
        <v/>
      </c>
      <c r="D876" s="180">
        <f t="shared" ca="1" si="214"/>
        <v>677</v>
      </c>
      <c r="E876" s="180">
        <f t="shared" ca="1" si="215"/>
        <v>44</v>
      </c>
      <c r="F876" s="180">
        <f t="shared" ca="1" si="216"/>
        <v>17</v>
      </c>
      <c r="G876" s="180" t="str">
        <f t="shared" ca="1" si="217"/>
        <v/>
      </c>
      <c r="H876" s="180">
        <f t="shared" ca="1" si="218"/>
        <v>4243</v>
      </c>
      <c r="I876" s="183">
        <f t="shared" ca="1" si="219"/>
        <v>19</v>
      </c>
      <c r="J876" s="176" t="str">
        <f t="shared" ca="1" si="220"/>
        <v/>
      </c>
      <c r="K876" s="127" t="str">
        <f t="shared" ca="1" si="221"/>
        <v/>
      </c>
      <c r="L876" s="183" t="str">
        <f t="shared" ca="1" si="222"/>
        <v/>
      </c>
      <c r="M876" s="127" t="str">
        <f t="shared" ca="1" si="223"/>
        <v/>
      </c>
      <c r="N876" s="127" t="str">
        <f t="shared" ca="1" si="224"/>
        <v/>
      </c>
      <c r="O876" s="180" t="str">
        <f t="shared" ca="1" si="225"/>
        <v/>
      </c>
      <c r="P876" s="183" t="str">
        <f t="shared" ca="1" si="226"/>
        <v/>
      </c>
      <c r="Q876" s="120" t="str">
        <f t="shared" ca="1" si="228"/>
        <v/>
      </c>
      <c r="R876" s="77">
        <f ca="1">IFERROR(SUM($I$15:I876)/$N$5,"")</f>
        <v>0.19124701590018467</v>
      </c>
    </row>
    <row r="877" spans="1:18" x14ac:dyDescent="0.25">
      <c r="A877" s="169">
        <v>36</v>
      </c>
      <c r="B877" s="174">
        <f t="shared" si="227"/>
        <v>43596.20833333124</v>
      </c>
      <c r="C877" s="127" t="str">
        <f t="shared" ca="1" si="213"/>
        <v/>
      </c>
      <c r="D877" s="180">
        <f t="shared" ca="1" si="214"/>
        <v>676</v>
      </c>
      <c r="E877" s="180">
        <f t="shared" ca="1" si="215"/>
        <v>44</v>
      </c>
      <c r="F877" s="180">
        <f t="shared" ca="1" si="216"/>
        <v>16</v>
      </c>
      <c r="G877" s="180" t="str">
        <f t="shared" ca="1" si="217"/>
        <v/>
      </c>
      <c r="H877" s="180">
        <f t="shared" ca="1" si="218"/>
        <v>4291</v>
      </c>
      <c r="I877" s="183">
        <f t="shared" ca="1" si="219"/>
        <v>18</v>
      </c>
      <c r="J877" s="176" t="str">
        <f t="shared" ca="1" si="220"/>
        <v/>
      </c>
      <c r="K877" s="127" t="str">
        <f t="shared" ca="1" si="221"/>
        <v/>
      </c>
      <c r="L877" s="183" t="str">
        <f t="shared" ca="1" si="222"/>
        <v/>
      </c>
      <c r="M877" s="127" t="str">
        <f t="shared" ca="1" si="223"/>
        <v/>
      </c>
      <c r="N877" s="127" t="str">
        <f t="shared" ca="1" si="224"/>
        <v/>
      </c>
      <c r="O877" s="180" t="str">
        <f t="shared" ca="1" si="225"/>
        <v/>
      </c>
      <c r="P877" s="183" t="str">
        <f t="shared" ca="1" si="226"/>
        <v/>
      </c>
      <c r="Q877" s="120" t="str">
        <f t="shared" ca="1" si="228"/>
        <v/>
      </c>
      <c r="R877" s="77">
        <f ca="1">IFERROR(SUM($I$15:I877)/$N$5,"")</f>
        <v>0.19134836268636549</v>
      </c>
    </row>
    <row r="878" spans="1:18" x14ac:dyDescent="0.25">
      <c r="A878" s="169">
        <v>37</v>
      </c>
      <c r="B878" s="174">
        <f t="shared" si="227"/>
        <v>43596.249999997905</v>
      </c>
      <c r="C878" s="127" t="str">
        <f t="shared" ca="1" si="213"/>
        <v/>
      </c>
      <c r="D878" s="180">
        <f t="shared" ca="1" si="214"/>
        <v>690</v>
      </c>
      <c r="E878" s="180">
        <f t="shared" ca="1" si="215"/>
        <v>44</v>
      </c>
      <c r="F878" s="180">
        <f t="shared" ca="1" si="216"/>
        <v>16</v>
      </c>
      <c r="G878" s="180" t="str">
        <f t="shared" ca="1" si="217"/>
        <v/>
      </c>
      <c r="H878" s="180">
        <f t="shared" ca="1" si="218"/>
        <v>4412</v>
      </c>
      <c r="I878" s="183">
        <f t="shared" ca="1" si="219"/>
        <v>17</v>
      </c>
      <c r="J878" s="176" t="str">
        <f t="shared" ca="1" si="220"/>
        <v/>
      </c>
      <c r="K878" s="127" t="str">
        <f t="shared" ca="1" si="221"/>
        <v/>
      </c>
      <c r="L878" s="183" t="str">
        <f t="shared" ca="1" si="222"/>
        <v/>
      </c>
      <c r="M878" s="127" t="str">
        <f t="shared" ca="1" si="223"/>
        <v/>
      </c>
      <c r="N878" s="127" t="str">
        <f t="shared" ca="1" si="224"/>
        <v/>
      </c>
      <c r="O878" s="180" t="str">
        <f t="shared" ca="1" si="225"/>
        <v/>
      </c>
      <c r="P878" s="183" t="str">
        <f t="shared" ca="1" si="226"/>
        <v/>
      </c>
      <c r="Q878" s="120" t="str">
        <f t="shared" ca="1" si="228"/>
        <v/>
      </c>
      <c r="R878" s="77">
        <f ca="1">IFERROR(SUM($I$15:I878)/$N$5,"")</f>
        <v>0.19144407909553623</v>
      </c>
    </row>
    <row r="879" spans="1:18" x14ac:dyDescent="0.25">
      <c r="A879" s="169">
        <v>14</v>
      </c>
      <c r="B879" s="174">
        <f t="shared" si="227"/>
        <v>43596.291666664569</v>
      </c>
      <c r="C879" s="127" t="str">
        <f t="shared" ca="1" si="213"/>
        <v/>
      </c>
      <c r="D879" s="180">
        <f t="shared" ca="1" si="214"/>
        <v>686</v>
      </c>
      <c r="E879" s="180">
        <f t="shared" ca="1" si="215"/>
        <v>44</v>
      </c>
      <c r="F879" s="180">
        <f t="shared" ca="1" si="216"/>
        <v>15</v>
      </c>
      <c r="G879" s="180">
        <f t="shared" ca="1" si="217"/>
        <v>185.64</v>
      </c>
      <c r="H879" s="180">
        <f t="shared" ca="1" si="218"/>
        <v>4341</v>
      </c>
      <c r="I879" s="183">
        <f t="shared" ca="1" si="219"/>
        <v>22</v>
      </c>
      <c r="J879" s="176" t="str">
        <f t="shared" ca="1" si="220"/>
        <v/>
      </c>
      <c r="K879" s="127" t="str">
        <f t="shared" ca="1" si="221"/>
        <v/>
      </c>
      <c r="L879" s="183" t="str">
        <f t="shared" ca="1" si="222"/>
        <v/>
      </c>
      <c r="M879" s="127" t="str">
        <f t="shared" ca="1" si="223"/>
        <v/>
      </c>
      <c r="N879" s="127" t="str">
        <f t="shared" ca="1" si="224"/>
        <v/>
      </c>
      <c r="O879" s="180" t="str">
        <f t="shared" ca="1" si="225"/>
        <v/>
      </c>
      <c r="P879" s="183" t="str">
        <f t="shared" ca="1" si="226"/>
        <v/>
      </c>
      <c r="Q879" s="120" t="str">
        <f t="shared" ca="1" si="228"/>
        <v/>
      </c>
      <c r="R879" s="77">
        <f ca="1">IFERROR(SUM($I$15:I879)/$N$5,"")</f>
        <v>0.19156794738975721</v>
      </c>
    </row>
    <row r="880" spans="1:18" x14ac:dyDescent="0.25">
      <c r="A880" s="169">
        <v>15</v>
      </c>
      <c r="B880" s="174">
        <f t="shared" si="227"/>
        <v>43596.333333331233</v>
      </c>
      <c r="C880" s="127" t="str">
        <f t="shared" ca="1" si="213"/>
        <v/>
      </c>
      <c r="D880" s="180">
        <f t="shared" ca="1" si="214"/>
        <v>681</v>
      </c>
      <c r="E880" s="180">
        <f t="shared" ca="1" si="215"/>
        <v>44</v>
      </c>
      <c r="F880" s="180">
        <f t="shared" ca="1" si="216"/>
        <v>14</v>
      </c>
      <c r="G880" s="180" t="str">
        <f t="shared" ca="1" si="217"/>
        <v/>
      </c>
      <c r="H880" s="180">
        <f t="shared" ca="1" si="218"/>
        <v>4098</v>
      </c>
      <c r="I880" s="183">
        <f t="shared" ca="1" si="219"/>
        <v>21</v>
      </c>
      <c r="J880" s="176" t="str">
        <f t="shared" ca="1" si="220"/>
        <v/>
      </c>
      <c r="K880" s="127" t="str">
        <f t="shared" ca="1" si="221"/>
        <v/>
      </c>
      <c r="L880" s="183" t="str">
        <f t="shared" ca="1" si="222"/>
        <v/>
      </c>
      <c r="M880" s="127" t="str">
        <f t="shared" ca="1" si="223"/>
        <v/>
      </c>
      <c r="N880" s="127" t="str">
        <f t="shared" ca="1" si="224"/>
        <v/>
      </c>
      <c r="O880" s="180" t="str">
        <f t="shared" ca="1" si="225"/>
        <v/>
      </c>
      <c r="P880" s="183" t="str">
        <f t="shared" ca="1" si="226"/>
        <v/>
      </c>
      <c r="Q880" s="120" t="str">
        <f t="shared" ca="1" si="228"/>
        <v/>
      </c>
      <c r="R880" s="77">
        <f ca="1">IFERROR(SUM($I$15:I880)/$N$5,"")</f>
        <v>0.19168618530696815</v>
      </c>
    </row>
    <row r="881" spans="1:18" x14ac:dyDescent="0.25">
      <c r="A881" s="169">
        <v>16</v>
      </c>
      <c r="B881" s="174">
        <f t="shared" si="227"/>
        <v>43596.374999997897</v>
      </c>
      <c r="C881" s="127" t="str">
        <f t="shared" ca="1" si="213"/>
        <v/>
      </c>
      <c r="D881" s="180">
        <f t="shared" ca="1" si="214"/>
        <v>677</v>
      </c>
      <c r="E881" s="180">
        <f t="shared" ca="1" si="215"/>
        <v>44</v>
      </c>
      <c r="F881" s="180">
        <f t="shared" ca="1" si="216"/>
        <v>15</v>
      </c>
      <c r="G881" s="180" t="str">
        <f t="shared" ca="1" si="217"/>
        <v/>
      </c>
      <c r="H881" s="180">
        <f t="shared" ca="1" si="218"/>
        <v>4214</v>
      </c>
      <c r="I881" s="183">
        <f t="shared" ca="1" si="219"/>
        <v>22</v>
      </c>
      <c r="J881" s="176" t="str">
        <f t="shared" ca="1" si="220"/>
        <v/>
      </c>
      <c r="K881" s="127" t="str">
        <f t="shared" ca="1" si="221"/>
        <v/>
      </c>
      <c r="L881" s="183" t="str">
        <f t="shared" ca="1" si="222"/>
        <v/>
      </c>
      <c r="M881" s="127" t="str">
        <f t="shared" ca="1" si="223"/>
        <v/>
      </c>
      <c r="N881" s="127" t="str">
        <f t="shared" ca="1" si="224"/>
        <v/>
      </c>
      <c r="O881" s="180" t="str">
        <f t="shared" ca="1" si="225"/>
        <v/>
      </c>
      <c r="P881" s="183" t="str">
        <f t="shared" ca="1" si="226"/>
        <v/>
      </c>
      <c r="Q881" s="120" t="str">
        <f t="shared" ca="1" si="228"/>
        <v/>
      </c>
      <c r="R881" s="77">
        <f ca="1">IFERROR(SUM($I$15:I881)/$N$5,"")</f>
        <v>0.19181005360118913</v>
      </c>
    </row>
    <row r="882" spans="1:18" x14ac:dyDescent="0.25">
      <c r="A882" s="169">
        <v>17</v>
      </c>
      <c r="B882" s="174">
        <f t="shared" si="227"/>
        <v>43596.416666664561</v>
      </c>
      <c r="C882" s="127" t="str">
        <f t="shared" ca="1" si="213"/>
        <v/>
      </c>
      <c r="D882" s="180">
        <f t="shared" ca="1" si="214"/>
        <v>683</v>
      </c>
      <c r="E882" s="180">
        <f t="shared" ca="1" si="215"/>
        <v>44</v>
      </c>
      <c r="F882" s="180">
        <f t="shared" ca="1" si="216"/>
        <v>16</v>
      </c>
      <c r="G882" s="180" t="str">
        <f t="shared" ca="1" si="217"/>
        <v/>
      </c>
      <c r="H882" s="180">
        <f t="shared" ca="1" si="218"/>
        <v>4167</v>
      </c>
      <c r="I882" s="183">
        <f t="shared" ca="1" si="219"/>
        <v>22</v>
      </c>
      <c r="J882" s="176" t="str">
        <f t="shared" ca="1" si="220"/>
        <v/>
      </c>
      <c r="K882" s="127" t="str">
        <f t="shared" ca="1" si="221"/>
        <v/>
      </c>
      <c r="L882" s="183" t="str">
        <f t="shared" ca="1" si="222"/>
        <v/>
      </c>
      <c r="M882" s="127" t="str">
        <f t="shared" ca="1" si="223"/>
        <v/>
      </c>
      <c r="N882" s="127" t="str">
        <f t="shared" ca="1" si="224"/>
        <v/>
      </c>
      <c r="O882" s="180" t="str">
        <f t="shared" ca="1" si="225"/>
        <v/>
      </c>
      <c r="P882" s="183" t="str">
        <f t="shared" ca="1" si="226"/>
        <v/>
      </c>
      <c r="Q882" s="120" t="str">
        <f t="shared" ca="1" si="228"/>
        <v/>
      </c>
      <c r="R882" s="77">
        <f ca="1">IFERROR(SUM($I$15:I882)/$N$5,"")</f>
        <v>0.19193392189541011</v>
      </c>
    </row>
    <row r="883" spans="1:18" x14ac:dyDescent="0.25">
      <c r="A883" s="169">
        <v>18</v>
      </c>
      <c r="B883" s="174">
        <f t="shared" si="227"/>
        <v>43596.458333331226</v>
      </c>
      <c r="C883" s="127" t="str">
        <f t="shared" ca="1" si="213"/>
        <v/>
      </c>
      <c r="D883" s="180">
        <f t="shared" ca="1" si="214"/>
        <v>680</v>
      </c>
      <c r="E883" s="180">
        <f t="shared" ca="1" si="215"/>
        <v>44</v>
      </c>
      <c r="F883" s="180">
        <f t="shared" ca="1" si="216"/>
        <v>15</v>
      </c>
      <c r="G883" s="180" t="str">
        <f t="shared" ca="1" si="217"/>
        <v/>
      </c>
      <c r="H883" s="180">
        <f t="shared" ca="1" si="218"/>
        <v>4108</v>
      </c>
      <c r="I883" s="183">
        <f t="shared" ca="1" si="219"/>
        <v>21</v>
      </c>
      <c r="J883" s="176" t="str">
        <f t="shared" ca="1" si="220"/>
        <v/>
      </c>
      <c r="K883" s="127" t="str">
        <f t="shared" ca="1" si="221"/>
        <v/>
      </c>
      <c r="L883" s="183" t="str">
        <f t="shared" ca="1" si="222"/>
        <v/>
      </c>
      <c r="M883" s="127" t="str">
        <f t="shared" ca="1" si="223"/>
        <v/>
      </c>
      <c r="N883" s="127" t="str">
        <f t="shared" ca="1" si="224"/>
        <v/>
      </c>
      <c r="O883" s="180" t="str">
        <f t="shared" ca="1" si="225"/>
        <v/>
      </c>
      <c r="P883" s="183" t="str">
        <f t="shared" ca="1" si="226"/>
        <v/>
      </c>
      <c r="Q883" s="120" t="str">
        <f t="shared" ca="1" si="228"/>
        <v/>
      </c>
      <c r="R883" s="77">
        <f ca="1">IFERROR(SUM($I$15:I883)/$N$5,"")</f>
        <v>0.19205215981262105</v>
      </c>
    </row>
    <row r="884" spans="1:18" x14ac:dyDescent="0.25">
      <c r="A884" s="169">
        <v>19</v>
      </c>
      <c r="B884" s="174">
        <f t="shared" si="227"/>
        <v>43596.49999999789</v>
      </c>
      <c r="C884" s="127" t="str">
        <f t="shared" ca="1" si="213"/>
        <v/>
      </c>
      <c r="D884" s="180">
        <f t="shared" ca="1" si="214"/>
        <v>678</v>
      </c>
      <c r="E884" s="180">
        <f t="shared" ca="1" si="215"/>
        <v>44</v>
      </c>
      <c r="F884" s="180">
        <f t="shared" ca="1" si="216"/>
        <v>15</v>
      </c>
      <c r="G884" s="180" t="str">
        <f t="shared" ca="1" si="217"/>
        <v/>
      </c>
      <c r="H884" s="180">
        <f t="shared" ca="1" si="218"/>
        <v>4074</v>
      </c>
      <c r="I884" s="183">
        <f t="shared" ca="1" si="219"/>
        <v>22</v>
      </c>
      <c r="J884" s="176" t="str">
        <f t="shared" ca="1" si="220"/>
        <v/>
      </c>
      <c r="K884" s="127" t="str">
        <f t="shared" ca="1" si="221"/>
        <v/>
      </c>
      <c r="L884" s="183" t="str">
        <f t="shared" ca="1" si="222"/>
        <v/>
      </c>
      <c r="M884" s="127" t="str">
        <f t="shared" ca="1" si="223"/>
        <v/>
      </c>
      <c r="N884" s="127" t="str">
        <f t="shared" ca="1" si="224"/>
        <v/>
      </c>
      <c r="O884" s="180" t="str">
        <f t="shared" ca="1" si="225"/>
        <v/>
      </c>
      <c r="P884" s="183" t="str">
        <f t="shared" ca="1" si="226"/>
        <v/>
      </c>
      <c r="Q884" s="120" t="str">
        <f t="shared" ca="1" si="228"/>
        <v/>
      </c>
      <c r="R884" s="77">
        <f ca="1">IFERROR(SUM($I$15:I884)/$N$5,"")</f>
        <v>0.19217602810684203</v>
      </c>
    </row>
    <row r="885" spans="1:18" x14ac:dyDescent="0.25">
      <c r="A885" s="169">
        <v>20</v>
      </c>
      <c r="B885" s="174">
        <f t="shared" si="227"/>
        <v>43596.541666664554</v>
      </c>
      <c r="C885" s="127" t="str">
        <f t="shared" ca="1" si="213"/>
        <v/>
      </c>
      <c r="D885" s="180">
        <f t="shared" ca="1" si="214"/>
        <v>678</v>
      </c>
      <c r="E885" s="180">
        <f t="shared" ca="1" si="215"/>
        <v>44</v>
      </c>
      <c r="F885" s="180">
        <f t="shared" ca="1" si="216"/>
        <v>16</v>
      </c>
      <c r="G885" s="180" t="str">
        <f t="shared" ca="1" si="217"/>
        <v/>
      </c>
      <c r="H885" s="180">
        <f t="shared" ca="1" si="218"/>
        <v>4215</v>
      </c>
      <c r="I885" s="183">
        <f t="shared" ca="1" si="219"/>
        <v>20</v>
      </c>
      <c r="J885" s="176" t="str">
        <f t="shared" ca="1" si="220"/>
        <v/>
      </c>
      <c r="K885" s="127" t="str">
        <f t="shared" ca="1" si="221"/>
        <v/>
      </c>
      <c r="L885" s="183" t="str">
        <f t="shared" ca="1" si="222"/>
        <v/>
      </c>
      <c r="M885" s="127" t="str">
        <f t="shared" ca="1" si="223"/>
        <v/>
      </c>
      <c r="N885" s="127" t="str">
        <f t="shared" ca="1" si="224"/>
        <v/>
      </c>
      <c r="O885" s="180" t="str">
        <f t="shared" ca="1" si="225"/>
        <v/>
      </c>
      <c r="P885" s="183" t="str">
        <f t="shared" ca="1" si="226"/>
        <v/>
      </c>
      <c r="Q885" s="120" t="str">
        <f t="shared" ca="1" si="228"/>
        <v/>
      </c>
      <c r="R885" s="77">
        <f ca="1">IFERROR(SUM($I$15:I885)/$N$5,"")</f>
        <v>0.19228863564704293</v>
      </c>
    </row>
    <row r="886" spans="1:18" x14ac:dyDescent="0.25">
      <c r="A886" s="169">
        <v>21</v>
      </c>
      <c r="B886" s="174">
        <f t="shared" si="227"/>
        <v>43596.583333331218</v>
      </c>
      <c r="C886" s="127" t="str">
        <f t="shared" ca="1" si="213"/>
        <v/>
      </c>
      <c r="D886" s="180">
        <f t="shared" ca="1" si="214"/>
        <v>677</v>
      </c>
      <c r="E886" s="180">
        <f t="shared" ca="1" si="215"/>
        <v>44</v>
      </c>
      <c r="F886" s="180">
        <f t="shared" ca="1" si="216"/>
        <v>15</v>
      </c>
      <c r="G886" s="180" t="str">
        <f t="shared" ca="1" si="217"/>
        <v/>
      </c>
      <c r="H886" s="180">
        <f t="shared" ca="1" si="218"/>
        <v>4443</v>
      </c>
      <c r="I886" s="183">
        <f t="shared" ca="1" si="219"/>
        <v>21</v>
      </c>
      <c r="J886" s="176" t="str">
        <f t="shared" ca="1" si="220"/>
        <v/>
      </c>
      <c r="K886" s="127" t="str">
        <f t="shared" ca="1" si="221"/>
        <v/>
      </c>
      <c r="L886" s="183" t="str">
        <f t="shared" ca="1" si="222"/>
        <v/>
      </c>
      <c r="M886" s="127" t="str">
        <f t="shared" ca="1" si="223"/>
        <v/>
      </c>
      <c r="N886" s="127" t="str">
        <f t="shared" ca="1" si="224"/>
        <v/>
      </c>
      <c r="O886" s="180" t="str">
        <f t="shared" ca="1" si="225"/>
        <v/>
      </c>
      <c r="P886" s="183" t="str">
        <f t="shared" ca="1" si="226"/>
        <v/>
      </c>
      <c r="Q886" s="120" t="str">
        <f t="shared" ca="1" si="228"/>
        <v/>
      </c>
      <c r="R886" s="77">
        <f ca="1">IFERROR(SUM($I$15:I886)/$N$5,"")</f>
        <v>0.19240687356425387</v>
      </c>
    </row>
    <row r="887" spans="1:18" x14ac:dyDescent="0.25">
      <c r="A887" s="169">
        <v>22</v>
      </c>
      <c r="B887" s="174">
        <f t="shared" si="227"/>
        <v>43596.624999997883</v>
      </c>
      <c r="C887" s="127" t="str">
        <f t="shared" ca="1" si="213"/>
        <v/>
      </c>
      <c r="D887" s="180">
        <f t="shared" ca="1" si="214"/>
        <v>676</v>
      </c>
      <c r="E887" s="180">
        <f t="shared" ca="1" si="215"/>
        <v>44</v>
      </c>
      <c r="F887" s="180">
        <f t="shared" ca="1" si="216"/>
        <v>14</v>
      </c>
      <c r="G887" s="180" t="str">
        <f t="shared" ca="1" si="217"/>
        <v/>
      </c>
      <c r="H887" s="180">
        <f t="shared" ca="1" si="218"/>
        <v>4317</v>
      </c>
      <c r="I887" s="183">
        <f t="shared" ca="1" si="219"/>
        <v>20</v>
      </c>
      <c r="J887" s="176" t="str">
        <f t="shared" ca="1" si="220"/>
        <v/>
      </c>
      <c r="K887" s="127" t="str">
        <f t="shared" ca="1" si="221"/>
        <v/>
      </c>
      <c r="L887" s="183" t="str">
        <f t="shared" ca="1" si="222"/>
        <v/>
      </c>
      <c r="M887" s="127" t="str">
        <f t="shared" ca="1" si="223"/>
        <v/>
      </c>
      <c r="N887" s="127" t="str">
        <f t="shared" ca="1" si="224"/>
        <v/>
      </c>
      <c r="O887" s="180" t="str">
        <f t="shared" ca="1" si="225"/>
        <v/>
      </c>
      <c r="P887" s="183" t="str">
        <f t="shared" ca="1" si="226"/>
        <v/>
      </c>
      <c r="Q887" s="120" t="str">
        <f t="shared" ca="1" si="228"/>
        <v/>
      </c>
      <c r="R887" s="77">
        <f ca="1">IFERROR(SUM($I$15:I887)/$N$5,"")</f>
        <v>0.19251948110445474</v>
      </c>
    </row>
    <row r="888" spans="1:18" x14ac:dyDescent="0.25">
      <c r="A888" s="169">
        <v>23</v>
      </c>
      <c r="B888" s="174">
        <f t="shared" si="227"/>
        <v>43596.666666664547</v>
      </c>
      <c r="C888" s="127" t="str">
        <f t="shared" ca="1" si="213"/>
        <v/>
      </c>
      <c r="D888" s="180">
        <f t="shared" ca="1" si="214"/>
        <v>676</v>
      </c>
      <c r="E888" s="180">
        <f t="shared" ca="1" si="215"/>
        <v>44</v>
      </c>
      <c r="F888" s="180">
        <f t="shared" ca="1" si="216"/>
        <v>16</v>
      </c>
      <c r="G888" s="180" t="str">
        <f t="shared" ca="1" si="217"/>
        <v/>
      </c>
      <c r="H888" s="180">
        <f t="shared" ca="1" si="218"/>
        <v>4250</v>
      </c>
      <c r="I888" s="183">
        <f t="shared" ca="1" si="219"/>
        <v>21</v>
      </c>
      <c r="J888" s="176" t="str">
        <f t="shared" ca="1" si="220"/>
        <v/>
      </c>
      <c r="K888" s="127" t="str">
        <f t="shared" ca="1" si="221"/>
        <v/>
      </c>
      <c r="L888" s="183" t="str">
        <f t="shared" ca="1" si="222"/>
        <v/>
      </c>
      <c r="M888" s="127" t="str">
        <f t="shared" ca="1" si="223"/>
        <v/>
      </c>
      <c r="N888" s="127" t="str">
        <f t="shared" ca="1" si="224"/>
        <v/>
      </c>
      <c r="O888" s="180" t="str">
        <f t="shared" ca="1" si="225"/>
        <v/>
      </c>
      <c r="P888" s="183" t="str">
        <f t="shared" ca="1" si="226"/>
        <v/>
      </c>
      <c r="Q888" s="120" t="str">
        <f t="shared" ca="1" si="228"/>
        <v/>
      </c>
      <c r="R888" s="77">
        <f ca="1">IFERROR(SUM($I$15:I888)/$N$5,"")</f>
        <v>0.19263771902166568</v>
      </c>
    </row>
    <row r="889" spans="1:18" x14ac:dyDescent="0.25">
      <c r="A889" s="169">
        <v>24</v>
      </c>
      <c r="B889" s="174">
        <f t="shared" si="227"/>
        <v>43596.708333331211</v>
      </c>
      <c r="C889" s="127" t="str">
        <f t="shared" ca="1" si="213"/>
        <v/>
      </c>
      <c r="D889" s="180">
        <f t="shared" ca="1" si="214"/>
        <v>676</v>
      </c>
      <c r="E889" s="180">
        <f t="shared" ca="1" si="215"/>
        <v>46</v>
      </c>
      <c r="F889" s="180">
        <f t="shared" ca="1" si="216"/>
        <v>15</v>
      </c>
      <c r="G889" s="180" t="str">
        <f t="shared" ca="1" si="217"/>
        <v/>
      </c>
      <c r="H889" s="180">
        <f t="shared" ca="1" si="218"/>
        <v>4351</v>
      </c>
      <c r="I889" s="183">
        <f t="shared" ca="1" si="219"/>
        <v>23</v>
      </c>
      <c r="J889" s="176" t="str">
        <f t="shared" ca="1" si="220"/>
        <v/>
      </c>
      <c r="K889" s="127" t="str">
        <f t="shared" ca="1" si="221"/>
        <v/>
      </c>
      <c r="L889" s="183" t="str">
        <f t="shared" ca="1" si="222"/>
        <v/>
      </c>
      <c r="M889" s="127" t="str">
        <f t="shared" ca="1" si="223"/>
        <v/>
      </c>
      <c r="N889" s="127" t="str">
        <f t="shared" ca="1" si="224"/>
        <v/>
      </c>
      <c r="O889" s="180" t="str">
        <f t="shared" ca="1" si="225"/>
        <v/>
      </c>
      <c r="P889" s="183" t="str">
        <f t="shared" ca="1" si="226"/>
        <v/>
      </c>
      <c r="Q889" s="120" t="str">
        <f t="shared" ca="1" si="228"/>
        <v/>
      </c>
      <c r="R889" s="77">
        <f ca="1">IFERROR(SUM($I$15:I889)/$N$5,"")</f>
        <v>0.1927672176928967</v>
      </c>
    </row>
    <row r="890" spans="1:18" x14ac:dyDescent="0.25">
      <c r="A890" s="169">
        <v>25</v>
      </c>
      <c r="B890" s="174">
        <f t="shared" si="227"/>
        <v>43596.749999997875</v>
      </c>
      <c r="C890" s="127" t="str">
        <f t="shared" ca="1" si="213"/>
        <v/>
      </c>
      <c r="D890" s="180">
        <f t="shared" ca="1" si="214"/>
        <v>675</v>
      </c>
      <c r="E890" s="180">
        <f t="shared" ca="1" si="215"/>
        <v>46</v>
      </c>
      <c r="F890" s="180">
        <f t="shared" ca="1" si="216"/>
        <v>15</v>
      </c>
      <c r="G890" s="180" t="str">
        <f t="shared" ca="1" si="217"/>
        <v/>
      </c>
      <c r="H890" s="180">
        <f t="shared" ca="1" si="218"/>
        <v>4490</v>
      </c>
      <c r="I890" s="183">
        <f t="shared" ca="1" si="219"/>
        <v>25</v>
      </c>
      <c r="J890" s="176" t="str">
        <f t="shared" ca="1" si="220"/>
        <v/>
      </c>
      <c r="K890" s="127" t="str">
        <f t="shared" ca="1" si="221"/>
        <v/>
      </c>
      <c r="L890" s="183" t="str">
        <f t="shared" ca="1" si="222"/>
        <v/>
      </c>
      <c r="M890" s="127" t="str">
        <f t="shared" ca="1" si="223"/>
        <v/>
      </c>
      <c r="N890" s="127" t="str">
        <f t="shared" ca="1" si="224"/>
        <v/>
      </c>
      <c r="O890" s="180" t="str">
        <f t="shared" ca="1" si="225"/>
        <v/>
      </c>
      <c r="P890" s="183" t="str">
        <f t="shared" ca="1" si="226"/>
        <v/>
      </c>
      <c r="Q890" s="120" t="str">
        <f t="shared" ca="1" si="228"/>
        <v/>
      </c>
      <c r="R890" s="77">
        <f ca="1">IFERROR(SUM($I$15:I890)/$N$5,"")</f>
        <v>0.19290797711814783</v>
      </c>
    </row>
    <row r="891" spans="1:18" x14ac:dyDescent="0.25">
      <c r="A891" s="169">
        <v>26</v>
      </c>
      <c r="B891" s="174">
        <f t="shared" si="227"/>
        <v>43596.79166666454</v>
      </c>
      <c r="C891" s="127" t="str">
        <f t="shared" ca="1" si="213"/>
        <v/>
      </c>
      <c r="D891" s="180">
        <f t="shared" ca="1" si="214"/>
        <v>673</v>
      </c>
      <c r="E891" s="180">
        <f t="shared" ca="1" si="215"/>
        <v>46</v>
      </c>
      <c r="F891" s="180">
        <f t="shared" ca="1" si="216"/>
        <v>17</v>
      </c>
      <c r="G891" s="180" t="str">
        <f t="shared" ca="1" si="217"/>
        <v/>
      </c>
      <c r="H891" s="180">
        <f t="shared" ca="1" si="218"/>
        <v>4789</v>
      </c>
      <c r="I891" s="183">
        <f t="shared" ca="1" si="219"/>
        <v>23</v>
      </c>
      <c r="J891" s="176" t="str">
        <f t="shared" ca="1" si="220"/>
        <v/>
      </c>
      <c r="K891" s="127" t="str">
        <f t="shared" ca="1" si="221"/>
        <v/>
      </c>
      <c r="L891" s="183" t="str">
        <f t="shared" ca="1" si="222"/>
        <v/>
      </c>
      <c r="M891" s="127" t="str">
        <f t="shared" ca="1" si="223"/>
        <v/>
      </c>
      <c r="N891" s="127" t="str">
        <f t="shared" ca="1" si="224"/>
        <v/>
      </c>
      <c r="O891" s="180" t="str">
        <f t="shared" ca="1" si="225"/>
        <v/>
      </c>
      <c r="P891" s="183" t="str">
        <f t="shared" ca="1" si="226"/>
        <v/>
      </c>
      <c r="Q891" s="120" t="str">
        <f t="shared" ca="1" si="228"/>
        <v/>
      </c>
      <c r="R891" s="77">
        <f ca="1">IFERROR(SUM($I$15:I891)/$N$5,"")</f>
        <v>0.19303747578937885</v>
      </c>
    </row>
    <row r="892" spans="1:18" x14ac:dyDescent="0.25">
      <c r="A892" s="169">
        <v>27</v>
      </c>
      <c r="B892" s="174">
        <f t="shared" si="227"/>
        <v>43596.833333331204</v>
      </c>
      <c r="C892" s="127" t="str">
        <f t="shared" ca="1" si="213"/>
        <v/>
      </c>
      <c r="D892" s="180">
        <f t="shared" ca="1" si="214"/>
        <v>671</v>
      </c>
      <c r="E892" s="180">
        <f t="shared" ca="1" si="215"/>
        <v>46</v>
      </c>
      <c r="F892" s="180">
        <f t="shared" ca="1" si="216"/>
        <v>16</v>
      </c>
      <c r="G892" s="180" t="str">
        <f t="shared" ca="1" si="217"/>
        <v/>
      </c>
      <c r="H892" s="180">
        <f t="shared" ca="1" si="218"/>
        <v>4511</v>
      </c>
      <c r="I892" s="183">
        <f t="shared" ca="1" si="219"/>
        <v>22</v>
      </c>
      <c r="J892" s="176" t="str">
        <f t="shared" ca="1" si="220"/>
        <v/>
      </c>
      <c r="K892" s="127" t="str">
        <f t="shared" ca="1" si="221"/>
        <v/>
      </c>
      <c r="L892" s="183" t="str">
        <f t="shared" ca="1" si="222"/>
        <v/>
      </c>
      <c r="M892" s="127" t="str">
        <f t="shared" ca="1" si="223"/>
        <v/>
      </c>
      <c r="N892" s="127" t="str">
        <f t="shared" ca="1" si="224"/>
        <v/>
      </c>
      <c r="O892" s="180" t="str">
        <f t="shared" ca="1" si="225"/>
        <v/>
      </c>
      <c r="P892" s="183" t="str">
        <f t="shared" ca="1" si="226"/>
        <v/>
      </c>
      <c r="Q892" s="120" t="str">
        <f t="shared" ca="1" si="228"/>
        <v/>
      </c>
      <c r="R892" s="77">
        <f ca="1">IFERROR(SUM($I$15:I892)/$N$5,"")</f>
        <v>0.19316134408359983</v>
      </c>
    </row>
    <row r="893" spans="1:18" x14ac:dyDescent="0.25">
      <c r="A893" s="169">
        <v>28</v>
      </c>
      <c r="B893" s="174">
        <f t="shared" si="227"/>
        <v>43596.874999997868</v>
      </c>
      <c r="C893" s="127" t="str">
        <f t="shared" ca="1" si="213"/>
        <v/>
      </c>
      <c r="D893" s="180">
        <f t="shared" ca="1" si="214"/>
        <v>670</v>
      </c>
      <c r="E893" s="180">
        <f t="shared" ca="1" si="215"/>
        <v>46</v>
      </c>
      <c r="F893" s="180">
        <f t="shared" ca="1" si="216"/>
        <v>17</v>
      </c>
      <c r="G893" s="180" t="str">
        <f t="shared" ca="1" si="217"/>
        <v/>
      </c>
      <c r="H893" s="180">
        <f t="shared" ca="1" si="218"/>
        <v>4601</v>
      </c>
      <c r="I893" s="183">
        <f t="shared" ca="1" si="219"/>
        <v>24</v>
      </c>
      <c r="J893" s="176" t="str">
        <f t="shared" ca="1" si="220"/>
        <v/>
      </c>
      <c r="K893" s="127" t="str">
        <f t="shared" ca="1" si="221"/>
        <v/>
      </c>
      <c r="L893" s="183" t="str">
        <f t="shared" ca="1" si="222"/>
        <v/>
      </c>
      <c r="M893" s="127" t="str">
        <f t="shared" ca="1" si="223"/>
        <v/>
      </c>
      <c r="N893" s="127" t="str">
        <f t="shared" ca="1" si="224"/>
        <v/>
      </c>
      <c r="O893" s="180" t="str">
        <f t="shared" ca="1" si="225"/>
        <v/>
      </c>
      <c r="P893" s="183" t="str">
        <f t="shared" ca="1" si="226"/>
        <v/>
      </c>
      <c r="Q893" s="120" t="str">
        <f t="shared" ca="1" si="228"/>
        <v/>
      </c>
      <c r="R893" s="77">
        <f ca="1">IFERROR(SUM($I$15:I893)/$N$5,"")</f>
        <v>0.1932964731318409</v>
      </c>
    </row>
    <row r="894" spans="1:18" x14ac:dyDescent="0.25">
      <c r="A894" s="169">
        <v>29</v>
      </c>
      <c r="B894" s="174">
        <f t="shared" si="227"/>
        <v>43596.916666664532</v>
      </c>
      <c r="C894" s="127" t="str">
        <f t="shared" ca="1" si="213"/>
        <v/>
      </c>
      <c r="D894" s="180">
        <f t="shared" ca="1" si="214"/>
        <v>668</v>
      </c>
      <c r="E894" s="180">
        <f t="shared" ca="1" si="215"/>
        <v>46</v>
      </c>
      <c r="F894" s="180">
        <f t="shared" ca="1" si="216"/>
        <v>16</v>
      </c>
      <c r="G894" s="180" t="str">
        <f t="shared" ca="1" si="217"/>
        <v/>
      </c>
      <c r="H894" s="180">
        <f t="shared" ca="1" si="218"/>
        <v>4576</v>
      </c>
      <c r="I894" s="183">
        <f t="shared" ca="1" si="219"/>
        <v>22</v>
      </c>
      <c r="J894" s="176" t="str">
        <f t="shared" ca="1" si="220"/>
        <v/>
      </c>
      <c r="K894" s="127" t="str">
        <f t="shared" ca="1" si="221"/>
        <v/>
      </c>
      <c r="L894" s="183" t="str">
        <f t="shared" ca="1" si="222"/>
        <v/>
      </c>
      <c r="M894" s="127" t="str">
        <f t="shared" ca="1" si="223"/>
        <v/>
      </c>
      <c r="N894" s="127" t="str">
        <f t="shared" ca="1" si="224"/>
        <v/>
      </c>
      <c r="O894" s="180" t="str">
        <f t="shared" ca="1" si="225"/>
        <v/>
      </c>
      <c r="P894" s="183" t="str">
        <f t="shared" ca="1" si="226"/>
        <v/>
      </c>
      <c r="Q894" s="120" t="str">
        <f t="shared" ca="1" si="228"/>
        <v/>
      </c>
      <c r="R894" s="77">
        <f ca="1">IFERROR(SUM($I$15:I894)/$N$5,"")</f>
        <v>0.19342034142606188</v>
      </c>
    </row>
    <row r="895" spans="1:18" x14ac:dyDescent="0.25">
      <c r="A895" s="169">
        <v>30</v>
      </c>
      <c r="B895" s="174">
        <f t="shared" si="227"/>
        <v>43596.958333331197</v>
      </c>
      <c r="C895" s="127" t="str">
        <f t="shared" ca="1" si="213"/>
        <v/>
      </c>
      <c r="D895" s="180">
        <f t="shared" ca="1" si="214"/>
        <v>665</v>
      </c>
      <c r="E895" s="180">
        <f t="shared" ca="1" si="215"/>
        <v>46</v>
      </c>
      <c r="F895" s="180">
        <f t="shared" ca="1" si="216"/>
        <v>17</v>
      </c>
      <c r="G895" s="180" t="str">
        <f t="shared" ca="1" si="217"/>
        <v/>
      </c>
      <c r="H895" s="180">
        <f t="shared" ca="1" si="218"/>
        <v>4589</v>
      </c>
      <c r="I895" s="183">
        <f t="shared" ca="1" si="219"/>
        <v>24</v>
      </c>
      <c r="J895" s="176" t="str">
        <f t="shared" ca="1" si="220"/>
        <v/>
      </c>
      <c r="K895" s="127" t="str">
        <f t="shared" ca="1" si="221"/>
        <v/>
      </c>
      <c r="L895" s="183" t="str">
        <f t="shared" ca="1" si="222"/>
        <v/>
      </c>
      <c r="M895" s="127" t="str">
        <f t="shared" ca="1" si="223"/>
        <v/>
      </c>
      <c r="N895" s="127" t="str">
        <f t="shared" ca="1" si="224"/>
        <v/>
      </c>
      <c r="O895" s="180" t="str">
        <f t="shared" ca="1" si="225"/>
        <v/>
      </c>
      <c r="P895" s="183" t="str">
        <f t="shared" ca="1" si="226"/>
        <v/>
      </c>
      <c r="Q895" s="120" t="str">
        <f t="shared" ca="1" si="228"/>
        <v/>
      </c>
      <c r="R895" s="77">
        <f ca="1">IFERROR(SUM($I$15:I895)/$N$5,"")</f>
        <v>0.19355547047430297</v>
      </c>
    </row>
    <row r="896" spans="1:18" x14ac:dyDescent="0.25">
      <c r="A896" s="169">
        <v>31</v>
      </c>
      <c r="B896" s="174">
        <f t="shared" si="227"/>
        <v>43596.999999997861</v>
      </c>
      <c r="C896" s="127" t="str">
        <f t="shared" ca="1" si="213"/>
        <v/>
      </c>
      <c r="D896" s="180">
        <f t="shared" ca="1" si="214"/>
        <v>663</v>
      </c>
      <c r="E896" s="180">
        <f t="shared" ca="1" si="215"/>
        <v>46</v>
      </c>
      <c r="F896" s="180">
        <f t="shared" ca="1" si="216"/>
        <v>16</v>
      </c>
      <c r="G896" s="180" t="str">
        <f t="shared" ca="1" si="217"/>
        <v/>
      </c>
      <c r="H896" s="180">
        <f t="shared" ca="1" si="218"/>
        <v>4655</v>
      </c>
      <c r="I896" s="183">
        <f t="shared" ca="1" si="219"/>
        <v>22</v>
      </c>
      <c r="J896" s="176" t="str">
        <f t="shared" ca="1" si="220"/>
        <v/>
      </c>
      <c r="K896" s="127" t="str">
        <f t="shared" ca="1" si="221"/>
        <v/>
      </c>
      <c r="L896" s="183" t="str">
        <f t="shared" ca="1" si="222"/>
        <v/>
      </c>
      <c r="M896" s="127" t="str">
        <f t="shared" ca="1" si="223"/>
        <v/>
      </c>
      <c r="N896" s="127" t="str">
        <f t="shared" ca="1" si="224"/>
        <v/>
      </c>
      <c r="O896" s="180" t="str">
        <f t="shared" ca="1" si="225"/>
        <v/>
      </c>
      <c r="P896" s="183" t="str">
        <f t="shared" ca="1" si="226"/>
        <v/>
      </c>
      <c r="Q896" s="120" t="str">
        <f t="shared" ca="1" si="228"/>
        <v/>
      </c>
      <c r="R896" s="77">
        <f ca="1">IFERROR(SUM($I$15:I896)/$N$5,"")</f>
        <v>0.19367933876852395</v>
      </c>
    </row>
    <row r="897" spans="1:18" x14ac:dyDescent="0.25">
      <c r="A897" s="169">
        <v>32</v>
      </c>
      <c r="B897" s="174">
        <f t="shared" si="227"/>
        <v>43597.041666664525</v>
      </c>
      <c r="C897" s="127" t="str">
        <f t="shared" ca="1" si="213"/>
        <v/>
      </c>
      <c r="D897" s="180">
        <f t="shared" ca="1" si="214"/>
        <v>660</v>
      </c>
      <c r="E897" s="180">
        <f t="shared" ca="1" si="215"/>
        <v>46</v>
      </c>
      <c r="F897" s="180">
        <f t="shared" ca="1" si="216"/>
        <v>17</v>
      </c>
      <c r="G897" s="180" t="str">
        <f t="shared" ca="1" si="217"/>
        <v/>
      </c>
      <c r="H897" s="180">
        <f t="shared" ca="1" si="218"/>
        <v>4584</v>
      </c>
      <c r="I897" s="183">
        <f t="shared" ca="1" si="219"/>
        <v>20</v>
      </c>
      <c r="J897" s="176" t="str">
        <f t="shared" ca="1" si="220"/>
        <v/>
      </c>
      <c r="K897" s="127" t="str">
        <f t="shared" ca="1" si="221"/>
        <v/>
      </c>
      <c r="L897" s="183" t="str">
        <f t="shared" ca="1" si="222"/>
        <v/>
      </c>
      <c r="M897" s="127" t="str">
        <f t="shared" ca="1" si="223"/>
        <v/>
      </c>
      <c r="N897" s="127" t="str">
        <f t="shared" ca="1" si="224"/>
        <v/>
      </c>
      <c r="O897" s="180" t="str">
        <f t="shared" ca="1" si="225"/>
        <v/>
      </c>
      <c r="P897" s="183" t="str">
        <f t="shared" ca="1" si="226"/>
        <v/>
      </c>
      <c r="Q897" s="120" t="str">
        <f t="shared" ca="1" si="228"/>
        <v/>
      </c>
      <c r="R897" s="77">
        <f ca="1">IFERROR(SUM($I$15:I897)/$N$5,"")</f>
        <v>0.19379194630872484</v>
      </c>
    </row>
    <row r="898" spans="1:18" x14ac:dyDescent="0.25">
      <c r="A898" s="169">
        <v>33</v>
      </c>
      <c r="B898" s="174">
        <f t="shared" si="227"/>
        <v>43597.083333331189</v>
      </c>
      <c r="C898" s="127" t="str">
        <f t="shared" ca="1" si="213"/>
        <v/>
      </c>
      <c r="D898" s="180">
        <f t="shared" ca="1" si="214"/>
        <v>661</v>
      </c>
      <c r="E898" s="180">
        <f t="shared" ca="1" si="215"/>
        <v>46</v>
      </c>
      <c r="F898" s="180">
        <f t="shared" ca="1" si="216"/>
        <v>16</v>
      </c>
      <c r="G898" s="180">
        <f t="shared" ca="1" si="217"/>
        <v>234.13</v>
      </c>
      <c r="H898" s="180">
        <f t="shared" ca="1" si="218"/>
        <v>4776</v>
      </c>
      <c r="I898" s="183">
        <f t="shared" ca="1" si="219"/>
        <v>21</v>
      </c>
      <c r="J898" s="176" t="str">
        <f t="shared" ca="1" si="220"/>
        <v/>
      </c>
      <c r="K898" s="127" t="str">
        <f t="shared" ca="1" si="221"/>
        <v/>
      </c>
      <c r="L898" s="183" t="str">
        <f t="shared" ca="1" si="222"/>
        <v/>
      </c>
      <c r="M898" s="127" t="str">
        <f t="shared" ca="1" si="223"/>
        <v/>
      </c>
      <c r="N898" s="127" t="str">
        <f t="shared" ca="1" si="224"/>
        <v/>
      </c>
      <c r="O898" s="180" t="str">
        <f t="shared" ca="1" si="225"/>
        <v/>
      </c>
      <c r="P898" s="183" t="str">
        <f t="shared" ca="1" si="226"/>
        <v/>
      </c>
      <c r="Q898" s="120" t="str">
        <f t="shared" ca="1" si="228"/>
        <v/>
      </c>
      <c r="R898" s="77">
        <f ca="1">IFERROR(SUM($I$15:I898)/$N$5,"")</f>
        <v>0.19391018422593576</v>
      </c>
    </row>
    <row r="899" spans="1:18" x14ac:dyDescent="0.25">
      <c r="A899" s="169">
        <v>34</v>
      </c>
      <c r="B899" s="174">
        <f t="shared" si="227"/>
        <v>43597.124999997854</v>
      </c>
      <c r="C899" s="127" t="str">
        <f t="shared" ca="1" si="213"/>
        <v/>
      </c>
      <c r="D899" s="180">
        <f t="shared" ca="1" si="214"/>
        <v>663</v>
      </c>
      <c r="E899" s="180">
        <f t="shared" ca="1" si="215"/>
        <v>46</v>
      </c>
      <c r="F899" s="180">
        <f t="shared" ca="1" si="216"/>
        <v>18</v>
      </c>
      <c r="G899" s="180" t="str">
        <f t="shared" ca="1" si="217"/>
        <v/>
      </c>
      <c r="H899" s="180">
        <f t="shared" ca="1" si="218"/>
        <v>4715</v>
      </c>
      <c r="I899" s="183">
        <f t="shared" ca="1" si="219"/>
        <v>24</v>
      </c>
      <c r="J899" s="176" t="str">
        <f t="shared" ca="1" si="220"/>
        <v/>
      </c>
      <c r="K899" s="127" t="str">
        <f t="shared" ca="1" si="221"/>
        <v/>
      </c>
      <c r="L899" s="183" t="str">
        <f t="shared" ca="1" si="222"/>
        <v/>
      </c>
      <c r="M899" s="127" t="str">
        <f t="shared" ca="1" si="223"/>
        <v/>
      </c>
      <c r="N899" s="127" t="str">
        <f t="shared" ca="1" si="224"/>
        <v/>
      </c>
      <c r="O899" s="180" t="str">
        <f t="shared" ca="1" si="225"/>
        <v/>
      </c>
      <c r="P899" s="183" t="str">
        <f t="shared" ca="1" si="226"/>
        <v/>
      </c>
      <c r="Q899" s="120" t="str">
        <f t="shared" ca="1" si="228"/>
        <v/>
      </c>
      <c r="R899" s="77">
        <f ca="1">IFERROR(SUM($I$15:I899)/$N$5,"")</f>
        <v>0.19404531327417684</v>
      </c>
    </row>
    <row r="900" spans="1:18" x14ac:dyDescent="0.25">
      <c r="A900" s="169">
        <v>35</v>
      </c>
      <c r="B900" s="174">
        <f t="shared" si="227"/>
        <v>43597.166666664518</v>
      </c>
      <c r="C900" s="127" t="str">
        <f t="shared" ca="1" si="213"/>
        <v/>
      </c>
      <c r="D900" s="180">
        <f t="shared" ca="1" si="214"/>
        <v>667</v>
      </c>
      <c r="E900" s="180">
        <f t="shared" ca="1" si="215"/>
        <v>46</v>
      </c>
      <c r="F900" s="180">
        <f t="shared" ca="1" si="216"/>
        <v>17</v>
      </c>
      <c r="G900" s="180" t="str">
        <f t="shared" ca="1" si="217"/>
        <v/>
      </c>
      <c r="H900" s="180">
        <f t="shared" ca="1" si="218"/>
        <v>4774</v>
      </c>
      <c r="I900" s="183">
        <f t="shared" ca="1" si="219"/>
        <v>24</v>
      </c>
      <c r="J900" s="176" t="str">
        <f t="shared" ca="1" si="220"/>
        <v/>
      </c>
      <c r="K900" s="127" t="str">
        <f t="shared" ca="1" si="221"/>
        <v/>
      </c>
      <c r="L900" s="183" t="str">
        <f t="shared" ca="1" si="222"/>
        <v/>
      </c>
      <c r="M900" s="127" t="str">
        <f t="shared" ca="1" si="223"/>
        <v/>
      </c>
      <c r="N900" s="127" t="str">
        <f t="shared" ca="1" si="224"/>
        <v/>
      </c>
      <c r="O900" s="180" t="str">
        <f t="shared" ca="1" si="225"/>
        <v/>
      </c>
      <c r="P900" s="183" t="str">
        <f t="shared" ca="1" si="226"/>
        <v/>
      </c>
      <c r="Q900" s="120" t="str">
        <f t="shared" ca="1" si="228"/>
        <v/>
      </c>
      <c r="R900" s="77">
        <f ca="1">IFERROR(SUM($I$15:I900)/$N$5,"")</f>
        <v>0.19418044232241791</v>
      </c>
    </row>
    <row r="901" spans="1:18" x14ac:dyDescent="0.25">
      <c r="A901" s="169">
        <v>36</v>
      </c>
      <c r="B901" s="174">
        <f t="shared" si="227"/>
        <v>43597.208333331182</v>
      </c>
      <c r="C901" s="127" t="str">
        <f t="shared" ca="1" si="213"/>
        <v/>
      </c>
      <c r="D901" s="180">
        <f t="shared" ca="1" si="214"/>
        <v>665</v>
      </c>
      <c r="E901" s="180">
        <f t="shared" ca="1" si="215"/>
        <v>46</v>
      </c>
      <c r="F901" s="180">
        <f t="shared" ca="1" si="216"/>
        <v>17</v>
      </c>
      <c r="G901" s="180" t="str">
        <f t="shared" ca="1" si="217"/>
        <v/>
      </c>
      <c r="H901" s="180">
        <f t="shared" ca="1" si="218"/>
        <v>4685</v>
      </c>
      <c r="I901" s="183">
        <f t="shared" ca="1" si="219"/>
        <v>20</v>
      </c>
      <c r="J901" s="176" t="str">
        <f t="shared" ca="1" si="220"/>
        <v/>
      </c>
      <c r="K901" s="127" t="str">
        <f t="shared" ca="1" si="221"/>
        <v/>
      </c>
      <c r="L901" s="183" t="str">
        <f t="shared" ca="1" si="222"/>
        <v/>
      </c>
      <c r="M901" s="127" t="str">
        <f t="shared" ca="1" si="223"/>
        <v/>
      </c>
      <c r="N901" s="127" t="str">
        <f t="shared" ca="1" si="224"/>
        <v/>
      </c>
      <c r="O901" s="180" t="str">
        <f t="shared" ca="1" si="225"/>
        <v/>
      </c>
      <c r="P901" s="183" t="str">
        <f t="shared" ca="1" si="226"/>
        <v/>
      </c>
      <c r="Q901" s="120" t="str">
        <f t="shared" ca="1" si="228"/>
        <v/>
      </c>
      <c r="R901" s="77">
        <f ca="1">IFERROR(SUM($I$15:I901)/$N$5,"")</f>
        <v>0.19429304986261881</v>
      </c>
    </row>
    <row r="902" spans="1:18" x14ac:dyDescent="0.25">
      <c r="A902" s="169">
        <v>37</v>
      </c>
      <c r="B902" s="174">
        <f t="shared" si="227"/>
        <v>43597.249999997846</v>
      </c>
      <c r="C902" s="127" t="str">
        <f t="shared" ca="1" si="213"/>
        <v/>
      </c>
      <c r="D902" s="180">
        <f t="shared" ca="1" si="214"/>
        <v>647</v>
      </c>
      <c r="E902" s="180">
        <f t="shared" ca="1" si="215"/>
        <v>46</v>
      </c>
      <c r="F902" s="180">
        <f t="shared" ca="1" si="216"/>
        <v>18</v>
      </c>
      <c r="G902" s="180" t="str">
        <f t="shared" ca="1" si="217"/>
        <v/>
      </c>
      <c r="H902" s="180">
        <f t="shared" ca="1" si="218"/>
        <v>4022</v>
      </c>
      <c r="I902" s="183">
        <f t="shared" ca="1" si="219"/>
        <v>22</v>
      </c>
      <c r="J902" s="176" t="str">
        <f t="shared" ca="1" si="220"/>
        <v/>
      </c>
      <c r="K902" s="127" t="str">
        <f t="shared" ca="1" si="221"/>
        <v/>
      </c>
      <c r="L902" s="183" t="str">
        <f t="shared" ca="1" si="222"/>
        <v/>
      </c>
      <c r="M902" s="127" t="str">
        <f t="shared" ca="1" si="223"/>
        <v/>
      </c>
      <c r="N902" s="127" t="str">
        <f t="shared" ca="1" si="224"/>
        <v/>
      </c>
      <c r="O902" s="180" t="str">
        <f t="shared" ca="1" si="225"/>
        <v/>
      </c>
      <c r="P902" s="183" t="str">
        <f t="shared" ca="1" si="226"/>
        <v/>
      </c>
      <c r="Q902" s="120" t="str">
        <f t="shared" ca="1" si="228"/>
        <v/>
      </c>
      <c r="R902" s="77">
        <f ca="1">IFERROR(SUM($I$15:I902)/$N$5,"")</f>
        <v>0.19441691815683979</v>
      </c>
    </row>
    <row r="903" spans="1:18" x14ac:dyDescent="0.25">
      <c r="A903" s="169">
        <v>14</v>
      </c>
      <c r="B903" s="174">
        <f t="shared" si="227"/>
        <v>43597.291666664511</v>
      </c>
      <c r="C903" s="127" t="str">
        <f t="shared" ca="1" si="213"/>
        <v/>
      </c>
      <c r="D903" s="180">
        <f t="shared" ca="1" si="214"/>
        <v>651</v>
      </c>
      <c r="E903" s="180">
        <f t="shared" ca="1" si="215"/>
        <v>46</v>
      </c>
      <c r="F903" s="180">
        <f t="shared" ca="1" si="216"/>
        <v>16</v>
      </c>
      <c r="G903" s="180">
        <f t="shared" ca="1" si="217"/>
        <v>185.64</v>
      </c>
      <c r="H903" s="180">
        <f t="shared" ca="1" si="218"/>
        <v>4485</v>
      </c>
      <c r="I903" s="183">
        <f t="shared" ca="1" si="219"/>
        <v>17</v>
      </c>
      <c r="J903" s="176" t="str">
        <f t="shared" ca="1" si="220"/>
        <v/>
      </c>
      <c r="K903" s="127" t="str">
        <f t="shared" ca="1" si="221"/>
        <v/>
      </c>
      <c r="L903" s="183" t="str">
        <f t="shared" ca="1" si="222"/>
        <v/>
      </c>
      <c r="M903" s="127" t="str">
        <f t="shared" ca="1" si="223"/>
        <v/>
      </c>
      <c r="N903" s="127" t="str">
        <f t="shared" ca="1" si="224"/>
        <v/>
      </c>
      <c r="O903" s="180" t="str">
        <f t="shared" ca="1" si="225"/>
        <v/>
      </c>
      <c r="P903" s="183" t="str">
        <f t="shared" ca="1" si="226"/>
        <v/>
      </c>
      <c r="Q903" s="120" t="str">
        <f t="shared" ca="1" si="228"/>
        <v/>
      </c>
      <c r="R903" s="77">
        <f ca="1">IFERROR(SUM($I$15:I903)/$N$5,"")</f>
        <v>0.19451263456601053</v>
      </c>
    </row>
    <row r="904" spans="1:18" x14ac:dyDescent="0.25">
      <c r="A904" s="169">
        <v>15</v>
      </c>
      <c r="B904" s="174">
        <f t="shared" si="227"/>
        <v>43597.333333331175</v>
      </c>
      <c r="C904" s="127" t="str">
        <f t="shared" ca="1" si="213"/>
        <v/>
      </c>
      <c r="D904" s="180">
        <f t="shared" ca="1" si="214"/>
        <v>653</v>
      </c>
      <c r="E904" s="180">
        <f t="shared" ca="1" si="215"/>
        <v>46</v>
      </c>
      <c r="F904" s="180">
        <f t="shared" ca="1" si="216"/>
        <v>15</v>
      </c>
      <c r="G904" s="180" t="str">
        <f t="shared" ca="1" si="217"/>
        <v/>
      </c>
      <c r="H904" s="180">
        <f t="shared" ca="1" si="218"/>
        <v>4614</v>
      </c>
      <c r="I904" s="183">
        <f t="shared" ca="1" si="219"/>
        <v>18</v>
      </c>
      <c r="J904" s="176" t="str">
        <f t="shared" ca="1" si="220"/>
        <v/>
      </c>
      <c r="K904" s="127" t="str">
        <f t="shared" ca="1" si="221"/>
        <v/>
      </c>
      <c r="L904" s="183" t="str">
        <f t="shared" ca="1" si="222"/>
        <v/>
      </c>
      <c r="M904" s="127" t="str">
        <f t="shared" ca="1" si="223"/>
        <v/>
      </c>
      <c r="N904" s="127" t="str">
        <f t="shared" ca="1" si="224"/>
        <v/>
      </c>
      <c r="O904" s="180" t="str">
        <f t="shared" ca="1" si="225"/>
        <v/>
      </c>
      <c r="P904" s="183" t="str">
        <f t="shared" ca="1" si="226"/>
        <v/>
      </c>
      <c r="Q904" s="120" t="str">
        <f t="shared" ca="1" si="228"/>
        <v/>
      </c>
      <c r="R904" s="77">
        <f ca="1">IFERROR(SUM($I$15:I904)/$N$5,"")</f>
        <v>0.19461398135219135</v>
      </c>
    </row>
    <row r="905" spans="1:18" x14ac:dyDescent="0.25">
      <c r="A905" s="169">
        <v>16</v>
      </c>
      <c r="B905" s="174">
        <f t="shared" si="227"/>
        <v>43597.374999997839</v>
      </c>
      <c r="C905" s="127" t="str">
        <f t="shared" ca="1" si="213"/>
        <v/>
      </c>
      <c r="D905" s="180">
        <f t="shared" ca="1" si="214"/>
        <v>631</v>
      </c>
      <c r="E905" s="180">
        <f t="shared" ca="1" si="215"/>
        <v>48</v>
      </c>
      <c r="F905" s="180">
        <f t="shared" ca="1" si="216"/>
        <v>15</v>
      </c>
      <c r="G905" s="180" t="str">
        <f t="shared" ca="1" si="217"/>
        <v/>
      </c>
      <c r="H905" s="180">
        <f t="shared" ca="1" si="218"/>
        <v>4584</v>
      </c>
      <c r="I905" s="183">
        <f t="shared" ca="1" si="219"/>
        <v>16</v>
      </c>
      <c r="J905" s="176" t="str">
        <f t="shared" ca="1" si="220"/>
        <v/>
      </c>
      <c r="K905" s="127" t="str">
        <f t="shared" ca="1" si="221"/>
        <v/>
      </c>
      <c r="L905" s="183" t="str">
        <f t="shared" ca="1" si="222"/>
        <v/>
      </c>
      <c r="M905" s="127" t="str">
        <f t="shared" ca="1" si="223"/>
        <v/>
      </c>
      <c r="N905" s="127" t="str">
        <f t="shared" ca="1" si="224"/>
        <v/>
      </c>
      <c r="O905" s="180" t="str">
        <f t="shared" ca="1" si="225"/>
        <v/>
      </c>
      <c r="P905" s="183" t="str">
        <f t="shared" ca="1" si="226"/>
        <v/>
      </c>
      <c r="Q905" s="120" t="str">
        <f t="shared" ca="1" si="228"/>
        <v/>
      </c>
      <c r="R905" s="77">
        <f ca="1">IFERROR(SUM($I$15:I905)/$N$5,"")</f>
        <v>0.19470406738435206</v>
      </c>
    </row>
    <row r="906" spans="1:18" x14ac:dyDescent="0.25">
      <c r="A906" s="169">
        <v>17</v>
      </c>
      <c r="B906" s="174">
        <f t="shared" si="227"/>
        <v>43597.416666664503</v>
      </c>
      <c r="C906" s="127" t="str">
        <f t="shared" ca="1" si="213"/>
        <v/>
      </c>
      <c r="D906" s="180">
        <f t="shared" ca="1" si="214"/>
        <v>646</v>
      </c>
      <c r="E906" s="180">
        <f t="shared" ca="1" si="215"/>
        <v>48</v>
      </c>
      <c r="F906" s="180">
        <f t="shared" ca="1" si="216"/>
        <v>14</v>
      </c>
      <c r="G906" s="180" t="str">
        <f t="shared" ca="1" si="217"/>
        <v/>
      </c>
      <c r="H906" s="180">
        <f t="shared" ca="1" si="218"/>
        <v>4855</v>
      </c>
      <c r="I906" s="183">
        <f t="shared" ca="1" si="219"/>
        <v>17</v>
      </c>
      <c r="J906" s="176" t="str">
        <f t="shared" ca="1" si="220"/>
        <v/>
      </c>
      <c r="K906" s="127" t="str">
        <f t="shared" ca="1" si="221"/>
        <v/>
      </c>
      <c r="L906" s="183" t="str">
        <f t="shared" ca="1" si="222"/>
        <v/>
      </c>
      <c r="M906" s="127" t="str">
        <f t="shared" ca="1" si="223"/>
        <v/>
      </c>
      <c r="N906" s="127" t="str">
        <f t="shared" ca="1" si="224"/>
        <v/>
      </c>
      <c r="O906" s="180" t="str">
        <f t="shared" ca="1" si="225"/>
        <v/>
      </c>
      <c r="P906" s="183" t="str">
        <f t="shared" ca="1" si="226"/>
        <v/>
      </c>
      <c r="Q906" s="120" t="str">
        <f t="shared" ca="1" si="228"/>
        <v/>
      </c>
      <c r="R906" s="77">
        <f ca="1">IFERROR(SUM($I$15:I906)/$N$5,"")</f>
        <v>0.19479978379352281</v>
      </c>
    </row>
    <row r="907" spans="1:18" x14ac:dyDescent="0.25">
      <c r="A907" s="169">
        <v>18</v>
      </c>
      <c r="B907" s="174">
        <f t="shared" si="227"/>
        <v>43597.458333331168</v>
      </c>
      <c r="C907" s="127" t="str">
        <f t="shared" ca="1" si="213"/>
        <v/>
      </c>
      <c r="D907" s="180">
        <f t="shared" ca="1" si="214"/>
        <v>633</v>
      </c>
      <c r="E907" s="180">
        <f t="shared" ca="1" si="215"/>
        <v>48</v>
      </c>
      <c r="F907" s="180">
        <f t="shared" ca="1" si="216"/>
        <v>15</v>
      </c>
      <c r="G907" s="180" t="str">
        <f t="shared" ca="1" si="217"/>
        <v/>
      </c>
      <c r="H907" s="180">
        <f t="shared" ca="1" si="218"/>
        <v>4928</v>
      </c>
      <c r="I907" s="183">
        <f t="shared" ca="1" si="219"/>
        <v>16</v>
      </c>
      <c r="J907" s="176" t="str">
        <f t="shared" ca="1" si="220"/>
        <v/>
      </c>
      <c r="K907" s="127" t="str">
        <f t="shared" ca="1" si="221"/>
        <v/>
      </c>
      <c r="L907" s="183" t="str">
        <f t="shared" ca="1" si="222"/>
        <v/>
      </c>
      <c r="M907" s="127" t="str">
        <f t="shared" ca="1" si="223"/>
        <v/>
      </c>
      <c r="N907" s="127" t="str">
        <f t="shared" ca="1" si="224"/>
        <v/>
      </c>
      <c r="O907" s="180" t="str">
        <f t="shared" ca="1" si="225"/>
        <v/>
      </c>
      <c r="P907" s="183" t="str">
        <f t="shared" ca="1" si="226"/>
        <v/>
      </c>
      <c r="Q907" s="120" t="str">
        <f t="shared" ca="1" si="228"/>
        <v/>
      </c>
      <c r="R907" s="77">
        <f ca="1">IFERROR(SUM($I$15:I907)/$N$5,"")</f>
        <v>0.19488986982568351</v>
      </c>
    </row>
    <row r="908" spans="1:18" x14ac:dyDescent="0.25">
      <c r="A908" s="169">
        <v>19</v>
      </c>
      <c r="B908" s="174">
        <f t="shared" si="227"/>
        <v>43597.499999997832</v>
      </c>
      <c r="C908" s="127" t="str">
        <f t="shared" ca="1" si="213"/>
        <v/>
      </c>
      <c r="D908" s="180">
        <f t="shared" ca="1" si="214"/>
        <v>635</v>
      </c>
      <c r="E908" s="180">
        <f t="shared" ca="1" si="215"/>
        <v>48</v>
      </c>
      <c r="F908" s="180">
        <f t="shared" ca="1" si="216"/>
        <v>14</v>
      </c>
      <c r="G908" s="180" t="str">
        <f t="shared" ca="1" si="217"/>
        <v/>
      </c>
      <c r="H908" s="180">
        <f t="shared" ca="1" si="218"/>
        <v>5048</v>
      </c>
      <c r="I908" s="183">
        <f t="shared" ca="1" si="219"/>
        <v>17</v>
      </c>
      <c r="J908" s="176" t="str">
        <f t="shared" ca="1" si="220"/>
        <v/>
      </c>
      <c r="K908" s="127" t="str">
        <f t="shared" ca="1" si="221"/>
        <v/>
      </c>
      <c r="L908" s="183" t="str">
        <f t="shared" ca="1" si="222"/>
        <v/>
      </c>
      <c r="M908" s="127" t="str">
        <f t="shared" ca="1" si="223"/>
        <v/>
      </c>
      <c r="N908" s="127" t="str">
        <f t="shared" ca="1" si="224"/>
        <v/>
      </c>
      <c r="O908" s="180" t="str">
        <f t="shared" ca="1" si="225"/>
        <v/>
      </c>
      <c r="P908" s="183" t="str">
        <f t="shared" ca="1" si="226"/>
        <v/>
      </c>
      <c r="Q908" s="120" t="str">
        <f t="shared" ca="1" si="228"/>
        <v/>
      </c>
      <c r="R908" s="77">
        <f ca="1">IFERROR(SUM($I$15:I908)/$N$5,"")</f>
        <v>0.19498558623485429</v>
      </c>
    </row>
    <row r="909" spans="1:18" x14ac:dyDescent="0.25">
      <c r="A909" s="169">
        <v>20</v>
      </c>
      <c r="B909" s="174">
        <f t="shared" si="227"/>
        <v>43597.541666664496</v>
      </c>
      <c r="C909" s="127" t="str">
        <f t="shared" ca="1" si="213"/>
        <v/>
      </c>
      <c r="D909" s="180">
        <f t="shared" ca="1" si="214"/>
        <v>631</v>
      </c>
      <c r="E909" s="180">
        <f t="shared" ca="1" si="215"/>
        <v>48</v>
      </c>
      <c r="F909" s="180">
        <f t="shared" ca="1" si="216"/>
        <v>16</v>
      </c>
      <c r="G909" s="180" t="str">
        <f t="shared" ca="1" si="217"/>
        <v/>
      </c>
      <c r="H909" s="180">
        <f t="shared" ca="1" si="218"/>
        <v>4987</v>
      </c>
      <c r="I909" s="183">
        <f t="shared" ca="1" si="219"/>
        <v>22</v>
      </c>
      <c r="J909" s="176" t="str">
        <f t="shared" ca="1" si="220"/>
        <v/>
      </c>
      <c r="K909" s="127" t="str">
        <f t="shared" ca="1" si="221"/>
        <v/>
      </c>
      <c r="L909" s="183" t="str">
        <f t="shared" ca="1" si="222"/>
        <v/>
      </c>
      <c r="M909" s="127" t="str">
        <f t="shared" ca="1" si="223"/>
        <v/>
      </c>
      <c r="N909" s="127" t="str">
        <f t="shared" ca="1" si="224"/>
        <v/>
      </c>
      <c r="O909" s="180" t="str">
        <f t="shared" ca="1" si="225"/>
        <v/>
      </c>
      <c r="P909" s="183" t="str">
        <f t="shared" ca="1" si="226"/>
        <v/>
      </c>
      <c r="Q909" s="120" t="str">
        <f t="shared" ca="1" si="228"/>
        <v/>
      </c>
      <c r="R909" s="77">
        <f ca="1">IFERROR(SUM($I$15:I909)/$N$5,"")</f>
        <v>0.19510945452907527</v>
      </c>
    </row>
    <row r="910" spans="1:18" x14ac:dyDescent="0.25">
      <c r="A910" s="169">
        <v>21</v>
      </c>
      <c r="B910" s="174">
        <f t="shared" si="227"/>
        <v>43597.58333333116</v>
      </c>
      <c r="C910" s="127" t="str">
        <f t="shared" ca="1" si="213"/>
        <v/>
      </c>
      <c r="D910" s="180">
        <f t="shared" ca="1" si="214"/>
        <v>632</v>
      </c>
      <c r="E910" s="180">
        <f t="shared" ca="1" si="215"/>
        <v>48</v>
      </c>
      <c r="F910" s="180">
        <f t="shared" ca="1" si="216"/>
        <v>16</v>
      </c>
      <c r="G910" s="180" t="str">
        <f t="shared" ca="1" si="217"/>
        <v/>
      </c>
      <c r="H910" s="180">
        <f t="shared" ca="1" si="218"/>
        <v>5035</v>
      </c>
      <c r="I910" s="183">
        <f t="shared" ca="1" si="219"/>
        <v>21</v>
      </c>
      <c r="J910" s="176" t="str">
        <f t="shared" ca="1" si="220"/>
        <v/>
      </c>
      <c r="K910" s="127" t="str">
        <f t="shared" ca="1" si="221"/>
        <v/>
      </c>
      <c r="L910" s="183" t="str">
        <f t="shared" ca="1" si="222"/>
        <v/>
      </c>
      <c r="M910" s="127" t="str">
        <f t="shared" ca="1" si="223"/>
        <v/>
      </c>
      <c r="N910" s="127" t="str">
        <f t="shared" ca="1" si="224"/>
        <v/>
      </c>
      <c r="O910" s="180" t="str">
        <f t="shared" ca="1" si="225"/>
        <v/>
      </c>
      <c r="P910" s="183" t="str">
        <f t="shared" ca="1" si="226"/>
        <v/>
      </c>
      <c r="Q910" s="120" t="str">
        <f t="shared" ca="1" si="228"/>
        <v/>
      </c>
      <c r="R910" s="77">
        <f ca="1">IFERROR(SUM($I$15:I910)/$N$5,"")</f>
        <v>0.19522769244628621</v>
      </c>
    </row>
    <row r="911" spans="1:18" x14ac:dyDescent="0.25">
      <c r="A911" s="169">
        <v>22</v>
      </c>
      <c r="B911" s="174">
        <f t="shared" si="227"/>
        <v>43597.624999997824</v>
      </c>
      <c r="C911" s="127" t="str">
        <f t="shared" ca="1" si="213"/>
        <v/>
      </c>
      <c r="D911" s="180">
        <f t="shared" ca="1" si="214"/>
        <v>635</v>
      </c>
      <c r="E911" s="180">
        <f t="shared" ca="1" si="215"/>
        <v>48</v>
      </c>
      <c r="F911" s="180">
        <f t="shared" ca="1" si="216"/>
        <v>16</v>
      </c>
      <c r="G911" s="180" t="str">
        <f t="shared" ca="1" si="217"/>
        <v/>
      </c>
      <c r="H911" s="180">
        <f t="shared" ca="1" si="218"/>
        <v>5120</v>
      </c>
      <c r="I911" s="183">
        <f t="shared" ca="1" si="219"/>
        <v>21</v>
      </c>
      <c r="J911" s="176" t="str">
        <f t="shared" ca="1" si="220"/>
        <v/>
      </c>
      <c r="K911" s="127" t="str">
        <f t="shared" ca="1" si="221"/>
        <v/>
      </c>
      <c r="L911" s="183" t="str">
        <f t="shared" ca="1" si="222"/>
        <v/>
      </c>
      <c r="M911" s="127" t="str">
        <f t="shared" ca="1" si="223"/>
        <v/>
      </c>
      <c r="N911" s="127" t="str">
        <f t="shared" ca="1" si="224"/>
        <v/>
      </c>
      <c r="O911" s="180" t="str">
        <f t="shared" ca="1" si="225"/>
        <v/>
      </c>
      <c r="P911" s="183" t="str">
        <f t="shared" ca="1" si="226"/>
        <v/>
      </c>
      <c r="Q911" s="120" t="str">
        <f t="shared" ca="1" si="228"/>
        <v/>
      </c>
      <c r="R911" s="77">
        <f ca="1">IFERROR(SUM($I$15:I911)/$N$5,"")</f>
        <v>0.19534593036349715</v>
      </c>
    </row>
    <row r="912" spans="1:18" x14ac:dyDescent="0.25">
      <c r="A912" s="169">
        <v>23</v>
      </c>
      <c r="B912" s="174">
        <f t="shared" si="227"/>
        <v>43597.666666664489</v>
      </c>
      <c r="C912" s="127" t="str">
        <f t="shared" ref="C912:C975" ca="1" si="229">IF($B912&gt;$B$10,"",IFERROR(AVERAGE(INDIRECT("'"&amp;TEXT($B912-TIME(6,1,0),"MM-DD-YY")&amp;"'!C"&amp;$A912)),""))</f>
        <v/>
      </c>
      <c r="D912" s="180">
        <f t="shared" ref="D912:D975" ca="1" si="230">IF($B912&gt;$B$10,"",IFERROR(AVERAGE(INDIRECT("'"&amp;TEXT($B912-TIME(6,1,0),"MM-DD-YY")&amp;"'!D"&amp;$A912)),""))</f>
        <v>638</v>
      </c>
      <c r="E912" s="180">
        <f t="shared" ref="E912:E975" ca="1" si="231">IF($B912&gt;$B$10,"",IFERROR(AVERAGE(INDIRECT("'"&amp;TEXT($B912-TIME(6,1,0),"MM-DD-YY")&amp;"'!E"&amp;$A912)),""))</f>
        <v>48</v>
      </c>
      <c r="F912" s="180">
        <f t="shared" ref="F912:F975" ca="1" si="232">IF($B912&gt;$B$10,"",IFERROR(AVERAGE(INDIRECT("'"&amp;TEXT($B912-TIME(6,1,0),"MM-DD-YY")&amp;"'!P"&amp;$A912)),""))</f>
        <v>15</v>
      </c>
      <c r="G912" s="180" t="str">
        <f t="shared" ref="G912:G975" ca="1" si="233">IF($B912&gt;$B$10,"",IFERROR(AVERAGE(INDIRECT("'"&amp;TEXT($B912-TIME(6,1,0),"MM-DD-YY")&amp;"'!AC"&amp;$A912)),""))</f>
        <v/>
      </c>
      <c r="H912" s="180">
        <f t="shared" ref="H912:H975" ca="1" si="234">IF($B912&gt;$B$10,"",IFERROR(AVERAGE(INDIRECT("'"&amp;TEXT($B912-TIME(6,1,0),"MM-DD-YY")&amp;"'!O"&amp;$A912)),""))</f>
        <v>5089</v>
      </c>
      <c r="I912" s="183">
        <f t="shared" ref="I912:I975" ca="1" si="235">IF($B912&gt;$B$10,"",IFERROR(AVERAGE(INDIRECT("'"&amp;TEXT($B912-TIME(6,1,0),"MM-DD-YY")&amp;"'!Q"&amp;$A912)),""))</f>
        <v>20</v>
      </c>
      <c r="J912" s="176" t="str">
        <f t="shared" ref="J912:J975" ca="1" si="236">IF($B912&gt;$B$10,"",IFERROR(AVERAGE(INDIRECT("'"&amp;TEXT($B912-TIME(6,1,0),"MM-DD-YY")&amp;"'!T"&amp;$A912)),""))</f>
        <v/>
      </c>
      <c r="K912" s="127" t="str">
        <f t="shared" ref="K912:K975" ca="1" si="237">IF($B912&gt;$B$10,"",IFERROR(AVERAGE(INDIRECT("'"&amp;TEXT($B912-TIME(6,1,0),"MM-DD-YY")&amp;"'!I"&amp;$A912)),""))</f>
        <v/>
      </c>
      <c r="L912" s="183" t="str">
        <f t="shared" ref="L912:L975" ca="1" si="238">IF($B912&gt;$B$10,"",IFERROR(AVERAGE(INDIRECT("'"&amp;TEXT($B912-TIME(6,1,0),"MM-DD-YY")&amp;"'!J"&amp;$A912)),""))</f>
        <v/>
      </c>
      <c r="M912" s="127" t="str">
        <f t="shared" ref="M912:M975" ca="1" si="239">IF($B912&gt;$B$10,"",IFERROR(AVERAGE(INDIRECT("'"&amp;TEXT($B912-TIME(6,1,0),"MM-DD-YY")&amp;"'!K"&amp;$A912)),""))</f>
        <v/>
      </c>
      <c r="N912" s="127" t="str">
        <f t="shared" ref="N912:N975" ca="1" si="240">IF($B912&gt;$B$10,"",IFERROR(AVERAGE(INDIRECT("'"&amp;TEXT($B912-TIME(6,1,0),"MM-DD-YY")&amp;"'!L"&amp;$A912)),""))</f>
        <v/>
      </c>
      <c r="O912" s="180" t="str">
        <f t="shared" ref="O912:O975" ca="1" si="241">IF($B912&gt;$B$10,"",IFERROR(AVERAGE(INDIRECT("'"&amp;TEXT($B912-TIME(6,1,0),"MM-DD-YY")&amp;"'!M"&amp;$A912)),""))</f>
        <v/>
      </c>
      <c r="P912" s="183" t="str">
        <f t="shared" ref="P912:P975" ca="1" si="242">IF($B912&gt;$B$10,"",IFERROR(AVERAGE(INDIRECT("'"&amp;TEXT($B912-TIME(6,1,0),"MM-DD-YY")&amp;"'!N"&amp;$A912)),""))</f>
        <v/>
      </c>
      <c r="Q912" s="120" t="str">
        <f t="shared" ca="1" si="228"/>
        <v/>
      </c>
      <c r="R912" s="77">
        <f ca="1">IFERROR(SUM($I$15:I912)/$N$5,"")</f>
        <v>0.19545853790369802</v>
      </c>
    </row>
    <row r="913" spans="1:18" x14ac:dyDescent="0.25">
      <c r="A913" s="169">
        <v>24</v>
      </c>
      <c r="B913" s="174">
        <f t="shared" ref="B913:B976" si="243">+B912+TIME(1,0,0)</f>
        <v>43597.708333331153</v>
      </c>
      <c r="C913" s="127" t="str">
        <f t="shared" ca="1" si="229"/>
        <v/>
      </c>
      <c r="D913" s="180">
        <f t="shared" ca="1" si="230"/>
        <v>636</v>
      </c>
      <c r="E913" s="180">
        <f t="shared" ca="1" si="231"/>
        <v>48</v>
      </c>
      <c r="F913" s="180">
        <f t="shared" ca="1" si="232"/>
        <v>16</v>
      </c>
      <c r="G913" s="180" t="str">
        <f t="shared" ca="1" si="233"/>
        <v/>
      </c>
      <c r="H913" s="180">
        <f t="shared" ca="1" si="234"/>
        <v>5128</v>
      </c>
      <c r="I913" s="183">
        <f t="shared" ca="1" si="235"/>
        <v>21</v>
      </c>
      <c r="J913" s="176" t="str">
        <f t="shared" ca="1" si="236"/>
        <v/>
      </c>
      <c r="K913" s="127" t="str">
        <f t="shared" ca="1" si="237"/>
        <v/>
      </c>
      <c r="L913" s="183" t="str">
        <f t="shared" ca="1" si="238"/>
        <v/>
      </c>
      <c r="M913" s="127" t="str">
        <f t="shared" ca="1" si="239"/>
        <v/>
      </c>
      <c r="N913" s="127" t="str">
        <f t="shared" ca="1" si="240"/>
        <v/>
      </c>
      <c r="O913" s="180" t="str">
        <f t="shared" ca="1" si="241"/>
        <v/>
      </c>
      <c r="P913" s="183" t="str">
        <f t="shared" ca="1" si="242"/>
        <v/>
      </c>
      <c r="Q913" s="120" t="str">
        <f t="shared" ca="1" si="228"/>
        <v/>
      </c>
      <c r="R913" s="77">
        <f ca="1">IFERROR(SUM($I$15:I913)/$N$5,"")</f>
        <v>0.19557677582090896</v>
      </c>
    </row>
    <row r="914" spans="1:18" x14ac:dyDescent="0.25">
      <c r="A914" s="169">
        <v>25</v>
      </c>
      <c r="B914" s="174">
        <f t="shared" si="243"/>
        <v>43597.749999997817</v>
      </c>
      <c r="C914" s="127" t="str">
        <f t="shared" ca="1" si="229"/>
        <v/>
      </c>
      <c r="D914" s="180">
        <f t="shared" ca="1" si="230"/>
        <v>635</v>
      </c>
      <c r="E914" s="180">
        <f t="shared" ca="1" si="231"/>
        <v>48</v>
      </c>
      <c r="F914" s="180">
        <f t="shared" ca="1" si="232"/>
        <v>15</v>
      </c>
      <c r="G914" s="180" t="str">
        <f t="shared" ca="1" si="233"/>
        <v/>
      </c>
      <c r="H914" s="180">
        <f t="shared" ca="1" si="234"/>
        <v>5078</v>
      </c>
      <c r="I914" s="183">
        <f t="shared" ca="1" si="235"/>
        <v>20</v>
      </c>
      <c r="J914" s="176" t="str">
        <f t="shared" ca="1" si="236"/>
        <v/>
      </c>
      <c r="K914" s="127" t="str">
        <f t="shared" ca="1" si="237"/>
        <v/>
      </c>
      <c r="L914" s="183" t="str">
        <f t="shared" ca="1" si="238"/>
        <v/>
      </c>
      <c r="M914" s="127" t="str">
        <f t="shared" ca="1" si="239"/>
        <v/>
      </c>
      <c r="N914" s="127" t="str">
        <f t="shared" ca="1" si="240"/>
        <v/>
      </c>
      <c r="O914" s="180" t="str">
        <f t="shared" ca="1" si="241"/>
        <v/>
      </c>
      <c r="P914" s="183" t="str">
        <f t="shared" ca="1" si="242"/>
        <v/>
      </c>
      <c r="Q914" s="120" t="str">
        <f t="shared" ca="1" si="228"/>
        <v/>
      </c>
      <c r="R914" s="77">
        <f ca="1">IFERROR(SUM($I$15:I914)/$N$5,"")</f>
        <v>0.19568938336110986</v>
      </c>
    </row>
    <row r="915" spans="1:18" x14ac:dyDescent="0.25">
      <c r="A915" s="169">
        <v>26</v>
      </c>
      <c r="B915" s="174">
        <f t="shared" si="243"/>
        <v>43597.791666664481</v>
      </c>
      <c r="C915" s="127" t="str">
        <f t="shared" ca="1" si="229"/>
        <v/>
      </c>
      <c r="D915" s="180">
        <f t="shared" ca="1" si="230"/>
        <v>631</v>
      </c>
      <c r="E915" s="180">
        <f t="shared" ca="1" si="231"/>
        <v>48</v>
      </c>
      <c r="F915" s="180">
        <f t="shared" ca="1" si="232"/>
        <v>16</v>
      </c>
      <c r="G915" s="180" t="str">
        <f t="shared" ca="1" si="233"/>
        <v/>
      </c>
      <c r="H915" s="180">
        <f t="shared" ca="1" si="234"/>
        <v>5046</v>
      </c>
      <c r="I915" s="183">
        <f t="shared" ca="1" si="235"/>
        <v>18</v>
      </c>
      <c r="J915" s="176" t="str">
        <f t="shared" ca="1" si="236"/>
        <v/>
      </c>
      <c r="K915" s="127" t="str">
        <f t="shared" ca="1" si="237"/>
        <v/>
      </c>
      <c r="L915" s="183" t="str">
        <f t="shared" ca="1" si="238"/>
        <v/>
      </c>
      <c r="M915" s="127" t="str">
        <f t="shared" ca="1" si="239"/>
        <v/>
      </c>
      <c r="N915" s="127" t="str">
        <f t="shared" ca="1" si="240"/>
        <v/>
      </c>
      <c r="O915" s="180" t="str">
        <f t="shared" ca="1" si="241"/>
        <v/>
      </c>
      <c r="P915" s="183" t="str">
        <f t="shared" ca="1" si="242"/>
        <v/>
      </c>
      <c r="Q915" s="120" t="str">
        <f t="shared" ca="1" si="228"/>
        <v/>
      </c>
      <c r="R915" s="77">
        <f ca="1">IFERROR(SUM($I$15:I915)/$N$5,"")</f>
        <v>0.19579073014729068</v>
      </c>
    </row>
    <row r="916" spans="1:18" x14ac:dyDescent="0.25">
      <c r="A916" s="169">
        <v>27</v>
      </c>
      <c r="B916" s="174">
        <f t="shared" si="243"/>
        <v>43597.833333331146</v>
      </c>
      <c r="C916" s="127" t="str">
        <f t="shared" ca="1" si="229"/>
        <v/>
      </c>
      <c r="D916" s="180">
        <f t="shared" ca="1" si="230"/>
        <v>627</v>
      </c>
      <c r="E916" s="180">
        <f t="shared" ca="1" si="231"/>
        <v>48</v>
      </c>
      <c r="F916" s="180">
        <f t="shared" ca="1" si="232"/>
        <v>17</v>
      </c>
      <c r="G916" s="180" t="str">
        <f t="shared" ca="1" si="233"/>
        <v/>
      </c>
      <c r="H916" s="180">
        <f t="shared" ca="1" si="234"/>
        <v>5032</v>
      </c>
      <c r="I916" s="183">
        <f t="shared" ca="1" si="235"/>
        <v>22</v>
      </c>
      <c r="J916" s="176" t="str">
        <f t="shared" ca="1" si="236"/>
        <v/>
      </c>
      <c r="K916" s="127" t="str">
        <f t="shared" ca="1" si="237"/>
        <v/>
      </c>
      <c r="L916" s="183" t="str">
        <f t="shared" ca="1" si="238"/>
        <v/>
      </c>
      <c r="M916" s="127" t="str">
        <f t="shared" ca="1" si="239"/>
        <v/>
      </c>
      <c r="N916" s="127" t="str">
        <f t="shared" ca="1" si="240"/>
        <v/>
      </c>
      <c r="O916" s="180" t="str">
        <f t="shared" ca="1" si="241"/>
        <v/>
      </c>
      <c r="P916" s="183" t="str">
        <f t="shared" ca="1" si="242"/>
        <v/>
      </c>
      <c r="Q916" s="120" t="str">
        <f t="shared" ca="1" si="228"/>
        <v/>
      </c>
      <c r="R916" s="77">
        <f ca="1">IFERROR(SUM($I$15:I916)/$N$5,"")</f>
        <v>0.19591459844151166</v>
      </c>
    </row>
    <row r="917" spans="1:18" x14ac:dyDescent="0.25">
      <c r="A917" s="169">
        <v>28</v>
      </c>
      <c r="B917" s="174">
        <f t="shared" si="243"/>
        <v>43597.87499999781</v>
      </c>
      <c r="C917" s="127" t="str">
        <f t="shared" ca="1" si="229"/>
        <v/>
      </c>
      <c r="D917" s="180">
        <f t="shared" ca="1" si="230"/>
        <v>630</v>
      </c>
      <c r="E917" s="180">
        <f t="shared" ca="1" si="231"/>
        <v>48</v>
      </c>
      <c r="F917" s="180">
        <f t="shared" ca="1" si="232"/>
        <v>16</v>
      </c>
      <c r="G917" s="180" t="str">
        <f t="shared" ca="1" si="233"/>
        <v/>
      </c>
      <c r="H917" s="180">
        <f t="shared" ca="1" si="234"/>
        <v>5239</v>
      </c>
      <c r="I917" s="183">
        <f t="shared" ca="1" si="235"/>
        <v>20</v>
      </c>
      <c r="J917" s="176" t="str">
        <f t="shared" ca="1" si="236"/>
        <v/>
      </c>
      <c r="K917" s="127" t="str">
        <f t="shared" ca="1" si="237"/>
        <v/>
      </c>
      <c r="L917" s="183" t="str">
        <f t="shared" ca="1" si="238"/>
        <v/>
      </c>
      <c r="M917" s="127" t="str">
        <f t="shared" ca="1" si="239"/>
        <v/>
      </c>
      <c r="N917" s="127" t="str">
        <f t="shared" ca="1" si="240"/>
        <v/>
      </c>
      <c r="O917" s="180" t="str">
        <f t="shared" ca="1" si="241"/>
        <v/>
      </c>
      <c r="P917" s="183" t="str">
        <f t="shared" ca="1" si="242"/>
        <v/>
      </c>
      <c r="Q917" s="120" t="str">
        <f t="shared" ca="1" si="228"/>
        <v/>
      </c>
      <c r="R917" s="77">
        <f ca="1">IFERROR(SUM($I$15:I917)/$N$5,"")</f>
        <v>0.19602720598171253</v>
      </c>
    </row>
    <row r="918" spans="1:18" x14ac:dyDescent="0.25">
      <c r="A918" s="169">
        <v>29</v>
      </c>
      <c r="B918" s="174">
        <f t="shared" si="243"/>
        <v>43597.916666664474</v>
      </c>
      <c r="C918" s="127" t="str">
        <f t="shared" ca="1" si="229"/>
        <v/>
      </c>
      <c r="D918" s="180">
        <f t="shared" ca="1" si="230"/>
        <v>638</v>
      </c>
      <c r="E918" s="180">
        <f t="shared" ca="1" si="231"/>
        <v>48</v>
      </c>
      <c r="F918" s="180">
        <f t="shared" ca="1" si="232"/>
        <v>15</v>
      </c>
      <c r="G918" s="180" t="str">
        <f t="shared" ca="1" si="233"/>
        <v/>
      </c>
      <c r="H918" s="180">
        <f t="shared" ca="1" si="234"/>
        <v>5068</v>
      </c>
      <c r="I918" s="183">
        <f t="shared" ca="1" si="235"/>
        <v>21</v>
      </c>
      <c r="J918" s="176" t="str">
        <f t="shared" ca="1" si="236"/>
        <v/>
      </c>
      <c r="K918" s="127" t="str">
        <f t="shared" ca="1" si="237"/>
        <v/>
      </c>
      <c r="L918" s="183" t="str">
        <f t="shared" ca="1" si="238"/>
        <v/>
      </c>
      <c r="M918" s="127" t="str">
        <f t="shared" ca="1" si="239"/>
        <v/>
      </c>
      <c r="N918" s="127" t="str">
        <f t="shared" ca="1" si="240"/>
        <v/>
      </c>
      <c r="O918" s="180" t="str">
        <f t="shared" ca="1" si="241"/>
        <v/>
      </c>
      <c r="P918" s="183" t="str">
        <f t="shared" ca="1" si="242"/>
        <v/>
      </c>
      <c r="Q918" s="120" t="str">
        <f t="shared" ca="1" si="228"/>
        <v/>
      </c>
      <c r="R918" s="77">
        <f ca="1">IFERROR(SUM($I$15:I918)/$N$5,"")</f>
        <v>0.19614544389892347</v>
      </c>
    </row>
    <row r="919" spans="1:18" x14ac:dyDescent="0.25">
      <c r="A919" s="169">
        <v>30</v>
      </c>
      <c r="B919" s="174">
        <f t="shared" si="243"/>
        <v>43597.958333331138</v>
      </c>
      <c r="C919" s="127" t="str">
        <f t="shared" ca="1" si="229"/>
        <v/>
      </c>
      <c r="D919" s="180">
        <f t="shared" ca="1" si="230"/>
        <v>636</v>
      </c>
      <c r="E919" s="180">
        <f t="shared" ca="1" si="231"/>
        <v>48</v>
      </c>
      <c r="F919" s="180">
        <f t="shared" ca="1" si="232"/>
        <v>17</v>
      </c>
      <c r="G919" s="180" t="str">
        <f t="shared" ca="1" si="233"/>
        <v/>
      </c>
      <c r="H919" s="180">
        <f t="shared" ca="1" si="234"/>
        <v>5096</v>
      </c>
      <c r="I919" s="183">
        <f t="shared" ca="1" si="235"/>
        <v>19</v>
      </c>
      <c r="J919" s="176" t="str">
        <f t="shared" ca="1" si="236"/>
        <v/>
      </c>
      <c r="K919" s="127" t="str">
        <f t="shared" ca="1" si="237"/>
        <v/>
      </c>
      <c r="L919" s="183" t="str">
        <f t="shared" ca="1" si="238"/>
        <v/>
      </c>
      <c r="M919" s="127" t="str">
        <f t="shared" ca="1" si="239"/>
        <v/>
      </c>
      <c r="N919" s="127" t="str">
        <f t="shared" ca="1" si="240"/>
        <v/>
      </c>
      <c r="O919" s="180" t="str">
        <f t="shared" ca="1" si="241"/>
        <v/>
      </c>
      <c r="P919" s="183" t="str">
        <f t="shared" ca="1" si="242"/>
        <v/>
      </c>
      <c r="Q919" s="120" t="str">
        <f t="shared" ca="1" si="228"/>
        <v/>
      </c>
      <c r="R919" s="77">
        <f ca="1">IFERROR(SUM($I$15:I919)/$N$5,"")</f>
        <v>0.19625242106211432</v>
      </c>
    </row>
    <row r="920" spans="1:18" x14ac:dyDescent="0.25">
      <c r="A920" s="169">
        <v>31</v>
      </c>
      <c r="B920" s="174">
        <f t="shared" si="243"/>
        <v>43597.999999997803</v>
      </c>
      <c r="C920" s="127" t="str">
        <f t="shared" ca="1" si="229"/>
        <v/>
      </c>
      <c r="D920" s="180">
        <f t="shared" ca="1" si="230"/>
        <v>634</v>
      </c>
      <c r="E920" s="180">
        <f t="shared" ca="1" si="231"/>
        <v>48</v>
      </c>
      <c r="F920" s="180">
        <f t="shared" ca="1" si="232"/>
        <v>15</v>
      </c>
      <c r="G920" s="180" t="str">
        <f t="shared" ca="1" si="233"/>
        <v/>
      </c>
      <c r="H920" s="180">
        <f t="shared" ca="1" si="234"/>
        <v>5067</v>
      </c>
      <c r="I920" s="183">
        <f t="shared" ca="1" si="235"/>
        <v>20</v>
      </c>
      <c r="J920" s="176" t="str">
        <f t="shared" ca="1" si="236"/>
        <v/>
      </c>
      <c r="K920" s="127" t="str">
        <f t="shared" ca="1" si="237"/>
        <v/>
      </c>
      <c r="L920" s="183" t="str">
        <f t="shared" ca="1" si="238"/>
        <v/>
      </c>
      <c r="M920" s="127" t="str">
        <f t="shared" ca="1" si="239"/>
        <v/>
      </c>
      <c r="N920" s="127" t="str">
        <f t="shared" ca="1" si="240"/>
        <v/>
      </c>
      <c r="O920" s="180" t="str">
        <f t="shared" ca="1" si="241"/>
        <v/>
      </c>
      <c r="P920" s="183" t="str">
        <f t="shared" ca="1" si="242"/>
        <v/>
      </c>
      <c r="Q920" s="120" t="str">
        <f t="shared" ca="1" si="228"/>
        <v/>
      </c>
      <c r="R920" s="77">
        <f ca="1">IFERROR(SUM($I$15:I920)/$N$5,"")</f>
        <v>0.19636502860231522</v>
      </c>
    </row>
    <row r="921" spans="1:18" x14ac:dyDescent="0.25">
      <c r="A921" s="169">
        <v>32</v>
      </c>
      <c r="B921" s="174">
        <f t="shared" si="243"/>
        <v>43598.041666664467</v>
      </c>
      <c r="C921" s="127" t="str">
        <f t="shared" ca="1" si="229"/>
        <v/>
      </c>
      <c r="D921" s="180">
        <f t="shared" ca="1" si="230"/>
        <v>637</v>
      </c>
      <c r="E921" s="180">
        <f t="shared" ca="1" si="231"/>
        <v>48</v>
      </c>
      <c r="F921" s="180">
        <f t="shared" ca="1" si="232"/>
        <v>16</v>
      </c>
      <c r="G921" s="180">
        <f t="shared" ca="1" si="233"/>
        <v>230.67</v>
      </c>
      <c r="H921" s="180">
        <f t="shared" ca="1" si="234"/>
        <v>5083</v>
      </c>
      <c r="I921" s="183">
        <f t="shared" ca="1" si="235"/>
        <v>22</v>
      </c>
      <c r="J921" s="176" t="str">
        <f t="shared" ca="1" si="236"/>
        <v/>
      </c>
      <c r="K921" s="127" t="str">
        <f t="shared" ca="1" si="237"/>
        <v/>
      </c>
      <c r="L921" s="183" t="str">
        <f t="shared" ca="1" si="238"/>
        <v/>
      </c>
      <c r="M921" s="127" t="str">
        <f t="shared" ca="1" si="239"/>
        <v/>
      </c>
      <c r="N921" s="127" t="str">
        <f t="shared" ca="1" si="240"/>
        <v/>
      </c>
      <c r="O921" s="180" t="str">
        <f t="shared" ca="1" si="241"/>
        <v/>
      </c>
      <c r="P921" s="183" t="str">
        <f t="shared" ca="1" si="242"/>
        <v/>
      </c>
      <c r="Q921" s="120" t="str">
        <f t="shared" ca="1" si="228"/>
        <v/>
      </c>
      <c r="R921" s="77">
        <f ca="1">IFERROR(SUM($I$15:I921)/$N$5,"")</f>
        <v>0.1964888968965362</v>
      </c>
    </row>
    <row r="922" spans="1:18" x14ac:dyDescent="0.25">
      <c r="A922" s="169">
        <v>33</v>
      </c>
      <c r="B922" s="174">
        <f t="shared" si="243"/>
        <v>43598.083333331131</v>
      </c>
      <c r="C922" s="127" t="str">
        <f t="shared" ca="1" si="229"/>
        <v/>
      </c>
      <c r="D922" s="180">
        <f t="shared" ca="1" si="230"/>
        <v>635</v>
      </c>
      <c r="E922" s="180">
        <f t="shared" ca="1" si="231"/>
        <v>48</v>
      </c>
      <c r="F922" s="180">
        <f t="shared" ca="1" si="232"/>
        <v>17</v>
      </c>
      <c r="G922" s="180" t="str">
        <f t="shared" ca="1" si="233"/>
        <v/>
      </c>
      <c r="H922" s="180">
        <f t="shared" ca="1" si="234"/>
        <v>5092</v>
      </c>
      <c r="I922" s="183">
        <f t="shared" ca="1" si="235"/>
        <v>19</v>
      </c>
      <c r="J922" s="176" t="str">
        <f t="shared" ca="1" si="236"/>
        <v/>
      </c>
      <c r="K922" s="127" t="str">
        <f t="shared" ca="1" si="237"/>
        <v/>
      </c>
      <c r="L922" s="183" t="str">
        <f t="shared" ca="1" si="238"/>
        <v/>
      </c>
      <c r="M922" s="127" t="str">
        <f t="shared" ca="1" si="239"/>
        <v/>
      </c>
      <c r="N922" s="127" t="str">
        <f t="shared" ca="1" si="240"/>
        <v/>
      </c>
      <c r="O922" s="180" t="str">
        <f t="shared" ca="1" si="241"/>
        <v/>
      </c>
      <c r="P922" s="183" t="str">
        <f t="shared" ca="1" si="242"/>
        <v/>
      </c>
      <c r="Q922" s="120" t="str">
        <f t="shared" ca="1" si="228"/>
        <v/>
      </c>
      <c r="R922" s="77">
        <f ca="1">IFERROR(SUM($I$15:I922)/$N$5,"")</f>
        <v>0.19659587405972703</v>
      </c>
    </row>
    <row r="923" spans="1:18" x14ac:dyDescent="0.25">
      <c r="A923" s="169">
        <v>34</v>
      </c>
      <c r="B923" s="174">
        <f t="shared" si="243"/>
        <v>43598.124999997795</v>
      </c>
      <c r="C923" s="127" t="str">
        <f t="shared" ca="1" si="229"/>
        <v/>
      </c>
      <c r="D923" s="180">
        <f t="shared" ca="1" si="230"/>
        <v>636</v>
      </c>
      <c r="E923" s="180">
        <f t="shared" ca="1" si="231"/>
        <v>48</v>
      </c>
      <c r="F923" s="180">
        <f t="shared" ca="1" si="232"/>
        <v>16</v>
      </c>
      <c r="G923" s="180" t="str">
        <f t="shared" ca="1" si="233"/>
        <v/>
      </c>
      <c r="H923" s="180">
        <f t="shared" ca="1" si="234"/>
        <v>5136</v>
      </c>
      <c r="I923" s="183">
        <f t="shared" ca="1" si="235"/>
        <v>21</v>
      </c>
      <c r="J923" s="176" t="str">
        <f t="shared" ca="1" si="236"/>
        <v/>
      </c>
      <c r="K923" s="127" t="str">
        <f t="shared" ca="1" si="237"/>
        <v/>
      </c>
      <c r="L923" s="183" t="str">
        <f t="shared" ca="1" si="238"/>
        <v/>
      </c>
      <c r="M923" s="127" t="str">
        <f t="shared" ca="1" si="239"/>
        <v/>
      </c>
      <c r="N923" s="127" t="str">
        <f t="shared" ca="1" si="240"/>
        <v/>
      </c>
      <c r="O923" s="180" t="str">
        <f t="shared" ca="1" si="241"/>
        <v/>
      </c>
      <c r="P923" s="183" t="str">
        <f t="shared" ca="1" si="242"/>
        <v/>
      </c>
      <c r="Q923" s="120" t="str">
        <f t="shared" ca="1" si="228"/>
        <v/>
      </c>
      <c r="R923" s="77">
        <f ca="1">IFERROR(SUM($I$15:I923)/$N$5,"")</f>
        <v>0.19671411197693797</v>
      </c>
    </row>
    <row r="924" spans="1:18" x14ac:dyDescent="0.25">
      <c r="A924" s="169">
        <v>35</v>
      </c>
      <c r="B924" s="174">
        <f t="shared" si="243"/>
        <v>43598.16666666446</v>
      </c>
      <c r="C924" s="127" t="str">
        <f t="shared" ca="1" si="229"/>
        <v/>
      </c>
      <c r="D924" s="180">
        <f t="shared" ca="1" si="230"/>
        <v>637</v>
      </c>
      <c r="E924" s="180">
        <f t="shared" ca="1" si="231"/>
        <v>48</v>
      </c>
      <c r="F924" s="180">
        <f t="shared" ca="1" si="232"/>
        <v>17</v>
      </c>
      <c r="G924" s="180" t="str">
        <f t="shared" ca="1" si="233"/>
        <v/>
      </c>
      <c r="H924" s="180">
        <f t="shared" ca="1" si="234"/>
        <v>5327</v>
      </c>
      <c r="I924" s="183">
        <f t="shared" ca="1" si="235"/>
        <v>20</v>
      </c>
      <c r="J924" s="176" t="str">
        <f t="shared" ca="1" si="236"/>
        <v/>
      </c>
      <c r="K924" s="127" t="str">
        <f t="shared" ca="1" si="237"/>
        <v/>
      </c>
      <c r="L924" s="183" t="str">
        <f t="shared" ca="1" si="238"/>
        <v/>
      </c>
      <c r="M924" s="127" t="str">
        <f t="shared" ca="1" si="239"/>
        <v/>
      </c>
      <c r="N924" s="127" t="str">
        <f t="shared" ca="1" si="240"/>
        <v/>
      </c>
      <c r="O924" s="180" t="str">
        <f t="shared" ca="1" si="241"/>
        <v/>
      </c>
      <c r="P924" s="183" t="str">
        <f t="shared" ca="1" si="242"/>
        <v/>
      </c>
      <c r="Q924" s="120" t="str">
        <f t="shared" ca="1" si="228"/>
        <v/>
      </c>
      <c r="R924" s="77">
        <f ca="1">IFERROR(SUM($I$15:I924)/$N$5,"")</f>
        <v>0.19682671951713887</v>
      </c>
    </row>
    <row r="925" spans="1:18" x14ac:dyDescent="0.25">
      <c r="A925" s="169">
        <v>36</v>
      </c>
      <c r="B925" s="174">
        <f t="shared" si="243"/>
        <v>43598.208333331124</v>
      </c>
      <c r="C925" s="127" t="str">
        <f t="shared" ca="1" si="229"/>
        <v/>
      </c>
      <c r="D925" s="180">
        <f t="shared" ca="1" si="230"/>
        <v>634</v>
      </c>
      <c r="E925" s="180">
        <f t="shared" ca="1" si="231"/>
        <v>48</v>
      </c>
      <c r="F925" s="180">
        <f t="shared" ca="1" si="232"/>
        <v>17</v>
      </c>
      <c r="G925" s="180" t="str">
        <f t="shared" ca="1" si="233"/>
        <v/>
      </c>
      <c r="H925" s="180">
        <f t="shared" ca="1" si="234"/>
        <v>4246</v>
      </c>
      <c r="I925" s="183">
        <f t="shared" ca="1" si="235"/>
        <v>21</v>
      </c>
      <c r="J925" s="176" t="str">
        <f t="shared" ca="1" si="236"/>
        <v/>
      </c>
      <c r="K925" s="127" t="str">
        <f t="shared" ca="1" si="237"/>
        <v/>
      </c>
      <c r="L925" s="183" t="str">
        <f t="shared" ca="1" si="238"/>
        <v/>
      </c>
      <c r="M925" s="127" t="str">
        <f t="shared" ca="1" si="239"/>
        <v/>
      </c>
      <c r="N925" s="127" t="str">
        <f t="shared" ca="1" si="240"/>
        <v/>
      </c>
      <c r="O925" s="180" t="str">
        <f t="shared" ca="1" si="241"/>
        <v/>
      </c>
      <c r="P925" s="183" t="str">
        <f t="shared" ca="1" si="242"/>
        <v/>
      </c>
      <c r="Q925" s="120" t="str">
        <f t="shared" ca="1" si="228"/>
        <v/>
      </c>
      <c r="R925" s="77">
        <f ca="1">IFERROR(SUM($I$15:I925)/$N$5,"")</f>
        <v>0.19694495743434981</v>
      </c>
    </row>
    <row r="926" spans="1:18" x14ac:dyDescent="0.25">
      <c r="A926" s="169">
        <v>37</v>
      </c>
      <c r="B926" s="174">
        <f t="shared" si="243"/>
        <v>43598.249999997788</v>
      </c>
      <c r="C926" s="127" t="str">
        <f t="shared" ca="1" si="229"/>
        <v/>
      </c>
      <c r="D926" s="180">
        <f t="shared" ca="1" si="230"/>
        <v>631</v>
      </c>
      <c r="E926" s="180">
        <f t="shared" ca="1" si="231"/>
        <v>48</v>
      </c>
      <c r="F926" s="180">
        <f t="shared" ca="1" si="232"/>
        <v>16</v>
      </c>
      <c r="G926" s="180" t="str">
        <f t="shared" ca="1" si="233"/>
        <v/>
      </c>
      <c r="H926" s="180">
        <f t="shared" ca="1" si="234"/>
        <v>4512</v>
      </c>
      <c r="I926" s="183">
        <f t="shared" ca="1" si="235"/>
        <v>20</v>
      </c>
      <c r="J926" s="176" t="str">
        <f t="shared" ca="1" si="236"/>
        <v/>
      </c>
      <c r="K926" s="127" t="str">
        <f t="shared" ca="1" si="237"/>
        <v/>
      </c>
      <c r="L926" s="183" t="str">
        <f t="shared" ca="1" si="238"/>
        <v/>
      </c>
      <c r="M926" s="127" t="str">
        <f t="shared" ca="1" si="239"/>
        <v/>
      </c>
      <c r="N926" s="127" t="str">
        <f t="shared" ca="1" si="240"/>
        <v/>
      </c>
      <c r="O926" s="180" t="str">
        <f t="shared" ca="1" si="241"/>
        <v/>
      </c>
      <c r="P926" s="183" t="str">
        <f t="shared" ca="1" si="242"/>
        <v/>
      </c>
      <c r="Q926" s="120" t="str">
        <f t="shared" ca="1" si="228"/>
        <v/>
      </c>
      <c r="R926" s="77">
        <f ca="1">IFERROR(SUM($I$15:I926)/$N$5,"")</f>
        <v>0.19705756497455071</v>
      </c>
    </row>
    <row r="927" spans="1:18" x14ac:dyDescent="0.25">
      <c r="A927" s="169">
        <v>14</v>
      </c>
      <c r="B927" s="174">
        <f t="shared" si="243"/>
        <v>43598.291666664452</v>
      </c>
      <c r="C927" s="127" t="str">
        <f t="shared" ca="1" si="229"/>
        <v/>
      </c>
      <c r="D927" s="180">
        <f t="shared" ca="1" si="230"/>
        <v>635</v>
      </c>
      <c r="E927" s="180">
        <f t="shared" ca="1" si="231"/>
        <v>48</v>
      </c>
      <c r="F927" s="180">
        <f t="shared" ca="1" si="232"/>
        <v>15</v>
      </c>
      <c r="G927" s="180" t="str">
        <f t="shared" ca="1" si="233"/>
        <v/>
      </c>
      <c r="H927" s="180">
        <f t="shared" ca="1" si="234"/>
        <v>4725</v>
      </c>
      <c r="I927" s="183">
        <f t="shared" ca="1" si="235"/>
        <v>19</v>
      </c>
      <c r="J927" s="176" t="str">
        <f t="shared" ca="1" si="236"/>
        <v/>
      </c>
      <c r="K927" s="127" t="str">
        <f t="shared" ca="1" si="237"/>
        <v/>
      </c>
      <c r="L927" s="183" t="str">
        <f t="shared" ca="1" si="238"/>
        <v/>
      </c>
      <c r="M927" s="127" t="str">
        <f t="shared" ca="1" si="239"/>
        <v/>
      </c>
      <c r="N927" s="127" t="str">
        <f t="shared" ca="1" si="240"/>
        <v/>
      </c>
      <c r="O927" s="180" t="str">
        <f t="shared" ca="1" si="241"/>
        <v/>
      </c>
      <c r="P927" s="183" t="str">
        <f t="shared" ca="1" si="242"/>
        <v/>
      </c>
      <c r="Q927" s="120" t="str">
        <f t="shared" ca="1" si="228"/>
        <v/>
      </c>
      <c r="R927" s="77">
        <f ca="1">IFERROR(SUM($I$15:I927)/$N$5,"")</f>
        <v>0.19716454213774154</v>
      </c>
    </row>
    <row r="928" spans="1:18" x14ac:dyDescent="0.25">
      <c r="A928" s="169">
        <v>15</v>
      </c>
      <c r="B928" s="174">
        <f t="shared" si="243"/>
        <v>43598.333333331117</v>
      </c>
      <c r="C928" s="127" t="str">
        <f t="shared" ca="1" si="229"/>
        <v/>
      </c>
      <c r="D928" s="180">
        <f t="shared" ca="1" si="230"/>
        <v>630</v>
      </c>
      <c r="E928" s="180">
        <f t="shared" ca="1" si="231"/>
        <v>48</v>
      </c>
      <c r="F928" s="180">
        <f t="shared" ca="1" si="232"/>
        <v>16</v>
      </c>
      <c r="G928" s="180" t="str">
        <f t="shared" ca="1" si="233"/>
        <v/>
      </c>
      <c r="H928" s="180">
        <f t="shared" ca="1" si="234"/>
        <v>4251</v>
      </c>
      <c r="I928" s="183">
        <f t="shared" ca="1" si="235"/>
        <v>20</v>
      </c>
      <c r="J928" s="176" t="str">
        <f t="shared" ca="1" si="236"/>
        <v/>
      </c>
      <c r="K928" s="127" t="str">
        <f t="shared" ca="1" si="237"/>
        <v/>
      </c>
      <c r="L928" s="183" t="str">
        <f t="shared" ca="1" si="238"/>
        <v/>
      </c>
      <c r="M928" s="127" t="str">
        <f t="shared" ca="1" si="239"/>
        <v/>
      </c>
      <c r="N928" s="127" t="str">
        <f t="shared" ca="1" si="240"/>
        <v/>
      </c>
      <c r="O928" s="180" t="str">
        <f t="shared" ca="1" si="241"/>
        <v/>
      </c>
      <c r="P928" s="183" t="str">
        <f t="shared" ca="1" si="242"/>
        <v/>
      </c>
      <c r="Q928" s="120" t="str">
        <f t="shared" ca="1" si="228"/>
        <v/>
      </c>
      <c r="R928" s="77">
        <f ca="1">IFERROR(SUM($I$15:I928)/$N$5,"")</f>
        <v>0.19727714967794244</v>
      </c>
    </row>
    <row r="929" spans="1:18" x14ac:dyDescent="0.25">
      <c r="A929" s="169">
        <v>16</v>
      </c>
      <c r="B929" s="174">
        <f t="shared" si="243"/>
        <v>43598.374999997781</v>
      </c>
      <c r="C929" s="127" t="str">
        <f t="shared" ca="1" si="229"/>
        <v/>
      </c>
      <c r="D929" s="180">
        <f t="shared" ca="1" si="230"/>
        <v>637</v>
      </c>
      <c r="E929" s="180">
        <f t="shared" ca="1" si="231"/>
        <v>48</v>
      </c>
      <c r="F929" s="180">
        <f t="shared" ca="1" si="232"/>
        <v>14</v>
      </c>
      <c r="G929" s="180" t="str">
        <f t="shared" ca="1" si="233"/>
        <v/>
      </c>
      <c r="H929" s="180">
        <f t="shared" ca="1" si="234"/>
        <v>4836</v>
      </c>
      <c r="I929" s="183">
        <f t="shared" ca="1" si="235"/>
        <v>18</v>
      </c>
      <c r="J929" s="176" t="str">
        <f t="shared" ca="1" si="236"/>
        <v/>
      </c>
      <c r="K929" s="127" t="str">
        <f t="shared" ca="1" si="237"/>
        <v/>
      </c>
      <c r="L929" s="183" t="str">
        <f t="shared" ca="1" si="238"/>
        <v/>
      </c>
      <c r="M929" s="127" t="str">
        <f t="shared" ca="1" si="239"/>
        <v/>
      </c>
      <c r="N929" s="127" t="str">
        <f t="shared" ca="1" si="240"/>
        <v/>
      </c>
      <c r="O929" s="180" t="str">
        <f t="shared" ca="1" si="241"/>
        <v/>
      </c>
      <c r="P929" s="183" t="str">
        <f t="shared" ca="1" si="242"/>
        <v/>
      </c>
      <c r="Q929" s="120" t="str">
        <f t="shared" ca="1" si="228"/>
        <v/>
      </c>
      <c r="R929" s="77">
        <f ca="1">IFERROR(SUM($I$15:I929)/$N$5,"")</f>
        <v>0.19737849646412323</v>
      </c>
    </row>
    <row r="930" spans="1:18" x14ac:dyDescent="0.25">
      <c r="A930" s="169">
        <v>17</v>
      </c>
      <c r="B930" s="174">
        <f t="shared" si="243"/>
        <v>43598.416666664445</v>
      </c>
      <c r="C930" s="127" t="str">
        <f t="shared" ca="1" si="229"/>
        <v/>
      </c>
      <c r="D930" s="180">
        <f t="shared" ca="1" si="230"/>
        <v>619</v>
      </c>
      <c r="E930" s="180">
        <f t="shared" ca="1" si="231"/>
        <v>48</v>
      </c>
      <c r="F930" s="180">
        <f t="shared" ca="1" si="232"/>
        <v>15</v>
      </c>
      <c r="G930" s="180" t="str">
        <f t="shared" ca="1" si="233"/>
        <v/>
      </c>
      <c r="H930" s="180">
        <f t="shared" ca="1" si="234"/>
        <v>4104</v>
      </c>
      <c r="I930" s="183">
        <f t="shared" ca="1" si="235"/>
        <v>19</v>
      </c>
      <c r="J930" s="176" t="str">
        <f t="shared" ca="1" si="236"/>
        <v/>
      </c>
      <c r="K930" s="127" t="str">
        <f t="shared" ca="1" si="237"/>
        <v/>
      </c>
      <c r="L930" s="183" t="str">
        <f t="shared" ca="1" si="238"/>
        <v/>
      </c>
      <c r="M930" s="127" t="str">
        <f t="shared" ca="1" si="239"/>
        <v/>
      </c>
      <c r="N930" s="127" t="str">
        <f t="shared" ca="1" si="240"/>
        <v/>
      </c>
      <c r="O930" s="180" t="str">
        <f t="shared" ca="1" si="241"/>
        <v/>
      </c>
      <c r="P930" s="183" t="str">
        <f t="shared" ca="1" si="242"/>
        <v/>
      </c>
      <c r="Q930" s="120" t="str">
        <f t="shared" ca="1" si="228"/>
        <v/>
      </c>
      <c r="R930" s="77">
        <f ca="1">IFERROR(SUM($I$15:I930)/$N$5,"")</f>
        <v>0.19748547362731408</v>
      </c>
    </row>
    <row r="931" spans="1:18" x14ac:dyDescent="0.25">
      <c r="A931" s="169">
        <v>18</v>
      </c>
      <c r="B931" s="174">
        <f t="shared" si="243"/>
        <v>43598.458333331109</v>
      </c>
      <c r="C931" s="127" t="str">
        <f t="shared" ca="1" si="229"/>
        <v/>
      </c>
      <c r="D931" s="180">
        <f t="shared" ca="1" si="230"/>
        <v>629</v>
      </c>
      <c r="E931" s="180">
        <f t="shared" ca="1" si="231"/>
        <v>48</v>
      </c>
      <c r="F931" s="180">
        <f t="shared" ca="1" si="232"/>
        <v>15</v>
      </c>
      <c r="G931" s="180" t="str">
        <f t="shared" ca="1" si="233"/>
        <v/>
      </c>
      <c r="H931" s="180">
        <f t="shared" ca="1" si="234"/>
        <v>4501</v>
      </c>
      <c r="I931" s="183">
        <f t="shared" ca="1" si="235"/>
        <v>20</v>
      </c>
      <c r="J931" s="176" t="str">
        <f t="shared" ca="1" si="236"/>
        <v/>
      </c>
      <c r="K931" s="127" t="str">
        <f t="shared" ca="1" si="237"/>
        <v/>
      </c>
      <c r="L931" s="183" t="str">
        <f t="shared" ca="1" si="238"/>
        <v/>
      </c>
      <c r="M931" s="127" t="str">
        <f t="shared" ca="1" si="239"/>
        <v/>
      </c>
      <c r="N931" s="127" t="str">
        <f t="shared" ca="1" si="240"/>
        <v/>
      </c>
      <c r="O931" s="180" t="str">
        <f t="shared" ca="1" si="241"/>
        <v/>
      </c>
      <c r="P931" s="183" t="str">
        <f t="shared" ca="1" si="242"/>
        <v/>
      </c>
      <c r="Q931" s="120" t="str">
        <f t="shared" ca="1" si="228"/>
        <v/>
      </c>
      <c r="R931" s="77">
        <f ca="1">IFERROR(SUM($I$15:I931)/$N$5,"")</f>
        <v>0.19759808116751498</v>
      </c>
    </row>
    <row r="932" spans="1:18" x14ac:dyDescent="0.25">
      <c r="A932" s="169">
        <v>19</v>
      </c>
      <c r="B932" s="174">
        <f t="shared" si="243"/>
        <v>43598.499999997774</v>
      </c>
      <c r="C932" s="127" t="str">
        <f t="shared" ca="1" si="229"/>
        <v/>
      </c>
      <c r="D932" s="180">
        <f t="shared" ca="1" si="230"/>
        <v>640</v>
      </c>
      <c r="E932" s="180">
        <f t="shared" ca="1" si="231"/>
        <v>48</v>
      </c>
      <c r="F932" s="180">
        <f t="shared" ca="1" si="232"/>
        <v>14</v>
      </c>
      <c r="G932" s="180" t="str">
        <f t="shared" ca="1" si="233"/>
        <v/>
      </c>
      <c r="H932" s="180">
        <f t="shared" ca="1" si="234"/>
        <v>4754</v>
      </c>
      <c r="I932" s="183">
        <f t="shared" ca="1" si="235"/>
        <v>20</v>
      </c>
      <c r="J932" s="176" t="str">
        <f t="shared" ca="1" si="236"/>
        <v/>
      </c>
      <c r="K932" s="127" t="str">
        <f t="shared" ca="1" si="237"/>
        <v/>
      </c>
      <c r="L932" s="183" t="str">
        <f t="shared" ca="1" si="238"/>
        <v/>
      </c>
      <c r="M932" s="127" t="str">
        <f t="shared" ca="1" si="239"/>
        <v/>
      </c>
      <c r="N932" s="127" t="str">
        <f t="shared" ca="1" si="240"/>
        <v/>
      </c>
      <c r="O932" s="180" t="str">
        <f t="shared" ca="1" si="241"/>
        <v/>
      </c>
      <c r="P932" s="183" t="str">
        <f t="shared" ca="1" si="242"/>
        <v/>
      </c>
      <c r="Q932" s="120" t="str">
        <f t="shared" ref="Q932:Q995" ca="1" si="244">IFERROR(Q931-I932,"")</f>
        <v/>
      </c>
      <c r="R932" s="77">
        <f ca="1">IFERROR(SUM($I$15:I932)/$N$5,"")</f>
        <v>0.19771068870771588</v>
      </c>
    </row>
    <row r="933" spans="1:18" x14ac:dyDescent="0.25">
      <c r="A933" s="169">
        <v>20</v>
      </c>
      <c r="B933" s="174">
        <f t="shared" si="243"/>
        <v>43598.541666664438</v>
      </c>
      <c r="C933" s="127" t="str">
        <f t="shared" ca="1" si="229"/>
        <v/>
      </c>
      <c r="D933" s="180">
        <f t="shared" ca="1" si="230"/>
        <v>615</v>
      </c>
      <c r="E933" s="180">
        <f t="shared" ca="1" si="231"/>
        <v>48</v>
      </c>
      <c r="F933" s="180">
        <f t="shared" ca="1" si="232"/>
        <v>15</v>
      </c>
      <c r="G933" s="180" t="str">
        <f t="shared" ca="1" si="233"/>
        <v/>
      </c>
      <c r="H933" s="180">
        <f t="shared" ca="1" si="234"/>
        <v>4297</v>
      </c>
      <c r="I933" s="183">
        <f t="shared" ca="1" si="235"/>
        <v>19</v>
      </c>
      <c r="J933" s="176" t="str">
        <f t="shared" ca="1" si="236"/>
        <v/>
      </c>
      <c r="K933" s="127" t="str">
        <f t="shared" ca="1" si="237"/>
        <v/>
      </c>
      <c r="L933" s="183" t="str">
        <f t="shared" ca="1" si="238"/>
        <v/>
      </c>
      <c r="M933" s="127" t="str">
        <f t="shared" ca="1" si="239"/>
        <v/>
      </c>
      <c r="N933" s="127" t="str">
        <f t="shared" ca="1" si="240"/>
        <v/>
      </c>
      <c r="O933" s="180" t="str">
        <f t="shared" ca="1" si="241"/>
        <v/>
      </c>
      <c r="P933" s="183" t="str">
        <f t="shared" ca="1" si="242"/>
        <v/>
      </c>
      <c r="Q933" s="120" t="str">
        <f t="shared" ca="1" si="244"/>
        <v/>
      </c>
      <c r="R933" s="77">
        <f ca="1">IFERROR(SUM($I$15:I933)/$N$5,"")</f>
        <v>0.19781766587090671</v>
      </c>
    </row>
    <row r="934" spans="1:18" x14ac:dyDescent="0.25">
      <c r="A934" s="169">
        <v>21</v>
      </c>
      <c r="B934" s="174">
        <f t="shared" si="243"/>
        <v>43598.583333331102</v>
      </c>
      <c r="C934" s="127" t="str">
        <f t="shared" ca="1" si="229"/>
        <v/>
      </c>
      <c r="D934" s="180">
        <f t="shared" ca="1" si="230"/>
        <v>618</v>
      </c>
      <c r="E934" s="180">
        <f t="shared" ca="1" si="231"/>
        <v>48</v>
      </c>
      <c r="F934" s="180">
        <f t="shared" ca="1" si="232"/>
        <v>14</v>
      </c>
      <c r="G934" s="180" t="str">
        <f t="shared" ca="1" si="233"/>
        <v/>
      </c>
      <c r="H934" s="180">
        <f t="shared" ca="1" si="234"/>
        <v>4612</v>
      </c>
      <c r="I934" s="183">
        <f t="shared" ca="1" si="235"/>
        <v>18</v>
      </c>
      <c r="J934" s="176" t="str">
        <f t="shared" ca="1" si="236"/>
        <v/>
      </c>
      <c r="K934" s="127" t="str">
        <f t="shared" ca="1" si="237"/>
        <v/>
      </c>
      <c r="L934" s="183" t="str">
        <f t="shared" ca="1" si="238"/>
        <v/>
      </c>
      <c r="M934" s="127" t="str">
        <f t="shared" ca="1" si="239"/>
        <v/>
      </c>
      <c r="N934" s="127" t="str">
        <f t="shared" ca="1" si="240"/>
        <v/>
      </c>
      <c r="O934" s="180" t="str">
        <f t="shared" ca="1" si="241"/>
        <v/>
      </c>
      <c r="P934" s="183" t="str">
        <f t="shared" ca="1" si="242"/>
        <v/>
      </c>
      <c r="Q934" s="120" t="str">
        <f t="shared" ca="1" si="244"/>
        <v/>
      </c>
      <c r="R934" s="77">
        <f ca="1">IFERROR(SUM($I$15:I934)/$N$5,"")</f>
        <v>0.19791901265708753</v>
      </c>
    </row>
    <row r="935" spans="1:18" x14ac:dyDescent="0.25">
      <c r="A935" s="169">
        <v>22</v>
      </c>
      <c r="B935" s="174">
        <f t="shared" si="243"/>
        <v>43598.624999997766</v>
      </c>
      <c r="C935" s="127" t="str">
        <f t="shared" ca="1" si="229"/>
        <v/>
      </c>
      <c r="D935" s="180">
        <f t="shared" ca="1" si="230"/>
        <v>616</v>
      </c>
      <c r="E935" s="180">
        <f t="shared" ca="1" si="231"/>
        <v>48</v>
      </c>
      <c r="F935" s="180">
        <f t="shared" ca="1" si="232"/>
        <v>15</v>
      </c>
      <c r="G935" s="180">
        <f t="shared" ca="1" si="233"/>
        <v>185.64</v>
      </c>
      <c r="H935" s="180">
        <f t="shared" ca="1" si="234"/>
        <v>5325</v>
      </c>
      <c r="I935" s="183">
        <f t="shared" ca="1" si="235"/>
        <v>20</v>
      </c>
      <c r="J935" s="176" t="str">
        <f t="shared" ca="1" si="236"/>
        <v/>
      </c>
      <c r="K935" s="127" t="str">
        <f t="shared" ca="1" si="237"/>
        <v/>
      </c>
      <c r="L935" s="183" t="str">
        <f t="shared" ca="1" si="238"/>
        <v/>
      </c>
      <c r="M935" s="127" t="str">
        <f t="shared" ca="1" si="239"/>
        <v/>
      </c>
      <c r="N935" s="127" t="str">
        <f t="shared" ca="1" si="240"/>
        <v/>
      </c>
      <c r="O935" s="180" t="str">
        <f t="shared" ca="1" si="241"/>
        <v/>
      </c>
      <c r="P935" s="183" t="str">
        <f t="shared" ca="1" si="242"/>
        <v/>
      </c>
      <c r="Q935" s="120" t="str">
        <f t="shared" ca="1" si="244"/>
        <v/>
      </c>
      <c r="R935" s="77">
        <f ca="1">IFERROR(SUM($I$15:I935)/$N$5,"")</f>
        <v>0.1980316201972884</v>
      </c>
    </row>
    <row r="936" spans="1:18" x14ac:dyDescent="0.25">
      <c r="A936" s="169">
        <v>23</v>
      </c>
      <c r="B936" s="174">
        <f t="shared" si="243"/>
        <v>43598.666666664431</v>
      </c>
      <c r="C936" s="127" t="str">
        <f t="shared" ca="1" si="229"/>
        <v/>
      </c>
      <c r="D936" s="180">
        <f t="shared" ca="1" si="230"/>
        <v>620</v>
      </c>
      <c r="E936" s="180">
        <f t="shared" ca="1" si="231"/>
        <v>48</v>
      </c>
      <c r="F936" s="180">
        <f t="shared" ca="1" si="232"/>
        <v>14</v>
      </c>
      <c r="G936" s="180" t="str">
        <f t="shared" ca="1" si="233"/>
        <v/>
      </c>
      <c r="H936" s="180">
        <f t="shared" ca="1" si="234"/>
        <v>4222</v>
      </c>
      <c r="I936" s="183">
        <f t="shared" ca="1" si="235"/>
        <v>18</v>
      </c>
      <c r="J936" s="176" t="str">
        <f t="shared" ca="1" si="236"/>
        <v/>
      </c>
      <c r="K936" s="127" t="str">
        <f t="shared" ca="1" si="237"/>
        <v/>
      </c>
      <c r="L936" s="183" t="str">
        <f t="shared" ca="1" si="238"/>
        <v/>
      </c>
      <c r="M936" s="127" t="str">
        <f t="shared" ca="1" si="239"/>
        <v/>
      </c>
      <c r="N936" s="127" t="str">
        <f t="shared" ca="1" si="240"/>
        <v/>
      </c>
      <c r="O936" s="180" t="str">
        <f t="shared" ca="1" si="241"/>
        <v/>
      </c>
      <c r="P936" s="183" t="str">
        <f t="shared" ca="1" si="242"/>
        <v/>
      </c>
      <c r="Q936" s="120" t="str">
        <f t="shared" ca="1" si="244"/>
        <v/>
      </c>
      <c r="R936" s="77">
        <f ca="1">IFERROR(SUM($I$15:I936)/$N$5,"")</f>
        <v>0.19813296698346922</v>
      </c>
    </row>
    <row r="937" spans="1:18" x14ac:dyDescent="0.25">
      <c r="A937" s="169">
        <v>24</v>
      </c>
      <c r="B937" s="174">
        <f t="shared" si="243"/>
        <v>43598.708333331095</v>
      </c>
      <c r="C937" s="127" t="str">
        <f t="shared" ca="1" si="229"/>
        <v/>
      </c>
      <c r="D937" s="180">
        <f t="shared" ca="1" si="230"/>
        <v>618</v>
      </c>
      <c r="E937" s="180">
        <f t="shared" ca="1" si="231"/>
        <v>48</v>
      </c>
      <c r="F937" s="180">
        <f t="shared" ca="1" si="232"/>
        <v>15</v>
      </c>
      <c r="G937" s="180" t="str">
        <f t="shared" ca="1" si="233"/>
        <v/>
      </c>
      <c r="H937" s="180">
        <f t="shared" ca="1" si="234"/>
        <v>4785</v>
      </c>
      <c r="I937" s="183">
        <f t="shared" ca="1" si="235"/>
        <v>20</v>
      </c>
      <c r="J937" s="176" t="str">
        <f t="shared" ca="1" si="236"/>
        <v/>
      </c>
      <c r="K937" s="127" t="str">
        <f t="shared" ca="1" si="237"/>
        <v/>
      </c>
      <c r="L937" s="183" t="str">
        <f t="shared" ca="1" si="238"/>
        <v/>
      </c>
      <c r="M937" s="127" t="str">
        <f t="shared" ca="1" si="239"/>
        <v/>
      </c>
      <c r="N937" s="127" t="str">
        <f t="shared" ca="1" si="240"/>
        <v/>
      </c>
      <c r="O937" s="180" t="str">
        <f t="shared" ca="1" si="241"/>
        <v/>
      </c>
      <c r="P937" s="183" t="str">
        <f t="shared" ca="1" si="242"/>
        <v/>
      </c>
      <c r="Q937" s="120" t="str">
        <f t="shared" ca="1" si="244"/>
        <v/>
      </c>
      <c r="R937" s="77">
        <f ca="1">IFERROR(SUM($I$15:I937)/$N$5,"")</f>
        <v>0.19824557452367012</v>
      </c>
    </row>
    <row r="938" spans="1:18" x14ac:dyDescent="0.25">
      <c r="A938" s="169">
        <v>25</v>
      </c>
      <c r="B938" s="174">
        <f t="shared" si="243"/>
        <v>43598.749999997759</v>
      </c>
      <c r="C938" s="127" t="str">
        <f t="shared" ca="1" si="229"/>
        <v/>
      </c>
      <c r="D938" s="180">
        <f t="shared" ca="1" si="230"/>
        <v>635</v>
      </c>
      <c r="E938" s="180">
        <f t="shared" ca="1" si="231"/>
        <v>48</v>
      </c>
      <c r="F938" s="180">
        <f t="shared" ca="1" si="232"/>
        <v>14</v>
      </c>
      <c r="G938" s="180" t="str">
        <f t="shared" ca="1" si="233"/>
        <v/>
      </c>
      <c r="H938" s="180">
        <f t="shared" ca="1" si="234"/>
        <v>4419</v>
      </c>
      <c r="I938" s="183">
        <f t="shared" ca="1" si="235"/>
        <v>18</v>
      </c>
      <c r="J938" s="176" t="str">
        <f t="shared" ca="1" si="236"/>
        <v/>
      </c>
      <c r="K938" s="127" t="str">
        <f t="shared" ca="1" si="237"/>
        <v/>
      </c>
      <c r="L938" s="183" t="str">
        <f t="shared" ca="1" si="238"/>
        <v/>
      </c>
      <c r="M938" s="127" t="str">
        <f t="shared" ca="1" si="239"/>
        <v/>
      </c>
      <c r="N938" s="127" t="str">
        <f t="shared" ca="1" si="240"/>
        <v/>
      </c>
      <c r="O938" s="180" t="str">
        <f t="shared" ca="1" si="241"/>
        <v/>
      </c>
      <c r="P938" s="183" t="str">
        <f t="shared" ca="1" si="242"/>
        <v/>
      </c>
      <c r="Q938" s="120" t="str">
        <f t="shared" ca="1" si="244"/>
        <v/>
      </c>
      <c r="R938" s="77">
        <f ca="1">IFERROR(SUM($I$15:I938)/$N$5,"")</f>
        <v>0.1983469213098509</v>
      </c>
    </row>
    <row r="939" spans="1:18" x14ac:dyDescent="0.25">
      <c r="A939" s="169">
        <v>26</v>
      </c>
      <c r="B939" s="174">
        <f t="shared" si="243"/>
        <v>43598.791666664423</v>
      </c>
      <c r="C939" s="127" t="str">
        <f t="shared" ca="1" si="229"/>
        <v/>
      </c>
      <c r="D939" s="180">
        <f t="shared" ca="1" si="230"/>
        <v>633</v>
      </c>
      <c r="E939" s="180">
        <f t="shared" ca="1" si="231"/>
        <v>48</v>
      </c>
      <c r="F939" s="180">
        <f t="shared" ca="1" si="232"/>
        <v>16</v>
      </c>
      <c r="G939" s="180" t="str">
        <f t="shared" ca="1" si="233"/>
        <v/>
      </c>
      <c r="H939" s="180">
        <f t="shared" ca="1" si="234"/>
        <v>4476</v>
      </c>
      <c r="I939" s="183">
        <f t="shared" ca="1" si="235"/>
        <v>20</v>
      </c>
      <c r="J939" s="176" t="str">
        <f t="shared" ca="1" si="236"/>
        <v/>
      </c>
      <c r="K939" s="127" t="str">
        <f t="shared" ca="1" si="237"/>
        <v/>
      </c>
      <c r="L939" s="183" t="str">
        <f t="shared" ca="1" si="238"/>
        <v/>
      </c>
      <c r="M939" s="127" t="str">
        <f t="shared" ca="1" si="239"/>
        <v/>
      </c>
      <c r="N939" s="127" t="str">
        <f t="shared" ca="1" si="240"/>
        <v/>
      </c>
      <c r="O939" s="180" t="str">
        <f t="shared" ca="1" si="241"/>
        <v/>
      </c>
      <c r="P939" s="183" t="str">
        <f t="shared" ca="1" si="242"/>
        <v/>
      </c>
      <c r="Q939" s="120" t="str">
        <f t="shared" ca="1" si="244"/>
        <v/>
      </c>
      <c r="R939" s="77">
        <f ca="1">IFERROR(SUM($I$15:I939)/$N$5,"")</f>
        <v>0.1984595288500518</v>
      </c>
    </row>
    <row r="940" spans="1:18" x14ac:dyDescent="0.25">
      <c r="A940" s="169">
        <v>27</v>
      </c>
      <c r="B940" s="174">
        <f t="shared" si="243"/>
        <v>43598.833333331087</v>
      </c>
      <c r="C940" s="127" t="str">
        <f t="shared" ca="1" si="229"/>
        <v/>
      </c>
      <c r="D940" s="180">
        <f t="shared" ca="1" si="230"/>
        <v>635</v>
      </c>
      <c r="E940" s="180">
        <f t="shared" ca="1" si="231"/>
        <v>48</v>
      </c>
      <c r="F940" s="180">
        <f t="shared" ca="1" si="232"/>
        <v>14</v>
      </c>
      <c r="G940" s="180" t="str">
        <f t="shared" ca="1" si="233"/>
        <v/>
      </c>
      <c r="H940" s="180">
        <f t="shared" ca="1" si="234"/>
        <v>4647</v>
      </c>
      <c r="I940" s="183">
        <f t="shared" ca="1" si="235"/>
        <v>18</v>
      </c>
      <c r="J940" s="176" t="str">
        <f t="shared" ca="1" si="236"/>
        <v/>
      </c>
      <c r="K940" s="127" t="str">
        <f t="shared" ca="1" si="237"/>
        <v/>
      </c>
      <c r="L940" s="183" t="str">
        <f t="shared" ca="1" si="238"/>
        <v/>
      </c>
      <c r="M940" s="127" t="str">
        <f t="shared" ca="1" si="239"/>
        <v/>
      </c>
      <c r="N940" s="127" t="str">
        <f t="shared" ca="1" si="240"/>
        <v/>
      </c>
      <c r="O940" s="180" t="str">
        <f t="shared" ca="1" si="241"/>
        <v/>
      </c>
      <c r="P940" s="183" t="str">
        <f t="shared" ca="1" si="242"/>
        <v/>
      </c>
      <c r="Q940" s="120" t="str">
        <f t="shared" ca="1" si="244"/>
        <v/>
      </c>
      <c r="R940" s="77">
        <f ca="1">IFERROR(SUM($I$15:I940)/$N$5,"")</f>
        <v>0.19856087563623259</v>
      </c>
    </row>
    <row r="941" spans="1:18" x14ac:dyDescent="0.25">
      <c r="A941" s="169">
        <v>28</v>
      </c>
      <c r="B941" s="174">
        <f t="shared" si="243"/>
        <v>43598.874999997752</v>
      </c>
      <c r="C941" s="127" t="str">
        <f t="shared" ca="1" si="229"/>
        <v/>
      </c>
      <c r="D941" s="180">
        <f t="shared" ca="1" si="230"/>
        <v>620</v>
      </c>
      <c r="E941" s="180">
        <f t="shared" ca="1" si="231"/>
        <v>48</v>
      </c>
      <c r="F941" s="180">
        <f t="shared" ca="1" si="232"/>
        <v>15</v>
      </c>
      <c r="G941" s="180" t="str">
        <f t="shared" ca="1" si="233"/>
        <v/>
      </c>
      <c r="H941" s="180">
        <f t="shared" ca="1" si="234"/>
        <v>5373</v>
      </c>
      <c r="I941" s="183">
        <f t="shared" ca="1" si="235"/>
        <v>19</v>
      </c>
      <c r="J941" s="176" t="str">
        <f t="shared" ca="1" si="236"/>
        <v/>
      </c>
      <c r="K941" s="127" t="str">
        <f t="shared" ca="1" si="237"/>
        <v/>
      </c>
      <c r="L941" s="183" t="str">
        <f t="shared" ca="1" si="238"/>
        <v/>
      </c>
      <c r="M941" s="127" t="str">
        <f t="shared" ca="1" si="239"/>
        <v/>
      </c>
      <c r="N941" s="127" t="str">
        <f t="shared" ca="1" si="240"/>
        <v/>
      </c>
      <c r="O941" s="180" t="str">
        <f t="shared" ca="1" si="241"/>
        <v/>
      </c>
      <c r="P941" s="183" t="str">
        <f t="shared" ca="1" si="242"/>
        <v/>
      </c>
      <c r="Q941" s="120" t="str">
        <f t="shared" ca="1" si="244"/>
        <v/>
      </c>
      <c r="R941" s="77">
        <f ca="1">IFERROR(SUM($I$15:I941)/$N$5,"")</f>
        <v>0.19866785279942345</v>
      </c>
    </row>
    <row r="942" spans="1:18" x14ac:dyDescent="0.25">
      <c r="A942" s="169">
        <v>29</v>
      </c>
      <c r="B942" s="174">
        <f t="shared" si="243"/>
        <v>43598.916666664416</v>
      </c>
      <c r="C942" s="127" t="str">
        <f t="shared" ca="1" si="229"/>
        <v/>
      </c>
      <c r="D942" s="180">
        <f t="shared" ca="1" si="230"/>
        <v>609</v>
      </c>
      <c r="E942" s="180">
        <f t="shared" ca="1" si="231"/>
        <v>48</v>
      </c>
      <c r="F942" s="180">
        <f t="shared" ca="1" si="232"/>
        <v>14</v>
      </c>
      <c r="G942" s="180" t="str">
        <f t="shared" ca="1" si="233"/>
        <v/>
      </c>
      <c r="H942" s="180">
        <f t="shared" ca="1" si="234"/>
        <v>4443</v>
      </c>
      <c r="I942" s="183">
        <f t="shared" ca="1" si="235"/>
        <v>20</v>
      </c>
      <c r="J942" s="176" t="str">
        <f t="shared" ca="1" si="236"/>
        <v/>
      </c>
      <c r="K942" s="127" t="str">
        <f t="shared" ca="1" si="237"/>
        <v/>
      </c>
      <c r="L942" s="183" t="str">
        <f t="shared" ca="1" si="238"/>
        <v/>
      </c>
      <c r="M942" s="127" t="str">
        <f t="shared" ca="1" si="239"/>
        <v/>
      </c>
      <c r="N942" s="127" t="str">
        <f t="shared" ca="1" si="240"/>
        <v/>
      </c>
      <c r="O942" s="180" t="str">
        <f t="shared" ca="1" si="241"/>
        <v/>
      </c>
      <c r="P942" s="183" t="str">
        <f t="shared" ca="1" si="242"/>
        <v/>
      </c>
      <c r="Q942" s="120" t="str">
        <f t="shared" ca="1" si="244"/>
        <v/>
      </c>
      <c r="R942" s="77">
        <f ca="1">IFERROR(SUM($I$15:I942)/$N$5,"")</f>
        <v>0.19878046033962435</v>
      </c>
    </row>
    <row r="943" spans="1:18" x14ac:dyDescent="0.25">
      <c r="A943" s="169">
        <v>30</v>
      </c>
      <c r="B943" s="174">
        <f t="shared" si="243"/>
        <v>43598.95833333108</v>
      </c>
      <c r="C943" s="127" t="str">
        <f t="shared" ca="1" si="229"/>
        <v/>
      </c>
      <c r="D943" s="180">
        <f t="shared" ca="1" si="230"/>
        <v>615</v>
      </c>
      <c r="E943" s="180">
        <f t="shared" ca="1" si="231"/>
        <v>48</v>
      </c>
      <c r="F943" s="180">
        <f t="shared" ca="1" si="232"/>
        <v>16</v>
      </c>
      <c r="G943" s="180" t="str">
        <f t="shared" ca="1" si="233"/>
        <v/>
      </c>
      <c r="H943" s="180">
        <f t="shared" ca="1" si="234"/>
        <v>4108</v>
      </c>
      <c r="I943" s="183">
        <f t="shared" ca="1" si="235"/>
        <v>20</v>
      </c>
      <c r="J943" s="176" t="str">
        <f t="shared" ca="1" si="236"/>
        <v/>
      </c>
      <c r="K943" s="127" t="str">
        <f t="shared" ca="1" si="237"/>
        <v/>
      </c>
      <c r="L943" s="183" t="str">
        <f t="shared" ca="1" si="238"/>
        <v/>
      </c>
      <c r="M943" s="127" t="str">
        <f t="shared" ca="1" si="239"/>
        <v/>
      </c>
      <c r="N943" s="127" t="str">
        <f t="shared" ca="1" si="240"/>
        <v/>
      </c>
      <c r="O943" s="180" t="str">
        <f t="shared" ca="1" si="241"/>
        <v/>
      </c>
      <c r="P943" s="183" t="str">
        <f t="shared" ca="1" si="242"/>
        <v/>
      </c>
      <c r="Q943" s="120" t="str">
        <f t="shared" ca="1" si="244"/>
        <v/>
      </c>
      <c r="R943" s="77">
        <f ca="1">IFERROR(SUM($I$15:I943)/$N$5,"")</f>
        <v>0.19889306787982522</v>
      </c>
    </row>
    <row r="944" spans="1:18" x14ac:dyDescent="0.25">
      <c r="A944" s="169">
        <v>31</v>
      </c>
      <c r="B944" s="174">
        <f t="shared" si="243"/>
        <v>43598.999999997744</v>
      </c>
      <c r="C944" s="127" t="str">
        <f t="shared" ca="1" si="229"/>
        <v/>
      </c>
      <c r="D944" s="180">
        <f t="shared" ca="1" si="230"/>
        <v>633</v>
      </c>
      <c r="E944" s="180">
        <f t="shared" ca="1" si="231"/>
        <v>48</v>
      </c>
      <c r="F944" s="180">
        <f t="shared" ca="1" si="232"/>
        <v>15</v>
      </c>
      <c r="G944" s="180" t="str">
        <f t="shared" ca="1" si="233"/>
        <v/>
      </c>
      <c r="H944" s="180">
        <f t="shared" ca="1" si="234"/>
        <v>4746</v>
      </c>
      <c r="I944" s="183">
        <f t="shared" ca="1" si="235"/>
        <v>19</v>
      </c>
      <c r="J944" s="176" t="str">
        <f t="shared" ca="1" si="236"/>
        <v/>
      </c>
      <c r="K944" s="127" t="str">
        <f t="shared" ca="1" si="237"/>
        <v/>
      </c>
      <c r="L944" s="183" t="str">
        <f t="shared" ca="1" si="238"/>
        <v/>
      </c>
      <c r="M944" s="127" t="str">
        <f t="shared" ca="1" si="239"/>
        <v/>
      </c>
      <c r="N944" s="127" t="str">
        <f t="shared" ca="1" si="240"/>
        <v/>
      </c>
      <c r="O944" s="180" t="str">
        <f t="shared" ca="1" si="241"/>
        <v/>
      </c>
      <c r="P944" s="183" t="str">
        <f t="shared" ca="1" si="242"/>
        <v/>
      </c>
      <c r="Q944" s="120" t="str">
        <f t="shared" ca="1" si="244"/>
        <v/>
      </c>
      <c r="R944" s="77">
        <f ca="1">IFERROR(SUM($I$15:I944)/$N$5,"")</f>
        <v>0.19900004504301608</v>
      </c>
    </row>
    <row r="945" spans="1:18" x14ac:dyDescent="0.25">
      <c r="A945" s="169">
        <v>32</v>
      </c>
      <c r="B945" s="174">
        <f t="shared" si="243"/>
        <v>43599.041666664409</v>
      </c>
      <c r="C945" s="127" t="str">
        <f t="shared" ca="1" si="229"/>
        <v/>
      </c>
      <c r="D945" s="180">
        <f t="shared" ca="1" si="230"/>
        <v>623</v>
      </c>
      <c r="E945" s="180">
        <f t="shared" ca="1" si="231"/>
        <v>48</v>
      </c>
      <c r="F945" s="180">
        <f t="shared" ca="1" si="232"/>
        <v>14</v>
      </c>
      <c r="G945" s="180" t="str">
        <f t="shared" ca="1" si="233"/>
        <v/>
      </c>
      <c r="H945" s="180">
        <f t="shared" ca="1" si="234"/>
        <v>4254</v>
      </c>
      <c r="I945" s="183">
        <f t="shared" ca="1" si="235"/>
        <v>18</v>
      </c>
      <c r="J945" s="176" t="str">
        <f t="shared" ca="1" si="236"/>
        <v/>
      </c>
      <c r="K945" s="127" t="str">
        <f t="shared" ca="1" si="237"/>
        <v/>
      </c>
      <c r="L945" s="183" t="str">
        <f t="shared" ca="1" si="238"/>
        <v/>
      </c>
      <c r="M945" s="127" t="str">
        <f t="shared" ca="1" si="239"/>
        <v/>
      </c>
      <c r="N945" s="127" t="str">
        <f t="shared" ca="1" si="240"/>
        <v/>
      </c>
      <c r="O945" s="180" t="str">
        <f t="shared" ca="1" si="241"/>
        <v/>
      </c>
      <c r="P945" s="183" t="str">
        <f t="shared" ca="1" si="242"/>
        <v/>
      </c>
      <c r="Q945" s="120" t="str">
        <f t="shared" ca="1" si="244"/>
        <v/>
      </c>
      <c r="R945" s="77">
        <f ca="1">IFERROR(SUM($I$15:I945)/$N$5,"")</f>
        <v>0.19910139182919689</v>
      </c>
    </row>
    <row r="946" spans="1:18" x14ac:dyDescent="0.25">
      <c r="A946" s="169">
        <v>33</v>
      </c>
      <c r="B946" s="174">
        <f t="shared" si="243"/>
        <v>43599.083333331073</v>
      </c>
      <c r="C946" s="127" t="str">
        <f t="shared" ca="1" si="229"/>
        <v/>
      </c>
      <c r="D946" s="180">
        <f t="shared" ca="1" si="230"/>
        <v>609</v>
      </c>
      <c r="E946" s="180">
        <f t="shared" ca="1" si="231"/>
        <v>48</v>
      </c>
      <c r="F946" s="180">
        <f t="shared" ca="1" si="232"/>
        <v>15</v>
      </c>
      <c r="G946" s="180" t="str">
        <f t="shared" ca="1" si="233"/>
        <v/>
      </c>
      <c r="H946" s="180">
        <f t="shared" ca="1" si="234"/>
        <v>4346</v>
      </c>
      <c r="I946" s="183">
        <f t="shared" ca="1" si="235"/>
        <v>20</v>
      </c>
      <c r="J946" s="176" t="str">
        <f t="shared" ca="1" si="236"/>
        <v/>
      </c>
      <c r="K946" s="127" t="str">
        <f t="shared" ca="1" si="237"/>
        <v/>
      </c>
      <c r="L946" s="183" t="str">
        <f t="shared" ca="1" si="238"/>
        <v/>
      </c>
      <c r="M946" s="127" t="str">
        <f t="shared" ca="1" si="239"/>
        <v/>
      </c>
      <c r="N946" s="127" t="str">
        <f t="shared" ca="1" si="240"/>
        <v/>
      </c>
      <c r="O946" s="180" t="str">
        <f t="shared" ca="1" si="241"/>
        <v/>
      </c>
      <c r="P946" s="183" t="str">
        <f t="shared" ca="1" si="242"/>
        <v/>
      </c>
      <c r="Q946" s="120" t="str">
        <f t="shared" ca="1" si="244"/>
        <v/>
      </c>
      <c r="R946" s="77">
        <f ca="1">IFERROR(SUM($I$15:I946)/$N$5,"")</f>
        <v>0.19921399936939777</v>
      </c>
    </row>
    <row r="947" spans="1:18" x14ac:dyDescent="0.25">
      <c r="A947" s="169">
        <v>34</v>
      </c>
      <c r="B947" s="174">
        <f t="shared" si="243"/>
        <v>43599.124999997737</v>
      </c>
      <c r="C947" s="127" t="str">
        <f t="shared" ca="1" si="229"/>
        <v/>
      </c>
      <c r="D947" s="180">
        <f t="shared" ca="1" si="230"/>
        <v>601</v>
      </c>
      <c r="E947" s="180">
        <f t="shared" ca="1" si="231"/>
        <v>48</v>
      </c>
      <c r="F947" s="180">
        <f t="shared" ca="1" si="232"/>
        <v>16</v>
      </c>
      <c r="G947" s="180" t="str">
        <f t="shared" ca="1" si="233"/>
        <v/>
      </c>
      <c r="H947" s="180">
        <f t="shared" ca="1" si="234"/>
        <v>4905</v>
      </c>
      <c r="I947" s="183">
        <f t="shared" ca="1" si="235"/>
        <v>18</v>
      </c>
      <c r="J947" s="176" t="str">
        <f t="shared" ca="1" si="236"/>
        <v/>
      </c>
      <c r="K947" s="127" t="str">
        <f t="shared" ca="1" si="237"/>
        <v/>
      </c>
      <c r="L947" s="183" t="str">
        <f t="shared" ca="1" si="238"/>
        <v/>
      </c>
      <c r="M947" s="127" t="str">
        <f t="shared" ca="1" si="239"/>
        <v/>
      </c>
      <c r="N947" s="127" t="str">
        <f t="shared" ca="1" si="240"/>
        <v/>
      </c>
      <c r="O947" s="180" t="str">
        <f t="shared" ca="1" si="241"/>
        <v/>
      </c>
      <c r="P947" s="183" t="str">
        <f t="shared" ca="1" si="242"/>
        <v/>
      </c>
      <c r="Q947" s="120" t="str">
        <f t="shared" ca="1" si="244"/>
        <v/>
      </c>
      <c r="R947" s="77">
        <f ca="1">IFERROR(SUM($I$15:I947)/$N$5,"")</f>
        <v>0.19931534615557858</v>
      </c>
    </row>
    <row r="948" spans="1:18" x14ac:dyDescent="0.25">
      <c r="A948" s="169">
        <v>35</v>
      </c>
      <c r="B948" s="174">
        <f t="shared" si="243"/>
        <v>43599.166666664401</v>
      </c>
      <c r="C948" s="127" t="str">
        <f t="shared" ca="1" si="229"/>
        <v/>
      </c>
      <c r="D948" s="180">
        <f t="shared" ca="1" si="230"/>
        <v>606</v>
      </c>
      <c r="E948" s="180">
        <f t="shared" ca="1" si="231"/>
        <v>48</v>
      </c>
      <c r="F948" s="180">
        <f t="shared" ca="1" si="232"/>
        <v>15</v>
      </c>
      <c r="G948" s="180" t="str">
        <f t="shared" ca="1" si="233"/>
        <v/>
      </c>
      <c r="H948" s="180">
        <f t="shared" ca="1" si="234"/>
        <v>5133</v>
      </c>
      <c r="I948" s="183">
        <f t="shared" ca="1" si="235"/>
        <v>20</v>
      </c>
      <c r="J948" s="176" t="str">
        <f t="shared" ca="1" si="236"/>
        <v/>
      </c>
      <c r="K948" s="127" t="str">
        <f t="shared" ca="1" si="237"/>
        <v/>
      </c>
      <c r="L948" s="183" t="str">
        <f t="shared" ca="1" si="238"/>
        <v/>
      </c>
      <c r="M948" s="127" t="str">
        <f t="shared" ca="1" si="239"/>
        <v/>
      </c>
      <c r="N948" s="127" t="str">
        <f t="shared" ca="1" si="240"/>
        <v/>
      </c>
      <c r="O948" s="180" t="str">
        <f t="shared" ca="1" si="241"/>
        <v/>
      </c>
      <c r="P948" s="183" t="str">
        <f t="shared" ca="1" si="242"/>
        <v/>
      </c>
      <c r="Q948" s="120" t="str">
        <f t="shared" ca="1" si="244"/>
        <v/>
      </c>
      <c r="R948" s="77">
        <f ca="1">IFERROR(SUM($I$15:I948)/$N$5,"")</f>
        <v>0.19942795369577948</v>
      </c>
    </row>
    <row r="949" spans="1:18" x14ac:dyDescent="0.25">
      <c r="A949" s="169">
        <v>36</v>
      </c>
      <c r="B949" s="174">
        <f t="shared" si="243"/>
        <v>43599.208333331066</v>
      </c>
      <c r="C949" s="127" t="str">
        <f t="shared" ca="1" si="229"/>
        <v/>
      </c>
      <c r="D949" s="180">
        <f t="shared" ca="1" si="230"/>
        <v>630</v>
      </c>
      <c r="E949" s="180">
        <f t="shared" ca="1" si="231"/>
        <v>48</v>
      </c>
      <c r="F949" s="180">
        <f t="shared" ca="1" si="232"/>
        <v>14</v>
      </c>
      <c r="G949" s="180" t="str">
        <f t="shared" ca="1" si="233"/>
        <v/>
      </c>
      <c r="H949" s="180">
        <f t="shared" ca="1" si="234"/>
        <v>4698</v>
      </c>
      <c r="I949" s="183">
        <f t="shared" ca="1" si="235"/>
        <v>18</v>
      </c>
      <c r="J949" s="176" t="str">
        <f t="shared" ca="1" si="236"/>
        <v/>
      </c>
      <c r="K949" s="127" t="str">
        <f t="shared" ca="1" si="237"/>
        <v/>
      </c>
      <c r="L949" s="183" t="str">
        <f t="shared" ca="1" si="238"/>
        <v/>
      </c>
      <c r="M949" s="127" t="str">
        <f t="shared" ca="1" si="239"/>
        <v/>
      </c>
      <c r="N949" s="127" t="str">
        <f t="shared" ca="1" si="240"/>
        <v/>
      </c>
      <c r="O949" s="180" t="str">
        <f t="shared" ca="1" si="241"/>
        <v/>
      </c>
      <c r="P949" s="183" t="str">
        <f t="shared" ca="1" si="242"/>
        <v/>
      </c>
      <c r="Q949" s="120" t="str">
        <f t="shared" ca="1" si="244"/>
        <v/>
      </c>
      <c r="R949" s="77">
        <f ca="1">IFERROR(SUM($I$15:I949)/$N$5,"")</f>
        <v>0.19952930048196027</v>
      </c>
    </row>
    <row r="950" spans="1:18" x14ac:dyDescent="0.25">
      <c r="A950" s="169">
        <v>37</v>
      </c>
      <c r="B950" s="174">
        <f t="shared" si="243"/>
        <v>43599.24999999773</v>
      </c>
      <c r="C950" s="127" t="str">
        <f t="shared" ca="1" si="229"/>
        <v/>
      </c>
      <c r="D950" s="180">
        <f t="shared" ca="1" si="230"/>
        <v>600</v>
      </c>
      <c r="E950" s="180">
        <f t="shared" ca="1" si="231"/>
        <v>48</v>
      </c>
      <c r="F950" s="180">
        <f t="shared" ca="1" si="232"/>
        <v>15</v>
      </c>
      <c r="G950" s="180" t="str">
        <f t="shared" ca="1" si="233"/>
        <v/>
      </c>
      <c r="H950" s="180">
        <f t="shared" ca="1" si="234"/>
        <v>4764</v>
      </c>
      <c r="I950" s="183">
        <f t="shared" ca="1" si="235"/>
        <v>20</v>
      </c>
      <c r="J950" s="176" t="str">
        <f t="shared" ca="1" si="236"/>
        <v/>
      </c>
      <c r="K950" s="127" t="str">
        <f t="shared" ca="1" si="237"/>
        <v/>
      </c>
      <c r="L950" s="183" t="str">
        <f t="shared" ca="1" si="238"/>
        <v/>
      </c>
      <c r="M950" s="127" t="str">
        <f t="shared" ca="1" si="239"/>
        <v/>
      </c>
      <c r="N950" s="127" t="str">
        <f t="shared" ca="1" si="240"/>
        <v/>
      </c>
      <c r="O950" s="180" t="str">
        <f t="shared" ca="1" si="241"/>
        <v/>
      </c>
      <c r="P950" s="183" t="str">
        <f t="shared" ca="1" si="242"/>
        <v/>
      </c>
      <c r="Q950" s="120" t="str">
        <f t="shared" ca="1" si="244"/>
        <v/>
      </c>
      <c r="R950" s="77">
        <f ca="1">IFERROR(SUM($I$15:I950)/$N$5,"")</f>
        <v>0.19964190802216117</v>
      </c>
    </row>
    <row r="951" spans="1:18" x14ac:dyDescent="0.25">
      <c r="A951" s="169">
        <v>14</v>
      </c>
      <c r="B951" s="174">
        <f t="shared" si="243"/>
        <v>43599.291666664394</v>
      </c>
      <c r="C951" s="127" t="str">
        <f t="shared" ca="1" si="229"/>
        <v/>
      </c>
      <c r="D951" s="180">
        <f t="shared" ca="1" si="230"/>
        <v>615</v>
      </c>
      <c r="E951" s="180">
        <f t="shared" ca="1" si="231"/>
        <v>48</v>
      </c>
      <c r="F951" s="180">
        <f t="shared" ca="1" si="232"/>
        <v>14</v>
      </c>
      <c r="G951" s="180">
        <f t="shared" ca="1" si="233"/>
        <v>185.64</v>
      </c>
      <c r="H951" s="180">
        <f t="shared" ca="1" si="234"/>
        <v>4746</v>
      </c>
      <c r="I951" s="183">
        <f t="shared" ca="1" si="235"/>
        <v>38</v>
      </c>
      <c r="J951" s="176" t="str">
        <f t="shared" ca="1" si="236"/>
        <v/>
      </c>
      <c r="K951" s="127" t="str">
        <f t="shared" ca="1" si="237"/>
        <v/>
      </c>
      <c r="L951" s="183" t="str">
        <f t="shared" ca="1" si="238"/>
        <v/>
      </c>
      <c r="M951" s="127" t="str">
        <f t="shared" ca="1" si="239"/>
        <v/>
      </c>
      <c r="N951" s="127" t="str">
        <f t="shared" ca="1" si="240"/>
        <v/>
      </c>
      <c r="O951" s="180" t="str">
        <f t="shared" ca="1" si="241"/>
        <v/>
      </c>
      <c r="P951" s="183" t="str">
        <f t="shared" ca="1" si="242"/>
        <v/>
      </c>
      <c r="Q951" s="120" t="str">
        <f t="shared" ca="1" si="244"/>
        <v/>
      </c>
      <c r="R951" s="77">
        <f ca="1">IFERROR(SUM($I$15:I951)/$N$5,"")</f>
        <v>0.19985586234854286</v>
      </c>
    </row>
    <row r="952" spans="1:18" x14ac:dyDescent="0.25">
      <c r="A952" s="169">
        <v>15</v>
      </c>
      <c r="B952" s="174">
        <f t="shared" si="243"/>
        <v>43599.333333331058</v>
      </c>
      <c r="C952" s="127" t="str">
        <f t="shared" ca="1" si="229"/>
        <v/>
      </c>
      <c r="D952" s="180">
        <f t="shared" ca="1" si="230"/>
        <v>621</v>
      </c>
      <c r="E952" s="180">
        <f t="shared" ca="1" si="231"/>
        <v>48</v>
      </c>
      <c r="F952" s="180">
        <f t="shared" ca="1" si="232"/>
        <v>16</v>
      </c>
      <c r="G952" s="180" t="str">
        <f t="shared" ca="1" si="233"/>
        <v/>
      </c>
      <c r="H952" s="180">
        <f t="shared" ca="1" si="234"/>
        <v>4254</v>
      </c>
      <c r="I952" s="183">
        <f t="shared" ca="1" si="235"/>
        <v>39</v>
      </c>
      <c r="J952" s="176" t="str">
        <f t="shared" ca="1" si="236"/>
        <v/>
      </c>
      <c r="K952" s="127" t="str">
        <f t="shared" ca="1" si="237"/>
        <v/>
      </c>
      <c r="L952" s="183" t="str">
        <f t="shared" ca="1" si="238"/>
        <v/>
      </c>
      <c r="M952" s="127" t="str">
        <f t="shared" ca="1" si="239"/>
        <v/>
      </c>
      <c r="N952" s="127" t="str">
        <f t="shared" ca="1" si="240"/>
        <v/>
      </c>
      <c r="O952" s="180" t="str">
        <f t="shared" ca="1" si="241"/>
        <v/>
      </c>
      <c r="P952" s="183" t="str">
        <f t="shared" ca="1" si="242"/>
        <v/>
      </c>
      <c r="Q952" s="120" t="str">
        <f t="shared" ca="1" si="244"/>
        <v/>
      </c>
      <c r="R952" s="77">
        <f ca="1">IFERROR(SUM($I$15:I952)/$N$5,"")</f>
        <v>0.20007544705193459</v>
      </c>
    </row>
    <row r="953" spans="1:18" x14ac:dyDescent="0.25">
      <c r="A953" s="169">
        <v>16</v>
      </c>
      <c r="B953" s="174">
        <f t="shared" si="243"/>
        <v>43599.374999997723</v>
      </c>
      <c r="C953" s="127" t="str">
        <f t="shared" ca="1" si="229"/>
        <v/>
      </c>
      <c r="D953" s="180">
        <f t="shared" ca="1" si="230"/>
        <v>630</v>
      </c>
      <c r="E953" s="180">
        <f t="shared" ca="1" si="231"/>
        <v>48</v>
      </c>
      <c r="F953" s="180">
        <f t="shared" ca="1" si="232"/>
        <v>14</v>
      </c>
      <c r="G953" s="180" t="str">
        <f t="shared" ca="1" si="233"/>
        <v/>
      </c>
      <c r="H953" s="180">
        <f t="shared" ca="1" si="234"/>
        <v>4346</v>
      </c>
      <c r="I953" s="183">
        <f t="shared" ca="1" si="235"/>
        <v>38</v>
      </c>
      <c r="J953" s="176" t="str">
        <f t="shared" ca="1" si="236"/>
        <v/>
      </c>
      <c r="K953" s="127" t="str">
        <f t="shared" ca="1" si="237"/>
        <v/>
      </c>
      <c r="L953" s="183" t="str">
        <f t="shared" ca="1" si="238"/>
        <v/>
      </c>
      <c r="M953" s="127" t="str">
        <f t="shared" ca="1" si="239"/>
        <v/>
      </c>
      <c r="N953" s="127" t="str">
        <f t="shared" ca="1" si="240"/>
        <v/>
      </c>
      <c r="O953" s="180" t="str">
        <f t="shared" ca="1" si="241"/>
        <v/>
      </c>
      <c r="P953" s="183" t="str">
        <f t="shared" ca="1" si="242"/>
        <v/>
      </c>
      <c r="Q953" s="120" t="str">
        <f t="shared" ca="1" si="244"/>
        <v/>
      </c>
      <c r="R953" s="77">
        <f ca="1">IFERROR(SUM($I$15:I953)/$N$5,"")</f>
        <v>0.2002894013783163</v>
      </c>
    </row>
    <row r="954" spans="1:18" x14ac:dyDescent="0.25">
      <c r="A954" s="169">
        <v>17</v>
      </c>
      <c r="B954" s="174">
        <f t="shared" si="243"/>
        <v>43599.416666664387</v>
      </c>
      <c r="C954" s="127" t="str">
        <f t="shared" ca="1" si="229"/>
        <v/>
      </c>
      <c r="D954" s="180">
        <f t="shared" ca="1" si="230"/>
        <v>625</v>
      </c>
      <c r="E954" s="180">
        <f t="shared" ca="1" si="231"/>
        <v>48</v>
      </c>
      <c r="F954" s="180">
        <f t="shared" ca="1" si="232"/>
        <v>15</v>
      </c>
      <c r="G954" s="180" t="str">
        <f t="shared" ca="1" si="233"/>
        <v/>
      </c>
      <c r="H954" s="180">
        <f t="shared" ca="1" si="234"/>
        <v>4905</v>
      </c>
      <c r="I954" s="183">
        <f t="shared" ca="1" si="235"/>
        <v>39</v>
      </c>
      <c r="J954" s="176" t="str">
        <f t="shared" ca="1" si="236"/>
        <v/>
      </c>
      <c r="K954" s="127" t="str">
        <f t="shared" ca="1" si="237"/>
        <v/>
      </c>
      <c r="L954" s="183" t="str">
        <f t="shared" ca="1" si="238"/>
        <v/>
      </c>
      <c r="M954" s="127" t="str">
        <f t="shared" ca="1" si="239"/>
        <v/>
      </c>
      <c r="N954" s="127" t="str">
        <f t="shared" ca="1" si="240"/>
        <v/>
      </c>
      <c r="O954" s="180" t="str">
        <f t="shared" ca="1" si="241"/>
        <v/>
      </c>
      <c r="P954" s="183" t="str">
        <f t="shared" ca="1" si="242"/>
        <v/>
      </c>
      <c r="Q954" s="120" t="str">
        <f t="shared" ca="1" si="244"/>
        <v/>
      </c>
      <c r="R954" s="77">
        <f ca="1">IFERROR(SUM($I$15:I954)/$N$5,"")</f>
        <v>0.20050898608170803</v>
      </c>
    </row>
    <row r="955" spans="1:18" x14ac:dyDescent="0.25">
      <c r="A955" s="169">
        <v>18</v>
      </c>
      <c r="B955" s="174">
        <f t="shared" si="243"/>
        <v>43599.458333331051</v>
      </c>
      <c r="C955" s="127" t="str">
        <f t="shared" ca="1" si="229"/>
        <v/>
      </c>
      <c r="D955" s="180">
        <f t="shared" ca="1" si="230"/>
        <v>620</v>
      </c>
      <c r="E955" s="180">
        <f t="shared" ca="1" si="231"/>
        <v>48</v>
      </c>
      <c r="F955" s="180">
        <f t="shared" ca="1" si="232"/>
        <v>14</v>
      </c>
      <c r="G955" s="180" t="str">
        <f t="shared" ca="1" si="233"/>
        <v/>
      </c>
      <c r="H955" s="180">
        <f t="shared" ca="1" si="234"/>
        <v>4406</v>
      </c>
      <c r="I955" s="183">
        <f t="shared" ca="1" si="235"/>
        <v>37</v>
      </c>
      <c r="J955" s="176" t="str">
        <f t="shared" ca="1" si="236"/>
        <v/>
      </c>
      <c r="K955" s="127" t="str">
        <f t="shared" ca="1" si="237"/>
        <v/>
      </c>
      <c r="L955" s="183" t="str">
        <f t="shared" ca="1" si="238"/>
        <v/>
      </c>
      <c r="M955" s="127" t="str">
        <f t="shared" ca="1" si="239"/>
        <v/>
      </c>
      <c r="N955" s="127" t="str">
        <f t="shared" ca="1" si="240"/>
        <v/>
      </c>
      <c r="O955" s="180" t="str">
        <f t="shared" ca="1" si="241"/>
        <v/>
      </c>
      <c r="P955" s="183" t="str">
        <f t="shared" ca="1" si="242"/>
        <v/>
      </c>
      <c r="Q955" s="120" t="str">
        <f t="shared" ca="1" si="244"/>
        <v/>
      </c>
      <c r="R955" s="77">
        <f ca="1">IFERROR(SUM($I$15:I955)/$N$5,"")</f>
        <v>0.20071731003107968</v>
      </c>
    </row>
    <row r="956" spans="1:18" x14ac:dyDescent="0.25">
      <c r="A956" s="169">
        <v>19</v>
      </c>
      <c r="B956" s="174">
        <f t="shared" si="243"/>
        <v>43599.499999997715</v>
      </c>
      <c r="C956" s="127" t="str">
        <f t="shared" ca="1" si="229"/>
        <v/>
      </c>
      <c r="D956" s="180">
        <f t="shared" ca="1" si="230"/>
        <v>616</v>
      </c>
      <c r="E956" s="180">
        <f t="shared" ca="1" si="231"/>
        <v>48</v>
      </c>
      <c r="F956" s="180">
        <f t="shared" ca="1" si="232"/>
        <v>15</v>
      </c>
      <c r="G956" s="180" t="str">
        <f t="shared" ca="1" si="233"/>
        <v/>
      </c>
      <c r="H956" s="180">
        <f t="shared" ca="1" si="234"/>
        <v>4844</v>
      </c>
      <c r="I956" s="183">
        <f t="shared" ca="1" si="235"/>
        <v>38</v>
      </c>
      <c r="J956" s="176" t="str">
        <f t="shared" ca="1" si="236"/>
        <v/>
      </c>
      <c r="K956" s="127" t="str">
        <f t="shared" ca="1" si="237"/>
        <v/>
      </c>
      <c r="L956" s="183" t="str">
        <f t="shared" ca="1" si="238"/>
        <v/>
      </c>
      <c r="M956" s="127" t="str">
        <f t="shared" ca="1" si="239"/>
        <v/>
      </c>
      <c r="N956" s="127" t="str">
        <f t="shared" ca="1" si="240"/>
        <v/>
      </c>
      <c r="O956" s="180" t="str">
        <f t="shared" ca="1" si="241"/>
        <v/>
      </c>
      <c r="P956" s="183" t="str">
        <f t="shared" ca="1" si="242"/>
        <v/>
      </c>
      <c r="Q956" s="120" t="str">
        <f t="shared" ca="1" si="244"/>
        <v/>
      </c>
      <c r="R956" s="77">
        <f ca="1">IFERROR(SUM($I$15:I956)/$N$5,"")</f>
        <v>0.20093126435746136</v>
      </c>
    </row>
    <row r="957" spans="1:18" x14ac:dyDescent="0.25">
      <c r="A957" s="169">
        <v>20</v>
      </c>
      <c r="B957" s="174">
        <f t="shared" si="243"/>
        <v>43599.54166666438</v>
      </c>
      <c r="C957" s="127" t="str">
        <f t="shared" ca="1" si="229"/>
        <v/>
      </c>
      <c r="D957" s="180">
        <f t="shared" ca="1" si="230"/>
        <v>618</v>
      </c>
      <c r="E957" s="180">
        <f t="shared" ca="1" si="231"/>
        <v>48</v>
      </c>
      <c r="F957" s="180">
        <f t="shared" ca="1" si="232"/>
        <v>14</v>
      </c>
      <c r="G957" s="180">
        <f t="shared" ca="1" si="233"/>
        <v>196.73</v>
      </c>
      <c r="H957" s="180">
        <f t="shared" ca="1" si="234"/>
        <v>4677</v>
      </c>
      <c r="I957" s="183">
        <f t="shared" ca="1" si="235"/>
        <v>38</v>
      </c>
      <c r="J957" s="176" t="str">
        <f t="shared" ca="1" si="236"/>
        <v/>
      </c>
      <c r="K957" s="127" t="str">
        <f t="shared" ca="1" si="237"/>
        <v/>
      </c>
      <c r="L957" s="183" t="str">
        <f t="shared" ca="1" si="238"/>
        <v/>
      </c>
      <c r="M957" s="127" t="str">
        <f t="shared" ca="1" si="239"/>
        <v/>
      </c>
      <c r="N957" s="127" t="str">
        <f t="shared" ca="1" si="240"/>
        <v/>
      </c>
      <c r="O957" s="180" t="str">
        <f t="shared" ca="1" si="241"/>
        <v/>
      </c>
      <c r="P957" s="183" t="str">
        <f t="shared" ca="1" si="242"/>
        <v/>
      </c>
      <c r="Q957" s="120" t="str">
        <f t="shared" ca="1" si="244"/>
        <v/>
      </c>
      <c r="R957" s="77">
        <f ca="1">IFERROR(SUM($I$15:I957)/$N$5,"")</f>
        <v>0.20114521868384308</v>
      </c>
    </row>
    <row r="958" spans="1:18" x14ac:dyDescent="0.25">
      <c r="A958" s="169">
        <v>21</v>
      </c>
      <c r="B958" s="174">
        <f t="shared" si="243"/>
        <v>43599.583333331044</v>
      </c>
      <c r="C958" s="127" t="str">
        <f t="shared" ca="1" si="229"/>
        <v/>
      </c>
      <c r="D958" s="180">
        <f t="shared" ca="1" si="230"/>
        <v>620</v>
      </c>
      <c r="E958" s="180">
        <f t="shared" ca="1" si="231"/>
        <v>48</v>
      </c>
      <c r="F958" s="180">
        <f t="shared" ca="1" si="232"/>
        <v>17</v>
      </c>
      <c r="G958" s="180" t="str">
        <f t="shared" ca="1" si="233"/>
        <v/>
      </c>
      <c r="H958" s="180">
        <f t="shared" ca="1" si="234"/>
        <v>4989</v>
      </c>
      <c r="I958" s="183">
        <f t="shared" ca="1" si="235"/>
        <v>38</v>
      </c>
      <c r="J958" s="176" t="str">
        <f t="shared" ca="1" si="236"/>
        <v/>
      </c>
      <c r="K958" s="127" t="str">
        <f t="shared" ca="1" si="237"/>
        <v/>
      </c>
      <c r="L958" s="183" t="str">
        <f t="shared" ca="1" si="238"/>
        <v/>
      </c>
      <c r="M958" s="127" t="str">
        <f t="shared" ca="1" si="239"/>
        <v/>
      </c>
      <c r="N958" s="127" t="str">
        <f t="shared" ca="1" si="240"/>
        <v/>
      </c>
      <c r="O958" s="180" t="str">
        <f t="shared" ca="1" si="241"/>
        <v/>
      </c>
      <c r="P958" s="183" t="str">
        <f t="shared" ca="1" si="242"/>
        <v/>
      </c>
      <c r="Q958" s="120" t="str">
        <f t="shared" ca="1" si="244"/>
        <v/>
      </c>
      <c r="R958" s="77">
        <f ca="1">IFERROR(SUM($I$15:I958)/$N$5,"")</f>
        <v>0.20135917301022477</v>
      </c>
    </row>
    <row r="959" spans="1:18" x14ac:dyDescent="0.25">
      <c r="A959" s="169">
        <v>22</v>
      </c>
      <c r="B959" s="174">
        <f t="shared" si="243"/>
        <v>43599.624999997708</v>
      </c>
      <c r="C959" s="127" t="str">
        <f t="shared" ca="1" si="229"/>
        <v/>
      </c>
      <c r="D959" s="180">
        <f t="shared" ca="1" si="230"/>
        <v>625</v>
      </c>
      <c r="E959" s="180">
        <f t="shared" ca="1" si="231"/>
        <v>48</v>
      </c>
      <c r="F959" s="180">
        <f t="shared" ca="1" si="232"/>
        <v>15</v>
      </c>
      <c r="G959" s="180" t="str">
        <f t="shared" ca="1" si="233"/>
        <v/>
      </c>
      <c r="H959" s="180">
        <f t="shared" ca="1" si="234"/>
        <v>4454</v>
      </c>
      <c r="I959" s="183">
        <f t="shared" ca="1" si="235"/>
        <v>39</v>
      </c>
      <c r="J959" s="176" t="str">
        <f t="shared" ca="1" si="236"/>
        <v/>
      </c>
      <c r="K959" s="127" t="str">
        <f t="shared" ca="1" si="237"/>
        <v/>
      </c>
      <c r="L959" s="183" t="str">
        <f t="shared" ca="1" si="238"/>
        <v/>
      </c>
      <c r="M959" s="127" t="str">
        <f t="shared" ca="1" si="239"/>
        <v/>
      </c>
      <c r="N959" s="127" t="str">
        <f t="shared" ca="1" si="240"/>
        <v/>
      </c>
      <c r="O959" s="180" t="str">
        <f t="shared" ca="1" si="241"/>
        <v/>
      </c>
      <c r="P959" s="183" t="str">
        <f t="shared" ca="1" si="242"/>
        <v/>
      </c>
      <c r="Q959" s="120" t="str">
        <f t="shared" ca="1" si="244"/>
        <v/>
      </c>
      <c r="R959" s="77">
        <f ca="1">IFERROR(SUM($I$15:I959)/$N$5,"")</f>
        <v>0.2015787577136165</v>
      </c>
    </row>
    <row r="960" spans="1:18" x14ac:dyDescent="0.25">
      <c r="A960" s="169">
        <v>23</v>
      </c>
      <c r="B960" s="174">
        <f t="shared" si="243"/>
        <v>43599.666666664372</v>
      </c>
      <c r="C960" s="127" t="str">
        <f t="shared" ca="1" si="229"/>
        <v/>
      </c>
      <c r="D960" s="180">
        <f t="shared" ca="1" si="230"/>
        <v>628</v>
      </c>
      <c r="E960" s="180">
        <f t="shared" ca="1" si="231"/>
        <v>48</v>
      </c>
      <c r="F960" s="180">
        <f t="shared" ca="1" si="232"/>
        <v>15</v>
      </c>
      <c r="G960" s="180" t="str">
        <f t="shared" ca="1" si="233"/>
        <v/>
      </c>
      <c r="H960" s="180">
        <f t="shared" ca="1" si="234"/>
        <v>4855</v>
      </c>
      <c r="I960" s="183">
        <f t="shared" ca="1" si="235"/>
        <v>38</v>
      </c>
      <c r="J960" s="176" t="str">
        <f t="shared" ca="1" si="236"/>
        <v/>
      </c>
      <c r="K960" s="127" t="str">
        <f t="shared" ca="1" si="237"/>
        <v/>
      </c>
      <c r="L960" s="183" t="str">
        <f t="shared" ca="1" si="238"/>
        <v/>
      </c>
      <c r="M960" s="127" t="str">
        <f t="shared" ca="1" si="239"/>
        <v/>
      </c>
      <c r="N960" s="127" t="str">
        <f t="shared" ca="1" si="240"/>
        <v/>
      </c>
      <c r="O960" s="180" t="str">
        <f t="shared" ca="1" si="241"/>
        <v/>
      </c>
      <c r="P960" s="183" t="str">
        <f t="shared" ca="1" si="242"/>
        <v/>
      </c>
      <c r="Q960" s="120" t="str">
        <f t="shared" ca="1" si="244"/>
        <v/>
      </c>
      <c r="R960" s="77">
        <f ca="1">IFERROR(SUM($I$15:I960)/$N$5,"")</f>
        <v>0.20179271203999818</v>
      </c>
    </row>
    <row r="961" spans="1:18" x14ac:dyDescent="0.25">
      <c r="A961" s="169">
        <v>24</v>
      </c>
      <c r="B961" s="174">
        <f t="shared" si="243"/>
        <v>43599.708333331037</v>
      </c>
      <c r="C961" s="127" t="str">
        <f t="shared" ca="1" si="229"/>
        <v/>
      </c>
      <c r="D961" s="180">
        <f t="shared" ca="1" si="230"/>
        <v>625</v>
      </c>
      <c r="E961" s="180">
        <f t="shared" ca="1" si="231"/>
        <v>48</v>
      </c>
      <c r="F961" s="180">
        <f t="shared" ca="1" si="232"/>
        <v>16</v>
      </c>
      <c r="G961" s="180" t="str">
        <f t="shared" ca="1" si="233"/>
        <v/>
      </c>
      <c r="H961" s="180">
        <f t="shared" ca="1" si="234"/>
        <v>4698</v>
      </c>
      <c r="I961" s="183">
        <f t="shared" ca="1" si="235"/>
        <v>37</v>
      </c>
      <c r="J961" s="176" t="str">
        <f t="shared" ca="1" si="236"/>
        <v/>
      </c>
      <c r="K961" s="127" t="str">
        <f t="shared" ca="1" si="237"/>
        <v/>
      </c>
      <c r="L961" s="183" t="str">
        <f t="shared" ca="1" si="238"/>
        <v/>
      </c>
      <c r="M961" s="127" t="str">
        <f t="shared" ca="1" si="239"/>
        <v/>
      </c>
      <c r="N961" s="127" t="str">
        <f t="shared" ca="1" si="240"/>
        <v/>
      </c>
      <c r="O961" s="180" t="str">
        <f t="shared" ca="1" si="241"/>
        <v/>
      </c>
      <c r="P961" s="183" t="str">
        <f t="shared" ca="1" si="242"/>
        <v/>
      </c>
      <c r="Q961" s="120" t="str">
        <f t="shared" ca="1" si="244"/>
        <v/>
      </c>
      <c r="R961" s="77">
        <f ca="1">IFERROR(SUM($I$15:I961)/$N$5,"")</f>
        <v>0.20200103598936986</v>
      </c>
    </row>
    <row r="962" spans="1:18" x14ac:dyDescent="0.25">
      <c r="A962" s="169">
        <v>25</v>
      </c>
      <c r="B962" s="174">
        <f t="shared" si="243"/>
        <v>43599.749999997701</v>
      </c>
      <c r="C962" s="127" t="str">
        <f t="shared" ca="1" si="229"/>
        <v/>
      </c>
      <c r="D962" s="180">
        <f t="shared" ca="1" si="230"/>
        <v>625</v>
      </c>
      <c r="E962" s="180">
        <f t="shared" ca="1" si="231"/>
        <v>48</v>
      </c>
      <c r="F962" s="180">
        <f t="shared" ca="1" si="232"/>
        <v>15</v>
      </c>
      <c r="G962" s="180" t="str">
        <f t="shared" ca="1" si="233"/>
        <v/>
      </c>
      <c r="H962" s="180">
        <f t="shared" ca="1" si="234"/>
        <v>4755</v>
      </c>
      <c r="I962" s="183">
        <f t="shared" ca="1" si="235"/>
        <v>38</v>
      </c>
      <c r="J962" s="176" t="str">
        <f t="shared" ca="1" si="236"/>
        <v/>
      </c>
      <c r="K962" s="127" t="str">
        <f t="shared" ca="1" si="237"/>
        <v/>
      </c>
      <c r="L962" s="183" t="str">
        <f t="shared" ca="1" si="238"/>
        <v/>
      </c>
      <c r="M962" s="127" t="str">
        <f t="shared" ca="1" si="239"/>
        <v/>
      </c>
      <c r="N962" s="127" t="str">
        <f t="shared" ca="1" si="240"/>
        <v/>
      </c>
      <c r="O962" s="180" t="str">
        <f t="shared" ca="1" si="241"/>
        <v/>
      </c>
      <c r="P962" s="183" t="str">
        <f t="shared" ca="1" si="242"/>
        <v/>
      </c>
      <c r="Q962" s="120" t="str">
        <f t="shared" ca="1" si="244"/>
        <v/>
      </c>
      <c r="R962" s="77">
        <f ca="1">IFERROR(SUM($I$15:I962)/$N$5,"")</f>
        <v>0.20221499031575155</v>
      </c>
    </row>
    <row r="963" spans="1:18" x14ac:dyDescent="0.25">
      <c r="A963" s="169">
        <v>26</v>
      </c>
      <c r="B963" s="174">
        <f t="shared" si="243"/>
        <v>43599.791666664365</v>
      </c>
      <c r="C963" s="127" t="str">
        <f t="shared" ca="1" si="229"/>
        <v/>
      </c>
      <c r="D963" s="180">
        <f t="shared" ca="1" si="230"/>
        <v>623</v>
      </c>
      <c r="E963" s="180">
        <f t="shared" ca="1" si="231"/>
        <v>48</v>
      </c>
      <c r="F963" s="180">
        <f t="shared" ca="1" si="232"/>
        <v>16</v>
      </c>
      <c r="G963" s="180" t="str">
        <f t="shared" ca="1" si="233"/>
        <v/>
      </c>
      <c r="H963" s="180">
        <f t="shared" ca="1" si="234"/>
        <v>4480</v>
      </c>
      <c r="I963" s="183">
        <f t="shared" ca="1" si="235"/>
        <v>39</v>
      </c>
      <c r="J963" s="176" t="str">
        <f t="shared" ca="1" si="236"/>
        <v/>
      </c>
      <c r="K963" s="127" t="str">
        <f t="shared" ca="1" si="237"/>
        <v/>
      </c>
      <c r="L963" s="183" t="str">
        <f t="shared" ca="1" si="238"/>
        <v/>
      </c>
      <c r="M963" s="127" t="str">
        <f t="shared" ca="1" si="239"/>
        <v/>
      </c>
      <c r="N963" s="127" t="str">
        <f t="shared" ca="1" si="240"/>
        <v/>
      </c>
      <c r="O963" s="180" t="str">
        <f t="shared" ca="1" si="241"/>
        <v/>
      </c>
      <c r="P963" s="183" t="str">
        <f t="shared" ca="1" si="242"/>
        <v/>
      </c>
      <c r="Q963" s="120" t="str">
        <f t="shared" ca="1" si="244"/>
        <v/>
      </c>
      <c r="R963" s="77">
        <f ca="1">IFERROR(SUM($I$15:I963)/$N$5,"")</f>
        <v>0.20243457501914328</v>
      </c>
    </row>
    <row r="964" spans="1:18" x14ac:dyDescent="0.25">
      <c r="A964" s="169">
        <v>27</v>
      </c>
      <c r="B964" s="174">
        <f t="shared" si="243"/>
        <v>43599.833333331029</v>
      </c>
      <c r="C964" s="127" t="str">
        <f t="shared" ca="1" si="229"/>
        <v/>
      </c>
      <c r="D964" s="180">
        <f t="shared" ca="1" si="230"/>
        <v>624</v>
      </c>
      <c r="E964" s="180">
        <f t="shared" ca="1" si="231"/>
        <v>48</v>
      </c>
      <c r="F964" s="180">
        <f t="shared" ca="1" si="232"/>
        <v>14</v>
      </c>
      <c r="G964" s="180" t="str">
        <f t="shared" ca="1" si="233"/>
        <v/>
      </c>
      <c r="H964" s="180">
        <f t="shared" ca="1" si="234"/>
        <v>4630</v>
      </c>
      <c r="I964" s="183">
        <f t="shared" ca="1" si="235"/>
        <v>38</v>
      </c>
      <c r="J964" s="176" t="str">
        <f t="shared" ca="1" si="236"/>
        <v/>
      </c>
      <c r="K964" s="127" t="str">
        <f t="shared" ca="1" si="237"/>
        <v/>
      </c>
      <c r="L964" s="183" t="str">
        <f t="shared" ca="1" si="238"/>
        <v/>
      </c>
      <c r="M964" s="127" t="str">
        <f t="shared" ca="1" si="239"/>
        <v/>
      </c>
      <c r="N964" s="127" t="str">
        <f t="shared" ca="1" si="240"/>
        <v/>
      </c>
      <c r="O964" s="180" t="str">
        <f t="shared" ca="1" si="241"/>
        <v/>
      </c>
      <c r="P964" s="183" t="str">
        <f t="shared" ca="1" si="242"/>
        <v/>
      </c>
      <c r="Q964" s="120" t="str">
        <f t="shared" ca="1" si="244"/>
        <v/>
      </c>
      <c r="R964" s="77">
        <f ca="1">IFERROR(SUM($I$15:I964)/$N$5,"")</f>
        <v>0.20264852934552496</v>
      </c>
    </row>
    <row r="965" spans="1:18" x14ac:dyDescent="0.25">
      <c r="A965" s="169">
        <v>28</v>
      </c>
      <c r="B965" s="174">
        <f t="shared" si="243"/>
        <v>43599.874999997694</v>
      </c>
      <c r="C965" s="127" t="str">
        <f t="shared" ca="1" si="229"/>
        <v/>
      </c>
      <c r="D965" s="180">
        <f t="shared" ca="1" si="230"/>
        <v>606</v>
      </c>
      <c r="E965" s="180">
        <f t="shared" ca="1" si="231"/>
        <v>48</v>
      </c>
      <c r="F965" s="180">
        <f t="shared" ca="1" si="232"/>
        <v>15</v>
      </c>
      <c r="G965" s="180" t="str">
        <f t="shared" ca="1" si="233"/>
        <v/>
      </c>
      <c r="H965" s="180">
        <f t="shared" ca="1" si="234"/>
        <v>4096</v>
      </c>
      <c r="I965" s="183">
        <f t="shared" ca="1" si="235"/>
        <v>33</v>
      </c>
      <c r="J965" s="176" t="str">
        <f t="shared" ca="1" si="236"/>
        <v/>
      </c>
      <c r="K965" s="127" t="str">
        <f t="shared" ca="1" si="237"/>
        <v/>
      </c>
      <c r="L965" s="183" t="str">
        <f t="shared" ca="1" si="238"/>
        <v/>
      </c>
      <c r="M965" s="127" t="str">
        <f t="shared" ca="1" si="239"/>
        <v/>
      </c>
      <c r="N965" s="127" t="str">
        <f t="shared" ca="1" si="240"/>
        <v/>
      </c>
      <c r="O965" s="180" t="str">
        <f t="shared" ca="1" si="241"/>
        <v/>
      </c>
      <c r="P965" s="183" t="str">
        <f t="shared" ca="1" si="242"/>
        <v/>
      </c>
      <c r="Q965" s="120" t="str">
        <f t="shared" ca="1" si="244"/>
        <v/>
      </c>
      <c r="R965" s="77">
        <f ca="1">IFERROR(SUM($I$15:I965)/$N$5,"")</f>
        <v>0.20283433178685645</v>
      </c>
    </row>
    <row r="966" spans="1:18" x14ac:dyDescent="0.25">
      <c r="A966" s="169">
        <v>29</v>
      </c>
      <c r="B966" s="174">
        <f t="shared" si="243"/>
        <v>43599.916666664358</v>
      </c>
      <c r="C966" s="127" t="str">
        <f t="shared" ca="1" si="229"/>
        <v/>
      </c>
      <c r="D966" s="180">
        <f t="shared" ca="1" si="230"/>
        <v>625</v>
      </c>
      <c r="E966" s="180">
        <f t="shared" ca="1" si="231"/>
        <v>48</v>
      </c>
      <c r="F966" s="180">
        <f t="shared" ca="1" si="232"/>
        <v>14</v>
      </c>
      <c r="G966" s="180" t="str">
        <f t="shared" ca="1" si="233"/>
        <v/>
      </c>
      <c r="H966" s="180">
        <f t="shared" ca="1" si="234"/>
        <v>4764</v>
      </c>
      <c r="I966" s="183">
        <f t="shared" ca="1" si="235"/>
        <v>31</v>
      </c>
      <c r="J966" s="176" t="str">
        <f t="shared" ca="1" si="236"/>
        <v/>
      </c>
      <c r="K966" s="127" t="str">
        <f t="shared" ca="1" si="237"/>
        <v/>
      </c>
      <c r="L966" s="183" t="str">
        <f t="shared" ca="1" si="238"/>
        <v/>
      </c>
      <c r="M966" s="127" t="str">
        <f t="shared" ca="1" si="239"/>
        <v/>
      </c>
      <c r="N966" s="127" t="str">
        <f t="shared" ca="1" si="240"/>
        <v/>
      </c>
      <c r="O966" s="180" t="str">
        <f t="shared" ca="1" si="241"/>
        <v/>
      </c>
      <c r="P966" s="183" t="str">
        <f t="shared" ca="1" si="242"/>
        <v/>
      </c>
      <c r="Q966" s="120" t="str">
        <f t="shared" ca="1" si="244"/>
        <v/>
      </c>
      <c r="R966" s="77">
        <f ca="1">IFERROR(SUM($I$15:I966)/$N$5,"")</f>
        <v>0.20300887347416782</v>
      </c>
    </row>
    <row r="967" spans="1:18" x14ac:dyDescent="0.25">
      <c r="A967" s="169">
        <v>30</v>
      </c>
      <c r="B967" s="174">
        <f t="shared" si="243"/>
        <v>43599.958333331022</v>
      </c>
      <c r="C967" s="127" t="str">
        <f t="shared" ca="1" si="229"/>
        <v/>
      </c>
      <c r="D967" s="180">
        <f t="shared" ca="1" si="230"/>
        <v>598</v>
      </c>
      <c r="E967" s="180">
        <f t="shared" ca="1" si="231"/>
        <v>48</v>
      </c>
      <c r="F967" s="180">
        <f t="shared" ca="1" si="232"/>
        <v>13</v>
      </c>
      <c r="G967" s="180" t="str">
        <f t="shared" ca="1" si="233"/>
        <v/>
      </c>
      <c r="H967" s="180">
        <f t="shared" ca="1" si="234"/>
        <v>5071</v>
      </c>
      <c r="I967" s="183">
        <f t="shared" ca="1" si="235"/>
        <v>31</v>
      </c>
      <c r="J967" s="176" t="str">
        <f t="shared" ca="1" si="236"/>
        <v/>
      </c>
      <c r="K967" s="127" t="str">
        <f t="shared" ca="1" si="237"/>
        <v/>
      </c>
      <c r="L967" s="183" t="str">
        <f t="shared" ca="1" si="238"/>
        <v/>
      </c>
      <c r="M967" s="127" t="str">
        <f t="shared" ca="1" si="239"/>
        <v/>
      </c>
      <c r="N967" s="127" t="str">
        <f t="shared" ca="1" si="240"/>
        <v/>
      </c>
      <c r="O967" s="180" t="str">
        <f t="shared" ca="1" si="241"/>
        <v/>
      </c>
      <c r="P967" s="183" t="str">
        <f t="shared" ca="1" si="242"/>
        <v/>
      </c>
      <c r="Q967" s="120" t="str">
        <f t="shared" ca="1" si="244"/>
        <v/>
      </c>
      <c r="R967" s="77">
        <f ca="1">IFERROR(SUM($I$15:I967)/$N$5,"")</f>
        <v>0.20318341516147922</v>
      </c>
    </row>
    <row r="968" spans="1:18" x14ac:dyDescent="0.25">
      <c r="A968" s="169">
        <v>31</v>
      </c>
      <c r="B968" s="174">
        <f t="shared" si="243"/>
        <v>43599.999999997686</v>
      </c>
      <c r="C968" s="127" t="str">
        <f t="shared" ca="1" si="229"/>
        <v/>
      </c>
      <c r="D968" s="180">
        <f t="shared" ca="1" si="230"/>
        <v>622</v>
      </c>
      <c r="E968" s="180">
        <f t="shared" ca="1" si="231"/>
        <v>48</v>
      </c>
      <c r="F968" s="180">
        <f t="shared" ca="1" si="232"/>
        <v>12</v>
      </c>
      <c r="G968" s="180" t="str">
        <f t="shared" ca="1" si="233"/>
        <v/>
      </c>
      <c r="H968" s="180">
        <f t="shared" ca="1" si="234"/>
        <v>4736</v>
      </c>
      <c r="I968" s="183">
        <f t="shared" ca="1" si="235"/>
        <v>33</v>
      </c>
      <c r="J968" s="176" t="str">
        <f t="shared" ca="1" si="236"/>
        <v/>
      </c>
      <c r="K968" s="127" t="str">
        <f t="shared" ca="1" si="237"/>
        <v/>
      </c>
      <c r="L968" s="183" t="str">
        <f t="shared" ca="1" si="238"/>
        <v/>
      </c>
      <c r="M968" s="127" t="str">
        <f t="shared" ca="1" si="239"/>
        <v/>
      </c>
      <c r="N968" s="127" t="str">
        <f t="shared" ca="1" si="240"/>
        <v/>
      </c>
      <c r="O968" s="180" t="str">
        <f t="shared" ca="1" si="241"/>
        <v/>
      </c>
      <c r="P968" s="183" t="str">
        <f t="shared" ca="1" si="242"/>
        <v/>
      </c>
      <c r="Q968" s="120" t="str">
        <f t="shared" ca="1" si="244"/>
        <v/>
      </c>
      <c r="R968" s="77">
        <f ca="1">IFERROR(SUM($I$15:I968)/$N$5,"")</f>
        <v>0.20336921760281068</v>
      </c>
    </row>
    <row r="969" spans="1:18" x14ac:dyDescent="0.25">
      <c r="A969" s="169">
        <v>32</v>
      </c>
      <c r="B969" s="174">
        <f t="shared" si="243"/>
        <v>43600.04166666435</v>
      </c>
      <c r="C969" s="127" t="str">
        <f t="shared" ca="1" si="229"/>
        <v/>
      </c>
      <c r="D969" s="180">
        <f t="shared" ca="1" si="230"/>
        <v>596</v>
      </c>
      <c r="E969" s="180">
        <f t="shared" ca="1" si="231"/>
        <v>48</v>
      </c>
      <c r="F969" s="180">
        <f t="shared" ca="1" si="232"/>
        <v>12</v>
      </c>
      <c r="G969" s="180" t="str">
        <f t="shared" ca="1" si="233"/>
        <v/>
      </c>
      <c r="H969" s="180">
        <f t="shared" ca="1" si="234"/>
        <v>4918</v>
      </c>
      <c r="I969" s="183">
        <f t="shared" ca="1" si="235"/>
        <v>31</v>
      </c>
      <c r="J969" s="176" t="str">
        <f t="shared" ca="1" si="236"/>
        <v/>
      </c>
      <c r="K969" s="127" t="str">
        <f t="shared" ca="1" si="237"/>
        <v/>
      </c>
      <c r="L969" s="183" t="str">
        <f t="shared" ca="1" si="238"/>
        <v/>
      </c>
      <c r="M969" s="127" t="str">
        <f t="shared" ca="1" si="239"/>
        <v/>
      </c>
      <c r="N969" s="127" t="str">
        <f t="shared" ca="1" si="240"/>
        <v/>
      </c>
      <c r="O969" s="180" t="str">
        <f t="shared" ca="1" si="241"/>
        <v/>
      </c>
      <c r="P969" s="183" t="str">
        <f t="shared" ca="1" si="242"/>
        <v/>
      </c>
      <c r="Q969" s="120" t="str">
        <f t="shared" ca="1" si="244"/>
        <v/>
      </c>
      <c r="R969" s="77">
        <f ca="1">IFERROR(SUM($I$15:I969)/$N$5,"")</f>
        <v>0.20354375929012206</v>
      </c>
    </row>
    <row r="970" spans="1:18" x14ac:dyDescent="0.25">
      <c r="A970" s="169">
        <v>33</v>
      </c>
      <c r="B970" s="174">
        <f t="shared" si="243"/>
        <v>43600.083333331015</v>
      </c>
      <c r="C970" s="127" t="str">
        <f t="shared" ca="1" si="229"/>
        <v/>
      </c>
      <c r="D970" s="180">
        <f t="shared" ca="1" si="230"/>
        <v>599</v>
      </c>
      <c r="E970" s="180">
        <f t="shared" ca="1" si="231"/>
        <v>48</v>
      </c>
      <c r="F970" s="180">
        <f t="shared" ca="1" si="232"/>
        <v>15</v>
      </c>
      <c r="G970" s="180" t="str">
        <f t="shared" ca="1" si="233"/>
        <v/>
      </c>
      <c r="H970" s="180">
        <f t="shared" ca="1" si="234"/>
        <v>4990</v>
      </c>
      <c r="I970" s="183">
        <f t="shared" ca="1" si="235"/>
        <v>33</v>
      </c>
      <c r="J970" s="176" t="str">
        <f t="shared" ca="1" si="236"/>
        <v/>
      </c>
      <c r="K970" s="127" t="str">
        <f t="shared" ca="1" si="237"/>
        <v/>
      </c>
      <c r="L970" s="183" t="str">
        <f t="shared" ca="1" si="238"/>
        <v/>
      </c>
      <c r="M970" s="127" t="str">
        <f t="shared" ca="1" si="239"/>
        <v/>
      </c>
      <c r="N970" s="127" t="str">
        <f t="shared" ca="1" si="240"/>
        <v/>
      </c>
      <c r="O970" s="180" t="str">
        <f t="shared" ca="1" si="241"/>
        <v/>
      </c>
      <c r="P970" s="183" t="str">
        <f t="shared" ca="1" si="242"/>
        <v/>
      </c>
      <c r="Q970" s="120" t="str">
        <f t="shared" ca="1" si="244"/>
        <v/>
      </c>
      <c r="R970" s="77">
        <f ca="1">IFERROR(SUM($I$15:I970)/$N$5,"")</f>
        <v>0.20372956173145354</v>
      </c>
    </row>
    <row r="971" spans="1:18" x14ac:dyDescent="0.25">
      <c r="A971" s="169">
        <v>34</v>
      </c>
      <c r="B971" s="174">
        <f t="shared" si="243"/>
        <v>43600.124999997679</v>
      </c>
      <c r="C971" s="127" t="str">
        <f t="shared" ca="1" si="229"/>
        <v/>
      </c>
      <c r="D971" s="180">
        <f t="shared" ca="1" si="230"/>
        <v>615</v>
      </c>
      <c r="E971" s="180">
        <f t="shared" ca="1" si="231"/>
        <v>48</v>
      </c>
      <c r="F971" s="180">
        <f t="shared" ca="1" si="232"/>
        <v>15</v>
      </c>
      <c r="G971" s="180" t="str">
        <f t="shared" ca="1" si="233"/>
        <v/>
      </c>
      <c r="H971" s="180">
        <f t="shared" ca="1" si="234"/>
        <v>4457</v>
      </c>
      <c r="I971" s="183">
        <f t="shared" ca="1" si="235"/>
        <v>32</v>
      </c>
      <c r="J971" s="176" t="str">
        <f t="shared" ca="1" si="236"/>
        <v/>
      </c>
      <c r="K971" s="127" t="str">
        <f t="shared" ca="1" si="237"/>
        <v/>
      </c>
      <c r="L971" s="183" t="str">
        <f t="shared" ca="1" si="238"/>
        <v/>
      </c>
      <c r="M971" s="127" t="str">
        <f t="shared" ca="1" si="239"/>
        <v/>
      </c>
      <c r="N971" s="127" t="str">
        <f t="shared" ca="1" si="240"/>
        <v/>
      </c>
      <c r="O971" s="180" t="str">
        <f t="shared" ca="1" si="241"/>
        <v/>
      </c>
      <c r="P971" s="183" t="str">
        <f t="shared" ca="1" si="242"/>
        <v/>
      </c>
      <c r="Q971" s="120" t="str">
        <f t="shared" ca="1" si="244"/>
        <v/>
      </c>
      <c r="R971" s="77">
        <f ca="1">IFERROR(SUM($I$15:I971)/$N$5,"")</f>
        <v>0.20390973379577496</v>
      </c>
    </row>
    <row r="972" spans="1:18" x14ac:dyDescent="0.25">
      <c r="A972" s="169">
        <v>35</v>
      </c>
      <c r="B972" s="174">
        <f t="shared" si="243"/>
        <v>43600.166666664343</v>
      </c>
      <c r="C972" s="127" t="str">
        <f t="shared" ca="1" si="229"/>
        <v/>
      </c>
      <c r="D972" s="180">
        <f t="shared" ca="1" si="230"/>
        <v>611</v>
      </c>
      <c r="E972" s="180">
        <f t="shared" ca="1" si="231"/>
        <v>48</v>
      </c>
      <c r="F972" s="180">
        <f t="shared" ca="1" si="232"/>
        <v>12</v>
      </c>
      <c r="G972" s="180" t="str">
        <f t="shared" ca="1" si="233"/>
        <v/>
      </c>
      <c r="H972" s="180">
        <f t="shared" ca="1" si="234"/>
        <v>4170</v>
      </c>
      <c r="I972" s="183">
        <f t="shared" ca="1" si="235"/>
        <v>31</v>
      </c>
      <c r="J972" s="176" t="str">
        <f t="shared" ca="1" si="236"/>
        <v/>
      </c>
      <c r="K972" s="127" t="str">
        <f t="shared" ca="1" si="237"/>
        <v/>
      </c>
      <c r="L972" s="183" t="str">
        <f t="shared" ca="1" si="238"/>
        <v/>
      </c>
      <c r="M972" s="127" t="str">
        <f t="shared" ca="1" si="239"/>
        <v/>
      </c>
      <c r="N972" s="127" t="str">
        <f t="shared" ca="1" si="240"/>
        <v/>
      </c>
      <c r="O972" s="180" t="str">
        <f t="shared" ca="1" si="241"/>
        <v/>
      </c>
      <c r="P972" s="183" t="str">
        <f t="shared" ca="1" si="242"/>
        <v/>
      </c>
      <c r="Q972" s="120" t="str">
        <f t="shared" ca="1" si="244"/>
        <v/>
      </c>
      <c r="R972" s="77">
        <f ca="1">IFERROR(SUM($I$15:I972)/$N$5,"")</f>
        <v>0.20408427548308636</v>
      </c>
    </row>
    <row r="973" spans="1:18" x14ac:dyDescent="0.25">
      <c r="A973" s="169">
        <v>36</v>
      </c>
      <c r="B973" s="174">
        <f t="shared" si="243"/>
        <v>43600.208333331007</v>
      </c>
      <c r="C973" s="127" t="str">
        <f t="shared" ca="1" si="229"/>
        <v/>
      </c>
      <c r="D973" s="180">
        <f t="shared" ca="1" si="230"/>
        <v>618</v>
      </c>
      <c r="E973" s="180">
        <f t="shared" ca="1" si="231"/>
        <v>48</v>
      </c>
      <c r="F973" s="180">
        <f t="shared" ca="1" si="232"/>
        <v>15</v>
      </c>
      <c r="G973" s="180" t="str">
        <f t="shared" ca="1" si="233"/>
        <v/>
      </c>
      <c r="H973" s="180">
        <f t="shared" ca="1" si="234"/>
        <v>4406</v>
      </c>
      <c r="I973" s="183">
        <f t="shared" ca="1" si="235"/>
        <v>32</v>
      </c>
      <c r="J973" s="176" t="str">
        <f t="shared" ca="1" si="236"/>
        <v/>
      </c>
      <c r="K973" s="127" t="str">
        <f t="shared" ca="1" si="237"/>
        <v/>
      </c>
      <c r="L973" s="183" t="str">
        <f t="shared" ca="1" si="238"/>
        <v/>
      </c>
      <c r="M973" s="127" t="str">
        <f t="shared" ca="1" si="239"/>
        <v/>
      </c>
      <c r="N973" s="127" t="str">
        <f t="shared" ca="1" si="240"/>
        <v/>
      </c>
      <c r="O973" s="180" t="str">
        <f t="shared" ca="1" si="241"/>
        <v/>
      </c>
      <c r="P973" s="183" t="str">
        <f t="shared" ca="1" si="242"/>
        <v/>
      </c>
      <c r="Q973" s="120" t="str">
        <f t="shared" ca="1" si="244"/>
        <v/>
      </c>
      <c r="R973" s="77">
        <f ca="1">IFERROR(SUM($I$15:I973)/$N$5,"")</f>
        <v>0.20426444754740777</v>
      </c>
    </row>
    <row r="974" spans="1:18" x14ac:dyDescent="0.25">
      <c r="A974" s="169">
        <v>37</v>
      </c>
      <c r="B974" s="174">
        <f t="shared" si="243"/>
        <v>43600.249999997672</v>
      </c>
      <c r="C974" s="127" t="str">
        <f t="shared" ca="1" si="229"/>
        <v/>
      </c>
      <c r="D974" s="180">
        <f t="shared" ca="1" si="230"/>
        <v>612</v>
      </c>
      <c r="E974" s="180">
        <f t="shared" ca="1" si="231"/>
        <v>48</v>
      </c>
      <c r="F974" s="180">
        <f t="shared" ca="1" si="232"/>
        <v>14</v>
      </c>
      <c r="G974" s="180" t="str">
        <f t="shared" ca="1" si="233"/>
        <v/>
      </c>
      <c r="H974" s="180">
        <f t="shared" ca="1" si="234"/>
        <v>5404</v>
      </c>
      <c r="I974" s="183">
        <f t="shared" ca="1" si="235"/>
        <v>33</v>
      </c>
      <c r="J974" s="176" t="str">
        <f t="shared" ca="1" si="236"/>
        <v/>
      </c>
      <c r="K974" s="127" t="str">
        <f t="shared" ca="1" si="237"/>
        <v/>
      </c>
      <c r="L974" s="183" t="str">
        <f t="shared" ca="1" si="238"/>
        <v/>
      </c>
      <c r="M974" s="127" t="str">
        <f t="shared" ca="1" si="239"/>
        <v/>
      </c>
      <c r="N974" s="127" t="str">
        <f t="shared" ca="1" si="240"/>
        <v/>
      </c>
      <c r="O974" s="180" t="str">
        <f t="shared" ca="1" si="241"/>
        <v/>
      </c>
      <c r="P974" s="183" t="str">
        <f t="shared" ca="1" si="242"/>
        <v/>
      </c>
      <c r="Q974" s="120" t="str">
        <f t="shared" ca="1" si="244"/>
        <v/>
      </c>
      <c r="R974" s="77">
        <f ca="1">IFERROR(SUM($I$15:I974)/$N$5,"")</f>
        <v>0.20445024998873926</v>
      </c>
    </row>
    <row r="975" spans="1:18" x14ac:dyDescent="0.25">
      <c r="A975" s="169">
        <v>14</v>
      </c>
      <c r="B975" s="174">
        <f t="shared" si="243"/>
        <v>43600.291666664336</v>
      </c>
      <c r="C975" s="127" t="str">
        <f t="shared" ca="1" si="229"/>
        <v/>
      </c>
      <c r="D975" s="180">
        <f t="shared" ca="1" si="230"/>
        <v>600</v>
      </c>
      <c r="E975" s="180">
        <f t="shared" ca="1" si="231"/>
        <v>48</v>
      </c>
      <c r="F975" s="180">
        <f t="shared" ca="1" si="232"/>
        <v>14</v>
      </c>
      <c r="G975" s="180" t="str">
        <f t="shared" ca="1" si="233"/>
        <v/>
      </c>
      <c r="H975" s="180">
        <f t="shared" ca="1" si="234"/>
        <v>4958</v>
      </c>
      <c r="I975" s="183">
        <f t="shared" ca="1" si="235"/>
        <v>37</v>
      </c>
      <c r="J975" s="176" t="str">
        <f t="shared" ca="1" si="236"/>
        <v/>
      </c>
      <c r="K975" s="127" t="str">
        <f t="shared" ca="1" si="237"/>
        <v/>
      </c>
      <c r="L975" s="183" t="str">
        <f t="shared" ca="1" si="238"/>
        <v/>
      </c>
      <c r="M975" s="127" t="str">
        <f t="shared" ca="1" si="239"/>
        <v/>
      </c>
      <c r="N975" s="127" t="str">
        <f t="shared" ca="1" si="240"/>
        <v/>
      </c>
      <c r="O975" s="180" t="str">
        <f t="shared" ca="1" si="241"/>
        <v/>
      </c>
      <c r="P975" s="183" t="str">
        <f t="shared" ca="1" si="242"/>
        <v/>
      </c>
      <c r="Q975" s="120" t="str">
        <f t="shared" ca="1" si="244"/>
        <v/>
      </c>
      <c r="R975" s="77">
        <f ca="1">IFERROR(SUM($I$15:I975)/$N$5,"")</f>
        <v>0.2046585739381109</v>
      </c>
    </row>
    <row r="976" spans="1:18" x14ac:dyDescent="0.25">
      <c r="A976" s="169">
        <v>15</v>
      </c>
      <c r="B976" s="174">
        <f t="shared" si="243"/>
        <v>43600.333333331</v>
      </c>
      <c r="C976" s="127" t="str">
        <f t="shared" ref="C976:C1039" ca="1" si="245">IF($B976&gt;$B$10,"",IFERROR(AVERAGE(INDIRECT("'"&amp;TEXT($B976-TIME(6,1,0),"MM-DD-YY")&amp;"'!C"&amp;$A976)),""))</f>
        <v/>
      </c>
      <c r="D976" s="180">
        <f t="shared" ref="D976:D1039" ca="1" si="246">IF($B976&gt;$B$10,"",IFERROR(AVERAGE(INDIRECT("'"&amp;TEXT($B976-TIME(6,1,0),"MM-DD-YY")&amp;"'!D"&amp;$A976)),""))</f>
        <v>601</v>
      </c>
      <c r="E976" s="180">
        <f t="shared" ref="E976:E1039" ca="1" si="247">IF($B976&gt;$B$10,"",IFERROR(AVERAGE(INDIRECT("'"&amp;TEXT($B976-TIME(6,1,0),"MM-DD-YY")&amp;"'!E"&amp;$A976)),""))</f>
        <v>48</v>
      </c>
      <c r="F976" s="180">
        <f t="shared" ref="F976:F1039" ca="1" si="248">IF($B976&gt;$B$10,"",IFERROR(AVERAGE(INDIRECT("'"&amp;TEXT($B976-TIME(6,1,0),"MM-DD-YY")&amp;"'!P"&amp;$A976)),""))</f>
        <v>15</v>
      </c>
      <c r="G976" s="180">
        <f t="shared" ref="G976:G1039" ca="1" si="249">IF($B976&gt;$B$10,"",IFERROR(AVERAGE(INDIRECT("'"&amp;TEXT($B976-TIME(6,1,0),"MM-DD-YY")&amp;"'!AC"&amp;$A976)),""))</f>
        <v>196.73</v>
      </c>
      <c r="H976" s="180">
        <f t="shared" ref="H976:H1039" ca="1" si="250">IF($B976&gt;$B$10,"",IFERROR(AVERAGE(INDIRECT("'"&amp;TEXT($B976-TIME(6,1,0),"MM-DD-YY")&amp;"'!O"&amp;$A976)),""))</f>
        <v>4879</v>
      </c>
      <c r="I976" s="183">
        <f t="shared" ref="I976:I1039" ca="1" si="251">IF($B976&gt;$B$10,"",IFERROR(AVERAGE(INDIRECT("'"&amp;TEXT($B976-TIME(6,1,0),"MM-DD-YY")&amp;"'!Q"&amp;$A976)),""))</f>
        <v>36</v>
      </c>
      <c r="J976" s="176" t="str">
        <f t="shared" ref="J976:J1039" ca="1" si="252">IF($B976&gt;$B$10,"",IFERROR(AVERAGE(INDIRECT("'"&amp;TEXT($B976-TIME(6,1,0),"MM-DD-YY")&amp;"'!T"&amp;$A976)),""))</f>
        <v/>
      </c>
      <c r="K976" s="127" t="str">
        <f t="shared" ref="K976:K1039" ca="1" si="253">IF($B976&gt;$B$10,"",IFERROR(AVERAGE(INDIRECT("'"&amp;TEXT($B976-TIME(6,1,0),"MM-DD-YY")&amp;"'!I"&amp;$A976)),""))</f>
        <v/>
      </c>
      <c r="L976" s="183" t="str">
        <f t="shared" ref="L976:L1039" ca="1" si="254">IF($B976&gt;$B$10,"",IFERROR(AVERAGE(INDIRECT("'"&amp;TEXT($B976-TIME(6,1,0),"MM-DD-YY")&amp;"'!J"&amp;$A976)),""))</f>
        <v/>
      </c>
      <c r="M976" s="127" t="str">
        <f t="shared" ref="M976:M1039" ca="1" si="255">IF($B976&gt;$B$10,"",IFERROR(AVERAGE(INDIRECT("'"&amp;TEXT($B976-TIME(6,1,0),"MM-DD-YY")&amp;"'!K"&amp;$A976)),""))</f>
        <v/>
      </c>
      <c r="N976" s="127" t="str">
        <f t="shared" ref="N976:N1039" ca="1" si="256">IF($B976&gt;$B$10,"",IFERROR(AVERAGE(INDIRECT("'"&amp;TEXT($B976-TIME(6,1,0),"MM-DD-YY")&amp;"'!L"&amp;$A976)),""))</f>
        <v/>
      </c>
      <c r="O976" s="180" t="str">
        <f t="shared" ref="O976:O1039" ca="1" si="257">IF($B976&gt;$B$10,"",IFERROR(AVERAGE(INDIRECT("'"&amp;TEXT($B976-TIME(6,1,0),"MM-DD-YY")&amp;"'!M"&amp;$A976)),""))</f>
        <v/>
      </c>
      <c r="P976" s="183" t="str">
        <f t="shared" ref="P976:P1039" ca="1" si="258">IF($B976&gt;$B$10,"",IFERROR(AVERAGE(INDIRECT("'"&amp;TEXT($B976-TIME(6,1,0),"MM-DD-YY")&amp;"'!N"&amp;$A976)),""))</f>
        <v/>
      </c>
      <c r="Q976" s="120" t="str">
        <f t="shared" ca="1" si="244"/>
        <v/>
      </c>
      <c r="R976" s="77">
        <f ca="1">IFERROR(SUM($I$15:I976)/$N$5,"")</f>
        <v>0.20486126751047251</v>
      </c>
    </row>
    <row r="977" spans="1:18" x14ac:dyDescent="0.25">
      <c r="A977" s="169">
        <v>16</v>
      </c>
      <c r="B977" s="174">
        <f t="shared" ref="B977:B1040" si="259">+B976+TIME(1,0,0)</f>
        <v>43600.374999997664</v>
      </c>
      <c r="C977" s="127" t="str">
        <f t="shared" ca="1" si="245"/>
        <v/>
      </c>
      <c r="D977" s="180">
        <f t="shared" ca="1" si="246"/>
        <v>593</v>
      </c>
      <c r="E977" s="180">
        <f t="shared" ca="1" si="247"/>
        <v>48</v>
      </c>
      <c r="F977" s="180">
        <f t="shared" ca="1" si="248"/>
        <v>14</v>
      </c>
      <c r="G977" s="180" t="str">
        <f t="shared" ca="1" si="249"/>
        <v/>
      </c>
      <c r="H977" s="180">
        <f t="shared" ca="1" si="250"/>
        <v>4592</v>
      </c>
      <c r="I977" s="183">
        <f t="shared" ca="1" si="251"/>
        <v>36</v>
      </c>
      <c r="J977" s="176" t="str">
        <f t="shared" ca="1" si="252"/>
        <v/>
      </c>
      <c r="K977" s="127" t="str">
        <f t="shared" ca="1" si="253"/>
        <v/>
      </c>
      <c r="L977" s="183" t="str">
        <f t="shared" ca="1" si="254"/>
        <v/>
      </c>
      <c r="M977" s="127" t="str">
        <f t="shared" ca="1" si="255"/>
        <v/>
      </c>
      <c r="N977" s="127" t="str">
        <f t="shared" ca="1" si="256"/>
        <v/>
      </c>
      <c r="O977" s="180" t="str">
        <f t="shared" ca="1" si="257"/>
        <v/>
      </c>
      <c r="P977" s="183" t="str">
        <f t="shared" ca="1" si="258"/>
        <v/>
      </c>
      <c r="Q977" s="120" t="str">
        <f t="shared" ca="1" si="244"/>
        <v/>
      </c>
      <c r="R977" s="77">
        <f ca="1">IFERROR(SUM($I$15:I977)/$N$5,"")</f>
        <v>0.20506396108283412</v>
      </c>
    </row>
    <row r="978" spans="1:18" x14ac:dyDescent="0.25">
      <c r="A978" s="169">
        <v>17</v>
      </c>
      <c r="B978" s="174">
        <f t="shared" si="259"/>
        <v>43600.416666664329</v>
      </c>
      <c r="C978" s="127" t="str">
        <f t="shared" ca="1" si="245"/>
        <v/>
      </c>
      <c r="D978" s="180">
        <f t="shared" ca="1" si="246"/>
        <v>591</v>
      </c>
      <c r="E978" s="180">
        <f t="shared" ca="1" si="247"/>
        <v>48</v>
      </c>
      <c r="F978" s="180">
        <f t="shared" ca="1" si="248"/>
        <v>14</v>
      </c>
      <c r="G978" s="180" t="str">
        <f t="shared" ca="1" si="249"/>
        <v/>
      </c>
      <c r="H978" s="180">
        <f t="shared" ca="1" si="250"/>
        <v>4956</v>
      </c>
      <c r="I978" s="183">
        <f t="shared" ca="1" si="251"/>
        <v>38</v>
      </c>
      <c r="J978" s="176" t="str">
        <f t="shared" ca="1" si="252"/>
        <v/>
      </c>
      <c r="K978" s="127" t="str">
        <f t="shared" ca="1" si="253"/>
        <v/>
      </c>
      <c r="L978" s="183" t="str">
        <f t="shared" ca="1" si="254"/>
        <v/>
      </c>
      <c r="M978" s="127" t="str">
        <f t="shared" ca="1" si="255"/>
        <v/>
      </c>
      <c r="N978" s="127" t="str">
        <f t="shared" ca="1" si="256"/>
        <v/>
      </c>
      <c r="O978" s="180" t="str">
        <f t="shared" ca="1" si="257"/>
        <v/>
      </c>
      <c r="P978" s="183" t="str">
        <f t="shared" ca="1" si="258"/>
        <v/>
      </c>
      <c r="Q978" s="120" t="str">
        <f t="shared" ca="1" si="244"/>
        <v/>
      </c>
      <c r="R978" s="77">
        <f ca="1">IFERROR(SUM($I$15:I978)/$N$5,"")</f>
        <v>0.20527791540921581</v>
      </c>
    </row>
    <row r="979" spans="1:18" x14ac:dyDescent="0.25">
      <c r="A979" s="169">
        <v>18</v>
      </c>
      <c r="B979" s="174">
        <f t="shared" si="259"/>
        <v>43600.458333330993</v>
      </c>
      <c r="C979" s="127" t="str">
        <f t="shared" ca="1" si="245"/>
        <v/>
      </c>
      <c r="D979" s="180">
        <f t="shared" ca="1" si="246"/>
        <v>623</v>
      </c>
      <c r="E979" s="180">
        <f t="shared" ca="1" si="247"/>
        <v>48</v>
      </c>
      <c r="F979" s="180">
        <f t="shared" ca="1" si="248"/>
        <v>15</v>
      </c>
      <c r="G979" s="180" t="str">
        <f t="shared" ca="1" si="249"/>
        <v/>
      </c>
      <c r="H979" s="180">
        <f t="shared" ca="1" si="250"/>
        <v>4687</v>
      </c>
      <c r="I979" s="183">
        <f t="shared" ca="1" si="251"/>
        <v>39</v>
      </c>
      <c r="J979" s="176" t="str">
        <f t="shared" ca="1" si="252"/>
        <v/>
      </c>
      <c r="K979" s="127" t="str">
        <f t="shared" ca="1" si="253"/>
        <v/>
      </c>
      <c r="L979" s="183" t="str">
        <f t="shared" ca="1" si="254"/>
        <v/>
      </c>
      <c r="M979" s="127" t="str">
        <f t="shared" ca="1" si="255"/>
        <v/>
      </c>
      <c r="N979" s="127" t="str">
        <f t="shared" ca="1" si="256"/>
        <v/>
      </c>
      <c r="O979" s="180" t="str">
        <f t="shared" ca="1" si="257"/>
        <v/>
      </c>
      <c r="P979" s="183" t="str">
        <f t="shared" ca="1" si="258"/>
        <v/>
      </c>
      <c r="Q979" s="120" t="str">
        <f t="shared" ca="1" si="244"/>
        <v/>
      </c>
      <c r="R979" s="77">
        <f ca="1">IFERROR(SUM($I$15:I979)/$N$5,"")</f>
        <v>0.20549750011260753</v>
      </c>
    </row>
    <row r="980" spans="1:18" x14ac:dyDescent="0.25">
      <c r="A980" s="169">
        <v>19</v>
      </c>
      <c r="B980" s="174">
        <f t="shared" si="259"/>
        <v>43600.499999997657</v>
      </c>
      <c r="C980" s="127" t="str">
        <f t="shared" ca="1" si="245"/>
        <v/>
      </c>
      <c r="D980" s="180">
        <f t="shared" ca="1" si="246"/>
        <v>605</v>
      </c>
      <c r="E980" s="180">
        <f t="shared" ca="1" si="247"/>
        <v>48</v>
      </c>
      <c r="F980" s="180">
        <f t="shared" ca="1" si="248"/>
        <v>14</v>
      </c>
      <c r="G980" s="180" t="str">
        <f t="shared" ca="1" si="249"/>
        <v/>
      </c>
      <c r="H980" s="180">
        <f t="shared" ca="1" si="250"/>
        <v>4987</v>
      </c>
      <c r="I980" s="183">
        <f t="shared" ca="1" si="251"/>
        <v>38</v>
      </c>
      <c r="J980" s="176" t="str">
        <f t="shared" ca="1" si="252"/>
        <v/>
      </c>
      <c r="K980" s="127" t="str">
        <f t="shared" ca="1" si="253"/>
        <v/>
      </c>
      <c r="L980" s="183" t="str">
        <f t="shared" ca="1" si="254"/>
        <v/>
      </c>
      <c r="M980" s="127" t="str">
        <f t="shared" ca="1" si="255"/>
        <v/>
      </c>
      <c r="N980" s="127" t="str">
        <f t="shared" ca="1" si="256"/>
        <v/>
      </c>
      <c r="O980" s="180" t="str">
        <f t="shared" ca="1" si="257"/>
        <v/>
      </c>
      <c r="P980" s="183" t="str">
        <f t="shared" ca="1" si="258"/>
        <v/>
      </c>
      <c r="Q980" s="120" t="str">
        <f t="shared" ca="1" si="244"/>
        <v/>
      </c>
      <c r="R980" s="77">
        <f ca="1">IFERROR(SUM($I$15:I980)/$N$5,"")</f>
        <v>0.20571145443898922</v>
      </c>
    </row>
    <row r="981" spans="1:18" x14ac:dyDescent="0.25">
      <c r="A981" s="169">
        <v>20</v>
      </c>
      <c r="B981" s="174">
        <f t="shared" si="259"/>
        <v>43600.541666664321</v>
      </c>
      <c r="C981" s="127" t="str">
        <f t="shared" ca="1" si="245"/>
        <v/>
      </c>
      <c r="D981" s="180">
        <f t="shared" ca="1" si="246"/>
        <v>604</v>
      </c>
      <c r="E981" s="180">
        <f t="shared" ca="1" si="247"/>
        <v>48</v>
      </c>
      <c r="F981" s="180">
        <f t="shared" ca="1" si="248"/>
        <v>15</v>
      </c>
      <c r="G981" s="180" t="str">
        <f t="shared" ca="1" si="249"/>
        <v/>
      </c>
      <c r="H981" s="180">
        <f t="shared" ca="1" si="250"/>
        <v>5276</v>
      </c>
      <c r="I981" s="183">
        <f t="shared" ca="1" si="251"/>
        <v>39</v>
      </c>
      <c r="J981" s="176" t="str">
        <f t="shared" ca="1" si="252"/>
        <v/>
      </c>
      <c r="K981" s="127" t="str">
        <f t="shared" ca="1" si="253"/>
        <v/>
      </c>
      <c r="L981" s="183" t="str">
        <f t="shared" ca="1" si="254"/>
        <v/>
      </c>
      <c r="M981" s="127" t="str">
        <f t="shared" ca="1" si="255"/>
        <v/>
      </c>
      <c r="N981" s="127" t="str">
        <f t="shared" ca="1" si="256"/>
        <v/>
      </c>
      <c r="O981" s="180" t="str">
        <f t="shared" ca="1" si="257"/>
        <v/>
      </c>
      <c r="P981" s="183" t="str">
        <f t="shared" ca="1" si="258"/>
        <v/>
      </c>
      <c r="Q981" s="120" t="str">
        <f t="shared" ca="1" si="244"/>
        <v/>
      </c>
      <c r="R981" s="77">
        <f ca="1">IFERROR(SUM($I$15:I981)/$N$5,"")</f>
        <v>0.20593103914238098</v>
      </c>
    </row>
    <row r="982" spans="1:18" x14ac:dyDescent="0.25">
      <c r="A982" s="169">
        <v>21</v>
      </c>
      <c r="B982" s="174">
        <f t="shared" si="259"/>
        <v>43600.583333330986</v>
      </c>
      <c r="C982" s="127" t="str">
        <f t="shared" ca="1" si="245"/>
        <v/>
      </c>
      <c r="D982" s="180">
        <f t="shared" ca="1" si="246"/>
        <v>583</v>
      </c>
      <c r="E982" s="180">
        <f t="shared" ca="1" si="247"/>
        <v>48</v>
      </c>
      <c r="F982" s="180">
        <f t="shared" ca="1" si="248"/>
        <v>14</v>
      </c>
      <c r="G982" s="180" t="str">
        <f t="shared" ca="1" si="249"/>
        <v/>
      </c>
      <c r="H982" s="180">
        <f t="shared" ca="1" si="250"/>
        <v>4976</v>
      </c>
      <c r="I982" s="183">
        <f t="shared" ca="1" si="251"/>
        <v>39</v>
      </c>
      <c r="J982" s="176" t="str">
        <f t="shared" ca="1" si="252"/>
        <v/>
      </c>
      <c r="K982" s="127" t="str">
        <f t="shared" ca="1" si="253"/>
        <v/>
      </c>
      <c r="L982" s="183" t="str">
        <f t="shared" ca="1" si="254"/>
        <v/>
      </c>
      <c r="M982" s="127" t="str">
        <f t="shared" ca="1" si="255"/>
        <v/>
      </c>
      <c r="N982" s="127" t="str">
        <f t="shared" ca="1" si="256"/>
        <v/>
      </c>
      <c r="O982" s="180" t="str">
        <f t="shared" ca="1" si="257"/>
        <v/>
      </c>
      <c r="P982" s="183" t="str">
        <f t="shared" ca="1" si="258"/>
        <v/>
      </c>
      <c r="Q982" s="120" t="str">
        <f t="shared" ca="1" si="244"/>
        <v/>
      </c>
      <c r="R982" s="77">
        <f ca="1">IFERROR(SUM($I$15:I982)/$N$5,"")</f>
        <v>0.20615062384577271</v>
      </c>
    </row>
    <row r="983" spans="1:18" x14ac:dyDescent="0.25">
      <c r="A983" s="169">
        <v>22</v>
      </c>
      <c r="B983" s="174">
        <f t="shared" si="259"/>
        <v>43600.62499999765</v>
      </c>
      <c r="C983" s="127" t="str">
        <f t="shared" ca="1" si="245"/>
        <v/>
      </c>
      <c r="D983" s="180">
        <f t="shared" ca="1" si="246"/>
        <v>622</v>
      </c>
      <c r="E983" s="180">
        <f t="shared" ca="1" si="247"/>
        <v>48</v>
      </c>
      <c r="F983" s="180">
        <f t="shared" ca="1" si="248"/>
        <v>15</v>
      </c>
      <c r="G983" s="180" t="str">
        <f t="shared" ca="1" si="249"/>
        <v/>
      </c>
      <c r="H983" s="180">
        <f t="shared" ca="1" si="250"/>
        <v>5426</v>
      </c>
      <c r="I983" s="183">
        <f t="shared" ca="1" si="251"/>
        <v>38</v>
      </c>
      <c r="J983" s="176" t="str">
        <f t="shared" ca="1" si="252"/>
        <v/>
      </c>
      <c r="K983" s="127" t="str">
        <f t="shared" ca="1" si="253"/>
        <v/>
      </c>
      <c r="L983" s="183" t="str">
        <f t="shared" ca="1" si="254"/>
        <v/>
      </c>
      <c r="M983" s="127" t="str">
        <f t="shared" ca="1" si="255"/>
        <v/>
      </c>
      <c r="N983" s="127" t="str">
        <f t="shared" ca="1" si="256"/>
        <v/>
      </c>
      <c r="O983" s="180" t="str">
        <f t="shared" ca="1" si="257"/>
        <v/>
      </c>
      <c r="P983" s="183" t="str">
        <f t="shared" ca="1" si="258"/>
        <v/>
      </c>
      <c r="Q983" s="120" t="str">
        <f t="shared" ca="1" si="244"/>
        <v/>
      </c>
      <c r="R983" s="77">
        <f ca="1">IFERROR(SUM($I$15:I983)/$N$5,"")</f>
        <v>0.20636457817215439</v>
      </c>
    </row>
    <row r="984" spans="1:18" x14ac:dyDescent="0.25">
      <c r="A984" s="169">
        <v>23</v>
      </c>
      <c r="B984" s="174">
        <f t="shared" si="259"/>
        <v>43600.666666664314</v>
      </c>
      <c r="C984" s="127" t="str">
        <f t="shared" ca="1" si="245"/>
        <v/>
      </c>
      <c r="D984" s="180">
        <f t="shared" ca="1" si="246"/>
        <v>594</v>
      </c>
      <c r="E984" s="180">
        <f t="shared" ca="1" si="247"/>
        <v>48</v>
      </c>
      <c r="F984" s="180">
        <f t="shared" ca="1" si="248"/>
        <v>14</v>
      </c>
      <c r="G984" s="180">
        <f t="shared" ca="1" si="249"/>
        <v>177.33</v>
      </c>
      <c r="H984" s="180">
        <f t="shared" ca="1" si="250"/>
        <v>5128</v>
      </c>
      <c r="I984" s="183">
        <f t="shared" ca="1" si="251"/>
        <v>37</v>
      </c>
      <c r="J984" s="176" t="str">
        <f t="shared" ca="1" si="252"/>
        <v/>
      </c>
      <c r="K984" s="127" t="str">
        <f t="shared" ca="1" si="253"/>
        <v/>
      </c>
      <c r="L984" s="183" t="str">
        <f t="shared" ca="1" si="254"/>
        <v/>
      </c>
      <c r="M984" s="127" t="str">
        <f t="shared" ca="1" si="255"/>
        <v/>
      </c>
      <c r="N984" s="127" t="str">
        <f t="shared" ca="1" si="256"/>
        <v/>
      </c>
      <c r="O984" s="180" t="str">
        <f t="shared" ca="1" si="257"/>
        <v/>
      </c>
      <c r="P984" s="183" t="str">
        <f t="shared" ca="1" si="258"/>
        <v/>
      </c>
      <c r="Q984" s="120" t="str">
        <f t="shared" ca="1" si="244"/>
        <v/>
      </c>
      <c r="R984" s="77">
        <f ca="1">IFERROR(SUM($I$15:I984)/$N$5,"")</f>
        <v>0.20657290212152607</v>
      </c>
    </row>
    <row r="985" spans="1:18" x14ac:dyDescent="0.25">
      <c r="A985" s="169">
        <v>24</v>
      </c>
      <c r="B985" s="174">
        <f t="shared" si="259"/>
        <v>43600.708333330978</v>
      </c>
      <c r="C985" s="127" t="str">
        <f t="shared" ca="1" si="245"/>
        <v/>
      </c>
      <c r="D985" s="180">
        <f t="shared" ca="1" si="246"/>
        <v>589</v>
      </c>
      <c r="E985" s="180">
        <f t="shared" ca="1" si="247"/>
        <v>48</v>
      </c>
      <c r="F985" s="180">
        <f t="shared" ca="1" si="248"/>
        <v>15</v>
      </c>
      <c r="G985" s="180" t="str">
        <f t="shared" ca="1" si="249"/>
        <v/>
      </c>
      <c r="H985" s="180">
        <f t="shared" ca="1" si="250"/>
        <v>4528</v>
      </c>
      <c r="I985" s="183">
        <f t="shared" ca="1" si="251"/>
        <v>36</v>
      </c>
      <c r="J985" s="176" t="str">
        <f t="shared" ca="1" si="252"/>
        <v/>
      </c>
      <c r="K985" s="127" t="str">
        <f t="shared" ca="1" si="253"/>
        <v/>
      </c>
      <c r="L985" s="183" t="str">
        <f t="shared" ca="1" si="254"/>
        <v/>
      </c>
      <c r="M985" s="127" t="str">
        <f t="shared" ca="1" si="255"/>
        <v/>
      </c>
      <c r="N985" s="127" t="str">
        <f t="shared" ca="1" si="256"/>
        <v/>
      </c>
      <c r="O985" s="180" t="str">
        <f t="shared" ca="1" si="257"/>
        <v/>
      </c>
      <c r="P985" s="183" t="str">
        <f t="shared" ca="1" si="258"/>
        <v/>
      </c>
      <c r="Q985" s="120" t="str">
        <f t="shared" ca="1" si="244"/>
        <v/>
      </c>
      <c r="R985" s="77">
        <f ca="1">IFERROR(SUM($I$15:I985)/$N$5,"")</f>
        <v>0.20677559569388768</v>
      </c>
    </row>
    <row r="986" spans="1:18" x14ac:dyDescent="0.25">
      <c r="A986" s="169">
        <v>25</v>
      </c>
      <c r="B986" s="174">
        <f t="shared" si="259"/>
        <v>43600.749999997643</v>
      </c>
      <c r="C986" s="127" t="str">
        <f t="shared" ca="1" si="245"/>
        <v/>
      </c>
      <c r="D986" s="180">
        <f t="shared" ca="1" si="246"/>
        <v>583</v>
      </c>
      <c r="E986" s="180">
        <f t="shared" ca="1" si="247"/>
        <v>48</v>
      </c>
      <c r="F986" s="180">
        <f t="shared" ca="1" si="248"/>
        <v>14</v>
      </c>
      <c r="G986" s="180" t="str">
        <f t="shared" ca="1" si="249"/>
        <v/>
      </c>
      <c r="H986" s="180">
        <f t="shared" ca="1" si="250"/>
        <v>5054</v>
      </c>
      <c r="I986" s="183">
        <f t="shared" ca="1" si="251"/>
        <v>37</v>
      </c>
      <c r="J986" s="176" t="str">
        <f t="shared" ca="1" si="252"/>
        <v/>
      </c>
      <c r="K986" s="127" t="str">
        <f t="shared" ca="1" si="253"/>
        <v/>
      </c>
      <c r="L986" s="183" t="str">
        <f t="shared" ca="1" si="254"/>
        <v/>
      </c>
      <c r="M986" s="127" t="str">
        <f t="shared" ca="1" si="255"/>
        <v/>
      </c>
      <c r="N986" s="127" t="str">
        <f t="shared" ca="1" si="256"/>
        <v/>
      </c>
      <c r="O986" s="180" t="str">
        <f t="shared" ca="1" si="257"/>
        <v/>
      </c>
      <c r="P986" s="183" t="str">
        <f t="shared" ca="1" si="258"/>
        <v/>
      </c>
      <c r="Q986" s="120" t="str">
        <f t="shared" ca="1" si="244"/>
        <v/>
      </c>
      <c r="R986" s="77">
        <f ca="1">IFERROR(SUM($I$15:I986)/$N$5,"")</f>
        <v>0.20698391964325932</v>
      </c>
    </row>
    <row r="987" spans="1:18" x14ac:dyDescent="0.25">
      <c r="A987" s="169">
        <v>26</v>
      </c>
      <c r="B987" s="174">
        <f t="shared" si="259"/>
        <v>43600.791666664307</v>
      </c>
      <c r="C987" s="127" t="str">
        <f t="shared" ca="1" si="245"/>
        <v/>
      </c>
      <c r="D987" s="180">
        <f t="shared" ca="1" si="246"/>
        <v>585</v>
      </c>
      <c r="E987" s="180">
        <f t="shared" ca="1" si="247"/>
        <v>48</v>
      </c>
      <c r="F987" s="180">
        <f t="shared" ca="1" si="248"/>
        <v>15</v>
      </c>
      <c r="G987" s="180" t="str">
        <f t="shared" ca="1" si="249"/>
        <v/>
      </c>
      <c r="H987" s="180">
        <f t="shared" ca="1" si="250"/>
        <v>5217</v>
      </c>
      <c r="I987" s="183">
        <f t="shared" ca="1" si="251"/>
        <v>36</v>
      </c>
      <c r="J987" s="176" t="str">
        <f t="shared" ca="1" si="252"/>
        <v/>
      </c>
      <c r="K987" s="127" t="str">
        <f t="shared" ca="1" si="253"/>
        <v/>
      </c>
      <c r="L987" s="183" t="str">
        <f t="shared" ca="1" si="254"/>
        <v/>
      </c>
      <c r="M987" s="127" t="str">
        <f t="shared" ca="1" si="255"/>
        <v/>
      </c>
      <c r="N987" s="127" t="str">
        <f t="shared" ca="1" si="256"/>
        <v/>
      </c>
      <c r="O987" s="180" t="str">
        <f t="shared" ca="1" si="257"/>
        <v/>
      </c>
      <c r="P987" s="183" t="str">
        <f t="shared" ca="1" si="258"/>
        <v/>
      </c>
      <c r="Q987" s="120" t="str">
        <f t="shared" ca="1" si="244"/>
        <v/>
      </c>
      <c r="R987" s="77">
        <f ca="1">IFERROR(SUM($I$15:I987)/$N$5,"")</f>
        <v>0.20718661321562093</v>
      </c>
    </row>
    <row r="988" spans="1:18" x14ac:dyDescent="0.25">
      <c r="A988" s="169">
        <v>27</v>
      </c>
      <c r="B988" s="174">
        <f t="shared" si="259"/>
        <v>43600.833333330971</v>
      </c>
      <c r="C988" s="127" t="str">
        <f t="shared" ca="1" si="245"/>
        <v/>
      </c>
      <c r="D988" s="180">
        <f t="shared" ca="1" si="246"/>
        <v>589</v>
      </c>
      <c r="E988" s="180">
        <f t="shared" ca="1" si="247"/>
        <v>48</v>
      </c>
      <c r="F988" s="180">
        <f t="shared" ca="1" si="248"/>
        <v>14</v>
      </c>
      <c r="G988" s="180" t="str">
        <f t="shared" ca="1" si="249"/>
        <v/>
      </c>
      <c r="H988" s="180">
        <f t="shared" ca="1" si="250"/>
        <v>4797</v>
      </c>
      <c r="I988" s="183">
        <f t="shared" ca="1" si="251"/>
        <v>36</v>
      </c>
      <c r="J988" s="176" t="str">
        <f t="shared" ca="1" si="252"/>
        <v/>
      </c>
      <c r="K988" s="127" t="str">
        <f t="shared" ca="1" si="253"/>
        <v/>
      </c>
      <c r="L988" s="183" t="str">
        <f t="shared" ca="1" si="254"/>
        <v/>
      </c>
      <c r="M988" s="127" t="str">
        <f t="shared" ca="1" si="255"/>
        <v/>
      </c>
      <c r="N988" s="127" t="str">
        <f t="shared" ca="1" si="256"/>
        <v/>
      </c>
      <c r="O988" s="180" t="str">
        <f t="shared" ca="1" si="257"/>
        <v/>
      </c>
      <c r="P988" s="183" t="str">
        <f t="shared" ca="1" si="258"/>
        <v/>
      </c>
      <c r="Q988" s="120" t="str">
        <f t="shared" ca="1" si="244"/>
        <v/>
      </c>
      <c r="R988" s="77">
        <f ca="1">IFERROR(SUM($I$15:I988)/$N$5,"")</f>
        <v>0.20738930678798254</v>
      </c>
    </row>
    <row r="989" spans="1:18" x14ac:dyDescent="0.25">
      <c r="A989" s="169">
        <v>28</v>
      </c>
      <c r="B989" s="174">
        <f t="shared" si="259"/>
        <v>43600.874999997635</v>
      </c>
      <c r="C989" s="127" t="str">
        <f t="shared" ca="1" si="245"/>
        <v/>
      </c>
      <c r="D989" s="180">
        <f t="shared" ca="1" si="246"/>
        <v>595</v>
      </c>
      <c r="E989" s="180">
        <f t="shared" ca="1" si="247"/>
        <v>48</v>
      </c>
      <c r="F989" s="180">
        <f t="shared" ca="1" si="248"/>
        <v>14</v>
      </c>
      <c r="G989" s="180" t="str">
        <f t="shared" ca="1" si="249"/>
        <v/>
      </c>
      <c r="H989" s="180">
        <f t="shared" ca="1" si="250"/>
        <v>4180</v>
      </c>
      <c r="I989" s="183">
        <f t="shared" ca="1" si="251"/>
        <v>38</v>
      </c>
      <c r="J989" s="176" t="str">
        <f t="shared" ca="1" si="252"/>
        <v/>
      </c>
      <c r="K989" s="127" t="str">
        <f t="shared" ca="1" si="253"/>
        <v/>
      </c>
      <c r="L989" s="183" t="str">
        <f t="shared" ca="1" si="254"/>
        <v/>
      </c>
      <c r="M989" s="127" t="str">
        <f t="shared" ca="1" si="255"/>
        <v/>
      </c>
      <c r="N989" s="127" t="str">
        <f t="shared" ca="1" si="256"/>
        <v/>
      </c>
      <c r="O989" s="180" t="str">
        <f t="shared" ca="1" si="257"/>
        <v/>
      </c>
      <c r="P989" s="183" t="str">
        <f t="shared" ca="1" si="258"/>
        <v/>
      </c>
      <c r="Q989" s="120" t="str">
        <f t="shared" ca="1" si="244"/>
        <v/>
      </c>
      <c r="R989" s="77">
        <f ca="1">IFERROR(SUM($I$15:I989)/$N$5,"")</f>
        <v>0.20760326111436422</v>
      </c>
    </row>
    <row r="990" spans="1:18" x14ac:dyDescent="0.25">
      <c r="A990" s="169">
        <v>29</v>
      </c>
      <c r="B990" s="174">
        <f t="shared" si="259"/>
        <v>43600.9166666643</v>
      </c>
      <c r="C990" s="127" t="str">
        <f t="shared" ca="1" si="245"/>
        <v/>
      </c>
      <c r="D990" s="180">
        <f t="shared" ca="1" si="246"/>
        <v>61</v>
      </c>
      <c r="E990" s="180">
        <f t="shared" ca="1" si="247"/>
        <v>48</v>
      </c>
      <c r="F990" s="180">
        <f t="shared" ca="1" si="248"/>
        <v>15</v>
      </c>
      <c r="G990" s="180" t="str">
        <f t="shared" ca="1" si="249"/>
        <v/>
      </c>
      <c r="H990" s="180">
        <f t="shared" ca="1" si="250"/>
        <v>4418</v>
      </c>
      <c r="I990" s="183">
        <f t="shared" ca="1" si="251"/>
        <v>39</v>
      </c>
      <c r="J990" s="176" t="str">
        <f t="shared" ca="1" si="252"/>
        <v/>
      </c>
      <c r="K990" s="127" t="str">
        <f t="shared" ca="1" si="253"/>
        <v/>
      </c>
      <c r="L990" s="183" t="str">
        <f t="shared" ca="1" si="254"/>
        <v/>
      </c>
      <c r="M990" s="127" t="str">
        <f t="shared" ca="1" si="255"/>
        <v/>
      </c>
      <c r="N990" s="127" t="str">
        <f t="shared" ca="1" si="256"/>
        <v/>
      </c>
      <c r="O990" s="180" t="str">
        <f t="shared" ca="1" si="257"/>
        <v/>
      </c>
      <c r="P990" s="183" t="str">
        <f t="shared" ca="1" si="258"/>
        <v/>
      </c>
      <c r="Q990" s="120" t="str">
        <f t="shared" ca="1" si="244"/>
        <v/>
      </c>
      <c r="R990" s="77">
        <f ca="1">IFERROR(SUM($I$15:I990)/$N$5,"")</f>
        <v>0.20782284581775595</v>
      </c>
    </row>
    <row r="991" spans="1:18" x14ac:dyDescent="0.25">
      <c r="A991" s="169">
        <v>30</v>
      </c>
      <c r="B991" s="174">
        <f t="shared" si="259"/>
        <v>43600.958333330964</v>
      </c>
      <c r="C991" s="127" t="str">
        <f t="shared" ca="1" si="245"/>
        <v/>
      </c>
      <c r="D991" s="180">
        <f t="shared" ca="1" si="246"/>
        <v>592</v>
      </c>
      <c r="E991" s="180">
        <f t="shared" ca="1" si="247"/>
        <v>48</v>
      </c>
      <c r="F991" s="180">
        <f t="shared" ca="1" si="248"/>
        <v>14</v>
      </c>
      <c r="G991" s="180" t="str">
        <f t="shared" ca="1" si="249"/>
        <v/>
      </c>
      <c r="H991" s="180">
        <f t="shared" ca="1" si="250"/>
        <v>5280</v>
      </c>
      <c r="I991" s="183">
        <f t="shared" ca="1" si="251"/>
        <v>38</v>
      </c>
      <c r="J991" s="176" t="str">
        <f t="shared" ca="1" si="252"/>
        <v/>
      </c>
      <c r="K991" s="127" t="str">
        <f t="shared" ca="1" si="253"/>
        <v/>
      </c>
      <c r="L991" s="183" t="str">
        <f t="shared" ca="1" si="254"/>
        <v/>
      </c>
      <c r="M991" s="127" t="str">
        <f t="shared" ca="1" si="255"/>
        <v/>
      </c>
      <c r="N991" s="127" t="str">
        <f t="shared" ca="1" si="256"/>
        <v/>
      </c>
      <c r="O991" s="180" t="str">
        <f t="shared" ca="1" si="257"/>
        <v/>
      </c>
      <c r="P991" s="183" t="str">
        <f t="shared" ca="1" si="258"/>
        <v/>
      </c>
      <c r="Q991" s="120" t="str">
        <f t="shared" ca="1" si="244"/>
        <v/>
      </c>
      <c r="R991" s="77">
        <f ca="1">IFERROR(SUM($I$15:I991)/$N$5,"")</f>
        <v>0.20803680014413764</v>
      </c>
    </row>
    <row r="992" spans="1:18" x14ac:dyDescent="0.25">
      <c r="A992" s="169">
        <v>31</v>
      </c>
      <c r="B992" s="174">
        <f t="shared" si="259"/>
        <v>43600.999999997628</v>
      </c>
      <c r="C992" s="127" t="str">
        <f t="shared" ca="1" si="245"/>
        <v/>
      </c>
      <c r="D992" s="180">
        <f t="shared" ca="1" si="246"/>
        <v>612</v>
      </c>
      <c r="E992" s="180">
        <f t="shared" ca="1" si="247"/>
        <v>48</v>
      </c>
      <c r="F992" s="180">
        <f t="shared" ca="1" si="248"/>
        <v>15</v>
      </c>
      <c r="G992" s="180" t="str">
        <f t="shared" ca="1" si="249"/>
        <v/>
      </c>
      <c r="H992" s="180">
        <f t="shared" ca="1" si="250"/>
        <v>4201</v>
      </c>
      <c r="I992" s="183">
        <f t="shared" ca="1" si="251"/>
        <v>39</v>
      </c>
      <c r="J992" s="176" t="str">
        <f t="shared" ca="1" si="252"/>
        <v/>
      </c>
      <c r="K992" s="127" t="str">
        <f t="shared" ca="1" si="253"/>
        <v/>
      </c>
      <c r="L992" s="183" t="str">
        <f t="shared" ca="1" si="254"/>
        <v/>
      </c>
      <c r="M992" s="127" t="str">
        <f t="shared" ca="1" si="255"/>
        <v/>
      </c>
      <c r="N992" s="127" t="str">
        <f t="shared" ca="1" si="256"/>
        <v/>
      </c>
      <c r="O992" s="180" t="str">
        <f t="shared" ca="1" si="257"/>
        <v/>
      </c>
      <c r="P992" s="183" t="str">
        <f t="shared" ca="1" si="258"/>
        <v/>
      </c>
      <c r="Q992" s="120" t="str">
        <f t="shared" ca="1" si="244"/>
        <v/>
      </c>
      <c r="R992" s="77">
        <f ca="1">IFERROR(SUM($I$15:I992)/$N$5,"")</f>
        <v>0.2082563848475294</v>
      </c>
    </row>
    <row r="993" spans="1:18" x14ac:dyDescent="0.25">
      <c r="A993" s="169">
        <v>32</v>
      </c>
      <c r="B993" s="174">
        <f t="shared" si="259"/>
        <v>43601.041666664292</v>
      </c>
      <c r="C993" s="127" t="str">
        <f t="shared" ca="1" si="245"/>
        <v/>
      </c>
      <c r="D993" s="180">
        <f t="shared" ca="1" si="246"/>
        <v>614</v>
      </c>
      <c r="E993" s="180">
        <f t="shared" ca="1" si="247"/>
        <v>48</v>
      </c>
      <c r="F993" s="180">
        <f t="shared" ca="1" si="248"/>
        <v>14</v>
      </c>
      <c r="G993" s="180" t="str">
        <f t="shared" ca="1" si="249"/>
        <v/>
      </c>
      <c r="H993" s="180">
        <f t="shared" ca="1" si="250"/>
        <v>4752</v>
      </c>
      <c r="I993" s="183">
        <f t="shared" ca="1" si="251"/>
        <v>31</v>
      </c>
      <c r="J993" s="176" t="str">
        <f t="shared" ca="1" si="252"/>
        <v/>
      </c>
      <c r="K993" s="127" t="str">
        <f t="shared" ca="1" si="253"/>
        <v/>
      </c>
      <c r="L993" s="183" t="str">
        <f t="shared" ca="1" si="254"/>
        <v/>
      </c>
      <c r="M993" s="127" t="str">
        <f t="shared" ca="1" si="255"/>
        <v/>
      </c>
      <c r="N993" s="127" t="str">
        <f t="shared" ca="1" si="256"/>
        <v/>
      </c>
      <c r="O993" s="180" t="str">
        <f t="shared" ca="1" si="257"/>
        <v/>
      </c>
      <c r="P993" s="183" t="str">
        <f t="shared" ca="1" si="258"/>
        <v/>
      </c>
      <c r="Q993" s="120" t="str">
        <f t="shared" ca="1" si="244"/>
        <v/>
      </c>
      <c r="R993" s="77">
        <f ca="1">IFERROR(SUM($I$15:I993)/$N$5,"")</f>
        <v>0.20843092653484077</v>
      </c>
    </row>
    <row r="994" spans="1:18" x14ac:dyDescent="0.25">
      <c r="A994" s="169">
        <v>33</v>
      </c>
      <c r="B994" s="174">
        <f t="shared" si="259"/>
        <v>43601.083333330957</v>
      </c>
      <c r="C994" s="127" t="str">
        <f t="shared" ca="1" si="245"/>
        <v/>
      </c>
      <c r="D994" s="180">
        <f t="shared" ca="1" si="246"/>
        <v>618</v>
      </c>
      <c r="E994" s="180">
        <f t="shared" ca="1" si="247"/>
        <v>48</v>
      </c>
      <c r="F994" s="180">
        <f t="shared" ca="1" si="248"/>
        <v>15</v>
      </c>
      <c r="G994" s="180" t="str">
        <f t="shared" ca="1" si="249"/>
        <v/>
      </c>
      <c r="H994" s="180">
        <f t="shared" ca="1" si="250"/>
        <v>4730</v>
      </c>
      <c r="I994" s="183">
        <f t="shared" ca="1" si="251"/>
        <v>30</v>
      </c>
      <c r="J994" s="176" t="str">
        <f t="shared" ca="1" si="252"/>
        <v/>
      </c>
      <c r="K994" s="127" t="str">
        <f t="shared" ca="1" si="253"/>
        <v/>
      </c>
      <c r="L994" s="183" t="str">
        <f t="shared" ca="1" si="254"/>
        <v/>
      </c>
      <c r="M994" s="127" t="str">
        <f t="shared" ca="1" si="255"/>
        <v/>
      </c>
      <c r="N994" s="127" t="str">
        <f t="shared" ca="1" si="256"/>
        <v/>
      </c>
      <c r="O994" s="180" t="str">
        <f t="shared" ca="1" si="257"/>
        <v/>
      </c>
      <c r="P994" s="183" t="str">
        <f t="shared" ca="1" si="258"/>
        <v/>
      </c>
      <c r="Q994" s="120" t="str">
        <f t="shared" ca="1" si="244"/>
        <v/>
      </c>
      <c r="R994" s="77">
        <f ca="1">IFERROR(SUM($I$15:I994)/$N$5,"")</f>
        <v>0.20859983784514211</v>
      </c>
    </row>
    <row r="995" spans="1:18" x14ac:dyDescent="0.25">
      <c r="A995" s="169">
        <v>34</v>
      </c>
      <c r="B995" s="174">
        <f t="shared" si="259"/>
        <v>43601.124999997621</v>
      </c>
      <c r="C995" s="127" t="str">
        <f t="shared" ca="1" si="245"/>
        <v/>
      </c>
      <c r="D995" s="180">
        <f t="shared" ca="1" si="246"/>
        <v>600</v>
      </c>
      <c r="E995" s="180">
        <f t="shared" ca="1" si="247"/>
        <v>48</v>
      </c>
      <c r="F995" s="180">
        <f t="shared" ca="1" si="248"/>
        <v>13</v>
      </c>
      <c r="G995" s="180" t="str">
        <f t="shared" ca="1" si="249"/>
        <v/>
      </c>
      <c r="H995" s="180">
        <f t="shared" ca="1" si="250"/>
        <v>4589</v>
      </c>
      <c r="I995" s="183">
        <f t="shared" ca="1" si="251"/>
        <v>33</v>
      </c>
      <c r="J995" s="176" t="str">
        <f t="shared" ca="1" si="252"/>
        <v/>
      </c>
      <c r="K995" s="127" t="str">
        <f t="shared" ca="1" si="253"/>
        <v/>
      </c>
      <c r="L995" s="183" t="str">
        <f t="shared" ca="1" si="254"/>
        <v/>
      </c>
      <c r="M995" s="127" t="str">
        <f t="shared" ca="1" si="255"/>
        <v/>
      </c>
      <c r="N995" s="127" t="str">
        <f t="shared" ca="1" si="256"/>
        <v/>
      </c>
      <c r="O995" s="180" t="str">
        <f t="shared" ca="1" si="257"/>
        <v/>
      </c>
      <c r="P995" s="183" t="str">
        <f t="shared" ca="1" si="258"/>
        <v/>
      </c>
      <c r="Q995" s="120" t="str">
        <f t="shared" ca="1" si="244"/>
        <v/>
      </c>
      <c r="R995" s="77">
        <f ca="1">IFERROR(SUM($I$15:I995)/$N$5,"")</f>
        <v>0.20878564028647359</v>
      </c>
    </row>
    <row r="996" spans="1:18" x14ac:dyDescent="0.25">
      <c r="A996" s="169">
        <v>35</v>
      </c>
      <c r="B996" s="174">
        <f t="shared" si="259"/>
        <v>43601.166666664285</v>
      </c>
      <c r="C996" s="127" t="str">
        <f t="shared" ca="1" si="245"/>
        <v/>
      </c>
      <c r="D996" s="180">
        <f t="shared" ca="1" si="246"/>
        <v>603</v>
      </c>
      <c r="E996" s="180">
        <f t="shared" ca="1" si="247"/>
        <v>48</v>
      </c>
      <c r="F996" s="180">
        <f t="shared" ca="1" si="248"/>
        <v>10</v>
      </c>
      <c r="G996" s="180" t="str">
        <f t="shared" ca="1" si="249"/>
        <v/>
      </c>
      <c r="H996" s="180">
        <f t="shared" ca="1" si="250"/>
        <v>4589</v>
      </c>
      <c r="I996" s="183">
        <f t="shared" ca="1" si="251"/>
        <v>31</v>
      </c>
      <c r="J996" s="176" t="str">
        <f t="shared" ca="1" si="252"/>
        <v/>
      </c>
      <c r="K996" s="127" t="str">
        <f t="shared" ca="1" si="253"/>
        <v/>
      </c>
      <c r="L996" s="183" t="str">
        <f t="shared" ca="1" si="254"/>
        <v/>
      </c>
      <c r="M996" s="127" t="str">
        <f t="shared" ca="1" si="255"/>
        <v/>
      </c>
      <c r="N996" s="127" t="str">
        <f t="shared" ca="1" si="256"/>
        <v/>
      </c>
      <c r="O996" s="180" t="str">
        <f t="shared" ca="1" si="257"/>
        <v/>
      </c>
      <c r="P996" s="183" t="str">
        <f t="shared" ca="1" si="258"/>
        <v/>
      </c>
      <c r="Q996" s="120" t="str">
        <f t="shared" ref="Q996:Q1059" ca="1" si="260">IFERROR(Q995-I996,"")</f>
        <v/>
      </c>
      <c r="R996" s="77">
        <f ca="1">IFERROR(SUM($I$15:I996)/$N$5,"")</f>
        <v>0.20896018197378496</v>
      </c>
    </row>
    <row r="997" spans="1:18" x14ac:dyDescent="0.25">
      <c r="A997" s="169">
        <v>36</v>
      </c>
      <c r="B997" s="174">
        <f t="shared" si="259"/>
        <v>43601.208333330949</v>
      </c>
      <c r="C997" s="127" t="str">
        <f t="shared" ca="1" si="245"/>
        <v/>
      </c>
      <c r="D997" s="180">
        <f t="shared" ca="1" si="246"/>
        <v>596</v>
      </c>
      <c r="E997" s="180">
        <f t="shared" ca="1" si="247"/>
        <v>48</v>
      </c>
      <c r="F997" s="180">
        <f t="shared" ca="1" si="248"/>
        <v>12</v>
      </c>
      <c r="G997" s="180" t="str">
        <f t="shared" ca="1" si="249"/>
        <v/>
      </c>
      <c r="H997" s="180">
        <f t="shared" ca="1" si="250"/>
        <v>4532</v>
      </c>
      <c r="I997" s="183">
        <f t="shared" ca="1" si="251"/>
        <v>32</v>
      </c>
      <c r="J997" s="176" t="str">
        <f t="shared" ca="1" si="252"/>
        <v/>
      </c>
      <c r="K997" s="127" t="str">
        <f t="shared" ca="1" si="253"/>
        <v/>
      </c>
      <c r="L997" s="183" t="str">
        <f t="shared" ca="1" si="254"/>
        <v/>
      </c>
      <c r="M997" s="127" t="str">
        <f t="shared" ca="1" si="255"/>
        <v/>
      </c>
      <c r="N997" s="127" t="str">
        <f t="shared" ca="1" si="256"/>
        <v/>
      </c>
      <c r="O997" s="180" t="str">
        <f t="shared" ca="1" si="257"/>
        <v/>
      </c>
      <c r="P997" s="183" t="str">
        <f t="shared" ca="1" si="258"/>
        <v/>
      </c>
      <c r="Q997" s="120" t="str">
        <f t="shared" ca="1" si="260"/>
        <v/>
      </c>
      <c r="R997" s="77">
        <f ca="1">IFERROR(SUM($I$15:I997)/$N$5,"")</f>
        <v>0.20914035403810638</v>
      </c>
    </row>
    <row r="998" spans="1:18" x14ac:dyDescent="0.25">
      <c r="A998" s="169">
        <v>37</v>
      </c>
      <c r="B998" s="174">
        <f t="shared" si="259"/>
        <v>43601.249999997613</v>
      </c>
      <c r="C998" s="127" t="str">
        <f t="shared" ca="1" si="245"/>
        <v/>
      </c>
      <c r="D998" s="180">
        <f t="shared" ca="1" si="246"/>
        <v>603</v>
      </c>
      <c r="E998" s="180">
        <f t="shared" ca="1" si="247"/>
        <v>48</v>
      </c>
      <c r="F998" s="180">
        <f t="shared" ca="1" si="248"/>
        <v>12</v>
      </c>
      <c r="G998" s="180" t="str">
        <f t="shared" ca="1" si="249"/>
        <v/>
      </c>
      <c r="H998" s="180">
        <f t="shared" ca="1" si="250"/>
        <v>4448</v>
      </c>
      <c r="I998" s="183">
        <f t="shared" ca="1" si="251"/>
        <v>30</v>
      </c>
      <c r="J998" s="176" t="str">
        <f t="shared" ca="1" si="252"/>
        <v/>
      </c>
      <c r="K998" s="127" t="str">
        <f t="shared" ca="1" si="253"/>
        <v/>
      </c>
      <c r="L998" s="183" t="str">
        <f t="shared" ca="1" si="254"/>
        <v/>
      </c>
      <c r="M998" s="127" t="str">
        <f t="shared" ca="1" si="255"/>
        <v/>
      </c>
      <c r="N998" s="127" t="str">
        <f t="shared" ca="1" si="256"/>
        <v/>
      </c>
      <c r="O998" s="180" t="str">
        <f t="shared" ca="1" si="257"/>
        <v/>
      </c>
      <c r="P998" s="183" t="str">
        <f t="shared" ca="1" si="258"/>
        <v/>
      </c>
      <c r="Q998" s="120" t="str">
        <f t="shared" ca="1" si="260"/>
        <v/>
      </c>
      <c r="R998" s="77">
        <f ca="1">IFERROR(SUM($I$15:I998)/$N$5,"")</f>
        <v>0.20930926534840774</v>
      </c>
    </row>
    <row r="999" spans="1:18" x14ac:dyDescent="0.25">
      <c r="A999" s="169">
        <v>14</v>
      </c>
      <c r="B999" s="174">
        <f t="shared" si="259"/>
        <v>43601.291666664278</v>
      </c>
      <c r="C999" s="127" t="str">
        <f t="shared" ca="1" si="245"/>
        <v/>
      </c>
      <c r="D999" s="180">
        <f t="shared" ca="1" si="246"/>
        <v>600</v>
      </c>
      <c r="E999" s="180">
        <f t="shared" ca="1" si="247"/>
        <v>48</v>
      </c>
      <c r="F999" s="180">
        <f t="shared" ca="1" si="248"/>
        <v>10</v>
      </c>
      <c r="G999" s="180" t="str">
        <f t="shared" ca="1" si="249"/>
        <v/>
      </c>
      <c r="H999" s="180">
        <f t="shared" ca="1" si="250"/>
        <v>4369</v>
      </c>
      <c r="I999" s="183">
        <f t="shared" ca="1" si="251"/>
        <v>32</v>
      </c>
      <c r="J999" s="176" t="str">
        <f t="shared" ca="1" si="252"/>
        <v/>
      </c>
      <c r="K999" s="127" t="str">
        <f t="shared" ca="1" si="253"/>
        <v/>
      </c>
      <c r="L999" s="183" t="str">
        <f t="shared" ca="1" si="254"/>
        <v/>
      </c>
      <c r="M999" s="127" t="str">
        <f t="shared" ca="1" si="255"/>
        <v/>
      </c>
      <c r="N999" s="127" t="str">
        <f t="shared" ca="1" si="256"/>
        <v/>
      </c>
      <c r="O999" s="180" t="str">
        <f t="shared" ca="1" si="257"/>
        <v/>
      </c>
      <c r="P999" s="183" t="str">
        <f t="shared" ca="1" si="258"/>
        <v/>
      </c>
      <c r="Q999" s="120" t="str">
        <f t="shared" ca="1" si="260"/>
        <v/>
      </c>
      <c r="R999" s="77">
        <f ca="1">IFERROR(SUM($I$15:I999)/$N$5,"")</f>
        <v>0.20948943741272916</v>
      </c>
    </row>
    <row r="1000" spans="1:18" x14ac:dyDescent="0.25">
      <c r="A1000" s="169">
        <v>15</v>
      </c>
      <c r="B1000" s="174">
        <f t="shared" si="259"/>
        <v>43601.333333330942</v>
      </c>
      <c r="C1000" s="127" t="str">
        <f t="shared" ca="1" si="245"/>
        <v/>
      </c>
      <c r="D1000" s="180">
        <f t="shared" ca="1" si="246"/>
        <v>615</v>
      </c>
      <c r="E1000" s="180">
        <f t="shared" ca="1" si="247"/>
        <v>48</v>
      </c>
      <c r="F1000" s="180">
        <f t="shared" ca="1" si="248"/>
        <v>8</v>
      </c>
      <c r="G1000" s="180">
        <f t="shared" ca="1" si="249"/>
        <v>196.73</v>
      </c>
      <c r="H1000" s="180">
        <f t="shared" ca="1" si="250"/>
        <v>3973</v>
      </c>
      <c r="I1000" s="183">
        <f t="shared" ca="1" si="251"/>
        <v>34</v>
      </c>
      <c r="J1000" s="176" t="str">
        <f t="shared" ca="1" si="252"/>
        <v/>
      </c>
      <c r="K1000" s="127" t="str">
        <f t="shared" ca="1" si="253"/>
        <v/>
      </c>
      <c r="L1000" s="183" t="str">
        <f t="shared" ca="1" si="254"/>
        <v/>
      </c>
      <c r="M1000" s="127" t="str">
        <f t="shared" ca="1" si="255"/>
        <v/>
      </c>
      <c r="N1000" s="127" t="str">
        <f t="shared" ca="1" si="256"/>
        <v/>
      </c>
      <c r="O1000" s="180" t="str">
        <f t="shared" ca="1" si="257"/>
        <v/>
      </c>
      <c r="P1000" s="183" t="str">
        <f t="shared" ca="1" si="258"/>
        <v/>
      </c>
      <c r="Q1000" s="120" t="str">
        <f t="shared" ca="1" si="260"/>
        <v/>
      </c>
      <c r="R1000" s="77">
        <f ca="1">IFERROR(SUM($I$15:I1000)/$N$5,"")</f>
        <v>0.20968087023107068</v>
      </c>
    </row>
    <row r="1001" spans="1:18" x14ac:dyDescent="0.25">
      <c r="A1001" s="169">
        <v>16</v>
      </c>
      <c r="B1001" s="174">
        <f t="shared" si="259"/>
        <v>43601.374999997606</v>
      </c>
      <c r="C1001" s="127" t="str">
        <f t="shared" ca="1" si="245"/>
        <v/>
      </c>
      <c r="D1001" s="180">
        <f t="shared" ca="1" si="246"/>
        <v>596</v>
      </c>
      <c r="E1001" s="180">
        <f t="shared" ca="1" si="247"/>
        <v>48</v>
      </c>
      <c r="F1001" s="180">
        <f t="shared" ca="1" si="248"/>
        <v>12</v>
      </c>
      <c r="G1001" s="180" t="str">
        <f t="shared" ca="1" si="249"/>
        <v/>
      </c>
      <c r="H1001" s="180">
        <f t="shared" ca="1" si="250"/>
        <v>4722</v>
      </c>
      <c r="I1001" s="183">
        <f t="shared" ca="1" si="251"/>
        <v>31</v>
      </c>
      <c r="J1001" s="176" t="str">
        <f t="shared" ca="1" si="252"/>
        <v/>
      </c>
      <c r="K1001" s="127" t="str">
        <f t="shared" ca="1" si="253"/>
        <v/>
      </c>
      <c r="L1001" s="183" t="str">
        <f t="shared" ca="1" si="254"/>
        <v/>
      </c>
      <c r="M1001" s="127" t="str">
        <f t="shared" ca="1" si="255"/>
        <v/>
      </c>
      <c r="N1001" s="127" t="str">
        <f t="shared" ca="1" si="256"/>
        <v/>
      </c>
      <c r="O1001" s="180" t="str">
        <f t="shared" ca="1" si="257"/>
        <v/>
      </c>
      <c r="P1001" s="183" t="str">
        <f t="shared" ca="1" si="258"/>
        <v/>
      </c>
      <c r="Q1001" s="120" t="str">
        <f t="shared" ca="1" si="260"/>
        <v/>
      </c>
      <c r="R1001" s="77">
        <f ca="1">IFERROR(SUM($I$15:I1001)/$N$5,"")</f>
        <v>0.20985541191838206</v>
      </c>
    </row>
    <row r="1002" spans="1:18" x14ac:dyDescent="0.25">
      <c r="A1002" s="169">
        <v>17</v>
      </c>
      <c r="B1002" s="174">
        <f t="shared" si="259"/>
        <v>43601.41666666427</v>
      </c>
      <c r="C1002" s="127" t="str">
        <f t="shared" ca="1" si="245"/>
        <v/>
      </c>
      <c r="D1002" s="180">
        <f t="shared" ca="1" si="246"/>
        <v>603</v>
      </c>
      <c r="E1002" s="180">
        <f t="shared" ca="1" si="247"/>
        <v>48</v>
      </c>
      <c r="F1002" s="180">
        <f t="shared" ca="1" si="248"/>
        <v>12</v>
      </c>
      <c r="G1002" s="180" t="str">
        <f t="shared" ca="1" si="249"/>
        <v/>
      </c>
      <c r="H1002" s="180">
        <f t="shared" ca="1" si="250"/>
        <v>4436</v>
      </c>
      <c r="I1002" s="183">
        <f t="shared" ca="1" si="251"/>
        <v>32</v>
      </c>
      <c r="J1002" s="176" t="str">
        <f t="shared" ca="1" si="252"/>
        <v/>
      </c>
      <c r="K1002" s="127" t="str">
        <f t="shared" ca="1" si="253"/>
        <v/>
      </c>
      <c r="L1002" s="183" t="str">
        <f t="shared" ca="1" si="254"/>
        <v/>
      </c>
      <c r="M1002" s="127" t="str">
        <f t="shared" ca="1" si="255"/>
        <v/>
      </c>
      <c r="N1002" s="127" t="str">
        <f t="shared" ca="1" si="256"/>
        <v/>
      </c>
      <c r="O1002" s="180" t="str">
        <f t="shared" ca="1" si="257"/>
        <v/>
      </c>
      <c r="P1002" s="183" t="str">
        <f t="shared" ca="1" si="258"/>
        <v/>
      </c>
      <c r="Q1002" s="120" t="str">
        <f t="shared" ca="1" si="260"/>
        <v/>
      </c>
      <c r="R1002" s="77">
        <f ca="1">IFERROR(SUM($I$15:I1002)/$N$5,"")</f>
        <v>0.21003558398270347</v>
      </c>
    </row>
    <row r="1003" spans="1:18" x14ac:dyDescent="0.25">
      <c r="A1003" s="169">
        <v>18</v>
      </c>
      <c r="B1003" s="174">
        <f t="shared" si="259"/>
        <v>43601.458333330935</v>
      </c>
      <c r="C1003" s="127" t="str">
        <f t="shared" ca="1" si="245"/>
        <v/>
      </c>
      <c r="D1003" s="180">
        <f t="shared" ca="1" si="246"/>
        <v>596</v>
      </c>
      <c r="E1003" s="180">
        <f t="shared" ca="1" si="247"/>
        <v>48</v>
      </c>
      <c r="F1003" s="180">
        <f t="shared" ca="1" si="248"/>
        <v>10</v>
      </c>
      <c r="G1003" s="180" t="str">
        <f t="shared" ca="1" si="249"/>
        <v/>
      </c>
      <c r="H1003" s="180">
        <f t="shared" ca="1" si="250"/>
        <v>4552</v>
      </c>
      <c r="I1003" s="183">
        <f t="shared" ca="1" si="251"/>
        <v>33</v>
      </c>
      <c r="J1003" s="176" t="str">
        <f t="shared" ca="1" si="252"/>
        <v/>
      </c>
      <c r="K1003" s="127" t="str">
        <f t="shared" ca="1" si="253"/>
        <v/>
      </c>
      <c r="L1003" s="183" t="str">
        <f t="shared" ca="1" si="254"/>
        <v/>
      </c>
      <c r="M1003" s="127" t="str">
        <f t="shared" ca="1" si="255"/>
        <v/>
      </c>
      <c r="N1003" s="127" t="str">
        <f t="shared" ca="1" si="256"/>
        <v/>
      </c>
      <c r="O1003" s="180" t="str">
        <f t="shared" ca="1" si="257"/>
        <v/>
      </c>
      <c r="P1003" s="183" t="str">
        <f t="shared" ca="1" si="258"/>
        <v/>
      </c>
      <c r="Q1003" s="120" t="str">
        <f t="shared" ca="1" si="260"/>
        <v/>
      </c>
      <c r="R1003" s="77">
        <f ca="1">IFERROR(SUM($I$15:I1003)/$N$5,"")</f>
        <v>0.21022138642403496</v>
      </c>
    </row>
    <row r="1004" spans="1:18" x14ac:dyDescent="0.25">
      <c r="A1004" s="169">
        <v>19</v>
      </c>
      <c r="B1004" s="174">
        <f t="shared" si="259"/>
        <v>43601.499999997599</v>
      </c>
      <c r="C1004" s="127" t="str">
        <f t="shared" ca="1" si="245"/>
        <v/>
      </c>
      <c r="D1004" s="180">
        <f t="shared" ca="1" si="246"/>
        <v>597</v>
      </c>
      <c r="E1004" s="180">
        <f t="shared" ca="1" si="247"/>
        <v>48</v>
      </c>
      <c r="F1004" s="180">
        <f t="shared" ca="1" si="248"/>
        <v>12</v>
      </c>
      <c r="G1004" s="180" t="str">
        <f t="shared" ca="1" si="249"/>
        <v/>
      </c>
      <c r="H1004" s="180">
        <f t="shared" ca="1" si="250"/>
        <v>4356</v>
      </c>
      <c r="I1004" s="183">
        <f t="shared" ca="1" si="251"/>
        <v>32</v>
      </c>
      <c r="J1004" s="176" t="str">
        <f t="shared" ca="1" si="252"/>
        <v/>
      </c>
      <c r="K1004" s="127" t="str">
        <f t="shared" ca="1" si="253"/>
        <v/>
      </c>
      <c r="L1004" s="183" t="str">
        <f t="shared" ca="1" si="254"/>
        <v/>
      </c>
      <c r="M1004" s="127" t="str">
        <f t="shared" ca="1" si="255"/>
        <v/>
      </c>
      <c r="N1004" s="127" t="str">
        <f t="shared" ca="1" si="256"/>
        <v/>
      </c>
      <c r="O1004" s="180" t="str">
        <f t="shared" ca="1" si="257"/>
        <v/>
      </c>
      <c r="P1004" s="183" t="str">
        <f t="shared" ca="1" si="258"/>
        <v/>
      </c>
      <c r="Q1004" s="120" t="str">
        <f t="shared" ca="1" si="260"/>
        <v/>
      </c>
      <c r="R1004" s="77">
        <f ca="1">IFERROR(SUM($I$15:I1004)/$N$5,"")</f>
        <v>0.21040155848835637</v>
      </c>
    </row>
    <row r="1005" spans="1:18" x14ac:dyDescent="0.25">
      <c r="A1005" s="169">
        <v>20</v>
      </c>
      <c r="B1005" s="174">
        <f t="shared" si="259"/>
        <v>43601.541666664263</v>
      </c>
      <c r="C1005" s="127" t="str">
        <f t="shared" ca="1" si="245"/>
        <v/>
      </c>
      <c r="D1005" s="180">
        <f t="shared" ca="1" si="246"/>
        <v>604</v>
      </c>
      <c r="E1005" s="180">
        <f t="shared" ca="1" si="247"/>
        <v>48</v>
      </c>
      <c r="F1005" s="180">
        <f t="shared" ca="1" si="248"/>
        <v>11</v>
      </c>
      <c r="G1005" s="180" t="str">
        <f t="shared" ca="1" si="249"/>
        <v/>
      </c>
      <c r="H1005" s="180">
        <f t="shared" ca="1" si="250"/>
        <v>4879</v>
      </c>
      <c r="I1005" s="183">
        <f t="shared" ca="1" si="251"/>
        <v>35</v>
      </c>
      <c r="J1005" s="176" t="str">
        <f t="shared" ca="1" si="252"/>
        <v/>
      </c>
      <c r="K1005" s="127" t="str">
        <f t="shared" ca="1" si="253"/>
        <v/>
      </c>
      <c r="L1005" s="183" t="str">
        <f t="shared" ca="1" si="254"/>
        <v/>
      </c>
      <c r="M1005" s="127" t="str">
        <f t="shared" ca="1" si="255"/>
        <v/>
      </c>
      <c r="N1005" s="127" t="str">
        <f t="shared" ca="1" si="256"/>
        <v/>
      </c>
      <c r="O1005" s="180" t="str">
        <f t="shared" ca="1" si="257"/>
        <v/>
      </c>
      <c r="P1005" s="183" t="str">
        <f t="shared" ca="1" si="258"/>
        <v/>
      </c>
      <c r="Q1005" s="120" t="str">
        <f t="shared" ca="1" si="260"/>
        <v/>
      </c>
      <c r="R1005" s="77">
        <f ca="1">IFERROR(SUM($I$15:I1005)/$N$5,"")</f>
        <v>0.21059862168370794</v>
      </c>
    </row>
    <row r="1006" spans="1:18" x14ac:dyDescent="0.25">
      <c r="A1006" s="169">
        <v>21</v>
      </c>
      <c r="B1006" s="174">
        <f t="shared" si="259"/>
        <v>43601.583333330927</v>
      </c>
      <c r="C1006" s="127" t="str">
        <f t="shared" ca="1" si="245"/>
        <v/>
      </c>
      <c r="D1006" s="180">
        <f t="shared" ca="1" si="246"/>
        <v>583</v>
      </c>
      <c r="E1006" s="180">
        <f t="shared" ca="1" si="247"/>
        <v>48</v>
      </c>
      <c r="F1006" s="180">
        <f t="shared" ca="1" si="248"/>
        <v>11</v>
      </c>
      <c r="G1006" s="180" t="str">
        <f t="shared" ca="1" si="249"/>
        <v/>
      </c>
      <c r="H1006" s="180">
        <f t="shared" ca="1" si="250"/>
        <v>4592</v>
      </c>
      <c r="I1006" s="183">
        <f t="shared" ca="1" si="251"/>
        <v>32</v>
      </c>
      <c r="J1006" s="176" t="str">
        <f t="shared" ca="1" si="252"/>
        <v/>
      </c>
      <c r="K1006" s="127" t="str">
        <f t="shared" ca="1" si="253"/>
        <v/>
      </c>
      <c r="L1006" s="183" t="str">
        <f t="shared" ca="1" si="254"/>
        <v/>
      </c>
      <c r="M1006" s="127" t="str">
        <f t="shared" ca="1" si="255"/>
        <v/>
      </c>
      <c r="N1006" s="127" t="str">
        <f t="shared" ca="1" si="256"/>
        <v/>
      </c>
      <c r="O1006" s="180" t="str">
        <f t="shared" ca="1" si="257"/>
        <v/>
      </c>
      <c r="P1006" s="183" t="str">
        <f t="shared" ca="1" si="258"/>
        <v/>
      </c>
      <c r="Q1006" s="120" t="str">
        <f t="shared" ca="1" si="260"/>
        <v/>
      </c>
      <c r="R1006" s="77">
        <f ca="1">IFERROR(SUM($I$15:I1006)/$N$5,"")</f>
        <v>0.21077879374802938</v>
      </c>
    </row>
    <row r="1007" spans="1:18" x14ac:dyDescent="0.25">
      <c r="A1007" s="169">
        <v>22</v>
      </c>
      <c r="B1007" s="174">
        <f t="shared" si="259"/>
        <v>43601.624999997592</v>
      </c>
      <c r="C1007" s="127" t="str">
        <f t="shared" ca="1" si="245"/>
        <v/>
      </c>
      <c r="D1007" s="180">
        <f t="shared" ca="1" si="246"/>
        <v>622</v>
      </c>
      <c r="E1007" s="180">
        <f t="shared" ca="1" si="247"/>
        <v>48</v>
      </c>
      <c r="F1007" s="180">
        <f t="shared" ca="1" si="248"/>
        <v>11</v>
      </c>
      <c r="G1007" s="180" t="str">
        <f t="shared" ca="1" si="249"/>
        <v/>
      </c>
      <c r="H1007" s="180">
        <f t="shared" ca="1" si="250"/>
        <v>4956</v>
      </c>
      <c r="I1007" s="183">
        <f t="shared" ca="1" si="251"/>
        <v>33</v>
      </c>
      <c r="J1007" s="176" t="str">
        <f t="shared" ca="1" si="252"/>
        <v/>
      </c>
      <c r="K1007" s="127" t="str">
        <f t="shared" ca="1" si="253"/>
        <v/>
      </c>
      <c r="L1007" s="183" t="str">
        <f t="shared" ca="1" si="254"/>
        <v/>
      </c>
      <c r="M1007" s="127" t="str">
        <f t="shared" ca="1" si="255"/>
        <v/>
      </c>
      <c r="N1007" s="127" t="str">
        <f t="shared" ca="1" si="256"/>
        <v/>
      </c>
      <c r="O1007" s="180" t="str">
        <f t="shared" ca="1" si="257"/>
        <v/>
      </c>
      <c r="P1007" s="183" t="str">
        <f t="shared" ca="1" si="258"/>
        <v/>
      </c>
      <c r="Q1007" s="120" t="str">
        <f t="shared" ca="1" si="260"/>
        <v/>
      </c>
      <c r="R1007" s="77">
        <f ca="1">IFERROR(SUM($I$15:I1007)/$N$5,"")</f>
        <v>0.21096459618936084</v>
      </c>
    </row>
    <row r="1008" spans="1:18" x14ac:dyDescent="0.25">
      <c r="A1008" s="169">
        <v>23</v>
      </c>
      <c r="B1008" s="174">
        <f t="shared" si="259"/>
        <v>43601.666666664256</v>
      </c>
      <c r="C1008" s="127" t="str">
        <f t="shared" ca="1" si="245"/>
        <v/>
      </c>
      <c r="D1008" s="180">
        <f t="shared" ca="1" si="246"/>
        <v>594</v>
      </c>
      <c r="E1008" s="180">
        <f t="shared" ca="1" si="247"/>
        <v>48</v>
      </c>
      <c r="F1008" s="180">
        <f t="shared" ca="1" si="248"/>
        <v>12</v>
      </c>
      <c r="G1008" s="180" t="str">
        <f t="shared" ca="1" si="249"/>
        <v/>
      </c>
      <c r="H1008" s="180">
        <f t="shared" ca="1" si="250"/>
        <v>4687</v>
      </c>
      <c r="I1008" s="183">
        <f t="shared" ca="1" si="251"/>
        <v>32</v>
      </c>
      <c r="J1008" s="176" t="str">
        <f t="shared" ca="1" si="252"/>
        <v/>
      </c>
      <c r="K1008" s="127" t="str">
        <f t="shared" ca="1" si="253"/>
        <v/>
      </c>
      <c r="L1008" s="183" t="str">
        <f t="shared" ca="1" si="254"/>
        <v/>
      </c>
      <c r="M1008" s="127" t="str">
        <f t="shared" ca="1" si="255"/>
        <v/>
      </c>
      <c r="N1008" s="127" t="str">
        <f t="shared" ca="1" si="256"/>
        <v/>
      </c>
      <c r="O1008" s="180" t="str">
        <f t="shared" ca="1" si="257"/>
        <v/>
      </c>
      <c r="P1008" s="183" t="str">
        <f t="shared" ca="1" si="258"/>
        <v/>
      </c>
      <c r="Q1008" s="120" t="str">
        <f t="shared" ca="1" si="260"/>
        <v/>
      </c>
      <c r="R1008" s="77">
        <f ca="1">IFERROR(SUM($I$15:I1008)/$N$5,"")</f>
        <v>0.21114476825368228</v>
      </c>
    </row>
    <row r="1009" spans="1:18" x14ac:dyDescent="0.25">
      <c r="A1009" s="169">
        <v>24</v>
      </c>
      <c r="B1009" s="174">
        <f t="shared" si="259"/>
        <v>43601.70833333092</v>
      </c>
      <c r="C1009" s="127" t="str">
        <f t="shared" ca="1" si="245"/>
        <v/>
      </c>
      <c r="D1009" s="180">
        <f t="shared" ca="1" si="246"/>
        <v>589</v>
      </c>
      <c r="E1009" s="180">
        <f t="shared" ca="1" si="247"/>
        <v>48</v>
      </c>
      <c r="F1009" s="180">
        <f t="shared" ca="1" si="248"/>
        <v>10</v>
      </c>
      <c r="G1009" s="180" t="str">
        <f t="shared" ca="1" si="249"/>
        <v/>
      </c>
      <c r="H1009" s="180">
        <f t="shared" ca="1" si="250"/>
        <v>4987</v>
      </c>
      <c r="I1009" s="183">
        <f t="shared" ca="1" si="251"/>
        <v>35</v>
      </c>
      <c r="J1009" s="176" t="str">
        <f t="shared" ca="1" si="252"/>
        <v/>
      </c>
      <c r="K1009" s="127" t="str">
        <f t="shared" ca="1" si="253"/>
        <v/>
      </c>
      <c r="L1009" s="183" t="str">
        <f t="shared" ca="1" si="254"/>
        <v/>
      </c>
      <c r="M1009" s="127" t="str">
        <f t="shared" ca="1" si="255"/>
        <v/>
      </c>
      <c r="N1009" s="127" t="str">
        <f t="shared" ca="1" si="256"/>
        <v/>
      </c>
      <c r="O1009" s="180" t="str">
        <f t="shared" ca="1" si="257"/>
        <v/>
      </c>
      <c r="P1009" s="183" t="str">
        <f t="shared" ca="1" si="258"/>
        <v/>
      </c>
      <c r="Q1009" s="120" t="str">
        <f t="shared" ca="1" si="260"/>
        <v/>
      </c>
      <c r="R1009" s="77">
        <f ca="1">IFERROR(SUM($I$15:I1009)/$N$5,"")</f>
        <v>0.21134183144903382</v>
      </c>
    </row>
    <row r="1010" spans="1:18" x14ac:dyDescent="0.25">
      <c r="A1010" s="169">
        <v>25</v>
      </c>
      <c r="B1010" s="174">
        <f t="shared" si="259"/>
        <v>43601.749999997584</v>
      </c>
      <c r="C1010" s="127" t="str">
        <f t="shared" ca="1" si="245"/>
        <v/>
      </c>
      <c r="D1010" s="180">
        <f t="shared" ca="1" si="246"/>
        <v>603</v>
      </c>
      <c r="E1010" s="180">
        <f t="shared" ca="1" si="247"/>
        <v>48</v>
      </c>
      <c r="F1010" s="180">
        <f t="shared" ca="1" si="248"/>
        <v>13</v>
      </c>
      <c r="G1010" s="180" t="str">
        <f t="shared" ca="1" si="249"/>
        <v/>
      </c>
      <c r="H1010" s="180">
        <f t="shared" ca="1" si="250"/>
        <v>4358</v>
      </c>
      <c r="I1010" s="183">
        <f t="shared" ca="1" si="251"/>
        <v>34</v>
      </c>
      <c r="J1010" s="176" t="str">
        <f t="shared" ca="1" si="252"/>
        <v/>
      </c>
      <c r="K1010" s="127" t="str">
        <f t="shared" ca="1" si="253"/>
        <v/>
      </c>
      <c r="L1010" s="183" t="str">
        <f t="shared" ca="1" si="254"/>
        <v/>
      </c>
      <c r="M1010" s="127" t="str">
        <f t="shared" ca="1" si="255"/>
        <v/>
      </c>
      <c r="N1010" s="127" t="str">
        <f t="shared" ca="1" si="256"/>
        <v/>
      </c>
      <c r="O1010" s="180" t="str">
        <f t="shared" ca="1" si="257"/>
        <v/>
      </c>
      <c r="P1010" s="183" t="str">
        <f t="shared" ca="1" si="258"/>
        <v/>
      </c>
      <c r="Q1010" s="120" t="str">
        <f t="shared" ca="1" si="260"/>
        <v/>
      </c>
      <c r="R1010" s="77">
        <f ca="1">IFERROR(SUM($I$15:I1010)/$N$5,"")</f>
        <v>0.21153326426737534</v>
      </c>
    </row>
    <row r="1011" spans="1:18" x14ac:dyDescent="0.25">
      <c r="A1011" s="169">
        <v>26</v>
      </c>
      <c r="B1011" s="174">
        <f t="shared" si="259"/>
        <v>43601.791666664249</v>
      </c>
      <c r="C1011" s="127" t="str">
        <f t="shared" ca="1" si="245"/>
        <v/>
      </c>
      <c r="D1011" s="180">
        <f t="shared" ca="1" si="246"/>
        <v>604</v>
      </c>
      <c r="E1011" s="180">
        <f t="shared" ca="1" si="247"/>
        <v>48</v>
      </c>
      <c r="F1011" s="180">
        <f t="shared" ca="1" si="248"/>
        <v>8</v>
      </c>
      <c r="G1011" s="180" t="str">
        <f t="shared" ca="1" si="249"/>
        <v/>
      </c>
      <c r="H1011" s="180">
        <f t="shared" ca="1" si="250"/>
        <v>4197</v>
      </c>
      <c r="I1011" s="183">
        <f t="shared" ca="1" si="251"/>
        <v>34</v>
      </c>
      <c r="J1011" s="176" t="str">
        <f t="shared" ca="1" si="252"/>
        <v/>
      </c>
      <c r="K1011" s="127" t="str">
        <f t="shared" ca="1" si="253"/>
        <v/>
      </c>
      <c r="L1011" s="183" t="str">
        <f t="shared" ca="1" si="254"/>
        <v/>
      </c>
      <c r="M1011" s="127" t="str">
        <f t="shared" ca="1" si="255"/>
        <v/>
      </c>
      <c r="N1011" s="127" t="str">
        <f t="shared" ca="1" si="256"/>
        <v/>
      </c>
      <c r="O1011" s="180" t="str">
        <f t="shared" ca="1" si="257"/>
        <v/>
      </c>
      <c r="P1011" s="183" t="str">
        <f t="shared" ca="1" si="258"/>
        <v/>
      </c>
      <c r="Q1011" s="120" t="str">
        <f t="shared" ca="1" si="260"/>
        <v/>
      </c>
      <c r="R1011" s="77">
        <f ca="1">IFERROR(SUM($I$15:I1011)/$N$5,"")</f>
        <v>0.21172469708571687</v>
      </c>
    </row>
    <row r="1012" spans="1:18" x14ac:dyDescent="0.25">
      <c r="A1012" s="169">
        <v>27</v>
      </c>
      <c r="B1012" s="174">
        <f t="shared" si="259"/>
        <v>43601.833333330913</v>
      </c>
      <c r="C1012" s="127" t="str">
        <f t="shared" ca="1" si="245"/>
        <v/>
      </c>
      <c r="D1012" s="180">
        <f t="shared" ca="1" si="246"/>
        <v>617</v>
      </c>
      <c r="E1012" s="180">
        <f t="shared" ca="1" si="247"/>
        <v>48</v>
      </c>
      <c r="F1012" s="180">
        <f t="shared" ca="1" si="248"/>
        <v>12</v>
      </c>
      <c r="G1012" s="180" t="str">
        <f t="shared" ca="1" si="249"/>
        <v/>
      </c>
      <c r="H1012" s="180">
        <f t="shared" ca="1" si="250"/>
        <v>4637</v>
      </c>
      <c r="I1012" s="183">
        <f t="shared" ca="1" si="251"/>
        <v>31</v>
      </c>
      <c r="J1012" s="176" t="str">
        <f t="shared" ca="1" si="252"/>
        <v/>
      </c>
      <c r="K1012" s="127" t="str">
        <f t="shared" ca="1" si="253"/>
        <v/>
      </c>
      <c r="L1012" s="183" t="str">
        <f t="shared" ca="1" si="254"/>
        <v/>
      </c>
      <c r="M1012" s="127" t="str">
        <f t="shared" ca="1" si="255"/>
        <v/>
      </c>
      <c r="N1012" s="127" t="str">
        <f t="shared" ca="1" si="256"/>
        <v/>
      </c>
      <c r="O1012" s="180" t="str">
        <f t="shared" ca="1" si="257"/>
        <v/>
      </c>
      <c r="P1012" s="183" t="str">
        <f t="shared" ca="1" si="258"/>
        <v/>
      </c>
      <c r="Q1012" s="120" t="str">
        <f t="shared" ca="1" si="260"/>
        <v/>
      </c>
      <c r="R1012" s="77">
        <f ca="1">IFERROR(SUM($I$15:I1012)/$N$5,"")</f>
        <v>0.21189923877302824</v>
      </c>
    </row>
    <row r="1013" spans="1:18" x14ac:dyDescent="0.25">
      <c r="A1013" s="169">
        <v>28</v>
      </c>
      <c r="B1013" s="174">
        <f t="shared" si="259"/>
        <v>43601.874999997577</v>
      </c>
      <c r="C1013" s="127" t="str">
        <f t="shared" ca="1" si="245"/>
        <v/>
      </c>
      <c r="D1013" s="180">
        <f t="shared" ca="1" si="246"/>
        <v>598</v>
      </c>
      <c r="E1013" s="180">
        <f t="shared" ca="1" si="247"/>
        <v>48</v>
      </c>
      <c r="F1013" s="180">
        <f t="shared" ca="1" si="248"/>
        <v>12</v>
      </c>
      <c r="G1013" s="180" t="str">
        <f t="shared" ca="1" si="249"/>
        <v/>
      </c>
      <c r="H1013" s="180">
        <f t="shared" ca="1" si="250"/>
        <v>4448</v>
      </c>
      <c r="I1013" s="183">
        <f t="shared" ca="1" si="251"/>
        <v>32</v>
      </c>
      <c r="J1013" s="176" t="str">
        <f t="shared" ca="1" si="252"/>
        <v/>
      </c>
      <c r="K1013" s="127" t="str">
        <f t="shared" ca="1" si="253"/>
        <v/>
      </c>
      <c r="L1013" s="183" t="str">
        <f t="shared" ca="1" si="254"/>
        <v/>
      </c>
      <c r="M1013" s="127" t="str">
        <f t="shared" ca="1" si="255"/>
        <v/>
      </c>
      <c r="N1013" s="127" t="str">
        <f t="shared" ca="1" si="256"/>
        <v/>
      </c>
      <c r="O1013" s="180" t="str">
        <f t="shared" ca="1" si="257"/>
        <v/>
      </c>
      <c r="P1013" s="183" t="str">
        <f t="shared" ca="1" si="258"/>
        <v/>
      </c>
      <c r="Q1013" s="120" t="str">
        <f t="shared" ca="1" si="260"/>
        <v/>
      </c>
      <c r="R1013" s="77">
        <f ca="1">IFERROR(SUM($I$15:I1013)/$N$5,"")</f>
        <v>0.21207941083734966</v>
      </c>
    </row>
    <row r="1014" spans="1:18" x14ac:dyDescent="0.25">
      <c r="A1014" s="169">
        <v>29</v>
      </c>
      <c r="B1014" s="174">
        <f t="shared" si="259"/>
        <v>43601.916666664241</v>
      </c>
      <c r="C1014" s="127" t="str">
        <f t="shared" ca="1" si="245"/>
        <v/>
      </c>
      <c r="D1014" s="180">
        <f t="shared" ca="1" si="246"/>
        <v>592</v>
      </c>
      <c r="E1014" s="180">
        <f t="shared" ca="1" si="247"/>
        <v>48</v>
      </c>
      <c r="F1014" s="180">
        <f t="shared" ca="1" si="248"/>
        <v>10</v>
      </c>
      <c r="G1014" s="180" t="str">
        <f t="shared" ca="1" si="249"/>
        <v/>
      </c>
      <c r="H1014" s="180">
        <f t="shared" ca="1" si="250"/>
        <v>4394</v>
      </c>
      <c r="I1014" s="183">
        <f t="shared" ca="1" si="251"/>
        <v>33</v>
      </c>
      <c r="J1014" s="176" t="str">
        <f t="shared" ca="1" si="252"/>
        <v/>
      </c>
      <c r="K1014" s="127" t="str">
        <f t="shared" ca="1" si="253"/>
        <v/>
      </c>
      <c r="L1014" s="183" t="str">
        <f t="shared" ca="1" si="254"/>
        <v/>
      </c>
      <c r="M1014" s="127" t="str">
        <f t="shared" ca="1" si="255"/>
        <v/>
      </c>
      <c r="N1014" s="127" t="str">
        <f t="shared" ca="1" si="256"/>
        <v/>
      </c>
      <c r="O1014" s="180" t="str">
        <f t="shared" ca="1" si="257"/>
        <v/>
      </c>
      <c r="P1014" s="183" t="str">
        <f t="shared" ca="1" si="258"/>
        <v/>
      </c>
      <c r="Q1014" s="120" t="str">
        <f t="shared" ca="1" si="260"/>
        <v/>
      </c>
      <c r="R1014" s="77">
        <f ca="1">IFERROR(SUM($I$15:I1014)/$N$5,"")</f>
        <v>0.21226521327868114</v>
      </c>
    </row>
    <row r="1015" spans="1:18" x14ac:dyDescent="0.25">
      <c r="A1015" s="169">
        <v>30</v>
      </c>
      <c r="B1015" s="174">
        <f t="shared" si="259"/>
        <v>43601.958333330906</v>
      </c>
      <c r="C1015" s="127" t="str">
        <f t="shared" ca="1" si="245"/>
        <v/>
      </c>
      <c r="D1015" s="180">
        <f t="shared" ca="1" si="246"/>
        <v>597</v>
      </c>
      <c r="E1015" s="180">
        <f t="shared" ca="1" si="247"/>
        <v>48</v>
      </c>
      <c r="F1015" s="180">
        <f t="shared" ca="1" si="248"/>
        <v>12</v>
      </c>
      <c r="G1015" s="180" t="str">
        <f t="shared" ca="1" si="249"/>
        <v/>
      </c>
      <c r="H1015" s="180">
        <f t="shared" ca="1" si="250"/>
        <v>4440</v>
      </c>
      <c r="I1015" s="183">
        <f t="shared" ca="1" si="251"/>
        <v>32</v>
      </c>
      <c r="J1015" s="176" t="str">
        <f t="shared" ca="1" si="252"/>
        <v/>
      </c>
      <c r="K1015" s="127" t="str">
        <f t="shared" ca="1" si="253"/>
        <v/>
      </c>
      <c r="L1015" s="183" t="str">
        <f t="shared" ca="1" si="254"/>
        <v/>
      </c>
      <c r="M1015" s="127" t="str">
        <f t="shared" ca="1" si="255"/>
        <v/>
      </c>
      <c r="N1015" s="127" t="str">
        <f t="shared" ca="1" si="256"/>
        <v/>
      </c>
      <c r="O1015" s="180" t="str">
        <f t="shared" ca="1" si="257"/>
        <v/>
      </c>
      <c r="P1015" s="183" t="str">
        <f t="shared" ca="1" si="258"/>
        <v/>
      </c>
      <c r="Q1015" s="120" t="str">
        <f t="shared" ca="1" si="260"/>
        <v/>
      </c>
      <c r="R1015" s="77">
        <f ca="1">IFERROR(SUM($I$15:I1015)/$N$5,"")</f>
        <v>0.21244538534300256</v>
      </c>
    </row>
    <row r="1016" spans="1:18" x14ac:dyDescent="0.25">
      <c r="A1016" s="169">
        <v>31</v>
      </c>
      <c r="B1016" s="174">
        <f t="shared" si="259"/>
        <v>43601.99999999757</v>
      </c>
      <c r="C1016" s="127" t="str">
        <f t="shared" ca="1" si="245"/>
        <v/>
      </c>
      <c r="D1016" s="180">
        <f t="shared" ca="1" si="246"/>
        <v>597</v>
      </c>
      <c r="E1016" s="180">
        <f t="shared" ca="1" si="247"/>
        <v>48</v>
      </c>
      <c r="F1016" s="180">
        <f t="shared" ca="1" si="248"/>
        <v>11</v>
      </c>
      <c r="G1016" s="180" t="str">
        <f t="shared" ca="1" si="249"/>
        <v/>
      </c>
      <c r="H1016" s="180">
        <f t="shared" ca="1" si="250"/>
        <v>4550</v>
      </c>
      <c r="I1016" s="183">
        <f t="shared" ca="1" si="251"/>
        <v>33</v>
      </c>
      <c r="J1016" s="176" t="str">
        <f t="shared" ca="1" si="252"/>
        <v/>
      </c>
      <c r="K1016" s="127" t="str">
        <f t="shared" ca="1" si="253"/>
        <v/>
      </c>
      <c r="L1016" s="183" t="str">
        <f t="shared" ca="1" si="254"/>
        <v/>
      </c>
      <c r="M1016" s="127" t="str">
        <f t="shared" ca="1" si="255"/>
        <v/>
      </c>
      <c r="N1016" s="127" t="str">
        <f t="shared" ca="1" si="256"/>
        <v/>
      </c>
      <c r="O1016" s="180" t="str">
        <f t="shared" ca="1" si="257"/>
        <v/>
      </c>
      <c r="P1016" s="183" t="str">
        <f t="shared" ca="1" si="258"/>
        <v/>
      </c>
      <c r="Q1016" s="120" t="str">
        <f t="shared" ca="1" si="260"/>
        <v/>
      </c>
      <c r="R1016" s="77">
        <f ca="1">IFERROR(SUM($I$15:I1016)/$N$5,"")</f>
        <v>0.21263118778433404</v>
      </c>
    </row>
    <row r="1017" spans="1:18" x14ac:dyDescent="0.25">
      <c r="A1017" s="169">
        <v>32</v>
      </c>
      <c r="B1017" s="174">
        <f t="shared" si="259"/>
        <v>43602.041666664234</v>
      </c>
      <c r="C1017" s="127" t="str">
        <f t="shared" ca="1" si="245"/>
        <v/>
      </c>
      <c r="D1017" s="180">
        <f t="shared" ca="1" si="246"/>
        <v>601</v>
      </c>
      <c r="E1017" s="180">
        <f t="shared" ca="1" si="247"/>
        <v>48</v>
      </c>
      <c r="F1017" s="180">
        <f t="shared" ca="1" si="248"/>
        <v>11</v>
      </c>
      <c r="G1017" s="180" t="str">
        <f t="shared" ca="1" si="249"/>
        <v/>
      </c>
      <c r="H1017" s="180">
        <f t="shared" ca="1" si="250"/>
        <v>4306</v>
      </c>
      <c r="I1017" s="183">
        <f t="shared" ca="1" si="251"/>
        <v>32</v>
      </c>
      <c r="J1017" s="176" t="str">
        <f t="shared" ca="1" si="252"/>
        <v/>
      </c>
      <c r="K1017" s="127" t="str">
        <f t="shared" ca="1" si="253"/>
        <v/>
      </c>
      <c r="L1017" s="183" t="str">
        <f t="shared" ca="1" si="254"/>
        <v/>
      </c>
      <c r="M1017" s="127" t="str">
        <f t="shared" ca="1" si="255"/>
        <v/>
      </c>
      <c r="N1017" s="127" t="str">
        <f t="shared" ca="1" si="256"/>
        <v/>
      </c>
      <c r="O1017" s="180" t="str">
        <f t="shared" ca="1" si="257"/>
        <v/>
      </c>
      <c r="P1017" s="183" t="str">
        <f t="shared" ca="1" si="258"/>
        <v/>
      </c>
      <c r="Q1017" s="120" t="str">
        <f t="shared" ca="1" si="260"/>
        <v/>
      </c>
      <c r="R1017" s="77">
        <f ca="1">IFERROR(SUM($I$15:I1017)/$N$5,"")</f>
        <v>0.21281135984865546</v>
      </c>
    </row>
    <row r="1018" spans="1:18" x14ac:dyDescent="0.25">
      <c r="A1018" s="169">
        <v>33</v>
      </c>
      <c r="B1018" s="174">
        <f t="shared" si="259"/>
        <v>43602.083333330898</v>
      </c>
      <c r="C1018" s="127" t="str">
        <f t="shared" ca="1" si="245"/>
        <v/>
      </c>
      <c r="D1018" s="180">
        <f t="shared" ca="1" si="246"/>
        <v>605</v>
      </c>
      <c r="E1018" s="180">
        <f t="shared" ca="1" si="247"/>
        <v>48</v>
      </c>
      <c r="F1018" s="180">
        <f t="shared" ca="1" si="248"/>
        <v>10</v>
      </c>
      <c r="G1018" s="180" t="str">
        <f t="shared" ca="1" si="249"/>
        <v/>
      </c>
      <c r="H1018" s="180">
        <f t="shared" ca="1" si="250"/>
        <v>4545</v>
      </c>
      <c r="I1018" s="183">
        <f t="shared" ca="1" si="251"/>
        <v>32</v>
      </c>
      <c r="J1018" s="176" t="str">
        <f t="shared" ca="1" si="252"/>
        <v/>
      </c>
      <c r="K1018" s="127" t="str">
        <f t="shared" ca="1" si="253"/>
        <v/>
      </c>
      <c r="L1018" s="183" t="str">
        <f t="shared" ca="1" si="254"/>
        <v/>
      </c>
      <c r="M1018" s="127" t="str">
        <f t="shared" ca="1" si="255"/>
        <v/>
      </c>
      <c r="N1018" s="127" t="str">
        <f t="shared" ca="1" si="256"/>
        <v/>
      </c>
      <c r="O1018" s="180" t="str">
        <f t="shared" ca="1" si="257"/>
        <v/>
      </c>
      <c r="P1018" s="183" t="str">
        <f t="shared" ca="1" si="258"/>
        <v/>
      </c>
      <c r="Q1018" s="120" t="str">
        <f t="shared" ca="1" si="260"/>
        <v/>
      </c>
      <c r="R1018" s="77">
        <f ca="1">IFERROR(SUM($I$15:I1018)/$N$5,"")</f>
        <v>0.2129915319129769</v>
      </c>
    </row>
    <row r="1019" spans="1:18" x14ac:dyDescent="0.25">
      <c r="A1019" s="169">
        <v>34</v>
      </c>
      <c r="B1019" s="174">
        <f t="shared" si="259"/>
        <v>43602.124999997563</v>
      </c>
      <c r="C1019" s="127" t="str">
        <f t="shared" ca="1" si="245"/>
        <v/>
      </c>
      <c r="D1019" s="180">
        <f t="shared" ca="1" si="246"/>
        <v>587</v>
      </c>
      <c r="E1019" s="180">
        <f t="shared" ca="1" si="247"/>
        <v>48</v>
      </c>
      <c r="F1019" s="180">
        <f t="shared" ca="1" si="248"/>
        <v>12</v>
      </c>
      <c r="G1019" s="180" t="str">
        <f t="shared" ca="1" si="249"/>
        <v/>
      </c>
      <c r="H1019" s="180">
        <f t="shared" ca="1" si="250"/>
        <v>4467</v>
      </c>
      <c r="I1019" s="183">
        <f t="shared" ca="1" si="251"/>
        <v>33</v>
      </c>
      <c r="J1019" s="176" t="str">
        <f t="shared" ca="1" si="252"/>
        <v/>
      </c>
      <c r="K1019" s="127" t="str">
        <f t="shared" ca="1" si="253"/>
        <v/>
      </c>
      <c r="L1019" s="183" t="str">
        <f t="shared" ca="1" si="254"/>
        <v/>
      </c>
      <c r="M1019" s="127" t="str">
        <f t="shared" ca="1" si="255"/>
        <v/>
      </c>
      <c r="N1019" s="127" t="str">
        <f t="shared" ca="1" si="256"/>
        <v/>
      </c>
      <c r="O1019" s="180" t="str">
        <f t="shared" ca="1" si="257"/>
        <v/>
      </c>
      <c r="P1019" s="183" t="str">
        <f t="shared" ca="1" si="258"/>
        <v/>
      </c>
      <c r="Q1019" s="120" t="str">
        <f t="shared" ca="1" si="260"/>
        <v/>
      </c>
      <c r="R1019" s="77">
        <f ca="1">IFERROR(SUM($I$15:I1019)/$N$5,"")</f>
        <v>0.21317733435430836</v>
      </c>
    </row>
    <row r="1020" spans="1:18" x14ac:dyDescent="0.25">
      <c r="A1020" s="169">
        <v>35</v>
      </c>
      <c r="B1020" s="174">
        <f t="shared" si="259"/>
        <v>43602.166666664227</v>
      </c>
      <c r="C1020" s="127" t="str">
        <f t="shared" ca="1" si="245"/>
        <v/>
      </c>
      <c r="D1020" s="180">
        <f t="shared" ca="1" si="246"/>
        <v>591</v>
      </c>
      <c r="E1020" s="180">
        <f t="shared" ca="1" si="247"/>
        <v>48</v>
      </c>
      <c r="F1020" s="180">
        <f t="shared" ca="1" si="248"/>
        <v>8</v>
      </c>
      <c r="G1020" s="180" t="str">
        <f t="shared" ca="1" si="249"/>
        <v/>
      </c>
      <c r="H1020" s="180">
        <f t="shared" ca="1" si="250"/>
        <v>4603</v>
      </c>
      <c r="I1020" s="183">
        <f t="shared" ca="1" si="251"/>
        <v>30</v>
      </c>
      <c r="J1020" s="176" t="str">
        <f t="shared" ca="1" si="252"/>
        <v/>
      </c>
      <c r="K1020" s="127" t="str">
        <f t="shared" ca="1" si="253"/>
        <v/>
      </c>
      <c r="L1020" s="183" t="str">
        <f t="shared" ca="1" si="254"/>
        <v/>
      </c>
      <c r="M1020" s="127" t="str">
        <f t="shared" ca="1" si="255"/>
        <v/>
      </c>
      <c r="N1020" s="127" t="str">
        <f t="shared" ca="1" si="256"/>
        <v/>
      </c>
      <c r="O1020" s="180" t="str">
        <f t="shared" ca="1" si="257"/>
        <v/>
      </c>
      <c r="P1020" s="183" t="str">
        <f t="shared" ca="1" si="258"/>
        <v/>
      </c>
      <c r="Q1020" s="120" t="str">
        <f t="shared" ca="1" si="260"/>
        <v/>
      </c>
      <c r="R1020" s="77">
        <f ca="1">IFERROR(SUM($I$15:I1020)/$N$5,"")</f>
        <v>0.21334624566460969</v>
      </c>
    </row>
    <row r="1021" spans="1:18" x14ac:dyDescent="0.25">
      <c r="A1021" s="169">
        <v>36</v>
      </c>
      <c r="B1021" s="174">
        <f t="shared" si="259"/>
        <v>43602.208333330891</v>
      </c>
      <c r="C1021" s="127" t="str">
        <f t="shared" ca="1" si="245"/>
        <v/>
      </c>
      <c r="D1021" s="180">
        <f t="shared" ca="1" si="246"/>
        <v>604</v>
      </c>
      <c r="E1021" s="180">
        <f t="shared" ca="1" si="247"/>
        <v>48</v>
      </c>
      <c r="F1021" s="180">
        <f t="shared" ca="1" si="248"/>
        <v>13</v>
      </c>
      <c r="G1021" s="180" t="str">
        <f t="shared" ca="1" si="249"/>
        <v/>
      </c>
      <c r="H1021" s="180">
        <f t="shared" ca="1" si="250"/>
        <v>4677</v>
      </c>
      <c r="I1021" s="183">
        <f t="shared" ca="1" si="251"/>
        <v>34</v>
      </c>
      <c r="J1021" s="176" t="str">
        <f t="shared" ca="1" si="252"/>
        <v/>
      </c>
      <c r="K1021" s="127" t="str">
        <f t="shared" ca="1" si="253"/>
        <v/>
      </c>
      <c r="L1021" s="183" t="str">
        <f t="shared" ca="1" si="254"/>
        <v/>
      </c>
      <c r="M1021" s="127" t="str">
        <f t="shared" ca="1" si="255"/>
        <v/>
      </c>
      <c r="N1021" s="127" t="str">
        <f t="shared" ca="1" si="256"/>
        <v/>
      </c>
      <c r="O1021" s="180" t="str">
        <f t="shared" ca="1" si="257"/>
        <v/>
      </c>
      <c r="P1021" s="183" t="str">
        <f t="shared" ca="1" si="258"/>
        <v/>
      </c>
      <c r="Q1021" s="120" t="str">
        <f t="shared" ca="1" si="260"/>
        <v/>
      </c>
      <c r="R1021" s="77">
        <f ca="1">IFERROR(SUM($I$15:I1021)/$N$5,"")</f>
        <v>0.21353767848295122</v>
      </c>
    </row>
    <row r="1022" spans="1:18" x14ac:dyDescent="0.25">
      <c r="A1022" s="169">
        <v>37</v>
      </c>
      <c r="B1022" s="174">
        <f t="shared" si="259"/>
        <v>43602.249999997555</v>
      </c>
      <c r="C1022" s="127" t="str">
        <f t="shared" ca="1" si="245"/>
        <v/>
      </c>
      <c r="D1022" s="180">
        <f t="shared" ca="1" si="246"/>
        <v>598</v>
      </c>
      <c r="E1022" s="180">
        <f t="shared" ca="1" si="247"/>
        <v>48</v>
      </c>
      <c r="F1022" s="180">
        <f t="shared" ca="1" si="248"/>
        <v>9</v>
      </c>
      <c r="G1022" s="180" t="str">
        <f t="shared" ca="1" si="249"/>
        <v/>
      </c>
      <c r="H1022" s="180">
        <f t="shared" ca="1" si="250"/>
        <v>4101</v>
      </c>
      <c r="I1022" s="183">
        <f t="shared" ca="1" si="251"/>
        <v>32</v>
      </c>
      <c r="J1022" s="176" t="str">
        <f t="shared" ca="1" si="252"/>
        <v/>
      </c>
      <c r="K1022" s="127" t="str">
        <f t="shared" ca="1" si="253"/>
        <v/>
      </c>
      <c r="L1022" s="183" t="str">
        <f t="shared" ca="1" si="254"/>
        <v/>
      </c>
      <c r="M1022" s="127" t="str">
        <f t="shared" ca="1" si="255"/>
        <v/>
      </c>
      <c r="N1022" s="127" t="str">
        <f t="shared" ca="1" si="256"/>
        <v/>
      </c>
      <c r="O1022" s="180" t="str">
        <f t="shared" ca="1" si="257"/>
        <v/>
      </c>
      <c r="P1022" s="183" t="str">
        <f t="shared" ca="1" si="258"/>
        <v/>
      </c>
      <c r="Q1022" s="120" t="str">
        <f t="shared" ca="1" si="260"/>
        <v/>
      </c>
      <c r="R1022" s="77">
        <f ca="1">IFERROR(SUM($I$15:I1022)/$N$5,"")</f>
        <v>0.21371785054727266</v>
      </c>
    </row>
    <row r="1023" spans="1:18" x14ac:dyDescent="0.25">
      <c r="A1023" s="169">
        <v>14</v>
      </c>
      <c r="B1023" s="174">
        <f t="shared" si="259"/>
        <v>43602.29166666422</v>
      </c>
      <c r="C1023" s="127" t="str">
        <f t="shared" ca="1" si="245"/>
        <v/>
      </c>
      <c r="D1023" s="180">
        <f t="shared" ca="1" si="246"/>
        <v>601</v>
      </c>
      <c r="E1023" s="180">
        <f t="shared" ca="1" si="247"/>
        <v>48</v>
      </c>
      <c r="F1023" s="180">
        <f t="shared" ca="1" si="248"/>
        <v>10</v>
      </c>
      <c r="G1023" s="180">
        <f t="shared" ca="1" si="249"/>
        <v>196.73</v>
      </c>
      <c r="H1023" s="180">
        <f t="shared" ca="1" si="250"/>
        <v>4545</v>
      </c>
      <c r="I1023" s="183">
        <f t="shared" ca="1" si="251"/>
        <v>27</v>
      </c>
      <c r="J1023" s="176" t="str">
        <f t="shared" ca="1" si="252"/>
        <v/>
      </c>
      <c r="K1023" s="127" t="str">
        <f t="shared" ca="1" si="253"/>
        <v/>
      </c>
      <c r="L1023" s="183" t="str">
        <f t="shared" ca="1" si="254"/>
        <v/>
      </c>
      <c r="M1023" s="127" t="str">
        <f t="shared" ca="1" si="255"/>
        <v/>
      </c>
      <c r="N1023" s="127" t="str">
        <f t="shared" ca="1" si="256"/>
        <v/>
      </c>
      <c r="O1023" s="180" t="str">
        <f t="shared" ca="1" si="257"/>
        <v/>
      </c>
      <c r="P1023" s="183" t="str">
        <f t="shared" ca="1" si="258"/>
        <v/>
      </c>
      <c r="Q1023" s="120" t="str">
        <f t="shared" ca="1" si="260"/>
        <v/>
      </c>
      <c r="R1023" s="77">
        <f ca="1">IFERROR(SUM($I$15:I1023)/$N$5,"")</f>
        <v>0.21386987072654384</v>
      </c>
    </row>
    <row r="1024" spans="1:18" x14ac:dyDescent="0.25">
      <c r="A1024" s="169">
        <v>15</v>
      </c>
      <c r="B1024" s="174">
        <f t="shared" si="259"/>
        <v>43602.333333330884</v>
      </c>
      <c r="C1024" s="127" t="str">
        <f t="shared" ca="1" si="245"/>
        <v/>
      </c>
      <c r="D1024" s="180">
        <f t="shared" ca="1" si="246"/>
        <v>587</v>
      </c>
      <c r="E1024" s="180">
        <f t="shared" ca="1" si="247"/>
        <v>48</v>
      </c>
      <c r="F1024" s="180">
        <f t="shared" ca="1" si="248"/>
        <v>12</v>
      </c>
      <c r="G1024" s="180" t="str">
        <f t="shared" ca="1" si="249"/>
        <v/>
      </c>
      <c r="H1024" s="180">
        <f t="shared" ca="1" si="250"/>
        <v>4467</v>
      </c>
      <c r="I1024" s="183">
        <f t="shared" ca="1" si="251"/>
        <v>26</v>
      </c>
      <c r="J1024" s="176" t="str">
        <f t="shared" ca="1" si="252"/>
        <v/>
      </c>
      <c r="K1024" s="127" t="str">
        <f t="shared" ca="1" si="253"/>
        <v/>
      </c>
      <c r="L1024" s="183" t="str">
        <f t="shared" ca="1" si="254"/>
        <v/>
      </c>
      <c r="M1024" s="127" t="str">
        <f t="shared" ca="1" si="255"/>
        <v/>
      </c>
      <c r="N1024" s="127" t="str">
        <f t="shared" ca="1" si="256"/>
        <v/>
      </c>
      <c r="O1024" s="180" t="str">
        <f t="shared" ca="1" si="257"/>
        <v/>
      </c>
      <c r="P1024" s="183" t="str">
        <f t="shared" ca="1" si="258"/>
        <v/>
      </c>
      <c r="Q1024" s="120" t="str">
        <f t="shared" ca="1" si="260"/>
        <v/>
      </c>
      <c r="R1024" s="77">
        <f ca="1">IFERROR(SUM($I$15:I1024)/$N$5,"")</f>
        <v>0.21401626052880501</v>
      </c>
    </row>
    <row r="1025" spans="1:18" x14ac:dyDescent="0.25">
      <c r="A1025" s="169">
        <v>16</v>
      </c>
      <c r="B1025" s="174">
        <f t="shared" si="259"/>
        <v>43602.374999997548</v>
      </c>
      <c r="C1025" s="127" t="str">
        <f t="shared" ca="1" si="245"/>
        <v/>
      </c>
      <c r="D1025" s="180">
        <f t="shared" ca="1" si="246"/>
        <v>591</v>
      </c>
      <c r="E1025" s="180">
        <f t="shared" ca="1" si="247"/>
        <v>48</v>
      </c>
      <c r="F1025" s="180">
        <f t="shared" ca="1" si="248"/>
        <v>10</v>
      </c>
      <c r="G1025" s="180" t="str">
        <f t="shared" ca="1" si="249"/>
        <v/>
      </c>
      <c r="H1025" s="180">
        <f t="shared" ca="1" si="250"/>
        <v>4603</v>
      </c>
      <c r="I1025" s="183">
        <f t="shared" ca="1" si="251"/>
        <v>26</v>
      </c>
      <c r="J1025" s="176" t="str">
        <f t="shared" ca="1" si="252"/>
        <v/>
      </c>
      <c r="K1025" s="127" t="str">
        <f t="shared" ca="1" si="253"/>
        <v/>
      </c>
      <c r="L1025" s="183" t="str">
        <f t="shared" ca="1" si="254"/>
        <v/>
      </c>
      <c r="M1025" s="127" t="str">
        <f t="shared" ca="1" si="255"/>
        <v/>
      </c>
      <c r="N1025" s="127" t="str">
        <f t="shared" ca="1" si="256"/>
        <v/>
      </c>
      <c r="O1025" s="180" t="str">
        <f t="shared" ca="1" si="257"/>
        <v/>
      </c>
      <c r="P1025" s="183" t="str">
        <f t="shared" ca="1" si="258"/>
        <v/>
      </c>
      <c r="Q1025" s="120" t="str">
        <f t="shared" ca="1" si="260"/>
        <v/>
      </c>
      <c r="R1025" s="77">
        <f ca="1">IFERROR(SUM($I$15:I1025)/$N$5,"")</f>
        <v>0.21416265033106616</v>
      </c>
    </row>
    <row r="1026" spans="1:18" x14ac:dyDescent="0.25">
      <c r="A1026" s="169">
        <v>17</v>
      </c>
      <c r="B1026" s="174">
        <f t="shared" si="259"/>
        <v>43602.416666664212</v>
      </c>
      <c r="C1026" s="127" t="str">
        <f t="shared" ca="1" si="245"/>
        <v/>
      </c>
      <c r="D1026" s="180">
        <f t="shared" ca="1" si="246"/>
        <v>604</v>
      </c>
      <c r="E1026" s="180">
        <f t="shared" ca="1" si="247"/>
        <v>48</v>
      </c>
      <c r="F1026" s="180">
        <f t="shared" ca="1" si="248"/>
        <v>11</v>
      </c>
      <c r="G1026" s="180" t="str">
        <f t="shared" ca="1" si="249"/>
        <v/>
      </c>
      <c r="H1026" s="180">
        <f t="shared" ca="1" si="250"/>
        <v>4677</v>
      </c>
      <c r="I1026" s="183">
        <f t="shared" ca="1" si="251"/>
        <v>27</v>
      </c>
      <c r="J1026" s="176" t="str">
        <f t="shared" ca="1" si="252"/>
        <v/>
      </c>
      <c r="K1026" s="127" t="str">
        <f t="shared" ca="1" si="253"/>
        <v/>
      </c>
      <c r="L1026" s="183" t="str">
        <f t="shared" ca="1" si="254"/>
        <v/>
      </c>
      <c r="M1026" s="127" t="str">
        <f t="shared" ca="1" si="255"/>
        <v/>
      </c>
      <c r="N1026" s="127" t="str">
        <f t="shared" ca="1" si="256"/>
        <v/>
      </c>
      <c r="O1026" s="180" t="str">
        <f t="shared" ca="1" si="257"/>
        <v/>
      </c>
      <c r="P1026" s="183" t="str">
        <f t="shared" ca="1" si="258"/>
        <v/>
      </c>
      <c r="Q1026" s="120" t="str">
        <f t="shared" ca="1" si="260"/>
        <v/>
      </c>
      <c r="R1026" s="77">
        <f ca="1">IFERROR(SUM($I$15:I1026)/$N$5,"")</f>
        <v>0.21431467051033737</v>
      </c>
    </row>
    <row r="1027" spans="1:18" x14ac:dyDescent="0.25">
      <c r="A1027" s="169">
        <v>18</v>
      </c>
      <c r="B1027" s="174">
        <f t="shared" si="259"/>
        <v>43602.458333330876</v>
      </c>
      <c r="C1027" s="127" t="str">
        <f t="shared" ca="1" si="245"/>
        <v/>
      </c>
      <c r="D1027" s="180">
        <f t="shared" ca="1" si="246"/>
        <v>598</v>
      </c>
      <c r="E1027" s="180">
        <f t="shared" ca="1" si="247"/>
        <v>48</v>
      </c>
      <c r="F1027" s="180">
        <f t="shared" ca="1" si="248"/>
        <v>12</v>
      </c>
      <c r="G1027" s="180">
        <f t="shared" ca="1" si="249"/>
        <v>191.19</v>
      </c>
      <c r="H1027" s="180">
        <f t="shared" ca="1" si="250"/>
        <v>4586</v>
      </c>
      <c r="I1027" s="183">
        <f t="shared" ca="1" si="251"/>
        <v>27</v>
      </c>
      <c r="J1027" s="176" t="str">
        <f t="shared" ca="1" si="252"/>
        <v/>
      </c>
      <c r="K1027" s="127" t="str">
        <f t="shared" ca="1" si="253"/>
        <v/>
      </c>
      <c r="L1027" s="183" t="str">
        <f t="shared" ca="1" si="254"/>
        <v/>
      </c>
      <c r="M1027" s="127" t="str">
        <f t="shared" ca="1" si="255"/>
        <v/>
      </c>
      <c r="N1027" s="127" t="str">
        <f t="shared" ca="1" si="256"/>
        <v/>
      </c>
      <c r="O1027" s="180" t="str">
        <f t="shared" ca="1" si="257"/>
        <v/>
      </c>
      <c r="P1027" s="183" t="str">
        <f t="shared" ca="1" si="258"/>
        <v/>
      </c>
      <c r="Q1027" s="120" t="str">
        <f t="shared" ca="1" si="260"/>
        <v/>
      </c>
      <c r="R1027" s="77">
        <f ca="1">IFERROR(SUM($I$15:I1027)/$N$5,"")</f>
        <v>0.21446669068960858</v>
      </c>
    </row>
    <row r="1028" spans="1:18" x14ac:dyDescent="0.25">
      <c r="A1028" s="169">
        <v>19</v>
      </c>
      <c r="B1028" s="174">
        <f t="shared" si="259"/>
        <v>43602.499999997541</v>
      </c>
      <c r="C1028" s="127" t="str">
        <f t="shared" ca="1" si="245"/>
        <v/>
      </c>
      <c r="D1028" s="180">
        <f t="shared" ca="1" si="246"/>
        <v>591</v>
      </c>
      <c r="E1028" s="180">
        <f t="shared" ca="1" si="247"/>
        <v>48</v>
      </c>
      <c r="F1028" s="180">
        <f t="shared" ca="1" si="248"/>
        <v>15</v>
      </c>
      <c r="G1028" s="180" t="str">
        <f t="shared" ca="1" si="249"/>
        <v/>
      </c>
      <c r="H1028" s="180">
        <f t="shared" ca="1" si="250"/>
        <v>4391</v>
      </c>
      <c r="I1028" s="183">
        <f t="shared" ca="1" si="251"/>
        <v>27</v>
      </c>
      <c r="J1028" s="176" t="str">
        <f t="shared" ca="1" si="252"/>
        <v/>
      </c>
      <c r="K1028" s="127" t="str">
        <f t="shared" ca="1" si="253"/>
        <v/>
      </c>
      <c r="L1028" s="183" t="str">
        <f t="shared" ca="1" si="254"/>
        <v/>
      </c>
      <c r="M1028" s="127" t="str">
        <f t="shared" ca="1" si="255"/>
        <v/>
      </c>
      <c r="N1028" s="127" t="str">
        <f t="shared" ca="1" si="256"/>
        <v/>
      </c>
      <c r="O1028" s="180" t="str">
        <f t="shared" ca="1" si="257"/>
        <v/>
      </c>
      <c r="P1028" s="183" t="str">
        <f t="shared" ca="1" si="258"/>
        <v/>
      </c>
      <c r="Q1028" s="120" t="str">
        <f t="shared" ca="1" si="260"/>
        <v/>
      </c>
      <c r="R1028" s="77">
        <f ca="1">IFERROR(SUM($I$15:I1028)/$N$5,"")</f>
        <v>0.21461871086887979</v>
      </c>
    </row>
    <row r="1029" spans="1:18" x14ac:dyDescent="0.25">
      <c r="A1029" s="169">
        <v>20</v>
      </c>
      <c r="B1029" s="174">
        <f t="shared" si="259"/>
        <v>43602.541666664205</v>
      </c>
      <c r="C1029" s="127" t="str">
        <f t="shared" ca="1" si="245"/>
        <v/>
      </c>
      <c r="D1029" s="180">
        <f t="shared" ca="1" si="246"/>
        <v>593</v>
      </c>
      <c r="E1029" s="180">
        <f t="shared" ca="1" si="247"/>
        <v>48</v>
      </c>
      <c r="F1029" s="180">
        <f t="shared" ca="1" si="248"/>
        <v>15</v>
      </c>
      <c r="G1029" s="180" t="str">
        <f t="shared" ca="1" si="249"/>
        <v/>
      </c>
      <c r="H1029" s="180">
        <f t="shared" ca="1" si="250"/>
        <v>4412</v>
      </c>
      <c r="I1029" s="183">
        <f t="shared" ca="1" si="251"/>
        <v>26</v>
      </c>
      <c r="J1029" s="176" t="str">
        <f t="shared" ca="1" si="252"/>
        <v/>
      </c>
      <c r="K1029" s="127" t="str">
        <f t="shared" ca="1" si="253"/>
        <v/>
      </c>
      <c r="L1029" s="183" t="str">
        <f t="shared" ca="1" si="254"/>
        <v/>
      </c>
      <c r="M1029" s="127" t="str">
        <f t="shared" ca="1" si="255"/>
        <v/>
      </c>
      <c r="N1029" s="127" t="str">
        <f t="shared" ca="1" si="256"/>
        <v/>
      </c>
      <c r="O1029" s="180" t="str">
        <f t="shared" ca="1" si="257"/>
        <v/>
      </c>
      <c r="P1029" s="183" t="str">
        <f t="shared" ca="1" si="258"/>
        <v/>
      </c>
      <c r="Q1029" s="120" t="str">
        <f t="shared" ca="1" si="260"/>
        <v/>
      </c>
      <c r="R1029" s="77">
        <f ca="1">IFERROR(SUM($I$15:I1029)/$N$5,"")</f>
        <v>0.21476510067114093</v>
      </c>
    </row>
    <row r="1030" spans="1:18" x14ac:dyDescent="0.25">
      <c r="A1030" s="169">
        <v>21</v>
      </c>
      <c r="B1030" s="174">
        <f t="shared" si="259"/>
        <v>43602.583333330869</v>
      </c>
      <c r="C1030" s="127" t="str">
        <f t="shared" ca="1" si="245"/>
        <v/>
      </c>
      <c r="D1030" s="180">
        <f t="shared" ca="1" si="246"/>
        <v>590</v>
      </c>
      <c r="E1030" s="180">
        <f t="shared" ca="1" si="247"/>
        <v>48</v>
      </c>
      <c r="F1030" s="180">
        <f t="shared" ca="1" si="248"/>
        <v>15</v>
      </c>
      <c r="G1030" s="180" t="str">
        <f t="shared" ca="1" si="249"/>
        <v/>
      </c>
      <c r="H1030" s="180">
        <f t="shared" ca="1" si="250"/>
        <v>4408</v>
      </c>
      <c r="I1030" s="183">
        <f t="shared" ca="1" si="251"/>
        <v>27</v>
      </c>
      <c r="J1030" s="176" t="str">
        <f t="shared" ca="1" si="252"/>
        <v/>
      </c>
      <c r="K1030" s="127" t="str">
        <f t="shared" ca="1" si="253"/>
        <v/>
      </c>
      <c r="L1030" s="183" t="str">
        <f t="shared" ca="1" si="254"/>
        <v/>
      </c>
      <c r="M1030" s="127" t="str">
        <f t="shared" ca="1" si="255"/>
        <v/>
      </c>
      <c r="N1030" s="127" t="str">
        <f t="shared" ca="1" si="256"/>
        <v/>
      </c>
      <c r="O1030" s="180" t="str">
        <f t="shared" ca="1" si="257"/>
        <v/>
      </c>
      <c r="P1030" s="183" t="str">
        <f t="shared" ca="1" si="258"/>
        <v/>
      </c>
      <c r="Q1030" s="120" t="str">
        <f t="shared" ca="1" si="260"/>
        <v/>
      </c>
      <c r="R1030" s="77">
        <f ca="1">IFERROR(SUM($I$15:I1030)/$N$5,"")</f>
        <v>0.21491712085041215</v>
      </c>
    </row>
    <row r="1031" spans="1:18" x14ac:dyDescent="0.25">
      <c r="A1031" s="169">
        <v>22</v>
      </c>
      <c r="B1031" s="174">
        <f t="shared" si="259"/>
        <v>43602.624999997533</v>
      </c>
      <c r="C1031" s="127" t="str">
        <f t="shared" ca="1" si="245"/>
        <v/>
      </c>
      <c r="D1031" s="180">
        <f t="shared" ca="1" si="246"/>
        <v>588</v>
      </c>
      <c r="E1031" s="180">
        <f t="shared" ca="1" si="247"/>
        <v>48</v>
      </c>
      <c r="F1031" s="180">
        <f t="shared" ca="1" si="248"/>
        <v>16</v>
      </c>
      <c r="G1031" s="180" t="str">
        <f t="shared" ca="1" si="249"/>
        <v/>
      </c>
      <c r="H1031" s="180">
        <f t="shared" ca="1" si="250"/>
        <v>4370</v>
      </c>
      <c r="I1031" s="183">
        <f t="shared" ca="1" si="251"/>
        <v>27</v>
      </c>
      <c r="J1031" s="176" t="str">
        <f t="shared" ca="1" si="252"/>
        <v/>
      </c>
      <c r="K1031" s="127" t="str">
        <f t="shared" ca="1" si="253"/>
        <v/>
      </c>
      <c r="L1031" s="183" t="str">
        <f t="shared" ca="1" si="254"/>
        <v/>
      </c>
      <c r="M1031" s="127" t="str">
        <f t="shared" ca="1" si="255"/>
        <v/>
      </c>
      <c r="N1031" s="127" t="str">
        <f t="shared" ca="1" si="256"/>
        <v/>
      </c>
      <c r="O1031" s="180" t="str">
        <f t="shared" ca="1" si="257"/>
        <v/>
      </c>
      <c r="P1031" s="183" t="str">
        <f t="shared" ca="1" si="258"/>
        <v/>
      </c>
      <c r="Q1031" s="120" t="str">
        <f t="shared" ca="1" si="260"/>
        <v/>
      </c>
      <c r="R1031" s="77">
        <f ca="1">IFERROR(SUM($I$15:I1031)/$N$5,"")</f>
        <v>0.21506914102968336</v>
      </c>
    </row>
    <row r="1032" spans="1:18" x14ac:dyDescent="0.25">
      <c r="A1032" s="169">
        <v>23</v>
      </c>
      <c r="B1032" s="174">
        <f t="shared" si="259"/>
        <v>43602.666666664198</v>
      </c>
      <c r="C1032" s="127" t="str">
        <f t="shared" ca="1" si="245"/>
        <v/>
      </c>
      <c r="D1032" s="180">
        <f t="shared" ca="1" si="246"/>
        <v>588</v>
      </c>
      <c r="E1032" s="180">
        <f t="shared" ca="1" si="247"/>
        <v>48</v>
      </c>
      <c r="F1032" s="180">
        <f t="shared" ca="1" si="248"/>
        <v>15</v>
      </c>
      <c r="G1032" s="180" t="str">
        <f t="shared" ca="1" si="249"/>
        <v/>
      </c>
      <c r="H1032" s="180">
        <f t="shared" ca="1" si="250"/>
        <v>4388</v>
      </c>
      <c r="I1032" s="183">
        <f t="shared" ca="1" si="251"/>
        <v>26</v>
      </c>
      <c r="J1032" s="176" t="str">
        <f t="shared" ca="1" si="252"/>
        <v/>
      </c>
      <c r="K1032" s="127" t="str">
        <f t="shared" ca="1" si="253"/>
        <v/>
      </c>
      <c r="L1032" s="183" t="str">
        <f t="shared" ca="1" si="254"/>
        <v/>
      </c>
      <c r="M1032" s="127" t="str">
        <f t="shared" ca="1" si="255"/>
        <v/>
      </c>
      <c r="N1032" s="127" t="str">
        <f t="shared" ca="1" si="256"/>
        <v/>
      </c>
      <c r="O1032" s="180" t="str">
        <f t="shared" ca="1" si="257"/>
        <v/>
      </c>
      <c r="P1032" s="183" t="str">
        <f t="shared" ca="1" si="258"/>
        <v/>
      </c>
      <c r="Q1032" s="120" t="str">
        <f t="shared" ca="1" si="260"/>
        <v/>
      </c>
      <c r="R1032" s="77">
        <f ca="1">IFERROR(SUM($I$15:I1032)/$N$5,"")</f>
        <v>0.2152155308319445</v>
      </c>
    </row>
    <row r="1033" spans="1:18" x14ac:dyDescent="0.25">
      <c r="A1033" s="169">
        <v>24</v>
      </c>
      <c r="B1033" s="174">
        <f t="shared" si="259"/>
        <v>43602.708333330862</v>
      </c>
      <c r="C1033" s="127" t="str">
        <f t="shared" ca="1" si="245"/>
        <v/>
      </c>
      <c r="D1033" s="180">
        <f t="shared" ca="1" si="246"/>
        <v>589</v>
      </c>
      <c r="E1033" s="180">
        <f t="shared" ca="1" si="247"/>
        <v>48</v>
      </c>
      <c r="F1033" s="180">
        <f t="shared" ca="1" si="248"/>
        <v>14</v>
      </c>
      <c r="G1033" s="180" t="str">
        <f t="shared" ca="1" si="249"/>
        <v/>
      </c>
      <c r="H1033" s="180">
        <f t="shared" ca="1" si="250"/>
        <v>4249</v>
      </c>
      <c r="I1033" s="183">
        <f t="shared" ca="1" si="251"/>
        <v>27</v>
      </c>
      <c r="J1033" s="176" t="str">
        <f t="shared" ca="1" si="252"/>
        <v/>
      </c>
      <c r="K1033" s="127" t="str">
        <f t="shared" ca="1" si="253"/>
        <v/>
      </c>
      <c r="L1033" s="183" t="str">
        <f t="shared" ca="1" si="254"/>
        <v/>
      </c>
      <c r="M1033" s="127" t="str">
        <f t="shared" ca="1" si="255"/>
        <v/>
      </c>
      <c r="N1033" s="127" t="str">
        <f t="shared" ca="1" si="256"/>
        <v/>
      </c>
      <c r="O1033" s="180" t="str">
        <f t="shared" ca="1" si="257"/>
        <v/>
      </c>
      <c r="P1033" s="183" t="str">
        <f t="shared" ca="1" si="258"/>
        <v/>
      </c>
      <c r="Q1033" s="120" t="str">
        <f t="shared" ca="1" si="260"/>
        <v/>
      </c>
      <c r="R1033" s="77">
        <f ca="1">IFERROR(SUM($I$15:I1033)/$N$5,"")</f>
        <v>0.21536755101121571</v>
      </c>
    </row>
    <row r="1034" spans="1:18" x14ac:dyDescent="0.25">
      <c r="A1034" s="169">
        <v>25</v>
      </c>
      <c r="B1034" s="174">
        <f t="shared" si="259"/>
        <v>43602.749999997526</v>
      </c>
      <c r="C1034" s="127" t="str">
        <f t="shared" ca="1" si="245"/>
        <v/>
      </c>
      <c r="D1034" s="180">
        <f t="shared" ca="1" si="246"/>
        <v>588</v>
      </c>
      <c r="E1034" s="180">
        <f t="shared" ca="1" si="247"/>
        <v>48</v>
      </c>
      <c r="F1034" s="180">
        <f t="shared" ca="1" si="248"/>
        <v>14</v>
      </c>
      <c r="G1034" s="180" t="str">
        <f t="shared" ca="1" si="249"/>
        <v/>
      </c>
      <c r="H1034" s="180">
        <f t="shared" ca="1" si="250"/>
        <v>4415</v>
      </c>
      <c r="I1034" s="183">
        <f t="shared" ca="1" si="251"/>
        <v>27</v>
      </c>
      <c r="J1034" s="176" t="str">
        <f t="shared" ca="1" si="252"/>
        <v/>
      </c>
      <c r="K1034" s="127" t="str">
        <f t="shared" ca="1" si="253"/>
        <v/>
      </c>
      <c r="L1034" s="183" t="str">
        <f t="shared" ca="1" si="254"/>
        <v/>
      </c>
      <c r="M1034" s="127" t="str">
        <f t="shared" ca="1" si="255"/>
        <v/>
      </c>
      <c r="N1034" s="127" t="str">
        <f t="shared" ca="1" si="256"/>
        <v/>
      </c>
      <c r="O1034" s="180" t="str">
        <f t="shared" ca="1" si="257"/>
        <v/>
      </c>
      <c r="P1034" s="183" t="str">
        <f t="shared" ca="1" si="258"/>
        <v/>
      </c>
      <c r="Q1034" s="120" t="str">
        <f t="shared" ca="1" si="260"/>
        <v/>
      </c>
      <c r="R1034" s="77">
        <f ca="1">IFERROR(SUM($I$15:I1034)/$N$5,"")</f>
        <v>0.21551957119048692</v>
      </c>
    </row>
    <row r="1035" spans="1:18" x14ac:dyDescent="0.25">
      <c r="A1035" s="169">
        <v>26</v>
      </c>
      <c r="B1035" s="174">
        <f t="shared" si="259"/>
        <v>43602.79166666419</v>
      </c>
      <c r="C1035" s="127" t="str">
        <f t="shared" ca="1" si="245"/>
        <v/>
      </c>
      <c r="D1035" s="180">
        <f t="shared" ca="1" si="246"/>
        <v>584</v>
      </c>
      <c r="E1035" s="180">
        <f t="shared" ca="1" si="247"/>
        <v>48</v>
      </c>
      <c r="F1035" s="180">
        <f t="shared" ca="1" si="248"/>
        <v>12</v>
      </c>
      <c r="G1035" s="180" t="str">
        <f t="shared" ca="1" si="249"/>
        <v/>
      </c>
      <c r="H1035" s="180">
        <f t="shared" ca="1" si="250"/>
        <v>4376</v>
      </c>
      <c r="I1035" s="183">
        <f t="shared" ca="1" si="251"/>
        <v>26</v>
      </c>
      <c r="J1035" s="176" t="str">
        <f t="shared" ca="1" si="252"/>
        <v/>
      </c>
      <c r="K1035" s="127" t="str">
        <f t="shared" ca="1" si="253"/>
        <v/>
      </c>
      <c r="L1035" s="183" t="str">
        <f t="shared" ca="1" si="254"/>
        <v/>
      </c>
      <c r="M1035" s="127" t="str">
        <f t="shared" ca="1" si="255"/>
        <v/>
      </c>
      <c r="N1035" s="127" t="str">
        <f t="shared" ca="1" si="256"/>
        <v/>
      </c>
      <c r="O1035" s="180" t="str">
        <f t="shared" ca="1" si="257"/>
        <v/>
      </c>
      <c r="P1035" s="183" t="str">
        <f t="shared" ca="1" si="258"/>
        <v/>
      </c>
      <c r="Q1035" s="120" t="str">
        <f t="shared" ca="1" si="260"/>
        <v/>
      </c>
      <c r="R1035" s="77">
        <f ca="1">IFERROR(SUM($I$15:I1035)/$N$5,"")</f>
        <v>0.21566596099274807</v>
      </c>
    </row>
    <row r="1036" spans="1:18" x14ac:dyDescent="0.25">
      <c r="A1036" s="169">
        <v>27</v>
      </c>
      <c r="B1036" s="174">
        <f t="shared" si="259"/>
        <v>43602.833333330855</v>
      </c>
      <c r="C1036" s="127" t="str">
        <f t="shared" ca="1" si="245"/>
        <v/>
      </c>
      <c r="D1036" s="180">
        <f t="shared" ca="1" si="246"/>
        <v>585</v>
      </c>
      <c r="E1036" s="180">
        <f t="shared" ca="1" si="247"/>
        <v>48</v>
      </c>
      <c r="F1036" s="180">
        <f t="shared" ca="1" si="248"/>
        <v>10</v>
      </c>
      <c r="G1036" s="180" t="str">
        <f t="shared" ca="1" si="249"/>
        <v/>
      </c>
      <c r="H1036" s="180">
        <f t="shared" ca="1" si="250"/>
        <v>4191</v>
      </c>
      <c r="I1036" s="183">
        <f t="shared" ca="1" si="251"/>
        <v>26</v>
      </c>
      <c r="J1036" s="176" t="str">
        <f t="shared" ca="1" si="252"/>
        <v/>
      </c>
      <c r="K1036" s="127" t="str">
        <f t="shared" ca="1" si="253"/>
        <v/>
      </c>
      <c r="L1036" s="183" t="str">
        <f t="shared" ca="1" si="254"/>
        <v/>
      </c>
      <c r="M1036" s="127" t="str">
        <f t="shared" ca="1" si="255"/>
        <v/>
      </c>
      <c r="N1036" s="127" t="str">
        <f t="shared" ca="1" si="256"/>
        <v/>
      </c>
      <c r="O1036" s="180" t="str">
        <f t="shared" ca="1" si="257"/>
        <v/>
      </c>
      <c r="P1036" s="183" t="str">
        <f t="shared" ca="1" si="258"/>
        <v/>
      </c>
      <c r="Q1036" s="120" t="str">
        <f t="shared" ca="1" si="260"/>
        <v/>
      </c>
      <c r="R1036" s="77">
        <f ca="1">IFERROR(SUM($I$15:I1036)/$N$5,"")</f>
        <v>0.21581235079500924</v>
      </c>
    </row>
    <row r="1037" spans="1:18" x14ac:dyDescent="0.25">
      <c r="A1037" s="169">
        <v>28</v>
      </c>
      <c r="B1037" s="174">
        <f t="shared" si="259"/>
        <v>43602.874999997519</v>
      </c>
      <c r="C1037" s="127" t="str">
        <f t="shared" ca="1" si="245"/>
        <v/>
      </c>
      <c r="D1037" s="180">
        <f t="shared" ca="1" si="246"/>
        <v>585</v>
      </c>
      <c r="E1037" s="180">
        <f t="shared" ca="1" si="247"/>
        <v>48</v>
      </c>
      <c r="F1037" s="180">
        <f t="shared" ca="1" si="248"/>
        <v>11</v>
      </c>
      <c r="G1037" s="180" t="str">
        <f t="shared" ca="1" si="249"/>
        <v/>
      </c>
      <c r="H1037" s="180">
        <f t="shared" ca="1" si="250"/>
        <v>4217</v>
      </c>
      <c r="I1037" s="183">
        <f t="shared" ca="1" si="251"/>
        <v>27</v>
      </c>
      <c r="J1037" s="176" t="str">
        <f t="shared" ca="1" si="252"/>
        <v/>
      </c>
      <c r="K1037" s="127" t="str">
        <f t="shared" ca="1" si="253"/>
        <v/>
      </c>
      <c r="L1037" s="183" t="str">
        <f t="shared" ca="1" si="254"/>
        <v/>
      </c>
      <c r="M1037" s="127" t="str">
        <f t="shared" ca="1" si="255"/>
        <v/>
      </c>
      <c r="N1037" s="127" t="str">
        <f t="shared" ca="1" si="256"/>
        <v/>
      </c>
      <c r="O1037" s="180" t="str">
        <f t="shared" ca="1" si="257"/>
        <v/>
      </c>
      <c r="P1037" s="183" t="str">
        <f t="shared" ca="1" si="258"/>
        <v/>
      </c>
      <c r="Q1037" s="120" t="str">
        <f t="shared" ca="1" si="260"/>
        <v/>
      </c>
      <c r="R1037" s="77">
        <f ca="1">IFERROR(SUM($I$15:I1037)/$N$5,"")</f>
        <v>0.21596437097428045</v>
      </c>
    </row>
    <row r="1038" spans="1:18" x14ac:dyDescent="0.25">
      <c r="A1038" s="169">
        <v>29</v>
      </c>
      <c r="B1038" s="174">
        <f t="shared" si="259"/>
        <v>43602.916666664183</v>
      </c>
      <c r="C1038" s="127" t="str">
        <f t="shared" ca="1" si="245"/>
        <v/>
      </c>
      <c r="D1038" s="180">
        <f t="shared" ca="1" si="246"/>
        <v>593</v>
      </c>
      <c r="E1038" s="180">
        <f t="shared" ca="1" si="247"/>
        <v>48</v>
      </c>
      <c r="F1038" s="180">
        <f t="shared" ca="1" si="248"/>
        <v>12</v>
      </c>
      <c r="G1038" s="180" t="str">
        <f t="shared" ca="1" si="249"/>
        <v/>
      </c>
      <c r="H1038" s="180">
        <f t="shared" ca="1" si="250"/>
        <v>4406</v>
      </c>
      <c r="I1038" s="183">
        <f t="shared" ca="1" si="251"/>
        <v>27</v>
      </c>
      <c r="J1038" s="176" t="str">
        <f t="shared" ca="1" si="252"/>
        <v/>
      </c>
      <c r="K1038" s="127" t="str">
        <f t="shared" ca="1" si="253"/>
        <v/>
      </c>
      <c r="L1038" s="183" t="str">
        <f t="shared" ca="1" si="254"/>
        <v/>
      </c>
      <c r="M1038" s="127" t="str">
        <f t="shared" ca="1" si="255"/>
        <v/>
      </c>
      <c r="N1038" s="127" t="str">
        <f t="shared" ca="1" si="256"/>
        <v/>
      </c>
      <c r="O1038" s="180" t="str">
        <f t="shared" ca="1" si="257"/>
        <v/>
      </c>
      <c r="P1038" s="183" t="str">
        <f t="shared" ca="1" si="258"/>
        <v/>
      </c>
      <c r="Q1038" s="120" t="str">
        <f t="shared" ca="1" si="260"/>
        <v/>
      </c>
      <c r="R1038" s="77">
        <f ca="1">IFERROR(SUM($I$15:I1038)/$N$5,"")</f>
        <v>0.21611639115355163</v>
      </c>
    </row>
    <row r="1039" spans="1:18" x14ac:dyDescent="0.25">
      <c r="A1039" s="169">
        <v>30</v>
      </c>
      <c r="B1039" s="174">
        <f t="shared" si="259"/>
        <v>43602.958333330847</v>
      </c>
      <c r="C1039" s="127" t="str">
        <f t="shared" ca="1" si="245"/>
        <v/>
      </c>
      <c r="D1039" s="180">
        <f t="shared" ca="1" si="246"/>
        <v>587</v>
      </c>
      <c r="E1039" s="180">
        <f t="shared" ca="1" si="247"/>
        <v>48</v>
      </c>
      <c r="F1039" s="180">
        <f t="shared" ca="1" si="248"/>
        <v>15</v>
      </c>
      <c r="G1039" s="180" t="str">
        <f t="shared" ca="1" si="249"/>
        <v/>
      </c>
      <c r="H1039" s="180">
        <f t="shared" ca="1" si="250"/>
        <v>4428</v>
      </c>
      <c r="I1039" s="183">
        <f t="shared" ca="1" si="251"/>
        <v>21</v>
      </c>
      <c r="J1039" s="176" t="str">
        <f t="shared" ca="1" si="252"/>
        <v/>
      </c>
      <c r="K1039" s="127" t="str">
        <f t="shared" ca="1" si="253"/>
        <v/>
      </c>
      <c r="L1039" s="183" t="str">
        <f t="shared" ca="1" si="254"/>
        <v/>
      </c>
      <c r="M1039" s="127" t="str">
        <f t="shared" ca="1" si="255"/>
        <v/>
      </c>
      <c r="N1039" s="127" t="str">
        <f t="shared" ca="1" si="256"/>
        <v/>
      </c>
      <c r="O1039" s="180" t="str">
        <f t="shared" ca="1" si="257"/>
        <v/>
      </c>
      <c r="P1039" s="183" t="str">
        <f t="shared" ca="1" si="258"/>
        <v/>
      </c>
      <c r="Q1039" s="120" t="str">
        <f t="shared" ca="1" si="260"/>
        <v/>
      </c>
      <c r="R1039" s="77">
        <f ca="1">IFERROR(SUM($I$15:I1039)/$N$5,"")</f>
        <v>0.21623462907076257</v>
      </c>
    </row>
    <row r="1040" spans="1:18" x14ac:dyDescent="0.25">
      <c r="A1040" s="169">
        <v>31</v>
      </c>
      <c r="B1040" s="174">
        <f t="shared" si="259"/>
        <v>43602.999999997512</v>
      </c>
      <c r="C1040" s="127" t="str">
        <f t="shared" ref="C1040:C1103" ca="1" si="261">IF($B1040&gt;$B$10,"",IFERROR(AVERAGE(INDIRECT("'"&amp;TEXT($B1040-TIME(6,1,0),"MM-DD-YY")&amp;"'!C"&amp;$A1040)),""))</f>
        <v/>
      </c>
      <c r="D1040" s="180">
        <f t="shared" ref="D1040:D1103" ca="1" si="262">IF($B1040&gt;$B$10,"",IFERROR(AVERAGE(INDIRECT("'"&amp;TEXT($B1040-TIME(6,1,0),"MM-DD-YY")&amp;"'!D"&amp;$A1040)),""))</f>
        <v>587</v>
      </c>
      <c r="E1040" s="180">
        <f t="shared" ref="E1040:E1103" ca="1" si="263">IF($B1040&gt;$B$10,"",IFERROR(AVERAGE(INDIRECT("'"&amp;TEXT($B1040-TIME(6,1,0),"MM-DD-YY")&amp;"'!E"&amp;$A1040)),""))</f>
        <v>48</v>
      </c>
      <c r="F1040" s="180">
        <f t="shared" ref="F1040:F1103" ca="1" si="264">IF($B1040&gt;$B$10,"",IFERROR(AVERAGE(INDIRECT("'"&amp;TEXT($B1040-TIME(6,1,0),"MM-DD-YY")&amp;"'!P"&amp;$A1040)),""))</f>
        <v>15</v>
      </c>
      <c r="G1040" s="180" t="str">
        <f t="shared" ref="G1040:G1103" ca="1" si="265">IF($B1040&gt;$B$10,"",IFERROR(AVERAGE(INDIRECT("'"&amp;TEXT($B1040-TIME(6,1,0),"MM-DD-YY")&amp;"'!AC"&amp;$A1040)),""))</f>
        <v/>
      </c>
      <c r="H1040" s="180">
        <f t="shared" ref="H1040:H1103" ca="1" si="266">IF($B1040&gt;$B$10,"",IFERROR(AVERAGE(INDIRECT("'"&amp;TEXT($B1040-TIME(6,1,0),"MM-DD-YY")&amp;"'!O"&amp;$A1040)),""))</f>
        <v>4604</v>
      </c>
      <c r="I1040" s="183">
        <f t="shared" ref="I1040:I1103" ca="1" si="267">IF($B1040&gt;$B$10,"",IFERROR(AVERAGE(INDIRECT("'"&amp;TEXT($B1040-TIME(6,1,0),"MM-DD-YY")&amp;"'!Q"&amp;$A1040)),""))</f>
        <v>21</v>
      </c>
      <c r="J1040" s="176" t="str">
        <f t="shared" ref="J1040:J1103" ca="1" si="268">IF($B1040&gt;$B$10,"",IFERROR(AVERAGE(INDIRECT("'"&amp;TEXT($B1040-TIME(6,1,0),"MM-DD-YY")&amp;"'!T"&amp;$A1040)),""))</f>
        <v/>
      </c>
      <c r="K1040" s="127" t="str">
        <f t="shared" ref="K1040:K1103" ca="1" si="269">IF($B1040&gt;$B$10,"",IFERROR(AVERAGE(INDIRECT("'"&amp;TEXT($B1040-TIME(6,1,0),"MM-DD-YY")&amp;"'!I"&amp;$A1040)),""))</f>
        <v/>
      </c>
      <c r="L1040" s="183" t="str">
        <f t="shared" ref="L1040:L1103" ca="1" si="270">IF($B1040&gt;$B$10,"",IFERROR(AVERAGE(INDIRECT("'"&amp;TEXT($B1040-TIME(6,1,0),"MM-DD-YY")&amp;"'!J"&amp;$A1040)),""))</f>
        <v/>
      </c>
      <c r="M1040" s="127" t="str">
        <f t="shared" ref="M1040:M1103" ca="1" si="271">IF($B1040&gt;$B$10,"",IFERROR(AVERAGE(INDIRECT("'"&amp;TEXT($B1040-TIME(6,1,0),"MM-DD-YY")&amp;"'!K"&amp;$A1040)),""))</f>
        <v/>
      </c>
      <c r="N1040" s="127" t="str">
        <f t="shared" ref="N1040:N1103" ca="1" si="272">IF($B1040&gt;$B$10,"",IFERROR(AVERAGE(INDIRECT("'"&amp;TEXT($B1040-TIME(6,1,0),"MM-DD-YY")&amp;"'!L"&amp;$A1040)),""))</f>
        <v/>
      </c>
      <c r="O1040" s="180" t="str">
        <f t="shared" ref="O1040:O1103" ca="1" si="273">IF($B1040&gt;$B$10,"",IFERROR(AVERAGE(INDIRECT("'"&amp;TEXT($B1040-TIME(6,1,0),"MM-DD-YY")&amp;"'!M"&amp;$A1040)),""))</f>
        <v/>
      </c>
      <c r="P1040" s="183" t="str">
        <f t="shared" ref="P1040:P1103" ca="1" si="274">IF($B1040&gt;$B$10,"",IFERROR(AVERAGE(INDIRECT("'"&amp;TEXT($B1040-TIME(6,1,0),"MM-DD-YY")&amp;"'!N"&amp;$A1040)),""))</f>
        <v/>
      </c>
      <c r="Q1040" s="120" t="str">
        <f t="shared" ca="1" si="260"/>
        <v/>
      </c>
      <c r="R1040" s="77">
        <f ca="1">IFERROR(SUM($I$15:I1040)/$N$5,"")</f>
        <v>0.21635286698797351</v>
      </c>
    </row>
    <row r="1041" spans="1:18" x14ac:dyDescent="0.25">
      <c r="A1041" s="169">
        <v>32</v>
      </c>
      <c r="B1041" s="174">
        <f t="shared" ref="B1041:B1104" si="275">+B1040+TIME(1,0,0)</f>
        <v>43603.041666664176</v>
      </c>
      <c r="C1041" s="127" t="str">
        <f t="shared" ca="1" si="261"/>
        <v/>
      </c>
      <c r="D1041" s="180">
        <f t="shared" ca="1" si="262"/>
        <v>589</v>
      </c>
      <c r="E1041" s="180">
        <f t="shared" ca="1" si="263"/>
        <v>48</v>
      </c>
      <c r="F1041" s="180">
        <f t="shared" ca="1" si="264"/>
        <v>14</v>
      </c>
      <c r="G1041" s="180" t="str">
        <f t="shared" ca="1" si="265"/>
        <v/>
      </c>
      <c r="H1041" s="180">
        <f t="shared" ca="1" si="266"/>
        <v>4456</v>
      </c>
      <c r="I1041" s="183">
        <f t="shared" ca="1" si="267"/>
        <v>22</v>
      </c>
      <c r="J1041" s="176" t="str">
        <f t="shared" ca="1" si="268"/>
        <v/>
      </c>
      <c r="K1041" s="127" t="str">
        <f t="shared" ca="1" si="269"/>
        <v/>
      </c>
      <c r="L1041" s="183" t="str">
        <f t="shared" ca="1" si="270"/>
        <v/>
      </c>
      <c r="M1041" s="127" t="str">
        <f t="shared" ca="1" si="271"/>
        <v/>
      </c>
      <c r="N1041" s="127" t="str">
        <f t="shared" ca="1" si="272"/>
        <v/>
      </c>
      <c r="O1041" s="180" t="str">
        <f t="shared" ca="1" si="273"/>
        <v/>
      </c>
      <c r="P1041" s="183" t="str">
        <f t="shared" ca="1" si="274"/>
        <v/>
      </c>
      <c r="Q1041" s="120" t="str">
        <f t="shared" ca="1" si="260"/>
        <v/>
      </c>
      <c r="R1041" s="77">
        <f ca="1">IFERROR(SUM($I$15:I1041)/$N$5,"")</f>
        <v>0.21647673528219449</v>
      </c>
    </row>
    <row r="1042" spans="1:18" x14ac:dyDescent="0.25">
      <c r="A1042" s="169">
        <v>33</v>
      </c>
      <c r="B1042" s="174">
        <f t="shared" si="275"/>
        <v>43603.08333333084</v>
      </c>
      <c r="C1042" s="127" t="str">
        <f t="shared" ca="1" si="261"/>
        <v/>
      </c>
      <c r="D1042" s="180">
        <f t="shared" ca="1" si="262"/>
        <v>582</v>
      </c>
      <c r="E1042" s="180">
        <f t="shared" ca="1" si="263"/>
        <v>48</v>
      </c>
      <c r="F1042" s="180">
        <f t="shared" ca="1" si="264"/>
        <v>13</v>
      </c>
      <c r="G1042" s="180" t="str">
        <f t="shared" ca="1" si="265"/>
        <v/>
      </c>
      <c r="H1042" s="180">
        <f t="shared" ca="1" si="266"/>
        <v>4239</v>
      </c>
      <c r="I1042" s="183">
        <f t="shared" ca="1" si="267"/>
        <v>21</v>
      </c>
      <c r="J1042" s="176" t="str">
        <f t="shared" ca="1" si="268"/>
        <v/>
      </c>
      <c r="K1042" s="127" t="str">
        <f t="shared" ca="1" si="269"/>
        <v/>
      </c>
      <c r="L1042" s="183" t="str">
        <f t="shared" ca="1" si="270"/>
        <v/>
      </c>
      <c r="M1042" s="127" t="str">
        <f t="shared" ca="1" si="271"/>
        <v/>
      </c>
      <c r="N1042" s="127" t="str">
        <f t="shared" ca="1" si="272"/>
        <v/>
      </c>
      <c r="O1042" s="180" t="str">
        <f t="shared" ca="1" si="273"/>
        <v/>
      </c>
      <c r="P1042" s="183" t="str">
        <f t="shared" ca="1" si="274"/>
        <v/>
      </c>
      <c r="Q1042" s="120" t="str">
        <f t="shared" ca="1" si="260"/>
        <v/>
      </c>
      <c r="R1042" s="77">
        <f ca="1">IFERROR(SUM($I$15:I1042)/$N$5,"")</f>
        <v>0.21659497319940543</v>
      </c>
    </row>
    <row r="1043" spans="1:18" x14ac:dyDescent="0.25">
      <c r="A1043" s="169">
        <v>34</v>
      </c>
      <c r="B1043" s="174">
        <f t="shared" si="275"/>
        <v>43603.124999997504</v>
      </c>
      <c r="C1043" s="127" t="str">
        <f t="shared" ca="1" si="261"/>
        <v/>
      </c>
      <c r="D1043" s="180">
        <f t="shared" ca="1" si="262"/>
        <v>593</v>
      </c>
      <c r="E1043" s="180">
        <f t="shared" ca="1" si="263"/>
        <v>48</v>
      </c>
      <c r="F1043" s="180">
        <f t="shared" ca="1" si="264"/>
        <v>11</v>
      </c>
      <c r="G1043" s="180" t="str">
        <f t="shared" ca="1" si="265"/>
        <v/>
      </c>
      <c r="H1043" s="180">
        <f t="shared" ca="1" si="266"/>
        <v>3977</v>
      </c>
      <c r="I1043" s="183">
        <f t="shared" ca="1" si="267"/>
        <v>20</v>
      </c>
      <c r="J1043" s="176" t="str">
        <f t="shared" ca="1" si="268"/>
        <v/>
      </c>
      <c r="K1043" s="127" t="str">
        <f t="shared" ca="1" si="269"/>
        <v/>
      </c>
      <c r="L1043" s="183" t="str">
        <f t="shared" ca="1" si="270"/>
        <v/>
      </c>
      <c r="M1043" s="127" t="str">
        <f t="shared" ca="1" si="271"/>
        <v/>
      </c>
      <c r="N1043" s="127" t="str">
        <f t="shared" ca="1" si="272"/>
        <v/>
      </c>
      <c r="O1043" s="180" t="str">
        <f t="shared" ca="1" si="273"/>
        <v/>
      </c>
      <c r="P1043" s="183" t="str">
        <f t="shared" ca="1" si="274"/>
        <v/>
      </c>
      <c r="Q1043" s="120" t="str">
        <f t="shared" ca="1" si="260"/>
        <v/>
      </c>
      <c r="R1043" s="77">
        <f ca="1">IFERROR(SUM($I$15:I1043)/$N$5,"")</f>
        <v>0.21670758073960633</v>
      </c>
    </row>
    <row r="1044" spans="1:18" x14ac:dyDescent="0.25">
      <c r="A1044" s="169">
        <v>35</v>
      </c>
      <c r="B1044" s="174">
        <f t="shared" si="275"/>
        <v>43603.166666664169</v>
      </c>
      <c r="C1044" s="127" t="str">
        <f t="shared" ca="1" si="261"/>
        <v/>
      </c>
      <c r="D1044" s="180">
        <f t="shared" ca="1" si="262"/>
        <v>580</v>
      </c>
      <c r="E1044" s="180">
        <f t="shared" ca="1" si="263"/>
        <v>48</v>
      </c>
      <c r="F1044" s="180">
        <f t="shared" ca="1" si="264"/>
        <v>11</v>
      </c>
      <c r="G1044" s="180">
        <f t="shared" ca="1" si="265"/>
        <v>185.64</v>
      </c>
      <c r="H1044" s="180">
        <f t="shared" ca="1" si="266"/>
        <v>4359</v>
      </c>
      <c r="I1044" s="183">
        <f t="shared" ca="1" si="267"/>
        <v>21</v>
      </c>
      <c r="J1044" s="176" t="str">
        <f t="shared" ca="1" si="268"/>
        <v/>
      </c>
      <c r="K1044" s="127" t="str">
        <f t="shared" ca="1" si="269"/>
        <v/>
      </c>
      <c r="L1044" s="183" t="str">
        <f t="shared" ca="1" si="270"/>
        <v/>
      </c>
      <c r="M1044" s="127" t="str">
        <f t="shared" ca="1" si="271"/>
        <v/>
      </c>
      <c r="N1044" s="127" t="str">
        <f t="shared" ca="1" si="272"/>
        <v/>
      </c>
      <c r="O1044" s="180" t="str">
        <f t="shared" ca="1" si="273"/>
        <v/>
      </c>
      <c r="P1044" s="183" t="str">
        <f t="shared" ca="1" si="274"/>
        <v/>
      </c>
      <c r="Q1044" s="120" t="str">
        <f t="shared" ca="1" si="260"/>
        <v/>
      </c>
      <c r="R1044" s="77">
        <f ca="1">IFERROR(SUM($I$15:I1044)/$N$5,"")</f>
        <v>0.21682581865681727</v>
      </c>
    </row>
    <row r="1045" spans="1:18" x14ac:dyDescent="0.25">
      <c r="A1045" s="169">
        <v>36</v>
      </c>
      <c r="B1045" s="174">
        <f t="shared" si="275"/>
        <v>43603.208333330833</v>
      </c>
      <c r="C1045" s="127" t="str">
        <f t="shared" ca="1" si="261"/>
        <v/>
      </c>
      <c r="D1045" s="180">
        <f t="shared" ca="1" si="262"/>
        <v>575</v>
      </c>
      <c r="E1045" s="180">
        <f t="shared" ca="1" si="263"/>
        <v>48</v>
      </c>
      <c r="F1045" s="180">
        <f t="shared" ca="1" si="264"/>
        <v>11</v>
      </c>
      <c r="G1045" s="180" t="str">
        <f t="shared" ca="1" si="265"/>
        <v/>
      </c>
      <c r="H1045" s="180">
        <f t="shared" ca="1" si="266"/>
        <v>4387</v>
      </c>
      <c r="I1045" s="183">
        <f t="shared" ca="1" si="267"/>
        <v>21</v>
      </c>
      <c r="J1045" s="176" t="str">
        <f t="shared" ca="1" si="268"/>
        <v/>
      </c>
      <c r="K1045" s="127" t="str">
        <f t="shared" ca="1" si="269"/>
        <v/>
      </c>
      <c r="L1045" s="183" t="str">
        <f t="shared" ca="1" si="270"/>
        <v/>
      </c>
      <c r="M1045" s="127" t="str">
        <f t="shared" ca="1" si="271"/>
        <v/>
      </c>
      <c r="N1045" s="127" t="str">
        <f t="shared" ca="1" si="272"/>
        <v/>
      </c>
      <c r="O1045" s="180" t="str">
        <f t="shared" ca="1" si="273"/>
        <v/>
      </c>
      <c r="P1045" s="183" t="str">
        <f t="shared" ca="1" si="274"/>
        <v/>
      </c>
      <c r="Q1045" s="120" t="str">
        <f t="shared" ca="1" si="260"/>
        <v/>
      </c>
      <c r="R1045" s="77">
        <f ca="1">IFERROR(SUM($I$15:I1045)/$N$5,"")</f>
        <v>0.21694405657402821</v>
      </c>
    </row>
    <row r="1046" spans="1:18" x14ac:dyDescent="0.25">
      <c r="A1046" s="169">
        <v>37</v>
      </c>
      <c r="B1046" s="174">
        <f t="shared" si="275"/>
        <v>43603.249999997497</v>
      </c>
      <c r="C1046" s="127" t="str">
        <f t="shared" ca="1" si="261"/>
        <v/>
      </c>
      <c r="D1046" s="180">
        <f t="shared" ca="1" si="262"/>
        <v>592</v>
      </c>
      <c r="E1046" s="180">
        <f t="shared" ca="1" si="263"/>
        <v>48</v>
      </c>
      <c r="F1046" s="180">
        <f t="shared" ca="1" si="264"/>
        <v>10</v>
      </c>
      <c r="G1046" s="180" t="str">
        <f t="shared" ca="1" si="265"/>
        <v/>
      </c>
      <c r="H1046" s="180">
        <f t="shared" ca="1" si="266"/>
        <v>4180</v>
      </c>
      <c r="I1046" s="183">
        <f t="shared" ca="1" si="267"/>
        <v>22</v>
      </c>
      <c r="J1046" s="176" t="str">
        <f t="shared" ca="1" si="268"/>
        <v/>
      </c>
      <c r="K1046" s="127" t="str">
        <f t="shared" ca="1" si="269"/>
        <v/>
      </c>
      <c r="L1046" s="183" t="str">
        <f t="shared" ca="1" si="270"/>
        <v/>
      </c>
      <c r="M1046" s="127" t="str">
        <f t="shared" ca="1" si="271"/>
        <v/>
      </c>
      <c r="N1046" s="127" t="str">
        <f t="shared" ca="1" si="272"/>
        <v/>
      </c>
      <c r="O1046" s="180" t="str">
        <f t="shared" ca="1" si="273"/>
        <v/>
      </c>
      <c r="P1046" s="183" t="str">
        <f t="shared" ca="1" si="274"/>
        <v/>
      </c>
      <c r="Q1046" s="120" t="str">
        <f t="shared" ca="1" si="260"/>
        <v/>
      </c>
      <c r="R1046" s="77">
        <f ca="1">IFERROR(SUM($I$15:I1046)/$N$5,"")</f>
        <v>0.21706792486824919</v>
      </c>
    </row>
    <row r="1047" spans="1:18" x14ac:dyDescent="0.25">
      <c r="A1047" s="169">
        <v>14</v>
      </c>
      <c r="B1047" s="174">
        <f t="shared" si="275"/>
        <v>43603.291666664161</v>
      </c>
      <c r="C1047" s="127" t="str">
        <f t="shared" ca="1" si="261"/>
        <v/>
      </c>
      <c r="D1047" s="180">
        <f t="shared" ca="1" si="262"/>
        <v>565</v>
      </c>
      <c r="E1047" s="180">
        <f t="shared" ca="1" si="263"/>
        <v>50</v>
      </c>
      <c r="F1047" s="180">
        <f t="shared" ca="1" si="264"/>
        <v>12</v>
      </c>
      <c r="G1047" s="180" t="str">
        <f t="shared" ca="1" si="265"/>
        <v/>
      </c>
      <c r="H1047" s="180">
        <f t="shared" ca="1" si="266"/>
        <v>4135</v>
      </c>
      <c r="I1047" s="183">
        <f t="shared" ca="1" si="267"/>
        <v>20</v>
      </c>
      <c r="J1047" s="176" t="str">
        <f t="shared" ca="1" si="268"/>
        <v/>
      </c>
      <c r="K1047" s="127" t="str">
        <f t="shared" ca="1" si="269"/>
        <v/>
      </c>
      <c r="L1047" s="183" t="str">
        <f t="shared" ca="1" si="270"/>
        <v/>
      </c>
      <c r="M1047" s="127" t="str">
        <f t="shared" ca="1" si="271"/>
        <v/>
      </c>
      <c r="N1047" s="127" t="str">
        <f t="shared" ca="1" si="272"/>
        <v/>
      </c>
      <c r="O1047" s="180" t="str">
        <f t="shared" ca="1" si="273"/>
        <v/>
      </c>
      <c r="P1047" s="183" t="str">
        <f t="shared" ca="1" si="274"/>
        <v/>
      </c>
      <c r="Q1047" s="120" t="str">
        <f t="shared" ca="1" si="260"/>
        <v/>
      </c>
      <c r="R1047" s="77">
        <f ca="1">IFERROR(SUM($I$15:I1047)/$N$5,"")</f>
        <v>0.21718053240845006</v>
      </c>
    </row>
    <row r="1048" spans="1:18" x14ac:dyDescent="0.25">
      <c r="A1048" s="169">
        <v>15</v>
      </c>
      <c r="B1048" s="174">
        <f t="shared" si="275"/>
        <v>43603.333333330826</v>
      </c>
      <c r="C1048" s="127" t="str">
        <f t="shared" ca="1" si="261"/>
        <v/>
      </c>
      <c r="D1048" s="180">
        <f t="shared" ca="1" si="262"/>
        <v>580</v>
      </c>
      <c r="E1048" s="180">
        <f t="shared" ca="1" si="263"/>
        <v>50</v>
      </c>
      <c r="F1048" s="180">
        <f t="shared" ca="1" si="264"/>
        <v>12</v>
      </c>
      <c r="G1048" s="180" t="str">
        <f t="shared" ca="1" si="265"/>
        <v/>
      </c>
      <c r="H1048" s="180">
        <f t="shared" ca="1" si="266"/>
        <v>4268</v>
      </c>
      <c r="I1048" s="183">
        <f t="shared" ca="1" si="267"/>
        <v>21</v>
      </c>
      <c r="J1048" s="176" t="str">
        <f t="shared" ca="1" si="268"/>
        <v/>
      </c>
      <c r="K1048" s="127" t="str">
        <f t="shared" ca="1" si="269"/>
        <v/>
      </c>
      <c r="L1048" s="183" t="str">
        <f t="shared" ca="1" si="270"/>
        <v/>
      </c>
      <c r="M1048" s="127" t="str">
        <f t="shared" ca="1" si="271"/>
        <v/>
      </c>
      <c r="N1048" s="127" t="str">
        <f t="shared" ca="1" si="272"/>
        <v/>
      </c>
      <c r="O1048" s="180" t="str">
        <f t="shared" ca="1" si="273"/>
        <v/>
      </c>
      <c r="P1048" s="183" t="str">
        <f t="shared" ca="1" si="274"/>
        <v/>
      </c>
      <c r="Q1048" s="120" t="str">
        <f t="shared" ca="1" si="260"/>
        <v/>
      </c>
      <c r="R1048" s="77">
        <f ca="1">IFERROR(SUM($I$15:I1048)/$N$5,"")</f>
        <v>0.217298770325661</v>
      </c>
    </row>
    <row r="1049" spans="1:18" x14ac:dyDescent="0.25">
      <c r="A1049" s="169">
        <v>16</v>
      </c>
      <c r="B1049" s="174">
        <f t="shared" si="275"/>
        <v>43603.37499999749</v>
      </c>
      <c r="C1049" s="127" t="str">
        <f t="shared" ca="1" si="261"/>
        <v/>
      </c>
      <c r="D1049" s="180">
        <f t="shared" ca="1" si="262"/>
        <v>575</v>
      </c>
      <c r="E1049" s="180">
        <f t="shared" ca="1" si="263"/>
        <v>50</v>
      </c>
      <c r="F1049" s="180">
        <f t="shared" ca="1" si="264"/>
        <v>14</v>
      </c>
      <c r="G1049" s="180" t="str">
        <f t="shared" ca="1" si="265"/>
        <v/>
      </c>
      <c r="H1049" s="180">
        <f t="shared" ca="1" si="266"/>
        <v>4402</v>
      </c>
      <c r="I1049" s="183">
        <f t="shared" ca="1" si="267"/>
        <v>20</v>
      </c>
      <c r="J1049" s="176" t="str">
        <f t="shared" ca="1" si="268"/>
        <v/>
      </c>
      <c r="K1049" s="127" t="str">
        <f t="shared" ca="1" si="269"/>
        <v/>
      </c>
      <c r="L1049" s="183" t="str">
        <f t="shared" ca="1" si="270"/>
        <v/>
      </c>
      <c r="M1049" s="127" t="str">
        <f t="shared" ca="1" si="271"/>
        <v/>
      </c>
      <c r="N1049" s="127" t="str">
        <f t="shared" ca="1" si="272"/>
        <v/>
      </c>
      <c r="O1049" s="180" t="str">
        <f t="shared" ca="1" si="273"/>
        <v/>
      </c>
      <c r="P1049" s="183" t="str">
        <f t="shared" ca="1" si="274"/>
        <v/>
      </c>
      <c r="Q1049" s="120" t="str">
        <f t="shared" ca="1" si="260"/>
        <v/>
      </c>
      <c r="R1049" s="77">
        <f ca="1">IFERROR(SUM($I$15:I1049)/$N$5,"")</f>
        <v>0.2174113778658619</v>
      </c>
    </row>
    <row r="1050" spans="1:18" x14ac:dyDescent="0.25">
      <c r="A1050" s="169">
        <v>17</v>
      </c>
      <c r="B1050" s="174">
        <f t="shared" si="275"/>
        <v>43603.416666664154</v>
      </c>
      <c r="C1050" s="127" t="str">
        <f t="shared" ca="1" si="261"/>
        <v/>
      </c>
      <c r="D1050" s="180">
        <f t="shared" ca="1" si="262"/>
        <v>564</v>
      </c>
      <c r="E1050" s="180">
        <f t="shared" ca="1" si="263"/>
        <v>50</v>
      </c>
      <c r="F1050" s="180">
        <f t="shared" ca="1" si="264"/>
        <v>15</v>
      </c>
      <c r="G1050" s="180" t="str">
        <f t="shared" ca="1" si="265"/>
        <v/>
      </c>
      <c r="H1050" s="180">
        <f t="shared" ca="1" si="266"/>
        <v>4456</v>
      </c>
      <c r="I1050" s="183">
        <f t="shared" ca="1" si="267"/>
        <v>21</v>
      </c>
      <c r="J1050" s="176" t="str">
        <f t="shared" ca="1" si="268"/>
        <v/>
      </c>
      <c r="K1050" s="127" t="str">
        <f t="shared" ca="1" si="269"/>
        <v/>
      </c>
      <c r="L1050" s="183" t="str">
        <f t="shared" ca="1" si="270"/>
        <v/>
      </c>
      <c r="M1050" s="127" t="str">
        <f t="shared" ca="1" si="271"/>
        <v/>
      </c>
      <c r="N1050" s="127" t="str">
        <f t="shared" ca="1" si="272"/>
        <v/>
      </c>
      <c r="O1050" s="180" t="str">
        <f t="shared" ca="1" si="273"/>
        <v/>
      </c>
      <c r="P1050" s="183" t="str">
        <f t="shared" ca="1" si="274"/>
        <v/>
      </c>
      <c r="Q1050" s="120" t="str">
        <f t="shared" ca="1" si="260"/>
        <v/>
      </c>
      <c r="R1050" s="77">
        <f ca="1">IFERROR(SUM($I$15:I1050)/$N$5,"")</f>
        <v>0.21752961578307284</v>
      </c>
    </row>
    <row r="1051" spans="1:18" x14ac:dyDescent="0.25">
      <c r="A1051" s="169">
        <v>18</v>
      </c>
      <c r="B1051" s="174">
        <f t="shared" si="275"/>
        <v>43603.458333330818</v>
      </c>
      <c r="C1051" s="127" t="str">
        <f t="shared" ca="1" si="261"/>
        <v/>
      </c>
      <c r="D1051" s="180">
        <f t="shared" ca="1" si="262"/>
        <v>566</v>
      </c>
      <c r="E1051" s="180">
        <f t="shared" ca="1" si="263"/>
        <v>50</v>
      </c>
      <c r="F1051" s="180">
        <f t="shared" ca="1" si="264"/>
        <v>13</v>
      </c>
      <c r="G1051" s="180" t="str">
        <f t="shared" ca="1" si="265"/>
        <v/>
      </c>
      <c r="H1051" s="180">
        <f t="shared" ca="1" si="266"/>
        <v>4554</v>
      </c>
      <c r="I1051" s="183">
        <f t="shared" ca="1" si="267"/>
        <v>21</v>
      </c>
      <c r="J1051" s="176" t="str">
        <f t="shared" ca="1" si="268"/>
        <v/>
      </c>
      <c r="K1051" s="127" t="str">
        <f t="shared" ca="1" si="269"/>
        <v/>
      </c>
      <c r="L1051" s="183" t="str">
        <f t="shared" ca="1" si="270"/>
        <v/>
      </c>
      <c r="M1051" s="127" t="str">
        <f t="shared" ca="1" si="271"/>
        <v/>
      </c>
      <c r="N1051" s="127" t="str">
        <f t="shared" ca="1" si="272"/>
        <v/>
      </c>
      <c r="O1051" s="180" t="str">
        <f t="shared" ca="1" si="273"/>
        <v/>
      </c>
      <c r="P1051" s="183" t="str">
        <f t="shared" ca="1" si="274"/>
        <v/>
      </c>
      <c r="Q1051" s="120" t="str">
        <f t="shared" ca="1" si="260"/>
        <v/>
      </c>
      <c r="R1051" s="77">
        <f ca="1">IFERROR(SUM($I$15:I1051)/$N$5,"")</f>
        <v>0.21764785370028378</v>
      </c>
    </row>
    <row r="1052" spans="1:18" x14ac:dyDescent="0.25">
      <c r="A1052" s="169">
        <v>19</v>
      </c>
      <c r="B1052" s="174">
        <f t="shared" si="275"/>
        <v>43603.499999997483</v>
      </c>
      <c r="C1052" s="127" t="str">
        <f t="shared" ca="1" si="261"/>
        <v/>
      </c>
      <c r="D1052" s="180">
        <f t="shared" ca="1" si="262"/>
        <v>570</v>
      </c>
      <c r="E1052" s="180">
        <f t="shared" ca="1" si="263"/>
        <v>50</v>
      </c>
      <c r="F1052" s="180">
        <f t="shared" ca="1" si="264"/>
        <v>15</v>
      </c>
      <c r="G1052" s="180" t="str">
        <f t="shared" ca="1" si="265"/>
        <v/>
      </c>
      <c r="H1052" s="180">
        <f t="shared" ca="1" si="266"/>
        <v>4275</v>
      </c>
      <c r="I1052" s="183">
        <f t="shared" ca="1" si="267"/>
        <v>22</v>
      </c>
      <c r="J1052" s="176" t="str">
        <f t="shared" ca="1" si="268"/>
        <v/>
      </c>
      <c r="K1052" s="127" t="str">
        <f t="shared" ca="1" si="269"/>
        <v/>
      </c>
      <c r="L1052" s="183" t="str">
        <f t="shared" ca="1" si="270"/>
        <v/>
      </c>
      <c r="M1052" s="127" t="str">
        <f t="shared" ca="1" si="271"/>
        <v/>
      </c>
      <c r="N1052" s="127" t="str">
        <f t="shared" ca="1" si="272"/>
        <v/>
      </c>
      <c r="O1052" s="180" t="str">
        <f t="shared" ca="1" si="273"/>
        <v/>
      </c>
      <c r="P1052" s="183" t="str">
        <f t="shared" ca="1" si="274"/>
        <v/>
      </c>
      <c r="Q1052" s="120" t="str">
        <f t="shared" ca="1" si="260"/>
        <v/>
      </c>
      <c r="R1052" s="77">
        <f ca="1">IFERROR(SUM($I$15:I1052)/$N$5,"")</f>
        <v>0.21777172199450476</v>
      </c>
    </row>
    <row r="1053" spans="1:18" x14ac:dyDescent="0.25">
      <c r="A1053" s="169">
        <v>20</v>
      </c>
      <c r="B1053" s="174">
        <f t="shared" si="275"/>
        <v>43603.541666664147</v>
      </c>
      <c r="C1053" s="127" t="str">
        <f t="shared" ca="1" si="261"/>
        <v/>
      </c>
      <c r="D1053" s="180">
        <f t="shared" ca="1" si="262"/>
        <v>568</v>
      </c>
      <c r="E1053" s="180">
        <f t="shared" ca="1" si="263"/>
        <v>50</v>
      </c>
      <c r="F1053" s="180">
        <f t="shared" ca="1" si="264"/>
        <v>13</v>
      </c>
      <c r="G1053" s="180" t="str">
        <f t="shared" ca="1" si="265"/>
        <v/>
      </c>
      <c r="H1053" s="180">
        <f t="shared" ca="1" si="266"/>
        <v>4507</v>
      </c>
      <c r="I1053" s="183">
        <f t="shared" ca="1" si="267"/>
        <v>21</v>
      </c>
      <c r="J1053" s="176" t="str">
        <f t="shared" ca="1" si="268"/>
        <v/>
      </c>
      <c r="K1053" s="127" t="str">
        <f t="shared" ca="1" si="269"/>
        <v/>
      </c>
      <c r="L1053" s="183" t="str">
        <f t="shared" ca="1" si="270"/>
        <v/>
      </c>
      <c r="M1053" s="127" t="str">
        <f t="shared" ca="1" si="271"/>
        <v/>
      </c>
      <c r="N1053" s="127" t="str">
        <f t="shared" ca="1" si="272"/>
        <v/>
      </c>
      <c r="O1053" s="180" t="str">
        <f t="shared" ca="1" si="273"/>
        <v/>
      </c>
      <c r="P1053" s="183" t="str">
        <f t="shared" ca="1" si="274"/>
        <v/>
      </c>
      <c r="Q1053" s="120" t="str">
        <f t="shared" ca="1" si="260"/>
        <v/>
      </c>
      <c r="R1053" s="77">
        <f ca="1">IFERROR(SUM($I$15:I1053)/$N$5,"")</f>
        <v>0.2178899599117157</v>
      </c>
    </row>
    <row r="1054" spans="1:18" x14ac:dyDescent="0.25">
      <c r="A1054" s="169">
        <v>21</v>
      </c>
      <c r="B1054" s="174">
        <f t="shared" si="275"/>
        <v>43603.583333330811</v>
      </c>
      <c r="C1054" s="127" t="str">
        <f t="shared" ca="1" si="261"/>
        <v/>
      </c>
      <c r="D1054" s="180">
        <f t="shared" ca="1" si="262"/>
        <v>566</v>
      </c>
      <c r="E1054" s="180">
        <f t="shared" ca="1" si="263"/>
        <v>50</v>
      </c>
      <c r="F1054" s="180">
        <f t="shared" ca="1" si="264"/>
        <v>13</v>
      </c>
      <c r="G1054" s="180" t="str">
        <f t="shared" ca="1" si="265"/>
        <v/>
      </c>
      <c r="H1054" s="180">
        <f t="shared" ca="1" si="266"/>
        <v>4297</v>
      </c>
      <c r="I1054" s="183">
        <f t="shared" ca="1" si="267"/>
        <v>19</v>
      </c>
      <c r="J1054" s="176" t="str">
        <f t="shared" ca="1" si="268"/>
        <v/>
      </c>
      <c r="K1054" s="127" t="str">
        <f t="shared" ca="1" si="269"/>
        <v/>
      </c>
      <c r="L1054" s="183" t="str">
        <f t="shared" ca="1" si="270"/>
        <v/>
      </c>
      <c r="M1054" s="127" t="str">
        <f t="shared" ca="1" si="271"/>
        <v/>
      </c>
      <c r="N1054" s="127" t="str">
        <f t="shared" ca="1" si="272"/>
        <v/>
      </c>
      <c r="O1054" s="180" t="str">
        <f t="shared" ca="1" si="273"/>
        <v/>
      </c>
      <c r="P1054" s="183" t="str">
        <f t="shared" ca="1" si="274"/>
        <v/>
      </c>
      <c r="Q1054" s="120" t="str">
        <f t="shared" ca="1" si="260"/>
        <v/>
      </c>
      <c r="R1054" s="77">
        <f ca="1">IFERROR(SUM($I$15:I1054)/$N$5,"")</f>
        <v>0.21799693707490653</v>
      </c>
    </row>
    <row r="1055" spans="1:18" x14ac:dyDescent="0.25">
      <c r="A1055" s="169">
        <v>22</v>
      </c>
      <c r="B1055" s="174">
        <f t="shared" si="275"/>
        <v>43603.624999997475</v>
      </c>
      <c r="C1055" s="127" t="str">
        <f t="shared" ca="1" si="261"/>
        <v/>
      </c>
      <c r="D1055" s="180">
        <f t="shared" ca="1" si="262"/>
        <v>570</v>
      </c>
      <c r="E1055" s="180">
        <f t="shared" ca="1" si="263"/>
        <v>50</v>
      </c>
      <c r="F1055" s="180">
        <f t="shared" ca="1" si="264"/>
        <v>12</v>
      </c>
      <c r="G1055" s="180" t="str">
        <f t="shared" ca="1" si="265"/>
        <v/>
      </c>
      <c r="H1055" s="180">
        <f t="shared" ca="1" si="266"/>
        <v>4539</v>
      </c>
      <c r="I1055" s="183">
        <f t="shared" ca="1" si="267"/>
        <v>18</v>
      </c>
      <c r="J1055" s="176" t="str">
        <f t="shared" ca="1" si="268"/>
        <v/>
      </c>
      <c r="K1055" s="127" t="str">
        <f t="shared" ca="1" si="269"/>
        <v/>
      </c>
      <c r="L1055" s="183" t="str">
        <f t="shared" ca="1" si="270"/>
        <v/>
      </c>
      <c r="M1055" s="127" t="str">
        <f t="shared" ca="1" si="271"/>
        <v/>
      </c>
      <c r="N1055" s="127" t="str">
        <f t="shared" ca="1" si="272"/>
        <v/>
      </c>
      <c r="O1055" s="180" t="str">
        <f t="shared" ca="1" si="273"/>
        <v/>
      </c>
      <c r="P1055" s="183" t="str">
        <f t="shared" ca="1" si="274"/>
        <v/>
      </c>
      <c r="Q1055" s="120" t="str">
        <f t="shared" ca="1" si="260"/>
        <v/>
      </c>
      <c r="R1055" s="77">
        <f ca="1">IFERROR(SUM($I$15:I1055)/$N$5,"")</f>
        <v>0.21809828386108734</v>
      </c>
    </row>
    <row r="1056" spans="1:18" x14ac:dyDescent="0.25">
      <c r="A1056" s="169">
        <v>23</v>
      </c>
      <c r="B1056" s="174">
        <f t="shared" si="275"/>
        <v>43603.666666664139</v>
      </c>
      <c r="C1056" s="127" t="str">
        <f t="shared" ca="1" si="261"/>
        <v/>
      </c>
      <c r="D1056" s="180">
        <f t="shared" ca="1" si="262"/>
        <v>566</v>
      </c>
      <c r="E1056" s="180">
        <f t="shared" ca="1" si="263"/>
        <v>50</v>
      </c>
      <c r="F1056" s="180">
        <f t="shared" ca="1" si="264"/>
        <v>13</v>
      </c>
      <c r="G1056" s="180" t="str">
        <f t="shared" ca="1" si="265"/>
        <v/>
      </c>
      <c r="H1056" s="180">
        <f t="shared" ca="1" si="266"/>
        <v>4468</v>
      </c>
      <c r="I1056" s="183">
        <f t="shared" ca="1" si="267"/>
        <v>20</v>
      </c>
      <c r="J1056" s="176" t="str">
        <f t="shared" ca="1" si="268"/>
        <v/>
      </c>
      <c r="K1056" s="127" t="str">
        <f t="shared" ca="1" si="269"/>
        <v/>
      </c>
      <c r="L1056" s="183" t="str">
        <f t="shared" ca="1" si="270"/>
        <v/>
      </c>
      <c r="M1056" s="127" t="str">
        <f t="shared" ca="1" si="271"/>
        <v/>
      </c>
      <c r="N1056" s="127" t="str">
        <f t="shared" ca="1" si="272"/>
        <v/>
      </c>
      <c r="O1056" s="180" t="str">
        <f t="shared" ca="1" si="273"/>
        <v/>
      </c>
      <c r="P1056" s="183" t="str">
        <f t="shared" ca="1" si="274"/>
        <v/>
      </c>
      <c r="Q1056" s="120" t="str">
        <f t="shared" ca="1" si="260"/>
        <v/>
      </c>
      <c r="R1056" s="77">
        <f ca="1">IFERROR(SUM($I$15:I1056)/$N$5,"")</f>
        <v>0.21821089140128824</v>
      </c>
    </row>
    <row r="1057" spans="1:18" x14ac:dyDescent="0.25">
      <c r="A1057" s="169">
        <v>24</v>
      </c>
      <c r="B1057" s="174">
        <f t="shared" si="275"/>
        <v>43603.708333330804</v>
      </c>
      <c r="C1057" s="127" t="str">
        <f t="shared" ca="1" si="261"/>
        <v/>
      </c>
      <c r="D1057" s="180">
        <f t="shared" ca="1" si="262"/>
        <v>563</v>
      </c>
      <c r="E1057" s="180">
        <f t="shared" ca="1" si="263"/>
        <v>50</v>
      </c>
      <c r="F1057" s="180">
        <f t="shared" ca="1" si="264"/>
        <v>13</v>
      </c>
      <c r="G1057" s="180" t="str">
        <f t="shared" ca="1" si="265"/>
        <v/>
      </c>
      <c r="H1057" s="180">
        <f t="shared" ca="1" si="266"/>
        <v>4989</v>
      </c>
      <c r="I1057" s="183">
        <f t="shared" ca="1" si="267"/>
        <v>26</v>
      </c>
      <c r="J1057" s="176" t="str">
        <f t="shared" ca="1" si="268"/>
        <v/>
      </c>
      <c r="K1057" s="127" t="str">
        <f t="shared" ca="1" si="269"/>
        <v/>
      </c>
      <c r="L1057" s="183" t="str">
        <f t="shared" ca="1" si="270"/>
        <v/>
      </c>
      <c r="M1057" s="127" t="str">
        <f t="shared" ca="1" si="271"/>
        <v/>
      </c>
      <c r="N1057" s="127" t="str">
        <f t="shared" ca="1" si="272"/>
        <v/>
      </c>
      <c r="O1057" s="180" t="str">
        <f t="shared" ca="1" si="273"/>
        <v/>
      </c>
      <c r="P1057" s="183" t="str">
        <f t="shared" ca="1" si="274"/>
        <v/>
      </c>
      <c r="Q1057" s="120" t="str">
        <f t="shared" ca="1" si="260"/>
        <v/>
      </c>
      <c r="R1057" s="77">
        <f ca="1">IFERROR(SUM($I$15:I1057)/$N$5,"")</f>
        <v>0.21835728120354939</v>
      </c>
    </row>
    <row r="1058" spans="1:18" x14ac:dyDescent="0.25">
      <c r="A1058" s="169">
        <v>25</v>
      </c>
      <c r="B1058" s="174">
        <f t="shared" si="275"/>
        <v>43603.749999997468</v>
      </c>
      <c r="C1058" s="127" t="str">
        <f t="shared" ca="1" si="261"/>
        <v/>
      </c>
      <c r="D1058" s="180">
        <f t="shared" ca="1" si="262"/>
        <v>563</v>
      </c>
      <c r="E1058" s="180">
        <f t="shared" ca="1" si="263"/>
        <v>50</v>
      </c>
      <c r="F1058" s="180">
        <f t="shared" ca="1" si="264"/>
        <v>12</v>
      </c>
      <c r="G1058" s="180" t="str">
        <f t="shared" ca="1" si="265"/>
        <v/>
      </c>
      <c r="H1058" s="180">
        <f t="shared" ca="1" si="266"/>
        <v>5125</v>
      </c>
      <c r="I1058" s="183">
        <f t="shared" ca="1" si="267"/>
        <v>25</v>
      </c>
      <c r="J1058" s="176" t="str">
        <f t="shared" ca="1" si="268"/>
        <v/>
      </c>
      <c r="K1058" s="127" t="str">
        <f t="shared" ca="1" si="269"/>
        <v/>
      </c>
      <c r="L1058" s="183" t="str">
        <f t="shared" ca="1" si="270"/>
        <v/>
      </c>
      <c r="M1058" s="127" t="str">
        <f t="shared" ca="1" si="271"/>
        <v/>
      </c>
      <c r="N1058" s="127" t="str">
        <f t="shared" ca="1" si="272"/>
        <v/>
      </c>
      <c r="O1058" s="180" t="str">
        <f t="shared" ca="1" si="273"/>
        <v/>
      </c>
      <c r="P1058" s="183" t="str">
        <f t="shared" ca="1" si="274"/>
        <v/>
      </c>
      <c r="Q1058" s="120" t="str">
        <f t="shared" ca="1" si="260"/>
        <v/>
      </c>
      <c r="R1058" s="77">
        <f ca="1">IFERROR(SUM($I$15:I1058)/$N$5,"")</f>
        <v>0.21849804062880052</v>
      </c>
    </row>
    <row r="1059" spans="1:18" x14ac:dyDescent="0.25">
      <c r="A1059" s="169">
        <v>26</v>
      </c>
      <c r="B1059" s="174">
        <f t="shared" si="275"/>
        <v>43603.791666664132</v>
      </c>
      <c r="C1059" s="127" t="str">
        <f t="shared" ca="1" si="261"/>
        <v/>
      </c>
      <c r="D1059" s="180">
        <f t="shared" ca="1" si="262"/>
        <v>561</v>
      </c>
      <c r="E1059" s="180">
        <f t="shared" ca="1" si="263"/>
        <v>50</v>
      </c>
      <c r="F1059" s="180">
        <f t="shared" ca="1" si="264"/>
        <v>12</v>
      </c>
      <c r="G1059" s="180" t="str">
        <f t="shared" ca="1" si="265"/>
        <v/>
      </c>
      <c r="H1059" s="180">
        <f t="shared" ca="1" si="266"/>
        <v>4410</v>
      </c>
      <c r="I1059" s="183">
        <f t="shared" ca="1" si="267"/>
        <v>23</v>
      </c>
      <c r="J1059" s="176" t="str">
        <f t="shared" ca="1" si="268"/>
        <v/>
      </c>
      <c r="K1059" s="127" t="str">
        <f t="shared" ca="1" si="269"/>
        <v/>
      </c>
      <c r="L1059" s="183" t="str">
        <f t="shared" ca="1" si="270"/>
        <v/>
      </c>
      <c r="M1059" s="127" t="str">
        <f t="shared" ca="1" si="271"/>
        <v/>
      </c>
      <c r="N1059" s="127" t="str">
        <f t="shared" ca="1" si="272"/>
        <v/>
      </c>
      <c r="O1059" s="180" t="str">
        <f t="shared" ca="1" si="273"/>
        <v/>
      </c>
      <c r="P1059" s="183" t="str">
        <f t="shared" ca="1" si="274"/>
        <v/>
      </c>
      <c r="Q1059" s="120" t="str">
        <f t="shared" ca="1" si="260"/>
        <v/>
      </c>
      <c r="R1059" s="77">
        <f ca="1">IFERROR(SUM($I$15:I1059)/$N$5,"")</f>
        <v>0.21862753930003154</v>
      </c>
    </row>
    <row r="1060" spans="1:18" x14ac:dyDescent="0.25">
      <c r="A1060" s="169">
        <v>27</v>
      </c>
      <c r="B1060" s="174">
        <f t="shared" si="275"/>
        <v>43603.833333330796</v>
      </c>
      <c r="C1060" s="127" t="str">
        <f t="shared" ca="1" si="261"/>
        <v/>
      </c>
      <c r="D1060" s="180">
        <f t="shared" ca="1" si="262"/>
        <v>564</v>
      </c>
      <c r="E1060" s="180">
        <f t="shared" ca="1" si="263"/>
        <v>50</v>
      </c>
      <c r="F1060" s="180">
        <f t="shared" ca="1" si="264"/>
        <v>14</v>
      </c>
      <c r="G1060" s="180" t="str">
        <f t="shared" ca="1" si="265"/>
        <v/>
      </c>
      <c r="H1060" s="180">
        <f t="shared" ca="1" si="266"/>
        <v>4396</v>
      </c>
      <c r="I1060" s="183">
        <f t="shared" ca="1" si="267"/>
        <v>25</v>
      </c>
      <c r="J1060" s="176" t="str">
        <f t="shared" ca="1" si="268"/>
        <v/>
      </c>
      <c r="K1060" s="127" t="str">
        <f t="shared" ca="1" si="269"/>
        <v/>
      </c>
      <c r="L1060" s="183" t="str">
        <f t="shared" ca="1" si="270"/>
        <v/>
      </c>
      <c r="M1060" s="127" t="str">
        <f t="shared" ca="1" si="271"/>
        <v/>
      </c>
      <c r="N1060" s="127" t="str">
        <f t="shared" ca="1" si="272"/>
        <v/>
      </c>
      <c r="O1060" s="180" t="str">
        <f t="shared" ca="1" si="273"/>
        <v/>
      </c>
      <c r="P1060" s="183" t="str">
        <f t="shared" ca="1" si="274"/>
        <v/>
      </c>
      <c r="Q1060" s="120" t="str">
        <f t="shared" ref="Q1060:Q1123" ca="1" si="276">IFERROR(Q1059-I1060,"")</f>
        <v/>
      </c>
      <c r="R1060" s="77">
        <f ca="1">IFERROR(SUM($I$15:I1060)/$N$5,"")</f>
        <v>0.21876829872528264</v>
      </c>
    </row>
    <row r="1061" spans="1:18" x14ac:dyDescent="0.25">
      <c r="A1061" s="169">
        <v>28</v>
      </c>
      <c r="B1061" s="174">
        <f t="shared" si="275"/>
        <v>43603.874999997461</v>
      </c>
      <c r="C1061" s="127" t="str">
        <f t="shared" ca="1" si="261"/>
        <v/>
      </c>
      <c r="D1061" s="180">
        <f t="shared" ca="1" si="262"/>
        <v>565</v>
      </c>
      <c r="E1061" s="180">
        <f t="shared" ca="1" si="263"/>
        <v>50</v>
      </c>
      <c r="F1061" s="180">
        <f t="shared" ca="1" si="264"/>
        <v>15</v>
      </c>
      <c r="G1061" s="180" t="str">
        <f t="shared" ca="1" si="265"/>
        <v/>
      </c>
      <c r="H1061" s="180">
        <f t="shared" ca="1" si="266"/>
        <v>4498</v>
      </c>
      <c r="I1061" s="183">
        <f t="shared" ca="1" si="267"/>
        <v>24</v>
      </c>
      <c r="J1061" s="176" t="str">
        <f t="shared" ca="1" si="268"/>
        <v/>
      </c>
      <c r="K1061" s="127" t="str">
        <f t="shared" ca="1" si="269"/>
        <v/>
      </c>
      <c r="L1061" s="183" t="str">
        <f t="shared" ca="1" si="270"/>
        <v/>
      </c>
      <c r="M1061" s="127" t="str">
        <f t="shared" ca="1" si="271"/>
        <v/>
      </c>
      <c r="N1061" s="127" t="str">
        <f t="shared" ca="1" si="272"/>
        <v/>
      </c>
      <c r="O1061" s="180" t="str">
        <f t="shared" ca="1" si="273"/>
        <v/>
      </c>
      <c r="P1061" s="183" t="str">
        <f t="shared" ca="1" si="274"/>
        <v/>
      </c>
      <c r="Q1061" s="120" t="str">
        <f t="shared" ca="1" si="276"/>
        <v/>
      </c>
      <c r="R1061" s="77">
        <f ca="1">IFERROR(SUM($I$15:I1061)/$N$5,"")</f>
        <v>0.21890342777352373</v>
      </c>
    </row>
    <row r="1062" spans="1:18" x14ac:dyDescent="0.25">
      <c r="A1062" s="169">
        <v>29</v>
      </c>
      <c r="B1062" s="174">
        <f t="shared" si="275"/>
        <v>43603.916666664125</v>
      </c>
      <c r="C1062" s="127" t="str">
        <f t="shared" ca="1" si="261"/>
        <v/>
      </c>
      <c r="D1062" s="180">
        <f t="shared" ca="1" si="262"/>
        <v>562</v>
      </c>
      <c r="E1062" s="180">
        <f t="shared" ca="1" si="263"/>
        <v>50</v>
      </c>
      <c r="F1062" s="180">
        <f t="shared" ca="1" si="264"/>
        <v>13</v>
      </c>
      <c r="G1062" s="180" t="str">
        <f t="shared" ca="1" si="265"/>
        <v/>
      </c>
      <c r="H1062" s="180">
        <f t="shared" ca="1" si="266"/>
        <v>4472</v>
      </c>
      <c r="I1062" s="183">
        <f t="shared" ca="1" si="267"/>
        <v>24</v>
      </c>
      <c r="J1062" s="176" t="str">
        <f t="shared" ca="1" si="268"/>
        <v/>
      </c>
      <c r="K1062" s="127" t="str">
        <f t="shared" ca="1" si="269"/>
        <v/>
      </c>
      <c r="L1062" s="183" t="str">
        <f t="shared" ca="1" si="270"/>
        <v/>
      </c>
      <c r="M1062" s="127" t="str">
        <f t="shared" ca="1" si="271"/>
        <v/>
      </c>
      <c r="N1062" s="127" t="str">
        <f t="shared" ca="1" si="272"/>
        <v/>
      </c>
      <c r="O1062" s="180" t="str">
        <f t="shared" ca="1" si="273"/>
        <v/>
      </c>
      <c r="P1062" s="183" t="str">
        <f t="shared" ca="1" si="274"/>
        <v/>
      </c>
      <c r="Q1062" s="120" t="str">
        <f t="shared" ca="1" si="276"/>
        <v/>
      </c>
      <c r="R1062" s="77">
        <f ca="1">IFERROR(SUM($I$15:I1062)/$N$5,"")</f>
        <v>0.21903855682176479</v>
      </c>
    </row>
    <row r="1063" spans="1:18" x14ac:dyDescent="0.25">
      <c r="A1063" s="169">
        <v>30</v>
      </c>
      <c r="B1063" s="174">
        <f t="shared" si="275"/>
        <v>43603.958333330789</v>
      </c>
      <c r="C1063" s="127" t="str">
        <f t="shared" ca="1" si="261"/>
        <v/>
      </c>
      <c r="D1063" s="180">
        <f t="shared" ca="1" si="262"/>
        <v>562</v>
      </c>
      <c r="E1063" s="180">
        <f t="shared" ca="1" si="263"/>
        <v>50</v>
      </c>
      <c r="F1063" s="180">
        <f t="shared" ca="1" si="264"/>
        <v>14</v>
      </c>
      <c r="G1063" s="180" t="str">
        <f t="shared" ca="1" si="265"/>
        <v/>
      </c>
      <c r="H1063" s="180">
        <f t="shared" ca="1" si="266"/>
        <v>4444</v>
      </c>
      <c r="I1063" s="183">
        <f t="shared" ca="1" si="267"/>
        <v>27</v>
      </c>
      <c r="J1063" s="176" t="str">
        <f t="shared" ca="1" si="268"/>
        <v/>
      </c>
      <c r="K1063" s="127" t="str">
        <f t="shared" ca="1" si="269"/>
        <v/>
      </c>
      <c r="L1063" s="183" t="str">
        <f t="shared" ca="1" si="270"/>
        <v/>
      </c>
      <c r="M1063" s="127" t="str">
        <f t="shared" ca="1" si="271"/>
        <v/>
      </c>
      <c r="N1063" s="127" t="str">
        <f t="shared" ca="1" si="272"/>
        <v/>
      </c>
      <c r="O1063" s="180" t="str">
        <f t="shared" ca="1" si="273"/>
        <v/>
      </c>
      <c r="P1063" s="183" t="str">
        <f t="shared" ca="1" si="274"/>
        <v/>
      </c>
      <c r="Q1063" s="120" t="str">
        <f t="shared" ca="1" si="276"/>
        <v/>
      </c>
      <c r="R1063" s="77">
        <f ca="1">IFERROR(SUM($I$15:I1063)/$N$5,"")</f>
        <v>0.219190577001036</v>
      </c>
    </row>
    <row r="1064" spans="1:18" x14ac:dyDescent="0.25">
      <c r="A1064" s="169">
        <v>31</v>
      </c>
      <c r="B1064" s="174">
        <f t="shared" si="275"/>
        <v>43603.999999997453</v>
      </c>
      <c r="C1064" s="127" t="str">
        <f t="shared" ca="1" si="261"/>
        <v/>
      </c>
      <c r="D1064" s="180">
        <f t="shared" ca="1" si="262"/>
        <v>561</v>
      </c>
      <c r="E1064" s="180">
        <f t="shared" ca="1" si="263"/>
        <v>50</v>
      </c>
      <c r="F1064" s="180">
        <f t="shared" ca="1" si="264"/>
        <v>13</v>
      </c>
      <c r="G1064" s="180" t="str">
        <f t="shared" ca="1" si="265"/>
        <v/>
      </c>
      <c r="H1064" s="180">
        <f t="shared" ca="1" si="266"/>
        <v>4408</v>
      </c>
      <c r="I1064" s="183">
        <f t="shared" ca="1" si="267"/>
        <v>26</v>
      </c>
      <c r="J1064" s="176" t="str">
        <f t="shared" ca="1" si="268"/>
        <v/>
      </c>
      <c r="K1064" s="127" t="str">
        <f t="shared" ca="1" si="269"/>
        <v/>
      </c>
      <c r="L1064" s="183" t="str">
        <f t="shared" ca="1" si="270"/>
        <v/>
      </c>
      <c r="M1064" s="127" t="str">
        <f t="shared" ca="1" si="271"/>
        <v/>
      </c>
      <c r="N1064" s="127" t="str">
        <f t="shared" ca="1" si="272"/>
        <v/>
      </c>
      <c r="O1064" s="180" t="str">
        <f t="shared" ca="1" si="273"/>
        <v/>
      </c>
      <c r="P1064" s="183" t="str">
        <f t="shared" ca="1" si="274"/>
        <v/>
      </c>
      <c r="Q1064" s="120" t="str">
        <f t="shared" ca="1" si="276"/>
        <v/>
      </c>
      <c r="R1064" s="77">
        <f ca="1">IFERROR(SUM($I$15:I1064)/$N$5,"")</f>
        <v>0.21933696680329715</v>
      </c>
    </row>
    <row r="1065" spans="1:18" x14ac:dyDescent="0.25">
      <c r="A1065" s="169">
        <v>32</v>
      </c>
      <c r="B1065" s="174">
        <f t="shared" si="275"/>
        <v>43604.041666664118</v>
      </c>
      <c r="C1065" s="127" t="str">
        <f t="shared" ca="1" si="261"/>
        <v/>
      </c>
      <c r="D1065" s="180">
        <f t="shared" ca="1" si="262"/>
        <v>569</v>
      </c>
      <c r="E1065" s="180">
        <f t="shared" ca="1" si="263"/>
        <v>50</v>
      </c>
      <c r="F1065" s="180">
        <f t="shared" ca="1" si="264"/>
        <v>13</v>
      </c>
      <c r="G1065" s="180">
        <f t="shared" ca="1" si="265"/>
        <v>234.13</v>
      </c>
      <c r="H1065" s="180">
        <f t="shared" ca="1" si="266"/>
        <v>4488</v>
      </c>
      <c r="I1065" s="183">
        <f t="shared" ca="1" si="267"/>
        <v>25</v>
      </c>
      <c r="J1065" s="176" t="str">
        <f t="shared" ca="1" si="268"/>
        <v/>
      </c>
      <c r="K1065" s="127" t="str">
        <f t="shared" ca="1" si="269"/>
        <v/>
      </c>
      <c r="L1065" s="183" t="str">
        <f t="shared" ca="1" si="270"/>
        <v/>
      </c>
      <c r="M1065" s="127" t="str">
        <f t="shared" ca="1" si="271"/>
        <v/>
      </c>
      <c r="N1065" s="127" t="str">
        <f t="shared" ca="1" si="272"/>
        <v/>
      </c>
      <c r="O1065" s="180" t="str">
        <f t="shared" ca="1" si="273"/>
        <v/>
      </c>
      <c r="P1065" s="183" t="str">
        <f t="shared" ca="1" si="274"/>
        <v/>
      </c>
      <c r="Q1065" s="120" t="str">
        <f t="shared" ca="1" si="276"/>
        <v/>
      </c>
      <c r="R1065" s="77">
        <f ca="1">IFERROR(SUM($I$15:I1065)/$N$5,"")</f>
        <v>0.21947772622854828</v>
      </c>
    </row>
    <row r="1066" spans="1:18" x14ac:dyDescent="0.25">
      <c r="A1066" s="169">
        <v>33</v>
      </c>
      <c r="B1066" s="174">
        <f t="shared" si="275"/>
        <v>43604.083333330782</v>
      </c>
      <c r="C1066" s="127" t="str">
        <f t="shared" ca="1" si="261"/>
        <v/>
      </c>
      <c r="D1066" s="180">
        <f t="shared" ca="1" si="262"/>
        <v>561</v>
      </c>
      <c r="E1066" s="180">
        <f t="shared" ca="1" si="263"/>
        <v>50</v>
      </c>
      <c r="F1066" s="180">
        <f t="shared" ca="1" si="264"/>
        <v>12</v>
      </c>
      <c r="G1066" s="180" t="str">
        <f t="shared" ca="1" si="265"/>
        <v/>
      </c>
      <c r="H1066" s="180">
        <f t="shared" ca="1" si="266"/>
        <v>4457</v>
      </c>
      <c r="I1066" s="183">
        <f t="shared" ca="1" si="267"/>
        <v>24</v>
      </c>
      <c r="J1066" s="176" t="str">
        <f t="shared" ca="1" si="268"/>
        <v/>
      </c>
      <c r="K1066" s="127" t="str">
        <f t="shared" ca="1" si="269"/>
        <v/>
      </c>
      <c r="L1066" s="183" t="str">
        <f t="shared" ca="1" si="270"/>
        <v/>
      </c>
      <c r="M1066" s="127" t="str">
        <f t="shared" ca="1" si="271"/>
        <v/>
      </c>
      <c r="N1066" s="127" t="str">
        <f t="shared" ca="1" si="272"/>
        <v/>
      </c>
      <c r="O1066" s="180" t="str">
        <f t="shared" ca="1" si="273"/>
        <v/>
      </c>
      <c r="P1066" s="183" t="str">
        <f t="shared" ca="1" si="274"/>
        <v/>
      </c>
      <c r="Q1066" s="120" t="str">
        <f t="shared" ca="1" si="276"/>
        <v/>
      </c>
      <c r="R1066" s="77">
        <f ca="1">IFERROR(SUM($I$15:I1066)/$N$5,"")</f>
        <v>0.21961285527678934</v>
      </c>
    </row>
    <row r="1067" spans="1:18" x14ac:dyDescent="0.25">
      <c r="A1067" s="169">
        <v>34</v>
      </c>
      <c r="B1067" s="174">
        <f t="shared" si="275"/>
        <v>43604.124999997446</v>
      </c>
      <c r="C1067" s="127" t="str">
        <f t="shared" ca="1" si="261"/>
        <v/>
      </c>
      <c r="D1067" s="180">
        <f t="shared" ca="1" si="262"/>
        <v>559</v>
      </c>
      <c r="E1067" s="180">
        <f t="shared" ca="1" si="263"/>
        <v>50</v>
      </c>
      <c r="F1067" s="180">
        <f t="shared" ca="1" si="264"/>
        <v>13</v>
      </c>
      <c r="G1067" s="180" t="str">
        <f t="shared" ca="1" si="265"/>
        <v/>
      </c>
      <c r="H1067" s="180">
        <f t="shared" ca="1" si="266"/>
        <v>4471</v>
      </c>
      <c r="I1067" s="183">
        <f t="shared" ca="1" si="267"/>
        <v>26</v>
      </c>
      <c r="J1067" s="176" t="str">
        <f t="shared" ca="1" si="268"/>
        <v/>
      </c>
      <c r="K1067" s="127" t="str">
        <f t="shared" ca="1" si="269"/>
        <v/>
      </c>
      <c r="L1067" s="183" t="str">
        <f t="shared" ca="1" si="270"/>
        <v/>
      </c>
      <c r="M1067" s="127" t="str">
        <f t="shared" ca="1" si="271"/>
        <v/>
      </c>
      <c r="N1067" s="127" t="str">
        <f t="shared" ca="1" si="272"/>
        <v/>
      </c>
      <c r="O1067" s="180" t="str">
        <f t="shared" ca="1" si="273"/>
        <v/>
      </c>
      <c r="P1067" s="183" t="str">
        <f t="shared" ca="1" si="274"/>
        <v/>
      </c>
      <c r="Q1067" s="120" t="str">
        <f t="shared" ca="1" si="276"/>
        <v/>
      </c>
      <c r="R1067" s="77">
        <f ca="1">IFERROR(SUM($I$15:I1067)/$N$5,"")</f>
        <v>0.21975924507905048</v>
      </c>
    </row>
    <row r="1068" spans="1:18" x14ac:dyDescent="0.25">
      <c r="A1068" s="169">
        <v>35</v>
      </c>
      <c r="B1068" s="174">
        <f t="shared" si="275"/>
        <v>43604.16666666411</v>
      </c>
      <c r="C1068" s="127" t="str">
        <f t="shared" ca="1" si="261"/>
        <v/>
      </c>
      <c r="D1068" s="180">
        <f t="shared" ca="1" si="262"/>
        <v>556</v>
      </c>
      <c r="E1068" s="180">
        <f t="shared" ca="1" si="263"/>
        <v>50</v>
      </c>
      <c r="F1068" s="180">
        <f t="shared" ca="1" si="264"/>
        <v>13</v>
      </c>
      <c r="G1068" s="180" t="str">
        <f t="shared" ca="1" si="265"/>
        <v/>
      </c>
      <c r="H1068" s="180">
        <f t="shared" ca="1" si="266"/>
        <v>4519</v>
      </c>
      <c r="I1068" s="183">
        <f t="shared" ca="1" si="267"/>
        <v>26</v>
      </c>
      <c r="J1068" s="176" t="str">
        <f t="shared" ca="1" si="268"/>
        <v/>
      </c>
      <c r="K1068" s="127" t="str">
        <f t="shared" ca="1" si="269"/>
        <v/>
      </c>
      <c r="L1068" s="183" t="str">
        <f t="shared" ca="1" si="270"/>
        <v/>
      </c>
      <c r="M1068" s="127" t="str">
        <f t="shared" ca="1" si="271"/>
        <v/>
      </c>
      <c r="N1068" s="127" t="str">
        <f t="shared" ca="1" si="272"/>
        <v/>
      </c>
      <c r="O1068" s="180" t="str">
        <f t="shared" ca="1" si="273"/>
        <v/>
      </c>
      <c r="P1068" s="183" t="str">
        <f t="shared" ca="1" si="274"/>
        <v/>
      </c>
      <c r="Q1068" s="120" t="str">
        <f t="shared" ca="1" si="276"/>
        <v/>
      </c>
      <c r="R1068" s="77">
        <f ca="1">IFERROR(SUM($I$15:I1068)/$N$5,"")</f>
        <v>0.21990563488131165</v>
      </c>
    </row>
    <row r="1069" spans="1:18" x14ac:dyDescent="0.25">
      <c r="A1069" s="169">
        <v>36</v>
      </c>
      <c r="B1069" s="174">
        <f t="shared" si="275"/>
        <v>43604.208333330775</v>
      </c>
      <c r="C1069" s="127" t="str">
        <f t="shared" ca="1" si="261"/>
        <v/>
      </c>
      <c r="D1069" s="180">
        <f t="shared" ca="1" si="262"/>
        <v>574</v>
      </c>
      <c r="E1069" s="180">
        <f t="shared" ca="1" si="263"/>
        <v>50</v>
      </c>
      <c r="F1069" s="180">
        <f t="shared" ca="1" si="264"/>
        <v>12</v>
      </c>
      <c r="G1069" s="180" t="str">
        <f t="shared" ca="1" si="265"/>
        <v/>
      </c>
      <c r="H1069" s="180">
        <f t="shared" ca="1" si="266"/>
        <v>4460</v>
      </c>
      <c r="I1069" s="183">
        <f t="shared" ca="1" si="267"/>
        <v>24</v>
      </c>
      <c r="J1069" s="176" t="str">
        <f t="shared" ca="1" si="268"/>
        <v/>
      </c>
      <c r="K1069" s="127" t="str">
        <f t="shared" ca="1" si="269"/>
        <v/>
      </c>
      <c r="L1069" s="183" t="str">
        <f t="shared" ca="1" si="270"/>
        <v/>
      </c>
      <c r="M1069" s="127" t="str">
        <f t="shared" ca="1" si="271"/>
        <v/>
      </c>
      <c r="N1069" s="127" t="str">
        <f t="shared" ca="1" si="272"/>
        <v/>
      </c>
      <c r="O1069" s="180" t="str">
        <f t="shared" ca="1" si="273"/>
        <v/>
      </c>
      <c r="P1069" s="183" t="str">
        <f t="shared" ca="1" si="274"/>
        <v/>
      </c>
      <c r="Q1069" s="120" t="str">
        <f t="shared" ca="1" si="276"/>
        <v/>
      </c>
      <c r="R1069" s="77">
        <f ca="1">IFERROR(SUM($I$15:I1069)/$N$5,"")</f>
        <v>0.22004076392955271</v>
      </c>
    </row>
    <row r="1070" spans="1:18" x14ac:dyDescent="0.25">
      <c r="A1070" s="169">
        <v>37</v>
      </c>
      <c r="B1070" s="174">
        <f t="shared" si="275"/>
        <v>43604.249999997439</v>
      </c>
      <c r="C1070" s="127" t="str">
        <f t="shared" ca="1" si="261"/>
        <v/>
      </c>
      <c r="D1070" s="180">
        <f t="shared" ca="1" si="262"/>
        <v>570</v>
      </c>
      <c r="E1070" s="180">
        <f t="shared" ca="1" si="263"/>
        <v>50</v>
      </c>
      <c r="F1070" s="180">
        <f t="shared" ca="1" si="264"/>
        <v>10</v>
      </c>
      <c r="G1070" s="180" t="str">
        <f t="shared" ca="1" si="265"/>
        <v/>
      </c>
      <c r="H1070" s="180">
        <f t="shared" ca="1" si="266"/>
        <v>4629</v>
      </c>
      <c r="I1070" s="183">
        <f t="shared" ca="1" si="267"/>
        <v>24</v>
      </c>
      <c r="J1070" s="176" t="str">
        <f t="shared" ca="1" si="268"/>
        <v/>
      </c>
      <c r="K1070" s="127" t="str">
        <f t="shared" ca="1" si="269"/>
        <v/>
      </c>
      <c r="L1070" s="183" t="str">
        <f t="shared" ca="1" si="270"/>
        <v/>
      </c>
      <c r="M1070" s="127" t="str">
        <f t="shared" ca="1" si="271"/>
        <v/>
      </c>
      <c r="N1070" s="127" t="str">
        <f t="shared" ca="1" si="272"/>
        <v/>
      </c>
      <c r="O1070" s="180" t="str">
        <f t="shared" ca="1" si="273"/>
        <v/>
      </c>
      <c r="P1070" s="183" t="str">
        <f t="shared" ca="1" si="274"/>
        <v/>
      </c>
      <c r="Q1070" s="120" t="str">
        <f t="shared" ca="1" si="276"/>
        <v/>
      </c>
      <c r="R1070" s="77">
        <f ca="1">IFERROR(SUM($I$15:I1070)/$N$5,"")</f>
        <v>0.2201758929777938</v>
      </c>
    </row>
    <row r="1071" spans="1:18" x14ac:dyDescent="0.25">
      <c r="A1071" s="169">
        <v>14</v>
      </c>
      <c r="B1071" s="174">
        <f t="shared" si="275"/>
        <v>43604.291666664103</v>
      </c>
      <c r="C1071" s="127" t="str">
        <f t="shared" ca="1" si="261"/>
        <v/>
      </c>
      <c r="D1071" s="180">
        <f t="shared" ca="1" si="262"/>
        <v>561</v>
      </c>
      <c r="E1071" s="180">
        <f t="shared" ca="1" si="263"/>
        <v>50</v>
      </c>
      <c r="F1071" s="180">
        <f t="shared" ca="1" si="264"/>
        <v>11</v>
      </c>
      <c r="G1071" s="180" t="str">
        <f t="shared" ca="1" si="265"/>
        <v/>
      </c>
      <c r="H1071" s="180">
        <f t="shared" ca="1" si="266"/>
        <v>4471</v>
      </c>
      <c r="I1071" s="183">
        <f t="shared" ca="1" si="267"/>
        <v>21</v>
      </c>
      <c r="J1071" s="176" t="str">
        <f t="shared" ca="1" si="268"/>
        <v/>
      </c>
      <c r="K1071" s="127" t="str">
        <f t="shared" ca="1" si="269"/>
        <v/>
      </c>
      <c r="L1071" s="183" t="str">
        <f t="shared" ca="1" si="270"/>
        <v/>
      </c>
      <c r="M1071" s="127" t="str">
        <f t="shared" ca="1" si="271"/>
        <v/>
      </c>
      <c r="N1071" s="127" t="str">
        <f t="shared" ca="1" si="272"/>
        <v/>
      </c>
      <c r="O1071" s="180" t="str">
        <f t="shared" ca="1" si="273"/>
        <v/>
      </c>
      <c r="P1071" s="183" t="str">
        <f t="shared" ca="1" si="274"/>
        <v/>
      </c>
      <c r="Q1071" s="120" t="str">
        <f t="shared" ca="1" si="276"/>
        <v/>
      </c>
      <c r="R1071" s="77">
        <f ca="1">IFERROR(SUM($I$15:I1071)/$N$5,"")</f>
        <v>0.22029413089500474</v>
      </c>
    </row>
    <row r="1072" spans="1:18" x14ac:dyDescent="0.25">
      <c r="A1072" s="169">
        <v>15</v>
      </c>
      <c r="B1072" s="174">
        <f t="shared" si="275"/>
        <v>43604.333333330767</v>
      </c>
      <c r="C1072" s="127" t="str">
        <f t="shared" ca="1" si="261"/>
        <v/>
      </c>
      <c r="D1072" s="180">
        <f t="shared" ca="1" si="262"/>
        <v>556</v>
      </c>
      <c r="E1072" s="180">
        <f t="shared" ca="1" si="263"/>
        <v>50</v>
      </c>
      <c r="F1072" s="180">
        <f t="shared" ca="1" si="264"/>
        <v>12</v>
      </c>
      <c r="G1072" s="180" t="str">
        <f t="shared" ca="1" si="265"/>
        <v/>
      </c>
      <c r="H1072" s="180">
        <f t="shared" ca="1" si="266"/>
        <v>4519</v>
      </c>
      <c r="I1072" s="183">
        <f t="shared" ca="1" si="267"/>
        <v>26</v>
      </c>
      <c r="J1072" s="176" t="str">
        <f t="shared" ca="1" si="268"/>
        <v/>
      </c>
      <c r="K1072" s="127" t="str">
        <f t="shared" ca="1" si="269"/>
        <v/>
      </c>
      <c r="L1072" s="183" t="str">
        <f t="shared" ca="1" si="270"/>
        <v/>
      </c>
      <c r="M1072" s="127" t="str">
        <f t="shared" ca="1" si="271"/>
        <v/>
      </c>
      <c r="N1072" s="127" t="str">
        <f t="shared" ca="1" si="272"/>
        <v/>
      </c>
      <c r="O1072" s="180" t="str">
        <f t="shared" ca="1" si="273"/>
        <v/>
      </c>
      <c r="P1072" s="183" t="str">
        <f t="shared" ca="1" si="274"/>
        <v/>
      </c>
      <c r="Q1072" s="120" t="str">
        <f t="shared" ca="1" si="276"/>
        <v/>
      </c>
      <c r="R1072" s="77">
        <f ca="1">IFERROR(SUM($I$15:I1072)/$N$5,"")</f>
        <v>0.22044052069726588</v>
      </c>
    </row>
    <row r="1073" spans="1:18" x14ac:dyDescent="0.25">
      <c r="A1073" s="169">
        <v>16</v>
      </c>
      <c r="B1073" s="174">
        <f t="shared" si="275"/>
        <v>43604.374999997432</v>
      </c>
      <c r="C1073" s="127" t="str">
        <f t="shared" ca="1" si="261"/>
        <v/>
      </c>
      <c r="D1073" s="180">
        <f t="shared" ca="1" si="262"/>
        <v>574</v>
      </c>
      <c r="E1073" s="180">
        <f t="shared" ca="1" si="263"/>
        <v>50</v>
      </c>
      <c r="F1073" s="180">
        <f t="shared" ca="1" si="264"/>
        <v>12</v>
      </c>
      <c r="G1073" s="180" t="str">
        <f t="shared" ca="1" si="265"/>
        <v/>
      </c>
      <c r="H1073" s="180">
        <f t="shared" ca="1" si="266"/>
        <v>4460</v>
      </c>
      <c r="I1073" s="183">
        <f t="shared" ca="1" si="267"/>
        <v>24</v>
      </c>
      <c r="J1073" s="176" t="str">
        <f t="shared" ca="1" si="268"/>
        <v/>
      </c>
      <c r="K1073" s="127" t="str">
        <f t="shared" ca="1" si="269"/>
        <v/>
      </c>
      <c r="L1073" s="183" t="str">
        <f t="shared" ca="1" si="270"/>
        <v/>
      </c>
      <c r="M1073" s="127" t="str">
        <f t="shared" ca="1" si="271"/>
        <v/>
      </c>
      <c r="N1073" s="127" t="str">
        <f t="shared" ca="1" si="272"/>
        <v/>
      </c>
      <c r="O1073" s="180" t="str">
        <f t="shared" ca="1" si="273"/>
        <v/>
      </c>
      <c r="P1073" s="183" t="str">
        <f t="shared" ca="1" si="274"/>
        <v/>
      </c>
      <c r="Q1073" s="120" t="str">
        <f t="shared" ca="1" si="276"/>
        <v/>
      </c>
      <c r="R1073" s="77">
        <f ca="1">IFERROR(SUM($I$15:I1073)/$N$5,"")</f>
        <v>0.22057564974550695</v>
      </c>
    </row>
    <row r="1074" spans="1:18" x14ac:dyDescent="0.25">
      <c r="A1074" s="169">
        <v>17</v>
      </c>
      <c r="B1074" s="174">
        <f t="shared" si="275"/>
        <v>43604.416666664096</v>
      </c>
      <c r="C1074" s="127" t="str">
        <f t="shared" ca="1" si="261"/>
        <v/>
      </c>
      <c r="D1074" s="180">
        <f t="shared" ca="1" si="262"/>
        <v>570</v>
      </c>
      <c r="E1074" s="180">
        <f t="shared" ca="1" si="263"/>
        <v>50</v>
      </c>
      <c r="F1074" s="180">
        <f t="shared" ca="1" si="264"/>
        <v>12</v>
      </c>
      <c r="G1074" s="180" t="str">
        <f t="shared" ca="1" si="265"/>
        <v/>
      </c>
      <c r="H1074" s="180">
        <f t="shared" ca="1" si="266"/>
        <v>4629</v>
      </c>
      <c r="I1074" s="183">
        <f t="shared" ca="1" si="267"/>
        <v>26</v>
      </c>
      <c r="J1074" s="176" t="str">
        <f t="shared" ca="1" si="268"/>
        <v/>
      </c>
      <c r="K1074" s="127" t="str">
        <f t="shared" ca="1" si="269"/>
        <v/>
      </c>
      <c r="L1074" s="183" t="str">
        <f t="shared" ca="1" si="270"/>
        <v/>
      </c>
      <c r="M1074" s="127" t="str">
        <f t="shared" ca="1" si="271"/>
        <v/>
      </c>
      <c r="N1074" s="127" t="str">
        <f t="shared" ca="1" si="272"/>
        <v/>
      </c>
      <c r="O1074" s="180" t="str">
        <f t="shared" ca="1" si="273"/>
        <v/>
      </c>
      <c r="P1074" s="183" t="str">
        <f t="shared" ca="1" si="274"/>
        <v/>
      </c>
      <c r="Q1074" s="120" t="str">
        <f t="shared" ca="1" si="276"/>
        <v/>
      </c>
      <c r="R1074" s="77">
        <f ca="1">IFERROR(SUM($I$15:I1074)/$N$5,"")</f>
        <v>0.22072203954776812</v>
      </c>
    </row>
    <row r="1075" spans="1:18" x14ac:dyDescent="0.25">
      <c r="A1075" s="169">
        <v>18</v>
      </c>
      <c r="B1075" s="174">
        <f t="shared" si="275"/>
        <v>43604.45833333076</v>
      </c>
      <c r="C1075" s="127" t="str">
        <f t="shared" ca="1" si="261"/>
        <v/>
      </c>
      <c r="D1075" s="180">
        <f t="shared" ca="1" si="262"/>
        <v>565</v>
      </c>
      <c r="E1075" s="180">
        <f t="shared" ca="1" si="263"/>
        <v>50</v>
      </c>
      <c r="F1075" s="180">
        <f t="shared" ca="1" si="264"/>
        <v>12</v>
      </c>
      <c r="G1075" s="180" t="str">
        <f t="shared" ca="1" si="265"/>
        <v/>
      </c>
      <c r="H1075" s="180">
        <f t="shared" ca="1" si="266"/>
        <v>4388</v>
      </c>
      <c r="I1075" s="183">
        <f t="shared" ca="1" si="267"/>
        <v>24</v>
      </c>
      <c r="J1075" s="176" t="str">
        <f t="shared" ca="1" si="268"/>
        <v/>
      </c>
      <c r="K1075" s="127" t="str">
        <f t="shared" ca="1" si="269"/>
        <v/>
      </c>
      <c r="L1075" s="183" t="str">
        <f t="shared" ca="1" si="270"/>
        <v/>
      </c>
      <c r="M1075" s="127" t="str">
        <f t="shared" ca="1" si="271"/>
        <v/>
      </c>
      <c r="N1075" s="127" t="str">
        <f t="shared" ca="1" si="272"/>
        <v/>
      </c>
      <c r="O1075" s="180" t="str">
        <f t="shared" ca="1" si="273"/>
        <v/>
      </c>
      <c r="P1075" s="183" t="str">
        <f t="shared" ca="1" si="274"/>
        <v/>
      </c>
      <c r="Q1075" s="120" t="str">
        <f t="shared" ca="1" si="276"/>
        <v/>
      </c>
      <c r="R1075" s="77">
        <f ca="1">IFERROR(SUM($I$15:I1075)/$N$5,"")</f>
        <v>0.22085716859600918</v>
      </c>
    </row>
    <row r="1076" spans="1:18" x14ac:dyDescent="0.25">
      <c r="A1076" s="169">
        <v>19</v>
      </c>
      <c r="B1076" s="174">
        <f t="shared" si="275"/>
        <v>43604.499999997424</v>
      </c>
      <c r="C1076" s="127" t="str">
        <f t="shared" ca="1" si="261"/>
        <v/>
      </c>
      <c r="D1076" s="180">
        <f t="shared" ca="1" si="262"/>
        <v>561</v>
      </c>
      <c r="E1076" s="180">
        <f t="shared" ca="1" si="263"/>
        <v>50</v>
      </c>
      <c r="F1076" s="180">
        <f t="shared" ca="1" si="264"/>
        <v>12</v>
      </c>
      <c r="G1076" s="180" t="str">
        <f t="shared" ca="1" si="265"/>
        <v/>
      </c>
      <c r="H1076" s="180">
        <f t="shared" ca="1" si="266"/>
        <v>4527</v>
      </c>
      <c r="I1076" s="183">
        <f t="shared" ca="1" si="267"/>
        <v>26</v>
      </c>
      <c r="J1076" s="176" t="str">
        <f t="shared" ca="1" si="268"/>
        <v/>
      </c>
      <c r="K1076" s="127" t="str">
        <f t="shared" ca="1" si="269"/>
        <v/>
      </c>
      <c r="L1076" s="183" t="str">
        <f t="shared" ca="1" si="270"/>
        <v/>
      </c>
      <c r="M1076" s="127" t="str">
        <f t="shared" ca="1" si="271"/>
        <v/>
      </c>
      <c r="N1076" s="127" t="str">
        <f t="shared" ca="1" si="272"/>
        <v/>
      </c>
      <c r="O1076" s="180" t="str">
        <f t="shared" ca="1" si="273"/>
        <v/>
      </c>
      <c r="P1076" s="183" t="str">
        <f t="shared" ca="1" si="274"/>
        <v/>
      </c>
      <c r="Q1076" s="120" t="str">
        <f t="shared" ca="1" si="276"/>
        <v/>
      </c>
      <c r="R1076" s="77">
        <f ca="1">IFERROR(SUM($I$15:I1076)/$N$5,"")</f>
        <v>0.22100355839827035</v>
      </c>
    </row>
    <row r="1077" spans="1:18" x14ac:dyDescent="0.25">
      <c r="A1077" s="169">
        <v>20</v>
      </c>
      <c r="B1077" s="174">
        <f t="shared" si="275"/>
        <v>43604.541666664089</v>
      </c>
      <c r="C1077" s="127" t="str">
        <f t="shared" ca="1" si="261"/>
        <v/>
      </c>
      <c r="D1077" s="180">
        <f t="shared" ca="1" si="262"/>
        <v>558</v>
      </c>
      <c r="E1077" s="180">
        <f t="shared" ca="1" si="263"/>
        <v>50</v>
      </c>
      <c r="F1077" s="180">
        <f t="shared" ca="1" si="264"/>
        <v>14</v>
      </c>
      <c r="G1077" s="180">
        <f t="shared" ca="1" si="265"/>
        <v>196.73</v>
      </c>
      <c r="H1077" s="180">
        <f t="shared" ca="1" si="266"/>
        <v>4488</v>
      </c>
      <c r="I1077" s="183">
        <f t="shared" ca="1" si="267"/>
        <v>25</v>
      </c>
      <c r="J1077" s="176" t="str">
        <f t="shared" ca="1" si="268"/>
        <v/>
      </c>
      <c r="K1077" s="127" t="str">
        <f t="shared" ca="1" si="269"/>
        <v/>
      </c>
      <c r="L1077" s="183" t="str">
        <f t="shared" ca="1" si="270"/>
        <v/>
      </c>
      <c r="M1077" s="127" t="str">
        <f t="shared" ca="1" si="271"/>
        <v/>
      </c>
      <c r="N1077" s="127" t="str">
        <f t="shared" ca="1" si="272"/>
        <v/>
      </c>
      <c r="O1077" s="180" t="str">
        <f t="shared" ca="1" si="273"/>
        <v/>
      </c>
      <c r="P1077" s="183" t="str">
        <f t="shared" ca="1" si="274"/>
        <v/>
      </c>
      <c r="Q1077" s="120" t="str">
        <f t="shared" ca="1" si="276"/>
        <v/>
      </c>
      <c r="R1077" s="77">
        <f ca="1">IFERROR(SUM($I$15:I1077)/$N$5,"")</f>
        <v>0.22114431782352145</v>
      </c>
    </row>
    <row r="1078" spans="1:18" x14ac:dyDescent="0.25">
      <c r="A1078" s="169">
        <v>21</v>
      </c>
      <c r="B1078" s="174">
        <f t="shared" si="275"/>
        <v>43604.583333330753</v>
      </c>
      <c r="C1078" s="127" t="str">
        <f t="shared" ca="1" si="261"/>
        <v/>
      </c>
      <c r="D1078" s="180">
        <f t="shared" ca="1" si="262"/>
        <v>560</v>
      </c>
      <c r="E1078" s="180">
        <f t="shared" ca="1" si="263"/>
        <v>50</v>
      </c>
      <c r="F1078" s="180">
        <f t="shared" ca="1" si="264"/>
        <v>14</v>
      </c>
      <c r="G1078" s="180" t="str">
        <f t="shared" ca="1" si="265"/>
        <v/>
      </c>
      <c r="H1078" s="180">
        <f t="shared" ca="1" si="266"/>
        <v>4457</v>
      </c>
      <c r="I1078" s="183">
        <f t="shared" ca="1" si="267"/>
        <v>24</v>
      </c>
      <c r="J1078" s="176" t="str">
        <f t="shared" ca="1" si="268"/>
        <v/>
      </c>
      <c r="K1078" s="127" t="str">
        <f t="shared" ca="1" si="269"/>
        <v/>
      </c>
      <c r="L1078" s="183" t="str">
        <f t="shared" ca="1" si="270"/>
        <v/>
      </c>
      <c r="M1078" s="127" t="str">
        <f t="shared" ca="1" si="271"/>
        <v/>
      </c>
      <c r="N1078" s="127" t="str">
        <f t="shared" ca="1" si="272"/>
        <v/>
      </c>
      <c r="O1078" s="180" t="str">
        <f t="shared" ca="1" si="273"/>
        <v/>
      </c>
      <c r="P1078" s="183" t="str">
        <f t="shared" ca="1" si="274"/>
        <v/>
      </c>
      <c r="Q1078" s="120" t="str">
        <f t="shared" ca="1" si="276"/>
        <v/>
      </c>
      <c r="R1078" s="77">
        <f ca="1">IFERROR(SUM($I$15:I1078)/$N$5,"")</f>
        <v>0.22127944687176254</v>
      </c>
    </row>
    <row r="1079" spans="1:18" x14ac:dyDescent="0.25">
      <c r="A1079" s="169">
        <v>22</v>
      </c>
      <c r="B1079" s="174">
        <f t="shared" si="275"/>
        <v>43604.624999997417</v>
      </c>
      <c r="C1079" s="127" t="str">
        <f t="shared" ca="1" si="261"/>
        <v/>
      </c>
      <c r="D1079" s="180">
        <f t="shared" ca="1" si="262"/>
        <v>556</v>
      </c>
      <c r="E1079" s="180">
        <f t="shared" ca="1" si="263"/>
        <v>52</v>
      </c>
      <c r="F1079" s="180">
        <f t="shared" ca="1" si="264"/>
        <v>12</v>
      </c>
      <c r="G1079" s="180" t="str">
        <f t="shared" ca="1" si="265"/>
        <v/>
      </c>
      <c r="H1079" s="180">
        <f t="shared" ca="1" si="266"/>
        <v>4471</v>
      </c>
      <c r="I1079" s="183">
        <f t="shared" ca="1" si="267"/>
        <v>26</v>
      </c>
      <c r="J1079" s="176" t="str">
        <f t="shared" ca="1" si="268"/>
        <v/>
      </c>
      <c r="K1079" s="127" t="str">
        <f t="shared" ca="1" si="269"/>
        <v/>
      </c>
      <c r="L1079" s="183" t="str">
        <f t="shared" ca="1" si="270"/>
        <v/>
      </c>
      <c r="M1079" s="127" t="str">
        <f t="shared" ca="1" si="271"/>
        <v/>
      </c>
      <c r="N1079" s="127" t="str">
        <f t="shared" ca="1" si="272"/>
        <v/>
      </c>
      <c r="O1079" s="180" t="str">
        <f t="shared" ca="1" si="273"/>
        <v/>
      </c>
      <c r="P1079" s="183" t="str">
        <f t="shared" ca="1" si="274"/>
        <v/>
      </c>
      <c r="Q1079" s="120" t="str">
        <f t="shared" ca="1" si="276"/>
        <v/>
      </c>
      <c r="R1079" s="77">
        <f ca="1">IFERROR(SUM($I$15:I1079)/$N$5,"")</f>
        <v>0.22142583667402368</v>
      </c>
    </row>
    <row r="1080" spans="1:18" x14ac:dyDescent="0.25">
      <c r="A1080" s="169">
        <v>23</v>
      </c>
      <c r="B1080" s="174">
        <f t="shared" si="275"/>
        <v>43604.666666664081</v>
      </c>
      <c r="C1080" s="127" t="str">
        <f t="shared" ca="1" si="261"/>
        <v/>
      </c>
      <c r="D1080" s="180">
        <f t="shared" ca="1" si="262"/>
        <v>558</v>
      </c>
      <c r="E1080" s="180">
        <f t="shared" ca="1" si="263"/>
        <v>52</v>
      </c>
      <c r="F1080" s="180">
        <f t="shared" ca="1" si="264"/>
        <v>11</v>
      </c>
      <c r="G1080" s="180" t="str">
        <f t="shared" ca="1" si="265"/>
        <v/>
      </c>
      <c r="H1080" s="180">
        <f t="shared" ca="1" si="266"/>
        <v>4519</v>
      </c>
      <c r="I1080" s="183">
        <f t="shared" ca="1" si="267"/>
        <v>25</v>
      </c>
      <c r="J1080" s="176" t="str">
        <f t="shared" ca="1" si="268"/>
        <v/>
      </c>
      <c r="K1080" s="127" t="str">
        <f t="shared" ca="1" si="269"/>
        <v/>
      </c>
      <c r="L1080" s="183" t="str">
        <f t="shared" ca="1" si="270"/>
        <v/>
      </c>
      <c r="M1080" s="127" t="str">
        <f t="shared" ca="1" si="271"/>
        <v/>
      </c>
      <c r="N1080" s="127" t="str">
        <f t="shared" ca="1" si="272"/>
        <v/>
      </c>
      <c r="O1080" s="180" t="str">
        <f t="shared" ca="1" si="273"/>
        <v/>
      </c>
      <c r="P1080" s="183" t="str">
        <f t="shared" ca="1" si="274"/>
        <v/>
      </c>
      <c r="Q1080" s="120" t="str">
        <f t="shared" ca="1" si="276"/>
        <v/>
      </c>
      <c r="R1080" s="77">
        <f ca="1">IFERROR(SUM($I$15:I1080)/$N$5,"")</f>
        <v>0.22156659609927482</v>
      </c>
    </row>
    <row r="1081" spans="1:18" x14ac:dyDescent="0.25">
      <c r="A1081" s="169">
        <v>24</v>
      </c>
      <c r="B1081" s="174">
        <f t="shared" si="275"/>
        <v>43604.708333330746</v>
      </c>
      <c r="C1081" s="127" t="str">
        <f t="shared" ca="1" si="261"/>
        <v/>
      </c>
      <c r="D1081" s="180">
        <f t="shared" ca="1" si="262"/>
        <v>555</v>
      </c>
      <c r="E1081" s="180">
        <f t="shared" ca="1" si="263"/>
        <v>52</v>
      </c>
      <c r="F1081" s="180">
        <f t="shared" ca="1" si="264"/>
        <v>12</v>
      </c>
      <c r="G1081" s="180" t="str">
        <f t="shared" ca="1" si="265"/>
        <v/>
      </c>
      <c r="H1081" s="180">
        <f t="shared" ca="1" si="266"/>
        <v>4448</v>
      </c>
      <c r="I1081" s="183">
        <f t="shared" ca="1" si="267"/>
        <v>24</v>
      </c>
      <c r="J1081" s="176" t="str">
        <f t="shared" ca="1" si="268"/>
        <v/>
      </c>
      <c r="K1081" s="127" t="str">
        <f t="shared" ca="1" si="269"/>
        <v/>
      </c>
      <c r="L1081" s="183" t="str">
        <f t="shared" ca="1" si="270"/>
        <v/>
      </c>
      <c r="M1081" s="127" t="str">
        <f t="shared" ca="1" si="271"/>
        <v/>
      </c>
      <c r="N1081" s="127" t="str">
        <f t="shared" ca="1" si="272"/>
        <v/>
      </c>
      <c r="O1081" s="180" t="str">
        <f t="shared" ca="1" si="273"/>
        <v/>
      </c>
      <c r="P1081" s="183" t="str">
        <f t="shared" ca="1" si="274"/>
        <v/>
      </c>
      <c r="Q1081" s="120" t="str">
        <f t="shared" ca="1" si="276"/>
        <v/>
      </c>
      <c r="R1081" s="77">
        <f ca="1">IFERROR(SUM($I$15:I1081)/$N$5,"")</f>
        <v>0.22170172514751588</v>
      </c>
    </row>
    <row r="1082" spans="1:18" x14ac:dyDescent="0.25">
      <c r="A1082" s="169">
        <v>25</v>
      </c>
      <c r="B1082" s="174">
        <f t="shared" si="275"/>
        <v>43604.74999999741</v>
      </c>
      <c r="C1082" s="127" t="str">
        <f t="shared" ca="1" si="261"/>
        <v/>
      </c>
      <c r="D1082" s="180">
        <f t="shared" ca="1" si="262"/>
        <v>560</v>
      </c>
      <c r="E1082" s="180">
        <f t="shared" ca="1" si="263"/>
        <v>52</v>
      </c>
      <c r="F1082" s="180">
        <f t="shared" ca="1" si="264"/>
        <v>12</v>
      </c>
      <c r="G1082" s="180" t="str">
        <f t="shared" ca="1" si="265"/>
        <v/>
      </c>
      <c r="H1082" s="180">
        <f t="shared" ca="1" si="266"/>
        <v>4255</v>
      </c>
      <c r="I1082" s="183">
        <f t="shared" ca="1" si="267"/>
        <v>23</v>
      </c>
      <c r="J1082" s="176" t="str">
        <f t="shared" ca="1" si="268"/>
        <v/>
      </c>
      <c r="K1082" s="127" t="str">
        <f t="shared" ca="1" si="269"/>
        <v/>
      </c>
      <c r="L1082" s="183" t="str">
        <f t="shared" ca="1" si="270"/>
        <v/>
      </c>
      <c r="M1082" s="127" t="str">
        <f t="shared" ca="1" si="271"/>
        <v/>
      </c>
      <c r="N1082" s="127" t="str">
        <f t="shared" ca="1" si="272"/>
        <v/>
      </c>
      <c r="O1082" s="180" t="str">
        <f t="shared" ca="1" si="273"/>
        <v/>
      </c>
      <c r="P1082" s="183" t="str">
        <f t="shared" ca="1" si="274"/>
        <v/>
      </c>
      <c r="Q1082" s="120" t="str">
        <f t="shared" ca="1" si="276"/>
        <v/>
      </c>
      <c r="R1082" s="77">
        <f ca="1">IFERROR(SUM($I$15:I1082)/$N$5,"")</f>
        <v>0.2218312238187469</v>
      </c>
    </row>
    <row r="1083" spans="1:18" x14ac:dyDescent="0.25">
      <c r="A1083" s="169">
        <v>26</v>
      </c>
      <c r="B1083" s="174">
        <f t="shared" si="275"/>
        <v>43604.791666664074</v>
      </c>
      <c r="C1083" s="127" t="str">
        <f t="shared" ca="1" si="261"/>
        <v/>
      </c>
      <c r="D1083" s="180">
        <f t="shared" ca="1" si="262"/>
        <v>555</v>
      </c>
      <c r="E1083" s="180">
        <f t="shared" ca="1" si="263"/>
        <v>52</v>
      </c>
      <c r="F1083" s="180">
        <f t="shared" ca="1" si="264"/>
        <v>12</v>
      </c>
      <c r="G1083" s="180" t="str">
        <f t="shared" ca="1" si="265"/>
        <v/>
      </c>
      <c r="H1083" s="180">
        <f t="shared" ca="1" si="266"/>
        <v>4358</v>
      </c>
      <c r="I1083" s="183">
        <f t="shared" ca="1" si="267"/>
        <v>26</v>
      </c>
      <c r="J1083" s="176" t="str">
        <f t="shared" ca="1" si="268"/>
        <v/>
      </c>
      <c r="K1083" s="127" t="str">
        <f t="shared" ca="1" si="269"/>
        <v/>
      </c>
      <c r="L1083" s="183" t="str">
        <f t="shared" ca="1" si="270"/>
        <v/>
      </c>
      <c r="M1083" s="127" t="str">
        <f t="shared" ca="1" si="271"/>
        <v/>
      </c>
      <c r="N1083" s="127" t="str">
        <f t="shared" ca="1" si="272"/>
        <v/>
      </c>
      <c r="O1083" s="180" t="str">
        <f t="shared" ca="1" si="273"/>
        <v/>
      </c>
      <c r="P1083" s="183" t="str">
        <f t="shared" ca="1" si="274"/>
        <v/>
      </c>
      <c r="Q1083" s="120" t="str">
        <f t="shared" ca="1" si="276"/>
        <v/>
      </c>
      <c r="R1083" s="77">
        <f ca="1">IFERROR(SUM($I$15:I1083)/$N$5,"")</f>
        <v>0.22197761362100807</v>
      </c>
    </row>
    <row r="1084" spans="1:18" x14ac:dyDescent="0.25">
      <c r="A1084" s="169">
        <v>27</v>
      </c>
      <c r="B1084" s="174">
        <f t="shared" si="275"/>
        <v>43604.833333330738</v>
      </c>
      <c r="C1084" s="127" t="str">
        <f t="shared" ca="1" si="261"/>
        <v/>
      </c>
      <c r="D1084" s="180">
        <f t="shared" ca="1" si="262"/>
        <v>550</v>
      </c>
      <c r="E1084" s="180">
        <f t="shared" ca="1" si="263"/>
        <v>52</v>
      </c>
      <c r="F1084" s="180">
        <f t="shared" ca="1" si="264"/>
        <v>12</v>
      </c>
      <c r="G1084" s="180" t="str">
        <f t="shared" ca="1" si="265"/>
        <v/>
      </c>
      <c r="H1084" s="180">
        <f t="shared" ca="1" si="266"/>
        <v>4444</v>
      </c>
      <c r="I1084" s="183">
        <f t="shared" ca="1" si="267"/>
        <v>24</v>
      </c>
      <c r="J1084" s="176" t="str">
        <f t="shared" ca="1" si="268"/>
        <v/>
      </c>
      <c r="K1084" s="127" t="str">
        <f t="shared" ca="1" si="269"/>
        <v/>
      </c>
      <c r="L1084" s="183" t="str">
        <f t="shared" ca="1" si="270"/>
        <v/>
      </c>
      <c r="M1084" s="127" t="str">
        <f t="shared" ca="1" si="271"/>
        <v/>
      </c>
      <c r="N1084" s="127" t="str">
        <f t="shared" ca="1" si="272"/>
        <v/>
      </c>
      <c r="O1084" s="180" t="str">
        <f t="shared" ca="1" si="273"/>
        <v/>
      </c>
      <c r="P1084" s="183" t="str">
        <f t="shared" ca="1" si="274"/>
        <v/>
      </c>
      <c r="Q1084" s="120" t="str">
        <f t="shared" ca="1" si="276"/>
        <v/>
      </c>
      <c r="R1084" s="77">
        <f ca="1">IFERROR(SUM($I$15:I1084)/$N$5,"")</f>
        <v>0.22211274266924913</v>
      </c>
    </row>
    <row r="1085" spans="1:18" x14ac:dyDescent="0.25">
      <c r="A1085" s="169">
        <v>28</v>
      </c>
      <c r="B1085" s="174">
        <f t="shared" si="275"/>
        <v>43604.874999997402</v>
      </c>
      <c r="C1085" s="127" t="str">
        <f t="shared" ca="1" si="261"/>
        <v/>
      </c>
      <c r="D1085" s="180">
        <f t="shared" ca="1" si="262"/>
        <v>545</v>
      </c>
      <c r="E1085" s="180">
        <f t="shared" ca="1" si="263"/>
        <v>52</v>
      </c>
      <c r="F1085" s="180">
        <f t="shared" ca="1" si="264"/>
        <v>12</v>
      </c>
      <c r="G1085" s="180" t="str">
        <f t="shared" ca="1" si="265"/>
        <v/>
      </c>
      <c r="H1085" s="180">
        <f t="shared" ca="1" si="266"/>
        <v>4489</v>
      </c>
      <c r="I1085" s="183">
        <f t="shared" ca="1" si="267"/>
        <v>26</v>
      </c>
      <c r="J1085" s="176" t="str">
        <f t="shared" ca="1" si="268"/>
        <v/>
      </c>
      <c r="K1085" s="127" t="str">
        <f t="shared" ca="1" si="269"/>
        <v/>
      </c>
      <c r="L1085" s="183" t="str">
        <f t="shared" ca="1" si="270"/>
        <v/>
      </c>
      <c r="M1085" s="127" t="str">
        <f t="shared" ca="1" si="271"/>
        <v/>
      </c>
      <c r="N1085" s="127" t="str">
        <f t="shared" ca="1" si="272"/>
        <v/>
      </c>
      <c r="O1085" s="180" t="str">
        <f t="shared" ca="1" si="273"/>
        <v/>
      </c>
      <c r="P1085" s="183" t="str">
        <f t="shared" ca="1" si="274"/>
        <v/>
      </c>
      <c r="Q1085" s="120" t="str">
        <f t="shared" ca="1" si="276"/>
        <v/>
      </c>
      <c r="R1085" s="77">
        <f ca="1">IFERROR(SUM($I$15:I1085)/$N$5,"")</f>
        <v>0.2222591324715103</v>
      </c>
    </row>
    <row r="1086" spans="1:18" x14ac:dyDescent="0.25">
      <c r="A1086" s="169">
        <v>29</v>
      </c>
      <c r="B1086" s="174">
        <f t="shared" si="275"/>
        <v>43604.916666664067</v>
      </c>
      <c r="C1086" s="127" t="str">
        <f t="shared" ca="1" si="261"/>
        <v/>
      </c>
      <c r="D1086" s="180">
        <f t="shared" ca="1" si="262"/>
        <v>540</v>
      </c>
      <c r="E1086" s="180">
        <f t="shared" ca="1" si="263"/>
        <v>52</v>
      </c>
      <c r="F1086" s="180">
        <f t="shared" ca="1" si="264"/>
        <v>12</v>
      </c>
      <c r="G1086" s="180" t="str">
        <f t="shared" ca="1" si="265"/>
        <v/>
      </c>
      <c r="H1086" s="180">
        <f t="shared" ca="1" si="266"/>
        <v>4504</v>
      </c>
      <c r="I1086" s="183">
        <f t="shared" ca="1" si="267"/>
        <v>24</v>
      </c>
      <c r="J1086" s="176" t="str">
        <f t="shared" ca="1" si="268"/>
        <v/>
      </c>
      <c r="K1086" s="127" t="str">
        <f t="shared" ca="1" si="269"/>
        <v/>
      </c>
      <c r="L1086" s="183" t="str">
        <f t="shared" ca="1" si="270"/>
        <v/>
      </c>
      <c r="M1086" s="127" t="str">
        <f t="shared" ca="1" si="271"/>
        <v/>
      </c>
      <c r="N1086" s="127" t="str">
        <f t="shared" ca="1" si="272"/>
        <v/>
      </c>
      <c r="O1086" s="180" t="str">
        <f t="shared" ca="1" si="273"/>
        <v/>
      </c>
      <c r="P1086" s="183" t="str">
        <f t="shared" ca="1" si="274"/>
        <v/>
      </c>
      <c r="Q1086" s="120" t="str">
        <f t="shared" ca="1" si="276"/>
        <v/>
      </c>
      <c r="R1086" s="77">
        <f ca="1">IFERROR(SUM($I$15:I1086)/$N$5,"")</f>
        <v>0.22239426151975136</v>
      </c>
    </row>
    <row r="1087" spans="1:18" x14ac:dyDescent="0.25">
      <c r="A1087" s="169">
        <v>30</v>
      </c>
      <c r="B1087" s="174">
        <f t="shared" si="275"/>
        <v>43604.958333330731</v>
      </c>
      <c r="C1087" s="127" t="str">
        <f t="shared" ca="1" si="261"/>
        <v/>
      </c>
      <c r="D1087" s="180">
        <f t="shared" ca="1" si="262"/>
        <v>542</v>
      </c>
      <c r="E1087" s="180">
        <f t="shared" ca="1" si="263"/>
        <v>52</v>
      </c>
      <c r="F1087" s="180">
        <f t="shared" ca="1" si="264"/>
        <v>12</v>
      </c>
      <c r="G1087" s="180" t="str">
        <f t="shared" ca="1" si="265"/>
        <v/>
      </c>
      <c r="H1087" s="180">
        <f t="shared" ca="1" si="266"/>
        <v>4646</v>
      </c>
      <c r="I1087" s="183">
        <f t="shared" ca="1" si="267"/>
        <v>26</v>
      </c>
      <c r="J1087" s="176" t="str">
        <f t="shared" ca="1" si="268"/>
        <v/>
      </c>
      <c r="K1087" s="127" t="str">
        <f t="shared" ca="1" si="269"/>
        <v/>
      </c>
      <c r="L1087" s="183" t="str">
        <f t="shared" ca="1" si="270"/>
        <v/>
      </c>
      <c r="M1087" s="127" t="str">
        <f t="shared" ca="1" si="271"/>
        <v/>
      </c>
      <c r="N1087" s="127" t="str">
        <f t="shared" ca="1" si="272"/>
        <v/>
      </c>
      <c r="O1087" s="180" t="str">
        <f t="shared" ca="1" si="273"/>
        <v/>
      </c>
      <c r="P1087" s="183" t="str">
        <f t="shared" ca="1" si="274"/>
        <v/>
      </c>
      <c r="Q1087" s="120" t="str">
        <f t="shared" ca="1" si="276"/>
        <v/>
      </c>
      <c r="R1087" s="77">
        <f ca="1">IFERROR(SUM($I$15:I1087)/$N$5,"")</f>
        <v>0.22254065132201253</v>
      </c>
    </row>
    <row r="1088" spans="1:18" x14ac:dyDescent="0.25">
      <c r="A1088" s="169">
        <v>31</v>
      </c>
      <c r="B1088" s="174">
        <f t="shared" si="275"/>
        <v>43604.999999997395</v>
      </c>
      <c r="C1088" s="127" t="str">
        <f t="shared" ca="1" si="261"/>
        <v/>
      </c>
      <c r="D1088" s="180">
        <f t="shared" ca="1" si="262"/>
        <v>540</v>
      </c>
      <c r="E1088" s="180">
        <f t="shared" ca="1" si="263"/>
        <v>52</v>
      </c>
      <c r="F1088" s="180">
        <f t="shared" ca="1" si="264"/>
        <v>14</v>
      </c>
      <c r="G1088" s="180" t="str">
        <f t="shared" ca="1" si="265"/>
        <v/>
      </c>
      <c r="H1088" s="180">
        <f t="shared" ca="1" si="266"/>
        <v>4558</v>
      </c>
      <c r="I1088" s="183">
        <f t="shared" ca="1" si="267"/>
        <v>25</v>
      </c>
      <c r="J1088" s="176" t="str">
        <f t="shared" ca="1" si="268"/>
        <v/>
      </c>
      <c r="K1088" s="127" t="str">
        <f t="shared" ca="1" si="269"/>
        <v/>
      </c>
      <c r="L1088" s="183" t="str">
        <f t="shared" ca="1" si="270"/>
        <v/>
      </c>
      <c r="M1088" s="127" t="str">
        <f t="shared" ca="1" si="271"/>
        <v/>
      </c>
      <c r="N1088" s="127" t="str">
        <f t="shared" ca="1" si="272"/>
        <v/>
      </c>
      <c r="O1088" s="180" t="str">
        <f t="shared" ca="1" si="273"/>
        <v/>
      </c>
      <c r="P1088" s="183" t="str">
        <f t="shared" ca="1" si="274"/>
        <v/>
      </c>
      <c r="Q1088" s="120" t="str">
        <f t="shared" ca="1" si="276"/>
        <v/>
      </c>
      <c r="R1088" s="77">
        <f ca="1">IFERROR(SUM($I$15:I1088)/$N$5,"")</f>
        <v>0.22268141074726364</v>
      </c>
    </row>
    <row r="1089" spans="1:18" x14ac:dyDescent="0.25">
      <c r="A1089" s="169">
        <v>32</v>
      </c>
      <c r="B1089" s="174">
        <f t="shared" si="275"/>
        <v>43605.041666664059</v>
      </c>
      <c r="C1089" s="127" t="str">
        <f t="shared" ca="1" si="261"/>
        <v/>
      </c>
      <c r="D1089" s="180">
        <f t="shared" ca="1" si="262"/>
        <v>539</v>
      </c>
      <c r="E1089" s="180">
        <f t="shared" ca="1" si="263"/>
        <v>52</v>
      </c>
      <c r="F1089" s="180">
        <f t="shared" ca="1" si="264"/>
        <v>14</v>
      </c>
      <c r="G1089" s="180" t="str">
        <f t="shared" ca="1" si="265"/>
        <v/>
      </c>
      <c r="H1089" s="180">
        <f t="shared" ca="1" si="266"/>
        <v>4666</v>
      </c>
      <c r="I1089" s="183">
        <f t="shared" ca="1" si="267"/>
        <v>24</v>
      </c>
      <c r="J1089" s="176" t="str">
        <f t="shared" ca="1" si="268"/>
        <v/>
      </c>
      <c r="K1089" s="127" t="str">
        <f t="shared" ca="1" si="269"/>
        <v/>
      </c>
      <c r="L1089" s="183" t="str">
        <f t="shared" ca="1" si="270"/>
        <v/>
      </c>
      <c r="M1089" s="127" t="str">
        <f t="shared" ca="1" si="271"/>
        <v/>
      </c>
      <c r="N1089" s="127" t="str">
        <f t="shared" ca="1" si="272"/>
        <v/>
      </c>
      <c r="O1089" s="180" t="str">
        <f t="shared" ca="1" si="273"/>
        <v/>
      </c>
      <c r="P1089" s="183" t="str">
        <f t="shared" ca="1" si="274"/>
        <v/>
      </c>
      <c r="Q1089" s="120" t="str">
        <f t="shared" ca="1" si="276"/>
        <v/>
      </c>
      <c r="R1089" s="77">
        <f ca="1">IFERROR(SUM($I$15:I1089)/$N$5,"")</f>
        <v>0.2228165397955047</v>
      </c>
    </row>
    <row r="1090" spans="1:18" x14ac:dyDescent="0.25">
      <c r="A1090" s="169">
        <v>33</v>
      </c>
      <c r="B1090" s="174">
        <f t="shared" si="275"/>
        <v>43605.083333330724</v>
      </c>
      <c r="C1090" s="127" t="str">
        <f t="shared" ca="1" si="261"/>
        <v/>
      </c>
      <c r="D1090" s="180">
        <f t="shared" ca="1" si="262"/>
        <v>535</v>
      </c>
      <c r="E1090" s="180">
        <f t="shared" ca="1" si="263"/>
        <v>52</v>
      </c>
      <c r="F1090" s="180">
        <f t="shared" ca="1" si="264"/>
        <v>12</v>
      </c>
      <c r="G1090" s="180" t="str">
        <f t="shared" ca="1" si="265"/>
        <v/>
      </c>
      <c r="H1090" s="180">
        <f t="shared" ca="1" si="266"/>
        <v>4620</v>
      </c>
      <c r="I1090" s="183">
        <f t="shared" ca="1" si="267"/>
        <v>26</v>
      </c>
      <c r="J1090" s="176" t="str">
        <f t="shared" ca="1" si="268"/>
        <v/>
      </c>
      <c r="K1090" s="127" t="str">
        <f t="shared" ca="1" si="269"/>
        <v/>
      </c>
      <c r="L1090" s="183" t="str">
        <f t="shared" ca="1" si="270"/>
        <v/>
      </c>
      <c r="M1090" s="127" t="str">
        <f t="shared" ca="1" si="271"/>
        <v/>
      </c>
      <c r="N1090" s="127" t="str">
        <f t="shared" ca="1" si="272"/>
        <v/>
      </c>
      <c r="O1090" s="180" t="str">
        <f t="shared" ca="1" si="273"/>
        <v/>
      </c>
      <c r="P1090" s="183" t="str">
        <f t="shared" ca="1" si="274"/>
        <v/>
      </c>
      <c r="Q1090" s="120" t="str">
        <f t="shared" ca="1" si="276"/>
        <v/>
      </c>
      <c r="R1090" s="77">
        <f ca="1">IFERROR(SUM($I$15:I1090)/$N$5,"")</f>
        <v>0.22296292959776587</v>
      </c>
    </row>
    <row r="1091" spans="1:18" x14ac:dyDescent="0.25">
      <c r="A1091" s="169">
        <v>34</v>
      </c>
      <c r="B1091" s="174">
        <f t="shared" si="275"/>
        <v>43605.124999997388</v>
      </c>
      <c r="C1091" s="127" t="str">
        <f t="shared" ca="1" si="261"/>
        <v/>
      </c>
      <c r="D1091" s="180">
        <f t="shared" ca="1" si="262"/>
        <v>534</v>
      </c>
      <c r="E1091" s="180">
        <f t="shared" ca="1" si="263"/>
        <v>52</v>
      </c>
      <c r="F1091" s="180">
        <f t="shared" ca="1" si="264"/>
        <v>14</v>
      </c>
      <c r="G1091" s="180" t="str">
        <f t="shared" ca="1" si="265"/>
        <v/>
      </c>
      <c r="H1091" s="180">
        <f t="shared" ca="1" si="266"/>
        <v>4553</v>
      </c>
      <c r="I1091" s="183">
        <f t="shared" ca="1" si="267"/>
        <v>25</v>
      </c>
      <c r="J1091" s="176" t="str">
        <f t="shared" ca="1" si="268"/>
        <v/>
      </c>
      <c r="K1091" s="127" t="str">
        <f t="shared" ca="1" si="269"/>
        <v/>
      </c>
      <c r="L1091" s="183" t="str">
        <f t="shared" ca="1" si="270"/>
        <v/>
      </c>
      <c r="M1091" s="127" t="str">
        <f t="shared" ca="1" si="271"/>
        <v/>
      </c>
      <c r="N1091" s="127" t="str">
        <f t="shared" ca="1" si="272"/>
        <v/>
      </c>
      <c r="O1091" s="180" t="str">
        <f t="shared" ca="1" si="273"/>
        <v/>
      </c>
      <c r="P1091" s="183" t="str">
        <f t="shared" ca="1" si="274"/>
        <v/>
      </c>
      <c r="Q1091" s="120" t="str">
        <f t="shared" ca="1" si="276"/>
        <v/>
      </c>
      <c r="R1091" s="77">
        <f ca="1">IFERROR(SUM($I$15:I1091)/$N$5,"")</f>
        <v>0.22310368902301697</v>
      </c>
    </row>
    <row r="1092" spans="1:18" x14ac:dyDescent="0.25">
      <c r="A1092" s="169">
        <v>35</v>
      </c>
      <c r="B1092" s="174">
        <f t="shared" si="275"/>
        <v>43605.166666664052</v>
      </c>
      <c r="C1092" s="127" t="str">
        <f t="shared" ca="1" si="261"/>
        <v/>
      </c>
      <c r="D1092" s="180">
        <f t="shared" ca="1" si="262"/>
        <v>539</v>
      </c>
      <c r="E1092" s="180">
        <f t="shared" ca="1" si="263"/>
        <v>52</v>
      </c>
      <c r="F1092" s="180">
        <f t="shared" ca="1" si="264"/>
        <v>12</v>
      </c>
      <c r="G1092" s="180" t="str">
        <f t="shared" ca="1" si="265"/>
        <v/>
      </c>
      <c r="H1092" s="180">
        <f t="shared" ca="1" si="266"/>
        <v>4644</v>
      </c>
      <c r="I1092" s="183">
        <f t="shared" ca="1" si="267"/>
        <v>24</v>
      </c>
      <c r="J1092" s="176" t="str">
        <f t="shared" ca="1" si="268"/>
        <v/>
      </c>
      <c r="K1092" s="127" t="str">
        <f t="shared" ca="1" si="269"/>
        <v/>
      </c>
      <c r="L1092" s="183" t="str">
        <f t="shared" ca="1" si="270"/>
        <v/>
      </c>
      <c r="M1092" s="127" t="str">
        <f t="shared" ca="1" si="271"/>
        <v/>
      </c>
      <c r="N1092" s="127" t="str">
        <f t="shared" ca="1" si="272"/>
        <v/>
      </c>
      <c r="O1092" s="180" t="str">
        <f t="shared" ca="1" si="273"/>
        <v/>
      </c>
      <c r="P1092" s="183" t="str">
        <f t="shared" ca="1" si="274"/>
        <v/>
      </c>
      <c r="Q1092" s="120" t="str">
        <f t="shared" ca="1" si="276"/>
        <v/>
      </c>
      <c r="R1092" s="77">
        <f ca="1">IFERROR(SUM($I$15:I1092)/$N$5,"")</f>
        <v>0.22323881807125806</v>
      </c>
    </row>
    <row r="1093" spans="1:18" x14ac:dyDescent="0.25">
      <c r="A1093" s="169">
        <v>36</v>
      </c>
      <c r="B1093" s="174">
        <f t="shared" si="275"/>
        <v>43605.208333330716</v>
      </c>
      <c r="C1093" s="127" t="str">
        <f t="shared" ca="1" si="261"/>
        <v/>
      </c>
      <c r="D1093" s="180">
        <f t="shared" ca="1" si="262"/>
        <v>535</v>
      </c>
      <c r="E1093" s="180">
        <f t="shared" ca="1" si="263"/>
        <v>52</v>
      </c>
      <c r="F1093" s="180">
        <f t="shared" ca="1" si="264"/>
        <v>12</v>
      </c>
      <c r="G1093" s="180">
        <f t="shared" ca="1" si="265"/>
        <v>196.73</v>
      </c>
      <c r="H1093" s="180">
        <f t="shared" ca="1" si="266"/>
        <v>4467</v>
      </c>
      <c r="I1093" s="183">
        <f t="shared" ca="1" si="267"/>
        <v>23</v>
      </c>
      <c r="J1093" s="176" t="str">
        <f t="shared" ca="1" si="268"/>
        <v/>
      </c>
      <c r="K1093" s="127" t="str">
        <f t="shared" ca="1" si="269"/>
        <v/>
      </c>
      <c r="L1093" s="183" t="str">
        <f t="shared" ca="1" si="270"/>
        <v/>
      </c>
      <c r="M1093" s="127" t="str">
        <f t="shared" ca="1" si="271"/>
        <v/>
      </c>
      <c r="N1093" s="127" t="str">
        <f t="shared" ca="1" si="272"/>
        <v/>
      </c>
      <c r="O1093" s="180" t="str">
        <f t="shared" ca="1" si="273"/>
        <v/>
      </c>
      <c r="P1093" s="183" t="str">
        <f t="shared" ca="1" si="274"/>
        <v/>
      </c>
      <c r="Q1093" s="120" t="str">
        <f t="shared" ca="1" si="276"/>
        <v/>
      </c>
      <c r="R1093" s="77">
        <f ca="1">IFERROR(SUM($I$15:I1093)/$N$5,"")</f>
        <v>0.22336831674248908</v>
      </c>
    </row>
    <row r="1094" spans="1:18" x14ac:dyDescent="0.25">
      <c r="A1094" s="169">
        <v>37</v>
      </c>
      <c r="B1094" s="174">
        <f t="shared" si="275"/>
        <v>43605.249999997381</v>
      </c>
      <c r="C1094" s="127" t="str">
        <f t="shared" ca="1" si="261"/>
        <v/>
      </c>
      <c r="D1094" s="180">
        <f t="shared" ca="1" si="262"/>
        <v>536</v>
      </c>
      <c r="E1094" s="180">
        <f t="shared" ca="1" si="263"/>
        <v>52</v>
      </c>
      <c r="F1094" s="180">
        <f t="shared" ca="1" si="264"/>
        <v>14</v>
      </c>
      <c r="G1094" s="180" t="str">
        <f t="shared" ca="1" si="265"/>
        <v/>
      </c>
      <c r="H1094" s="180">
        <f t="shared" ca="1" si="266"/>
        <v>4581</v>
      </c>
      <c r="I1094" s="183">
        <f t="shared" ca="1" si="267"/>
        <v>24</v>
      </c>
      <c r="J1094" s="176" t="str">
        <f t="shared" ca="1" si="268"/>
        <v/>
      </c>
      <c r="K1094" s="127" t="str">
        <f t="shared" ca="1" si="269"/>
        <v/>
      </c>
      <c r="L1094" s="183" t="str">
        <f t="shared" ca="1" si="270"/>
        <v/>
      </c>
      <c r="M1094" s="127" t="str">
        <f t="shared" ca="1" si="271"/>
        <v/>
      </c>
      <c r="N1094" s="127" t="str">
        <f t="shared" ca="1" si="272"/>
        <v/>
      </c>
      <c r="O1094" s="180" t="str">
        <f t="shared" ca="1" si="273"/>
        <v/>
      </c>
      <c r="P1094" s="183" t="str">
        <f t="shared" ca="1" si="274"/>
        <v/>
      </c>
      <c r="Q1094" s="120" t="str">
        <f t="shared" ca="1" si="276"/>
        <v/>
      </c>
      <c r="R1094" s="77">
        <f ca="1">IFERROR(SUM($I$15:I1094)/$N$5,"")</f>
        <v>0.22350344579073014</v>
      </c>
    </row>
    <row r="1095" spans="1:18" x14ac:dyDescent="0.25">
      <c r="A1095" s="169">
        <v>14</v>
      </c>
      <c r="B1095" s="174">
        <f t="shared" si="275"/>
        <v>43605.291666664045</v>
      </c>
      <c r="C1095" s="127" t="str">
        <f t="shared" ca="1" si="261"/>
        <v/>
      </c>
      <c r="D1095" s="180">
        <f t="shared" ca="1" si="262"/>
        <v>559</v>
      </c>
      <c r="E1095" s="180">
        <f t="shared" ca="1" si="263"/>
        <v>52</v>
      </c>
      <c r="F1095" s="180">
        <f t="shared" ca="1" si="264"/>
        <v>12</v>
      </c>
      <c r="G1095" s="180" t="str">
        <f t="shared" ca="1" si="265"/>
        <v/>
      </c>
      <c r="H1095" s="180">
        <f t="shared" ca="1" si="266"/>
        <v>4410</v>
      </c>
      <c r="I1095" s="183">
        <f t="shared" ca="1" si="267"/>
        <v>26</v>
      </c>
      <c r="J1095" s="176" t="str">
        <f t="shared" ca="1" si="268"/>
        <v/>
      </c>
      <c r="K1095" s="127" t="str">
        <f t="shared" ca="1" si="269"/>
        <v/>
      </c>
      <c r="L1095" s="183" t="str">
        <f t="shared" ca="1" si="270"/>
        <v/>
      </c>
      <c r="M1095" s="127" t="str">
        <f t="shared" ca="1" si="271"/>
        <v/>
      </c>
      <c r="N1095" s="127" t="str">
        <f t="shared" ca="1" si="272"/>
        <v/>
      </c>
      <c r="O1095" s="180" t="str">
        <f t="shared" ca="1" si="273"/>
        <v/>
      </c>
      <c r="P1095" s="183" t="str">
        <f t="shared" ca="1" si="274"/>
        <v/>
      </c>
      <c r="Q1095" s="120" t="str">
        <f t="shared" ca="1" si="276"/>
        <v/>
      </c>
      <c r="R1095" s="77">
        <f ca="1">IFERROR(SUM($I$15:I1095)/$N$5,"")</f>
        <v>0.22364983559299131</v>
      </c>
    </row>
    <row r="1096" spans="1:18" x14ac:dyDescent="0.25">
      <c r="A1096" s="169">
        <v>15</v>
      </c>
      <c r="B1096" s="174">
        <f t="shared" si="275"/>
        <v>43605.333333330709</v>
      </c>
      <c r="C1096" s="127" t="str">
        <f t="shared" ca="1" si="261"/>
        <v/>
      </c>
      <c r="D1096" s="180">
        <f t="shared" ca="1" si="262"/>
        <v>556</v>
      </c>
      <c r="E1096" s="180">
        <f t="shared" ca="1" si="263"/>
        <v>52</v>
      </c>
      <c r="F1096" s="180">
        <f t="shared" ca="1" si="264"/>
        <v>12</v>
      </c>
      <c r="G1096" s="180" t="str">
        <f t="shared" ca="1" si="265"/>
        <v/>
      </c>
      <c r="H1096" s="180">
        <f t="shared" ca="1" si="266"/>
        <v>4396</v>
      </c>
      <c r="I1096" s="183">
        <f t="shared" ca="1" si="267"/>
        <v>28</v>
      </c>
      <c r="J1096" s="176" t="str">
        <f t="shared" ca="1" si="268"/>
        <v/>
      </c>
      <c r="K1096" s="127" t="str">
        <f t="shared" ca="1" si="269"/>
        <v/>
      </c>
      <c r="L1096" s="183" t="str">
        <f t="shared" ca="1" si="270"/>
        <v/>
      </c>
      <c r="M1096" s="127" t="str">
        <f t="shared" ca="1" si="271"/>
        <v/>
      </c>
      <c r="N1096" s="127" t="str">
        <f t="shared" ca="1" si="272"/>
        <v/>
      </c>
      <c r="O1096" s="180" t="str">
        <f t="shared" ca="1" si="273"/>
        <v/>
      </c>
      <c r="P1096" s="183" t="str">
        <f t="shared" ca="1" si="274"/>
        <v/>
      </c>
      <c r="Q1096" s="120" t="str">
        <f t="shared" ca="1" si="276"/>
        <v/>
      </c>
      <c r="R1096" s="77">
        <f ca="1">IFERROR(SUM($I$15:I1096)/$N$5,"")</f>
        <v>0.22380748614927257</v>
      </c>
    </row>
    <row r="1097" spans="1:18" x14ac:dyDescent="0.25">
      <c r="A1097" s="169">
        <v>16</v>
      </c>
      <c r="B1097" s="174">
        <f t="shared" si="275"/>
        <v>43605.374999997373</v>
      </c>
      <c r="C1097" s="127" t="str">
        <f t="shared" ca="1" si="261"/>
        <v/>
      </c>
      <c r="D1097" s="180">
        <f t="shared" ca="1" si="262"/>
        <v>574</v>
      </c>
      <c r="E1097" s="180">
        <f t="shared" ca="1" si="263"/>
        <v>52</v>
      </c>
      <c r="F1097" s="180">
        <f t="shared" ca="1" si="264"/>
        <v>14</v>
      </c>
      <c r="G1097" s="180" t="str">
        <f t="shared" ca="1" si="265"/>
        <v/>
      </c>
      <c r="H1097" s="180">
        <f t="shared" ca="1" si="266"/>
        <v>4498</v>
      </c>
      <c r="I1097" s="183">
        <f t="shared" ca="1" si="267"/>
        <v>28</v>
      </c>
      <c r="J1097" s="176" t="str">
        <f t="shared" ca="1" si="268"/>
        <v/>
      </c>
      <c r="K1097" s="127" t="str">
        <f t="shared" ca="1" si="269"/>
        <v/>
      </c>
      <c r="L1097" s="183" t="str">
        <f t="shared" ca="1" si="270"/>
        <v/>
      </c>
      <c r="M1097" s="127" t="str">
        <f t="shared" ca="1" si="271"/>
        <v/>
      </c>
      <c r="N1097" s="127" t="str">
        <f t="shared" ca="1" si="272"/>
        <v/>
      </c>
      <c r="O1097" s="180" t="str">
        <f t="shared" ca="1" si="273"/>
        <v/>
      </c>
      <c r="P1097" s="183" t="str">
        <f t="shared" ca="1" si="274"/>
        <v/>
      </c>
      <c r="Q1097" s="120" t="str">
        <f t="shared" ca="1" si="276"/>
        <v/>
      </c>
      <c r="R1097" s="77">
        <f ca="1">IFERROR(SUM($I$15:I1097)/$N$5,"")</f>
        <v>0.22396513670555379</v>
      </c>
    </row>
    <row r="1098" spans="1:18" x14ac:dyDescent="0.25">
      <c r="A1098" s="169">
        <v>17</v>
      </c>
      <c r="B1098" s="174">
        <f t="shared" si="275"/>
        <v>43605.416666664038</v>
      </c>
      <c r="C1098" s="127" t="str">
        <f t="shared" ca="1" si="261"/>
        <v/>
      </c>
      <c r="D1098" s="180">
        <f t="shared" ca="1" si="262"/>
        <v>570</v>
      </c>
      <c r="E1098" s="180">
        <f t="shared" ca="1" si="263"/>
        <v>52</v>
      </c>
      <c r="F1098" s="180">
        <f t="shared" ca="1" si="264"/>
        <v>15</v>
      </c>
      <c r="G1098" s="180" t="str">
        <f t="shared" ca="1" si="265"/>
        <v/>
      </c>
      <c r="H1098" s="180">
        <f t="shared" ca="1" si="266"/>
        <v>4472</v>
      </c>
      <c r="I1098" s="183">
        <f t="shared" ca="1" si="267"/>
        <v>26</v>
      </c>
      <c r="J1098" s="176" t="str">
        <f t="shared" ca="1" si="268"/>
        <v/>
      </c>
      <c r="K1098" s="127" t="str">
        <f t="shared" ca="1" si="269"/>
        <v/>
      </c>
      <c r="L1098" s="183" t="str">
        <f t="shared" ca="1" si="270"/>
        <v/>
      </c>
      <c r="M1098" s="127" t="str">
        <f t="shared" ca="1" si="271"/>
        <v/>
      </c>
      <c r="N1098" s="127" t="str">
        <f t="shared" ca="1" si="272"/>
        <v/>
      </c>
      <c r="O1098" s="180" t="str">
        <f t="shared" ca="1" si="273"/>
        <v/>
      </c>
      <c r="P1098" s="183" t="str">
        <f t="shared" ca="1" si="274"/>
        <v/>
      </c>
      <c r="Q1098" s="120" t="str">
        <f t="shared" ca="1" si="276"/>
        <v/>
      </c>
      <c r="R1098" s="77">
        <f ca="1">IFERROR(SUM($I$15:I1098)/$N$5,"")</f>
        <v>0.22411152650781496</v>
      </c>
    </row>
    <row r="1099" spans="1:18" x14ac:dyDescent="0.25">
      <c r="A1099" s="169">
        <v>18</v>
      </c>
      <c r="B1099" s="174">
        <f t="shared" si="275"/>
        <v>43605.458333330702</v>
      </c>
      <c r="C1099" s="127" t="str">
        <f t="shared" ca="1" si="261"/>
        <v/>
      </c>
      <c r="D1099" s="180">
        <f t="shared" ca="1" si="262"/>
        <v>535</v>
      </c>
      <c r="E1099" s="180">
        <f t="shared" ca="1" si="263"/>
        <v>52</v>
      </c>
      <c r="F1099" s="180">
        <f t="shared" ca="1" si="264"/>
        <v>13</v>
      </c>
      <c r="G1099" s="180" t="str">
        <f t="shared" ca="1" si="265"/>
        <v/>
      </c>
      <c r="H1099" s="180">
        <f t="shared" ca="1" si="266"/>
        <v>4789</v>
      </c>
      <c r="I1099" s="183">
        <f t="shared" ca="1" si="267"/>
        <v>28</v>
      </c>
      <c r="J1099" s="176" t="str">
        <f t="shared" ca="1" si="268"/>
        <v/>
      </c>
      <c r="K1099" s="127" t="str">
        <f t="shared" ca="1" si="269"/>
        <v/>
      </c>
      <c r="L1099" s="183" t="str">
        <f t="shared" ca="1" si="270"/>
        <v/>
      </c>
      <c r="M1099" s="127" t="str">
        <f t="shared" ca="1" si="271"/>
        <v/>
      </c>
      <c r="N1099" s="127" t="str">
        <f t="shared" ca="1" si="272"/>
        <v/>
      </c>
      <c r="O1099" s="180" t="str">
        <f t="shared" ca="1" si="273"/>
        <v/>
      </c>
      <c r="P1099" s="183" t="str">
        <f t="shared" ca="1" si="274"/>
        <v/>
      </c>
      <c r="Q1099" s="120" t="str">
        <f t="shared" ca="1" si="276"/>
        <v/>
      </c>
      <c r="R1099" s="77">
        <f ca="1">IFERROR(SUM($I$15:I1099)/$N$5,"")</f>
        <v>0.22426917706409621</v>
      </c>
    </row>
    <row r="1100" spans="1:18" x14ac:dyDescent="0.25">
      <c r="A1100" s="169">
        <v>19</v>
      </c>
      <c r="B1100" s="174">
        <f t="shared" si="275"/>
        <v>43605.499999997366</v>
      </c>
      <c r="C1100" s="127" t="str">
        <f t="shared" ca="1" si="261"/>
        <v/>
      </c>
      <c r="D1100" s="180">
        <f t="shared" ca="1" si="262"/>
        <v>535</v>
      </c>
      <c r="E1100" s="180">
        <f t="shared" ca="1" si="263"/>
        <v>52</v>
      </c>
      <c r="F1100" s="180">
        <f t="shared" ca="1" si="264"/>
        <v>15</v>
      </c>
      <c r="G1100" s="180" t="str">
        <f t="shared" ca="1" si="265"/>
        <v/>
      </c>
      <c r="H1100" s="180">
        <f t="shared" ca="1" si="266"/>
        <v>4979</v>
      </c>
      <c r="I1100" s="183">
        <f t="shared" ca="1" si="267"/>
        <v>29</v>
      </c>
      <c r="J1100" s="176" t="str">
        <f t="shared" ca="1" si="268"/>
        <v/>
      </c>
      <c r="K1100" s="127" t="str">
        <f t="shared" ca="1" si="269"/>
        <v/>
      </c>
      <c r="L1100" s="183" t="str">
        <f t="shared" ca="1" si="270"/>
        <v/>
      </c>
      <c r="M1100" s="127" t="str">
        <f t="shared" ca="1" si="271"/>
        <v/>
      </c>
      <c r="N1100" s="127" t="str">
        <f t="shared" ca="1" si="272"/>
        <v/>
      </c>
      <c r="O1100" s="180" t="str">
        <f t="shared" ca="1" si="273"/>
        <v/>
      </c>
      <c r="P1100" s="183" t="str">
        <f t="shared" ca="1" si="274"/>
        <v/>
      </c>
      <c r="Q1100" s="120" t="str">
        <f t="shared" ca="1" si="276"/>
        <v/>
      </c>
      <c r="R1100" s="77">
        <f ca="1">IFERROR(SUM($I$15:I1100)/$N$5,"")</f>
        <v>0.22443245799738751</v>
      </c>
    </row>
    <row r="1101" spans="1:18" x14ac:dyDescent="0.25">
      <c r="A1101" s="169">
        <v>20</v>
      </c>
      <c r="B1101" s="174">
        <f t="shared" si="275"/>
        <v>43605.54166666403</v>
      </c>
      <c r="C1101" s="127" t="str">
        <f t="shared" ca="1" si="261"/>
        <v/>
      </c>
      <c r="D1101" s="180">
        <f t="shared" ca="1" si="262"/>
        <v>533</v>
      </c>
      <c r="E1101" s="180">
        <f t="shared" ca="1" si="263"/>
        <v>52</v>
      </c>
      <c r="F1101" s="180">
        <f t="shared" ca="1" si="264"/>
        <v>13</v>
      </c>
      <c r="G1101" s="180" t="str">
        <f t="shared" ca="1" si="265"/>
        <v/>
      </c>
      <c r="H1101" s="180">
        <f t="shared" ca="1" si="266"/>
        <v>4617</v>
      </c>
      <c r="I1101" s="183">
        <f t="shared" ca="1" si="267"/>
        <v>31</v>
      </c>
      <c r="J1101" s="176" t="str">
        <f t="shared" ca="1" si="268"/>
        <v/>
      </c>
      <c r="K1101" s="127" t="str">
        <f t="shared" ca="1" si="269"/>
        <v/>
      </c>
      <c r="L1101" s="183" t="str">
        <f t="shared" ca="1" si="270"/>
        <v/>
      </c>
      <c r="M1101" s="127" t="str">
        <f t="shared" ca="1" si="271"/>
        <v/>
      </c>
      <c r="N1101" s="127" t="str">
        <f t="shared" ca="1" si="272"/>
        <v/>
      </c>
      <c r="O1101" s="180" t="str">
        <f t="shared" ca="1" si="273"/>
        <v/>
      </c>
      <c r="P1101" s="183" t="str">
        <f t="shared" ca="1" si="274"/>
        <v/>
      </c>
      <c r="Q1101" s="120" t="str">
        <f t="shared" ca="1" si="276"/>
        <v/>
      </c>
      <c r="R1101" s="77">
        <f ca="1">IFERROR(SUM($I$15:I1101)/$N$5,"")</f>
        <v>0.22460699968469888</v>
      </c>
    </row>
    <row r="1102" spans="1:18" x14ac:dyDescent="0.25">
      <c r="A1102" s="169">
        <v>21</v>
      </c>
      <c r="B1102" s="174">
        <f t="shared" si="275"/>
        <v>43605.583333330695</v>
      </c>
      <c r="C1102" s="127" t="str">
        <f t="shared" ca="1" si="261"/>
        <v/>
      </c>
      <c r="D1102" s="180">
        <f t="shared" ca="1" si="262"/>
        <v>532</v>
      </c>
      <c r="E1102" s="180">
        <f t="shared" ca="1" si="263"/>
        <v>52</v>
      </c>
      <c r="F1102" s="180">
        <f t="shared" ca="1" si="264"/>
        <v>12</v>
      </c>
      <c r="G1102" s="180" t="str">
        <f t="shared" ca="1" si="265"/>
        <v/>
      </c>
      <c r="H1102" s="180">
        <f t="shared" ca="1" si="266"/>
        <v>4655</v>
      </c>
      <c r="I1102" s="183">
        <f t="shared" ca="1" si="267"/>
        <v>32</v>
      </c>
      <c r="J1102" s="176" t="str">
        <f t="shared" ca="1" si="268"/>
        <v/>
      </c>
      <c r="K1102" s="127" t="str">
        <f t="shared" ca="1" si="269"/>
        <v/>
      </c>
      <c r="L1102" s="183" t="str">
        <f t="shared" ca="1" si="270"/>
        <v/>
      </c>
      <c r="M1102" s="127" t="str">
        <f t="shared" ca="1" si="271"/>
        <v/>
      </c>
      <c r="N1102" s="127" t="str">
        <f t="shared" ca="1" si="272"/>
        <v/>
      </c>
      <c r="O1102" s="180" t="str">
        <f t="shared" ca="1" si="273"/>
        <v/>
      </c>
      <c r="P1102" s="183" t="str">
        <f t="shared" ca="1" si="274"/>
        <v/>
      </c>
      <c r="Q1102" s="120" t="str">
        <f t="shared" ca="1" si="276"/>
        <v/>
      </c>
      <c r="R1102" s="77">
        <f ca="1">IFERROR(SUM($I$15:I1102)/$N$5,"")</f>
        <v>0.22478717174902033</v>
      </c>
    </row>
    <row r="1103" spans="1:18" x14ac:dyDescent="0.25">
      <c r="A1103" s="169">
        <v>22</v>
      </c>
      <c r="B1103" s="174">
        <f t="shared" si="275"/>
        <v>43605.624999997359</v>
      </c>
      <c r="C1103" s="127" t="str">
        <f t="shared" ca="1" si="261"/>
        <v/>
      </c>
      <c r="D1103" s="180">
        <f t="shared" ca="1" si="262"/>
        <v>531</v>
      </c>
      <c r="E1103" s="180">
        <f t="shared" ca="1" si="263"/>
        <v>52</v>
      </c>
      <c r="F1103" s="180">
        <f t="shared" ca="1" si="264"/>
        <v>14</v>
      </c>
      <c r="G1103" s="180" t="str">
        <f t="shared" ca="1" si="265"/>
        <v/>
      </c>
      <c r="H1103" s="180">
        <f t="shared" ca="1" si="266"/>
        <v>4755</v>
      </c>
      <c r="I1103" s="183">
        <f t="shared" ca="1" si="267"/>
        <v>33</v>
      </c>
      <c r="J1103" s="176" t="str">
        <f t="shared" ca="1" si="268"/>
        <v/>
      </c>
      <c r="K1103" s="127" t="str">
        <f t="shared" ca="1" si="269"/>
        <v/>
      </c>
      <c r="L1103" s="183" t="str">
        <f t="shared" ca="1" si="270"/>
        <v/>
      </c>
      <c r="M1103" s="127" t="str">
        <f t="shared" ca="1" si="271"/>
        <v/>
      </c>
      <c r="N1103" s="127" t="str">
        <f t="shared" ca="1" si="272"/>
        <v/>
      </c>
      <c r="O1103" s="180" t="str">
        <f t="shared" ca="1" si="273"/>
        <v/>
      </c>
      <c r="P1103" s="183" t="str">
        <f t="shared" ca="1" si="274"/>
        <v/>
      </c>
      <c r="Q1103" s="120" t="str">
        <f t="shared" ca="1" si="276"/>
        <v/>
      </c>
      <c r="R1103" s="77">
        <f ca="1">IFERROR(SUM($I$15:I1103)/$N$5,"")</f>
        <v>0.22497297419035178</v>
      </c>
    </row>
    <row r="1104" spans="1:18" x14ac:dyDescent="0.25">
      <c r="A1104" s="169">
        <v>23</v>
      </c>
      <c r="B1104" s="174">
        <f t="shared" si="275"/>
        <v>43605.666666664023</v>
      </c>
      <c r="C1104" s="127" t="str">
        <f t="shared" ref="C1104:C1167" ca="1" si="277">IF($B1104&gt;$B$10,"",IFERROR(AVERAGE(INDIRECT("'"&amp;TEXT($B1104-TIME(6,1,0),"MM-DD-YY")&amp;"'!C"&amp;$A1104)),""))</f>
        <v/>
      </c>
      <c r="D1104" s="180">
        <f t="shared" ref="D1104:D1167" ca="1" si="278">IF($B1104&gt;$B$10,"",IFERROR(AVERAGE(INDIRECT("'"&amp;TEXT($B1104-TIME(6,1,0),"MM-DD-YY")&amp;"'!D"&amp;$A1104)),""))</f>
        <v>530</v>
      </c>
      <c r="E1104" s="180">
        <f t="shared" ref="E1104:E1167" ca="1" si="279">IF($B1104&gt;$B$10,"",IFERROR(AVERAGE(INDIRECT("'"&amp;TEXT($B1104-TIME(6,1,0),"MM-DD-YY")&amp;"'!E"&amp;$A1104)),""))</f>
        <v>52</v>
      </c>
      <c r="F1104" s="180">
        <f t="shared" ref="F1104:F1167" ca="1" si="280">IF($B1104&gt;$B$10,"",IFERROR(AVERAGE(INDIRECT("'"&amp;TEXT($B1104-TIME(6,1,0),"MM-DD-YY")&amp;"'!P"&amp;$A1104)),""))</f>
        <v>11</v>
      </c>
      <c r="G1104" s="180" t="str">
        <f t="shared" ref="G1104:G1167" ca="1" si="281">IF($B1104&gt;$B$10,"",IFERROR(AVERAGE(INDIRECT("'"&amp;TEXT($B1104-TIME(6,1,0),"MM-DD-YY")&amp;"'!AC"&amp;$A1104)),""))</f>
        <v/>
      </c>
      <c r="H1104" s="180">
        <f t="shared" ref="H1104:H1167" ca="1" si="282">IF($B1104&gt;$B$10,"",IFERROR(AVERAGE(INDIRECT("'"&amp;TEXT($B1104-TIME(6,1,0),"MM-DD-YY")&amp;"'!O"&amp;$A1104)),""))</f>
        <v>4645</v>
      </c>
      <c r="I1104" s="183">
        <f t="shared" ref="I1104:I1167" ca="1" si="283">IF($B1104&gt;$B$10,"",IFERROR(AVERAGE(INDIRECT("'"&amp;TEXT($B1104-TIME(6,1,0),"MM-DD-YY")&amp;"'!Q"&amp;$A1104)),""))</f>
        <v>33</v>
      </c>
      <c r="J1104" s="176" t="str">
        <f t="shared" ref="J1104:J1167" ca="1" si="284">IF($B1104&gt;$B$10,"",IFERROR(AVERAGE(INDIRECT("'"&amp;TEXT($B1104-TIME(6,1,0),"MM-DD-YY")&amp;"'!T"&amp;$A1104)),""))</f>
        <v/>
      </c>
      <c r="K1104" s="127" t="str">
        <f t="shared" ref="K1104:K1167" ca="1" si="285">IF($B1104&gt;$B$10,"",IFERROR(AVERAGE(INDIRECT("'"&amp;TEXT($B1104-TIME(6,1,0),"MM-DD-YY")&amp;"'!I"&amp;$A1104)),""))</f>
        <v/>
      </c>
      <c r="L1104" s="183" t="str">
        <f t="shared" ref="L1104:L1167" ca="1" si="286">IF($B1104&gt;$B$10,"",IFERROR(AVERAGE(INDIRECT("'"&amp;TEXT($B1104-TIME(6,1,0),"MM-DD-YY")&amp;"'!J"&amp;$A1104)),""))</f>
        <v/>
      </c>
      <c r="M1104" s="127" t="str">
        <f t="shared" ref="M1104:M1167" ca="1" si="287">IF($B1104&gt;$B$10,"",IFERROR(AVERAGE(INDIRECT("'"&amp;TEXT($B1104-TIME(6,1,0),"MM-DD-YY")&amp;"'!K"&amp;$A1104)),""))</f>
        <v/>
      </c>
      <c r="N1104" s="127" t="str">
        <f t="shared" ref="N1104:N1167" ca="1" si="288">IF($B1104&gt;$B$10,"",IFERROR(AVERAGE(INDIRECT("'"&amp;TEXT($B1104-TIME(6,1,0),"MM-DD-YY")&amp;"'!L"&amp;$A1104)),""))</f>
        <v/>
      </c>
      <c r="O1104" s="180" t="str">
        <f t="shared" ref="O1104:O1167" ca="1" si="289">IF($B1104&gt;$B$10,"",IFERROR(AVERAGE(INDIRECT("'"&amp;TEXT($B1104-TIME(6,1,0),"MM-DD-YY")&amp;"'!M"&amp;$A1104)),""))</f>
        <v/>
      </c>
      <c r="P1104" s="183" t="str">
        <f t="shared" ref="P1104:P1167" ca="1" si="290">IF($B1104&gt;$B$10,"",IFERROR(AVERAGE(INDIRECT("'"&amp;TEXT($B1104-TIME(6,1,0),"MM-DD-YY")&amp;"'!N"&amp;$A1104)),""))</f>
        <v/>
      </c>
      <c r="Q1104" s="120" t="str">
        <f t="shared" ca="1" si="276"/>
        <v/>
      </c>
      <c r="R1104" s="77">
        <f ca="1">IFERROR(SUM($I$15:I1104)/$N$5,"")</f>
        <v>0.22515877663168327</v>
      </c>
    </row>
    <row r="1105" spans="1:18" x14ac:dyDescent="0.25">
      <c r="A1105" s="169">
        <v>24</v>
      </c>
      <c r="B1105" s="174">
        <f t="shared" ref="B1105:B1168" si="291">+B1104+TIME(1,0,0)</f>
        <v>43605.708333330687</v>
      </c>
      <c r="C1105" s="127" t="str">
        <f t="shared" ca="1" si="277"/>
        <v/>
      </c>
      <c r="D1105" s="180">
        <f t="shared" ca="1" si="278"/>
        <v>529</v>
      </c>
      <c r="E1105" s="180">
        <f t="shared" ca="1" si="279"/>
        <v>52</v>
      </c>
      <c r="F1105" s="180">
        <f t="shared" ca="1" si="280"/>
        <v>12</v>
      </c>
      <c r="G1105" s="180" t="str">
        <f t="shared" ca="1" si="281"/>
        <v/>
      </c>
      <c r="H1105" s="180">
        <f t="shared" ca="1" si="282"/>
        <v>4789</v>
      </c>
      <c r="I1105" s="183">
        <f t="shared" ca="1" si="283"/>
        <v>33</v>
      </c>
      <c r="J1105" s="176" t="str">
        <f t="shared" ca="1" si="284"/>
        <v/>
      </c>
      <c r="K1105" s="127" t="str">
        <f t="shared" ca="1" si="285"/>
        <v/>
      </c>
      <c r="L1105" s="183" t="str">
        <f t="shared" ca="1" si="286"/>
        <v/>
      </c>
      <c r="M1105" s="127" t="str">
        <f t="shared" ca="1" si="287"/>
        <v/>
      </c>
      <c r="N1105" s="127" t="str">
        <f t="shared" ca="1" si="288"/>
        <v/>
      </c>
      <c r="O1105" s="180" t="str">
        <f t="shared" ca="1" si="289"/>
        <v/>
      </c>
      <c r="P1105" s="183" t="str">
        <f t="shared" ca="1" si="290"/>
        <v/>
      </c>
      <c r="Q1105" s="120" t="str">
        <f t="shared" ca="1" si="276"/>
        <v/>
      </c>
      <c r="R1105" s="77">
        <f ca="1">IFERROR(SUM($I$15:I1105)/$N$5,"")</f>
        <v>0.22534457907301472</v>
      </c>
    </row>
    <row r="1106" spans="1:18" x14ac:dyDescent="0.25">
      <c r="A1106" s="169">
        <v>25</v>
      </c>
      <c r="B1106" s="174">
        <f t="shared" si="291"/>
        <v>43605.749999997352</v>
      </c>
      <c r="C1106" s="127" t="str">
        <f t="shared" ca="1" si="277"/>
        <v/>
      </c>
      <c r="D1106" s="180">
        <f t="shared" ca="1" si="278"/>
        <v>529</v>
      </c>
      <c r="E1106" s="180">
        <f t="shared" ca="1" si="279"/>
        <v>52</v>
      </c>
      <c r="F1106" s="180">
        <f t="shared" ca="1" si="280"/>
        <v>11</v>
      </c>
      <c r="G1106" s="180" t="str">
        <f t="shared" ca="1" si="281"/>
        <v/>
      </c>
      <c r="H1106" s="180">
        <f t="shared" ca="1" si="282"/>
        <v>4627</v>
      </c>
      <c r="I1106" s="183">
        <f t="shared" ca="1" si="283"/>
        <v>31</v>
      </c>
      <c r="J1106" s="176" t="str">
        <f t="shared" ca="1" si="284"/>
        <v/>
      </c>
      <c r="K1106" s="127" t="str">
        <f t="shared" ca="1" si="285"/>
        <v/>
      </c>
      <c r="L1106" s="183" t="str">
        <f t="shared" ca="1" si="286"/>
        <v/>
      </c>
      <c r="M1106" s="127" t="str">
        <f t="shared" ca="1" si="287"/>
        <v/>
      </c>
      <c r="N1106" s="127" t="str">
        <f t="shared" ca="1" si="288"/>
        <v/>
      </c>
      <c r="O1106" s="180" t="str">
        <f t="shared" ca="1" si="289"/>
        <v/>
      </c>
      <c r="P1106" s="183" t="str">
        <f t="shared" ca="1" si="290"/>
        <v/>
      </c>
      <c r="Q1106" s="120" t="str">
        <f t="shared" ca="1" si="276"/>
        <v/>
      </c>
      <c r="R1106" s="77">
        <f ca="1">IFERROR(SUM($I$15:I1106)/$N$5,"")</f>
        <v>0.22551912076032612</v>
      </c>
    </row>
    <row r="1107" spans="1:18" x14ac:dyDescent="0.25">
      <c r="A1107" s="169">
        <v>26</v>
      </c>
      <c r="B1107" s="174">
        <f t="shared" si="291"/>
        <v>43605.791666664016</v>
      </c>
      <c r="C1107" s="127" t="str">
        <f t="shared" ca="1" si="277"/>
        <v/>
      </c>
      <c r="D1107" s="180">
        <f t="shared" ca="1" si="278"/>
        <v>530</v>
      </c>
      <c r="E1107" s="180">
        <f t="shared" ca="1" si="279"/>
        <v>52</v>
      </c>
      <c r="F1107" s="180">
        <f t="shared" ca="1" si="280"/>
        <v>12</v>
      </c>
      <c r="G1107" s="180" t="str">
        <f t="shared" ca="1" si="281"/>
        <v/>
      </c>
      <c r="H1107" s="180">
        <f t="shared" ca="1" si="282"/>
        <v>4904</v>
      </c>
      <c r="I1107" s="183">
        <f t="shared" ca="1" si="283"/>
        <v>26</v>
      </c>
      <c r="J1107" s="176" t="str">
        <f t="shared" ca="1" si="284"/>
        <v/>
      </c>
      <c r="K1107" s="127" t="str">
        <f t="shared" ca="1" si="285"/>
        <v/>
      </c>
      <c r="L1107" s="183" t="str">
        <f t="shared" ca="1" si="286"/>
        <v/>
      </c>
      <c r="M1107" s="127" t="str">
        <f t="shared" ca="1" si="287"/>
        <v/>
      </c>
      <c r="N1107" s="127" t="str">
        <f t="shared" ca="1" si="288"/>
        <v/>
      </c>
      <c r="O1107" s="180" t="str">
        <f t="shared" ca="1" si="289"/>
        <v/>
      </c>
      <c r="P1107" s="183" t="str">
        <f t="shared" ca="1" si="290"/>
        <v/>
      </c>
      <c r="Q1107" s="120" t="str">
        <f t="shared" ca="1" si="276"/>
        <v/>
      </c>
      <c r="R1107" s="77">
        <f ca="1">IFERROR(SUM($I$15:I1107)/$N$5,"")</f>
        <v>0.22566551056258727</v>
      </c>
    </row>
    <row r="1108" spans="1:18" x14ac:dyDescent="0.25">
      <c r="A1108" s="169">
        <v>27</v>
      </c>
      <c r="B1108" s="174">
        <f t="shared" si="291"/>
        <v>43605.83333333068</v>
      </c>
      <c r="C1108" s="127" t="str">
        <f t="shared" ca="1" si="277"/>
        <v/>
      </c>
      <c r="D1108" s="180">
        <f t="shared" ca="1" si="278"/>
        <v>531</v>
      </c>
      <c r="E1108" s="180">
        <f t="shared" ca="1" si="279"/>
        <v>52</v>
      </c>
      <c r="F1108" s="180">
        <f t="shared" ca="1" si="280"/>
        <v>12</v>
      </c>
      <c r="G1108" s="180" t="str">
        <f t="shared" ca="1" si="281"/>
        <v/>
      </c>
      <c r="H1108" s="180">
        <f t="shared" ca="1" si="282"/>
        <v>4915</v>
      </c>
      <c r="I1108" s="183">
        <f t="shared" ca="1" si="283"/>
        <v>28</v>
      </c>
      <c r="J1108" s="176" t="str">
        <f t="shared" ca="1" si="284"/>
        <v/>
      </c>
      <c r="K1108" s="127" t="str">
        <f t="shared" ca="1" si="285"/>
        <v/>
      </c>
      <c r="L1108" s="183" t="str">
        <f t="shared" ca="1" si="286"/>
        <v/>
      </c>
      <c r="M1108" s="127" t="str">
        <f t="shared" ca="1" si="287"/>
        <v/>
      </c>
      <c r="N1108" s="127" t="str">
        <f t="shared" ca="1" si="288"/>
        <v/>
      </c>
      <c r="O1108" s="180" t="str">
        <f t="shared" ca="1" si="289"/>
        <v/>
      </c>
      <c r="P1108" s="183" t="str">
        <f t="shared" ca="1" si="290"/>
        <v/>
      </c>
      <c r="Q1108" s="120" t="str">
        <f t="shared" ca="1" si="276"/>
        <v/>
      </c>
      <c r="R1108" s="77">
        <f ca="1">IFERROR(SUM($I$15:I1108)/$N$5,"")</f>
        <v>0.22582316111886852</v>
      </c>
    </row>
    <row r="1109" spans="1:18" x14ac:dyDescent="0.25">
      <c r="A1109" s="169">
        <v>28</v>
      </c>
      <c r="B1109" s="174">
        <f t="shared" si="291"/>
        <v>43605.874999997344</v>
      </c>
      <c r="C1109" s="127" t="str">
        <f t="shared" ca="1" si="277"/>
        <v/>
      </c>
      <c r="D1109" s="180">
        <f t="shared" ca="1" si="278"/>
        <v>535</v>
      </c>
      <c r="E1109" s="180">
        <f t="shared" ca="1" si="279"/>
        <v>52</v>
      </c>
      <c r="F1109" s="180">
        <f t="shared" ca="1" si="280"/>
        <v>10</v>
      </c>
      <c r="G1109" s="180" t="str">
        <f t="shared" ca="1" si="281"/>
        <v/>
      </c>
      <c r="H1109" s="180">
        <f t="shared" ca="1" si="282"/>
        <v>4525</v>
      </c>
      <c r="I1109" s="183">
        <f t="shared" ca="1" si="283"/>
        <v>28</v>
      </c>
      <c r="J1109" s="176" t="str">
        <f t="shared" ca="1" si="284"/>
        <v/>
      </c>
      <c r="K1109" s="127" t="str">
        <f t="shared" ca="1" si="285"/>
        <v/>
      </c>
      <c r="L1109" s="183" t="str">
        <f t="shared" ca="1" si="286"/>
        <v/>
      </c>
      <c r="M1109" s="127" t="str">
        <f t="shared" ca="1" si="287"/>
        <v/>
      </c>
      <c r="N1109" s="127" t="str">
        <f t="shared" ca="1" si="288"/>
        <v/>
      </c>
      <c r="O1109" s="180" t="str">
        <f t="shared" ca="1" si="289"/>
        <v/>
      </c>
      <c r="P1109" s="183" t="str">
        <f t="shared" ca="1" si="290"/>
        <v/>
      </c>
      <c r="Q1109" s="120" t="str">
        <f t="shared" ca="1" si="276"/>
        <v/>
      </c>
      <c r="R1109" s="77">
        <f ca="1">IFERROR(SUM($I$15:I1109)/$N$5,"")</f>
        <v>0.22598081167514977</v>
      </c>
    </row>
    <row r="1110" spans="1:18" x14ac:dyDescent="0.25">
      <c r="A1110" s="169">
        <v>29</v>
      </c>
      <c r="B1110" s="174">
        <f t="shared" si="291"/>
        <v>43605.916666664009</v>
      </c>
      <c r="C1110" s="127" t="str">
        <f t="shared" ca="1" si="277"/>
        <v/>
      </c>
      <c r="D1110" s="180">
        <f t="shared" ca="1" si="278"/>
        <v>525</v>
      </c>
      <c r="E1110" s="180">
        <f t="shared" ca="1" si="279"/>
        <v>52</v>
      </c>
      <c r="F1110" s="180">
        <f t="shared" ca="1" si="280"/>
        <v>11</v>
      </c>
      <c r="G1110" s="180" t="str">
        <f t="shared" ca="1" si="281"/>
        <v/>
      </c>
      <c r="H1110" s="180">
        <f t="shared" ca="1" si="282"/>
        <v>4262</v>
      </c>
      <c r="I1110" s="183">
        <f t="shared" ca="1" si="283"/>
        <v>26</v>
      </c>
      <c r="J1110" s="176" t="str">
        <f t="shared" ca="1" si="284"/>
        <v/>
      </c>
      <c r="K1110" s="127" t="str">
        <f t="shared" ca="1" si="285"/>
        <v/>
      </c>
      <c r="L1110" s="183" t="str">
        <f t="shared" ca="1" si="286"/>
        <v/>
      </c>
      <c r="M1110" s="127" t="str">
        <f t="shared" ca="1" si="287"/>
        <v/>
      </c>
      <c r="N1110" s="127" t="str">
        <f t="shared" ca="1" si="288"/>
        <v/>
      </c>
      <c r="O1110" s="180" t="str">
        <f t="shared" ca="1" si="289"/>
        <v/>
      </c>
      <c r="P1110" s="183" t="str">
        <f t="shared" ca="1" si="290"/>
        <v/>
      </c>
      <c r="Q1110" s="120" t="str">
        <f t="shared" ca="1" si="276"/>
        <v/>
      </c>
      <c r="R1110" s="77">
        <f ca="1">IFERROR(SUM($I$15:I1110)/$N$5,"")</f>
        <v>0.22612720147741092</v>
      </c>
    </row>
    <row r="1111" spans="1:18" x14ac:dyDescent="0.25">
      <c r="A1111" s="169">
        <v>30</v>
      </c>
      <c r="B1111" s="174">
        <f t="shared" si="291"/>
        <v>43605.958333330673</v>
      </c>
      <c r="C1111" s="127" t="str">
        <f t="shared" ca="1" si="277"/>
        <v/>
      </c>
      <c r="D1111" s="180">
        <f t="shared" ca="1" si="278"/>
        <v>545</v>
      </c>
      <c r="E1111" s="180">
        <f t="shared" ca="1" si="279"/>
        <v>52</v>
      </c>
      <c r="F1111" s="180">
        <f t="shared" ca="1" si="280"/>
        <v>13</v>
      </c>
      <c r="G1111" s="180" t="str">
        <f t="shared" ca="1" si="281"/>
        <v/>
      </c>
      <c r="H1111" s="180">
        <f t="shared" ca="1" si="282"/>
        <v>4771</v>
      </c>
      <c r="I1111" s="183">
        <f t="shared" ca="1" si="283"/>
        <v>28</v>
      </c>
      <c r="J1111" s="176" t="str">
        <f t="shared" ca="1" si="284"/>
        <v/>
      </c>
      <c r="K1111" s="127" t="str">
        <f t="shared" ca="1" si="285"/>
        <v/>
      </c>
      <c r="L1111" s="183" t="str">
        <f t="shared" ca="1" si="286"/>
        <v/>
      </c>
      <c r="M1111" s="127" t="str">
        <f t="shared" ca="1" si="287"/>
        <v/>
      </c>
      <c r="N1111" s="127" t="str">
        <f t="shared" ca="1" si="288"/>
        <v/>
      </c>
      <c r="O1111" s="180" t="str">
        <f t="shared" ca="1" si="289"/>
        <v/>
      </c>
      <c r="P1111" s="183" t="str">
        <f t="shared" ca="1" si="290"/>
        <v/>
      </c>
      <c r="Q1111" s="120" t="str">
        <f t="shared" ca="1" si="276"/>
        <v/>
      </c>
      <c r="R1111" s="77">
        <f ca="1">IFERROR(SUM($I$15:I1111)/$N$5,"")</f>
        <v>0.22628485203369217</v>
      </c>
    </row>
    <row r="1112" spans="1:18" x14ac:dyDescent="0.25">
      <c r="A1112" s="169">
        <v>31</v>
      </c>
      <c r="B1112" s="174">
        <f t="shared" si="291"/>
        <v>43605.999999997337</v>
      </c>
      <c r="C1112" s="127" t="str">
        <f t="shared" ca="1" si="277"/>
        <v/>
      </c>
      <c r="D1112" s="180">
        <f t="shared" ca="1" si="278"/>
        <v>526</v>
      </c>
      <c r="E1112" s="180">
        <f t="shared" ca="1" si="279"/>
        <v>52</v>
      </c>
      <c r="F1112" s="180">
        <f t="shared" ca="1" si="280"/>
        <v>11</v>
      </c>
      <c r="G1112" s="180" t="str">
        <f t="shared" ca="1" si="281"/>
        <v/>
      </c>
      <c r="H1112" s="180">
        <f t="shared" ca="1" si="282"/>
        <v>4400</v>
      </c>
      <c r="I1112" s="183">
        <f t="shared" ca="1" si="283"/>
        <v>29</v>
      </c>
      <c r="J1112" s="176" t="str">
        <f t="shared" ca="1" si="284"/>
        <v/>
      </c>
      <c r="K1112" s="127" t="str">
        <f t="shared" ca="1" si="285"/>
        <v/>
      </c>
      <c r="L1112" s="183" t="str">
        <f t="shared" ca="1" si="286"/>
        <v/>
      </c>
      <c r="M1112" s="127" t="str">
        <f t="shared" ca="1" si="287"/>
        <v/>
      </c>
      <c r="N1112" s="127" t="str">
        <f t="shared" ca="1" si="288"/>
        <v/>
      </c>
      <c r="O1112" s="180" t="str">
        <f t="shared" ca="1" si="289"/>
        <v/>
      </c>
      <c r="P1112" s="183" t="str">
        <f t="shared" ca="1" si="290"/>
        <v/>
      </c>
      <c r="Q1112" s="120" t="str">
        <f t="shared" ca="1" si="276"/>
        <v/>
      </c>
      <c r="R1112" s="77">
        <f ca="1">IFERROR(SUM($I$15:I1112)/$N$5,"")</f>
        <v>0.22644813296698346</v>
      </c>
    </row>
    <row r="1113" spans="1:18" x14ac:dyDescent="0.25">
      <c r="A1113" s="169">
        <v>32</v>
      </c>
      <c r="B1113" s="174">
        <f t="shared" si="291"/>
        <v>43606.041666664001</v>
      </c>
      <c r="C1113" s="127" t="str">
        <f t="shared" ca="1" si="277"/>
        <v/>
      </c>
      <c r="D1113" s="180">
        <f t="shared" ca="1" si="278"/>
        <v>532</v>
      </c>
      <c r="E1113" s="180">
        <f t="shared" ca="1" si="279"/>
        <v>52</v>
      </c>
      <c r="F1113" s="180">
        <f t="shared" ca="1" si="280"/>
        <v>10</v>
      </c>
      <c r="G1113" s="180" t="str">
        <f t="shared" ca="1" si="281"/>
        <v/>
      </c>
      <c r="H1113" s="180">
        <f t="shared" ca="1" si="282"/>
        <v>4500</v>
      </c>
      <c r="I1113" s="183">
        <f t="shared" ca="1" si="283"/>
        <v>31</v>
      </c>
      <c r="J1113" s="176" t="str">
        <f t="shared" ca="1" si="284"/>
        <v/>
      </c>
      <c r="K1113" s="127" t="str">
        <f t="shared" ca="1" si="285"/>
        <v/>
      </c>
      <c r="L1113" s="183" t="str">
        <f t="shared" ca="1" si="286"/>
        <v/>
      </c>
      <c r="M1113" s="127" t="str">
        <f t="shared" ca="1" si="287"/>
        <v/>
      </c>
      <c r="N1113" s="127" t="str">
        <f t="shared" ca="1" si="288"/>
        <v/>
      </c>
      <c r="O1113" s="180" t="str">
        <f t="shared" ca="1" si="289"/>
        <v/>
      </c>
      <c r="P1113" s="183" t="str">
        <f t="shared" ca="1" si="290"/>
        <v/>
      </c>
      <c r="Q1113" s="120" t="str">
        <f t="shared" ca="1" si="276"/>
        <v/>
      </c>
      <c r="R1113" s="77">
        <f ca="1">IFERROR(SUM($I$15:I1113)/$N$5,"")</f>
        <v>0.22662267465429486</v>
      </c>
    </row>
    <row r="1114" spans="1:18" x14ac:dyDescent="0.25">
      <c r="A1114" s="169">
        <v>33</v>
      </c>
      <c r="B1114" s="174">
        <f t="shared" si="291"/>
        <v>43606.083333330665</v>
      </c>
      <c r="C1114" s="127" t="str">
        <f t="shared" ca="1" si="277"/>
        <v/>
      </c>
      <c r="D1114" s="180">
        <f t="shared" ca="1" si="278"/>
        <v>533</v>
      </c>
      <c r="E1114" s="180">
        <f t="shared" ca="1" si="279"/>
        <v>52</v>
      </c>
      <c r="F1114" s="180">
        <f t="shared" ca="1" si="280"/>
        <v>12</v>
      </c>
      <c r="G1114" s="180" t="str">
        <f t="shared" ca="1" si="281"/>
        <v/>
      </c>
      <c r="H1114" s="180">
        <f t="shared" ca="1" si="282"/>
        <v>4382</v>
      </c>
      <c r="I1114" s="183">
        <f t="shared" ca="1" si="283"/>
        <v>32</v>
      </c>
      <c r="J1114" s="176" t="str">
        <f t="shared" ca="1" si="284"/>
        <v/>
      </c>
      <c r="K1114" s="127" t="str">
        <f t="shared" ca="1" si="285"/>
        <v/>
      </c>
      <c r="L1114" s="183" t="str">
        <f t="shared" ca="1" si="286"/>
        <v/>
      </c>
      <c r="M1114" s="127" t="str">
        <f t="shared" ca="1" si="287"/>
        <v/>
      </c>
      <c r="N1114" s="127" t="str">
        <f t="shared" ca="1" si="288"/>
        <v/>
      </c>
      <c r="O1114" s="180" t="str">
        <f t="shared" ca="1" si="289"/>
        <v/>
      </c>
      <c r="P1114" s="183" t="str">
        <f t="shared" ca="1" si="290"/>
        <v/>
      </c>
      <c r="Q1114" s="120" t="str">
        <f t="shared" ca="1" si="276"/>
        <v/>
      </c>
      <c r="R1114" s="77">
        <f ca="1">IFERROR(SUM($I$15:I1114)/$N$5,"")</f>
        <v>0.22680284671861628</v>
      </c>
    </row>
    <row r="1115" spans="1:18" x14ac:dyDescent="0.25">
      <c r="A1115" s="169">
        <v>34</v>
      </c>
      <c r="B1115" s="174">
        <f t="shared" si="291"/>
        <v>43606.12499999733</v>
      </c>
      <c r="C1115" s="127" t="str">
        <f t="shared" ca="1" si="277"/>
        <v/>
      </c>
      <c r="D1115" s="180">
        <f t="shared" ca="1" si="278"/>
        <v>522</v>
      </c>
      <c r="E1115" s="180">
        <f t="shared" ca="1" si="279"/>
        <v>52</v>
      </c>
      <c r="F1115" s="180">
        <f t="shared" ca="1" si="280"/>
        <v>11</v>
      </c>
      <c r="G1115" s="180" t="str">
        <f t="shared" ca="1" si="281"/>
        <v/>
      </c>
      <c r="H1115" s="180">
        <f t="shared" ca="1" si="282"/>
        <v>4499</v>
      </c>
      <c r="I1115" s="183">
        <f t="shared" ca="1" si="283"/>
        <v>33</v>
      </c>
      <c r="J1115" s="176" t="str">
        <f t="shared" ca="1" si="284"/>
        <v/>
      </c>
      <c r="K1115" s="127" t="str">
        <f t="shared" ca="1" si="285"/>
        <v/>
      </c>
      <c r="L1115" s="183" t="str">
        <f t="shared" ca="1" si="286"/>
        <v/>
      </c>
      <c r="M1115" s="127" t="str">
        <f t="shared" ca="1" si="287"/>
        <v/>
      </c>
      <c r="N1115" s="127" t="str">
        <f t="shared" ca="1" si="288"/>
        <v/>
      </c>
      <c r="O1115" s="180" t="str">
        <f t="shared" ca="1" si="289"/>
        <v/>
      </c>
      <c r="P1115" s="183" t="str">
        <f t="shared" ca="1" si="290"/>
        <v/>
      </c>
      <c r="Q1115" s="120" t="str">
        <f t="shared" ca="1" si="276"/>
        <v/>
      </c>
      <c r="R1115" s="77">
        <f ca="1">IFERROR(SUM($I$15:I1115)/$N$5,"")</f>
        <v>0.22698864915994774</v>
      </c>
    </row>
    <row r="1116" spans="1:18" x14ac:dyDescent="0.25">
      <c r="A1116" s="169">
        <v>35</v>
      </c>
      <c r="B1116" s="174">
        <f t="shared" si="291"/>
        <v>43606.166666663994</v>
      </c>
      <c r="C1116" s="127" t="str">
        <f t="shared" ca="1" si="277"/>
        <v/>
      </c>
      <c r="D1116" s="180">
        <f t="shared" ca="1" si="278"/>
        <v>528</v>
      </c>
      <c r="E1116" s="180">
        <f t="shared" ca="1" si="279"/>
        <v>52</v>
      </c>
      <c r="F1116" s="180">
        <f t="shared" ca="1" si="280"/>
        <v>11</v>
      </c>
      <c r="G1116" s="180" t="str">
        <f t="shared" ca="1" si="281"/>
        <v/>
      </c>
      <c r="H1116" s="180">
        <f t="shared" ca="1" si="282"/>
        <v>4573</v>
      </c>
      <c r="I1116" s="183">
        <f t="shared" ca="1" si="283"/>
        <v>33</v>
      </c>
      <c r="J1116" s="176" t="str">
        <f t="shared" ca="1" si="284"/>
        <v/>
      </c>
      <c r="K1116" s="127" t="str">
        <f t="shared" ca="1" si="285"/>
        <v/>
      </c>
      <c r="L1116" s="183" t="str">
        <f t="shared" ca="1" si="286"/>
        <v/>
      </c>
      <c r="M1116" s="127" t="str">
        <f t="shared" ca="1" si="287"/>
        <v/>
      </c>
      <c r="N1116" s="127" t="str">
        <f t="shared" ca="1" si="288"/>
        <v/>
      </c>
      <c r="O1116" s="180" t="str">
        <f t="shared" ca="1" si="289"/>
        <v/>
      </c>
      <c r="P1116" s="183" t="str">
        <f t="shared" ca="1" si="290"/>
        <v/>
      </c>
      <c r="Q1116" s="120" t="str">
        <f t="shared" ca="1" si="276"/>
        <v/>
      </c>
      <c r="R1116" s="77">
        <f ca="1">IFERROR(SUM($I$15:I1116)/$N$5,"")</f>
        <v>0.22717445160127922</v>
      </c>
    </row>
    <row r="1117" spans="1:18" x14ac:dyDescent="0.25">
      <c r="A1117" s="169">
        <v>36</v>
      </c>
      <c r="B1117" s="174">
        <f t="shared" si="291"/>
        <v>43606.208333330658</v>
      </c>
      <c r="C1117" s="127" t="str">
        <f t="shared" ca="1" si="277"/>
        <v/>
      </c>
      <c r="D1117" s="180">
        <f t="shared" ca="1" si="278"/>
        <v>522</v>
      </c>
      <c r="E1117" s="180">
        <f t="shared" ca="1" si="279"/>
        <v>52</v>
      </c>
      <c r="F1117" s="180">
        <f t="shared" ca="1" si="280"/>
        <v>10</v>
      </c>
      <c r="G1117" s="180">
        <f t="shared" ca="1" si="281"/>
        <v>234.13</v>
      </c>
      <c r="H1117" s="180">
        <f t="shared" ca="1" si="282"/>
        <v>4906</v>
      </c>
      <c r="I1117" s="183">
        <f t="shared" ca="1" si="283"/>
        <v>33</v>
      </c>
      <c r="J1117" s="176" t="str">
        <f t="shared" ca="1" si="284"/>
        <v/>
      </c>
      <c r="K1117" s="127" t="str">
        <f t="shared" ca="1" si="285"/>
        <v/>
      </c>
      <c r="L1117" s="183" t="str">
        <f t="shared" ca="1" si="286"/>
        <v/>
      </c>
      <c r="M1117" s="127" t="str">
        <f t="shared" ca="1" si="287"/>
        <v/>
      </c>
      <c r="N1117" s="127" t="str">
        <f t="shared" ca="1" si="288"/>
        <v/>
      </c>
      <c r="O1117" s="180" t="str">
        <f t="shared" ca="1" si="289"/>
        <v/>
      </c>
      <c r="P1117" s="183" t="str">
        <f t="shared" ca="1" si="290"/>
        <v/>
      </c>
      <c r="Q1117" s="120" t="str">
        <f t="shared" ca="1" si="276"/>
        <v/>
      </c>
      <c r="R1117" s="77">
        <f ca="1">IFERROR(SUM($I$15:I1117)/$N$5,"")</f>
        <v>0.2273602540426107</v>
      </c>
    </row>
    <row r="1118" spans="1:18" x14ac:dyDescent="0.25">
      <c r="A1118" s="169">
        <v>37</v>
      </c>
      <c r="B1118" s="174">
        <f t="shared" si="291"/>
        <v>43606.249999997322</v>
      </c>
      <c r="C1118" s="127" t="str">
        <f t="shared" ca="1" si="277"/>
        <v/>
      </c>
      <c r="D1118" s="180">
        <f t="shared" ca="1" si="278"/>
        <v>526</v>
      </c>
      <c r="E1118" s="180">
        <f t="shared" ca="1" si="279"/>
        <v>52</v>
      </c>
      <c r="F1118" s="180">
        <f t="shared" ca="1" si="280"/>
        <v>11</v>
      </c>
      <c r="G1118" s="180" t="str">
        <f t="shared" ca="1" si="281"/>
        <v/>
      </c>
      <c r="H1118" s="180">
        <f t="shared" ca="1" si="282"/>
        <v>4621</v>
      </c>
      <c r="I1118" s="183">
        <f t="shared" ca="1" si="283"/>
        <v>31</v>
      </c>
      <c r="J1118" s="176" t="str">
        <f t="shared" ca="1" si="284"/>
        <v/>
      </c>
      <c r="K1118" s="127" t="str">
        <f t="shared" ca="1" si="285"/>
        <v/>
      </c>
      <c r="L1118" s="183" t="str">
        <f t="shared" ca="1" si="286"/>
        <v/>
      </c>
      <c r="M1118" s="127" t="str">
        <f t="shared" ca="1" si="287"/>
        <v/>
      </c>
      <c r="N1118" s="127" t="str">
        <f t="shared" ca="1" si="288"/>
        <v/>
      </c>
      <c r="O1118" s="180" t="str">
        <f t="shared" ca="1" si="289"/>
        <v/>
      </c>
      <c r="P1118" s="183" t="str">
        <f t="shared" ca="1" si="290"/>
        <v/>
      </c>
      <c r="Q1118" s="120" t="str">
        <f t="shared" ca="1" si="276"/>
        <v/>
      </c>
      <c r="R1118" s="77">
        <f ca="1">IFERROR(SUM($I$15:I1118)/$N$5,"")</f>
        <v>0.22753479572992208</v>
      </c>
    </row>
    <row r="1119" spans="1:18" x14ac:dyDescent="0.25">
      <c r="A1119" s="169">
        <v>14</v>
      </c>
      <c r="B1119" s="174">
        <f t="shared" si="291"/>
        <v>43606.291666663987</v>
      </c>
      <c r="C1119" s="127" t="str">
        <f t="shared" ca="1" si="277"/>
        <v/>
      </c>
      <c r="D1119" s="180">
        <f t="shared" ca="1" si="278"/>
        <v>535</v>
      </c>
      <c r="E1119" s="180">
        <f t="shared" ca="1" si="279"/>
        <v>52</v>
      </c>
      <c r="F1119" s="180">
        <f t="shared" ca="1" si="280"/>
        <v>18</v>
      </c>
      <c r="G1119" s="180" t="str">
        <f t="shared" ca="1" si="281"/>
        <v/>
      </c>
      <c r="H1119" s="180">
        <f t="shared" ca="1" si="282"/>
        <v>4239</v>
      </c>
      <c r="I1119" s="183">
        <f t="shared" ca="1" si="283"/>
        <v>22</v>
      </c>
      <c r="J1119" s="176" t="str">
        <f t="shared" ca="1" si="284"/>
        <v/>
      </c>
      <c r="K1119" s="127" t="str">
        <f t="shared" ca="1" si="285"/>
        <v/>
      </c>
      <c r="L1119" s="183" t="str">
        <f t="shared" ca="1" si="286"/>
        <v/>
      </c>
      <c r="M1119" s="127" t="str">
        <f t="shared" ca="1" si="287"/>
        <v/>
      </c>
      <c r="N1119" s="127" t="str">
        <f t="shared" ca="1" si="288"/>
        <v/>
      </c>
      <c r="O1119" s="180" t="str">
        <f t="shared" ca="1" si="289"/>
        <v/>
      </c>
      <c r="P1119" s="183" t="str">
        <f t="shared" ca="1" si="290"/>
        <v/>
      </c>
      <c r="Q1119" s="120" t="str">
        <f t="shared" ca="1" si="276"/>
        <v/>
      </c>
      <c r="R1119" s="77">
        <f ca="1">IFERROR(SUM($I$15:I1119)/$N$5,"")</f>
        <v>0.22765866402414306</v>
      </c>
    </row>
    <row r="1120" spans="1:18" x14ac:dyDescent="0.25">
      <c r="A1120" s="169">
        <v>15</v>
      </c>
      <c r="B1120" s="174">
        <f t="shared" si="291"/>
        <v>43606.333333330651</v>
      </c>
      <c r="C1120" s="127" t="str">
        <f t="shared" ca="1" si="277"/>
        <v/>
      </c>
      <c r="D1120" s="180">
        <f t="shared" ca="1" si="278"/>
        <v>525</v>
      </c>
      <c r="E1120" s="180">
        <f t="shared" ca="1" si="279"/>
        <v>52</v>
      </c>
      <c r="F1120" s="180">
        <f t="shared" ca="1" si="280"/>
        <v>14</v>
      </c>
      <c r="G1120" s="180" t="str">
        <f t="shared" ca="1" si="281"/>
        <v/>
      </c>
      <c r="H1120" s="180">
        <f t="shared" ca="1" si="282"/>
        <v>4382</v>
      </c>
      <c r="I1120" s="183">
        <f t="shared" ca="1" si="283"/>
        <v>23</v>
      </c>
      <c r="J1120" s="176" t="str">
        <f t="shared" ca="1" si="284"/>
        <v/>
      </c>
      <c r="K1120" s="127" t="str">
        <f t="shared" ca="1" si="285"/>
        <v/>
      </c>
      <c r="L1120" s="183" t="str">
        <f t="shared" ca="1" si="286"/>
        <v/>
      </c>
      <c r="M1120" s="127" t="str">
        <f t="shared" ca="1" si="287"/>
        <v/>
      </c>
      <c r="N1120" s="127" t="str">
        <f t="shared" ca="1" si="288"/>
        <v/>
      </c>
      <c r="O1120" s="180" t="str">
        <f t="shared" ca="1" si="289"/>
        <v/>
      </c>
      <c r="P1120" s="183" t="str">
        <f t="shared" ca="1" si="290"/>
        <v/>
      </c>
      <c r="Q1120" s="120" t="str">
        <f t="shared" ca="1" si="276"/>
        <v/>
      </c>
      <c r="R1120" s="77">
        <f ca="1">IFERROR(SUM($I$15:I1120)/$N$5,"")</f>
        <v>0.22778816269537408</v>
      </c>
    </row>
    <row r="1121" spans="1:18" x14ac:dyDescent="0.25">
      <c r="A1121" s="169">
        <v>16</v>
      </c>
      <c r="B1121" s="174">
        <f t="shared" si="291"/>
        <v>43606.374999997315</v>
      </c>
      <c r="C1121" s="127" t="str">
        <f t="shared" ca="1" si="277"/>
        <v/>
      </c>
      <c r="D1121" s="180">
        <f t="shared" ca="1" si="278"/>
        <v>545</v>
      </c>
      <c r="E1121" s="180">
        <f t="shared" ca="1" si="279"/>
        <v>52</v>
      </c>
      <c r="F1121" s="180">
        <f t="shared" ca="1" si="280"/>
        <v>13</v>
      </c>
      <c r="G1121" s="180" t="str">
        <f t="shared" ca="1" si="281"/>
        <v/>
      </c>
      <c r="H1121" s="180">
        <f t="shared" ca="1" si="282"/>
        <v>5012</v>
      </c>
      <c r="I1121" s="183">
        <f t="shared" ca="1" si="283"/>
        <v>24</v>
      </c>
      <c r="J1121" s="176" t="str">
        <f t="shared" ca="1" si="284"/>
        <v/>
      </c>
      <c r="K1121" s="127" t="str">
        <f t="shared" ca="1" si="285"/>
        <v/>
      </c>
      <c r="L1121" s="183" t="str">
        <f t="shared" ca="1" si="286"/>
        <v/>
      </c>
      <c r="M1121" s="127" t="str">
        <f t="shared" ca="1" si="287"/>
        <v/>
      </c>
      <c r="N1121" s="127" t="str">
        <f t="shared" ca="1" si="288"/>
        <v/>
      </c>
      <c r="O1121" s="180" t="str">
        <f t="shared" ca="1" si="289"/>
        <v/>
      </c>
      <c r="P1121" s="183" t="str">
        <f t="shared" ca="1" si="290"/>
        <v/>
      </c>
      <c r="Q1121" s="120" t="str">
        <f t="shared" ca="1" si="276"/>
        <v/>
      </c>
      <c r="R1121" s="77">
        <f ca="1">IFERROR(SUM($I$15:I1121)/$N$5,"")</f>
        <v>0.22792329174361514</v>
      </c>
    </row>
    <row r="1122" spans="1:18" x14ac:dyDescent="0.25">
      <c r="A1122" s="169">
        <v>17</v>
      </c>
      <c r="B1122" s="174">
        <f t="shared" si="291"/>
        <v>43606.416666663979</v>
      </c>
      <c r="C1122" s="127" t="str">
        <f t="shared" ca="1" si="277"/>
        <v/>
      </c>
      <c r="D1122" s="180">
        <f t="shared" ca="1" si="278"/>
        <v>526</v>
      </c>
      <c r="E1122" s="180">
        <f t="shared" ca="1" si="279"/>
        <v>52</v>
      </c>
      <c r="F1122" s="180">
        <f t="shared" ca="1" si="280"/>
        <v>12</v>
      </c>
      <c r="G1122" s="180" t="str">
        <f t="shared" ca="1" si="281"/>
        <v/>
      </c>
      <c r="H1122" s="180">
        <f t="shared" ca="1" si="282"/>
        <v>4573</v>
      </c>
      <c r="I1122" s="183">
        <f t="shared" ca="1" si="283"/>
        <v>22</v>
      </c>
      <c r="J1122" s="176" t="str">
        <f t="shared" ca="1" si="284"/>
        <v/>
      </c>
      <c r="K1122" s="127" t="str">
        <f t="shared" ca="1" si="285"/>
        <v/>
      </c>
      <c r="L1122" s="183" t="str">
        <f t="shared" ca="1" si="286"/>
        <v/>
      </c>
      <c r="M1122" s="127" t="str">
        <f t="shared" ca="1" si="287"/>
        <v/>
      </c>
      <c r="N1122" s="127" t="str">
        <f t="shared" ca="1" si="288"/>
        <v/>
      </c>
      <c r="O1122" s="180" t="str">
        <f t="shared" ca="1" si="289"/>
        <v/>
      </c>
      <c r="P1122" s="183" t="str">
        <f t="shared" ca="1" si="290"/>
        <v/>
      </c>
      <c r="Q1122" s="120" t="str">
        <f t="shared" ca="1" si="276"/>
        <v/>
      </c>
      <c r="R1122" s="77">
        <f ca="1">IFERROR(SUM($I$15:I1122)/$N$5,"")</f>
        <v>0.22804716003783612</v>
      </c>
    </row>
    <row r="1123" spans="1:18" x14ac:dyDescent="0.25">
      <c r="A1123" s="169">
        <v>18</v>
      </c>
      <c r="B1123" s="174">
        <f t="shared" si="291"/>
        <v>43606.458333330644</v>
      </c>
      <c r="C1123" s="127" t="str">
        <f t="shared" ca="1" si="277"/>
        <v/>
      </c>
      <c r="D1123" s="180">
        <f t="shared" ca="1" si="278"/>
        <v>532</v>
      </c>
      <c r="E1123" s="180">
        <f t="shared" ca="1" si="279"/>
        <v>52</v>
      </c>
      <c r="F1123" s="180">
        <f t="shared" ca="1" si="280"/>
        <v>12</v>
      </c>
      <c r="G1123" s="180" t="str">
        <f t="shared" ca="1" si="281"/>
        <v/>
      </c>
      <c r="H1123" s="180">
        <f t="shared" ca="1" si="282"/>
        <v>4906</v>
      </c>
      <c r="I1123" s="183">
        <f t="shared" ca="1" si="283"/>
        <v>21</v>
      </c>
      <c r="J1123" s="176" t="str">
        <f t="shared" ca="1" si="284"/>
        <v/>
      </c>
      <c r="K1123" s="127" t="str">
        <f t="shared" ca="1" si="285"/>
        <v/>
      </c>
      <c r="L1123" s="183" t="str">
        <f t="shared" ca="1" si="286"/>
        <v/>
      </c>
      <c r="M1123" s="127" t="str">
        <f t="shared" ca="1" si="287"/>
        <v/>
      </c>
      <c r="N1123" s="127" t="str">
        <f t="shared" ca="1" si="288"/>
        <v/>
      </c>
      <c r="O1123" s="180" t="str">
        <f t="shared" ca="1" si="289"/>
        <v/>
      </c>
      <c r="P1123" s="183" t="str">
        <f t="shared" ca="1" si="290"/>
        <v/>
      </c>
      <c r="Q1123" s="120" t="str">
        <f t="shared" ca="1" si="276"/>
        <v/>
      </c>
      <c r="R1123" s="77">
        <f ca="1">IFERROR(SUM($I$15:I1123)/$N$5,"")</f>
        <v>0.22816539795504706</v>
      </c>
    </row>
    <row r="1124" spans="1:18" x14ac:dyDescent="0.25">
      <c r="A1124" s="169">
        <v>19</v>
      </c>
      <c r="B1124" s="174">
        <f t="shared" si="291"/>
        <v>43606.499999997308</v>
      </c>
      <c r="C1124" s="127" t="str">
        <f t="shared" ca="1" si="277"/>
        <v/>
      </c>
      <c r="D1124" s="180">
        <f t="shared" ca="1" si="278"/>
        <v>544</v>
      </c>
      <c r="E1124" s="180">
        <f t="shared" ca="1" si="279"/>
        <v>52</v>
      </c>
      <c r="F1124" s="180">
        <f t="shared" ca="1" si="280"/>
        <v>12</v>
      </c>
      <c r="G1124" s="180" t="str">
        <f t="shared" ca="1" si="281"/>
        <v/>
      </c>
      <c r="H1124" s="180">
        <f t="shared" ca="1" si="282"/>
        <v>5219</v>
      </c>
      <c r="I1124" s="183">
        <f t="shared" ca="1" si="283"/>
        <v>23</v>
      </c>
      <c r="J1124" s="176" t="str">
        <f t="shared" ca="1" si="284"/>
        <v/>
      </c>
      <c r="K1124" s="127" t="str">
        <f t="shared" ca="1" si="285"/>
        <v/>
      </c>
      <c r="L1124" s="183" t="str">
        <f t="shared" ca="1" si="286"/>
        <v/>
      </c>
      <c r="M1124" s="127" t="str">
        <f t="shared" ca="1" si="287"/>
        <v/>
      </c>
      <c r="N1124" s="127" t="str">
        <f t="shared" ca="1" si="288"/>
        <v/>
      </c>
      <c r="O1124" s="180" t="str">
        <f t="shared" ca="1" si="289"/>
        <v/>
      </c>
      <c r="P1124" s="183" t="str">
        <f t="shared" ca="1" si="290"/>
        <v/>
      </c>
      <c r="Q1124" s="120" t="str">
        <f t="shared" ref="Q1124:Q1187" ca="1" si="292">IFERROR(Q1123-I1124,"")</f>
        <v/>
      </c>
      <c r="R1124" s="77">
        <f ca="1">IFERROR(SUM($I$15:I1124)/$N$5,"")</f>
        <v>0.22829489662627808</v>
      </c>
    </row>
    <row r="1125" spans="1:18" x14ac:dyDescent="0.25">
      <c r="A1125" s="169">
        <v>20</v>
      </c>
      <c r="B1125" s="174">
        <f t="shared" si="291"/>
        <v>43606.541666663972</v>
      </c>
      <c r="C1125" s="127" t="str">
        <f t="shared" ca="1" si="277"/>
        <v/>
      </c>
      <c r="D1125" s="180">
        <f t="shared" ca="1" si="278"/>
        <v>530</v>
      </c>
      <c r="E1125" s="180">
        <f t="shared" ca="1" si="279"/>
        <v>52</v>
      </c>
      <c r="F1125" s="180">
        <f t="shared" ca="1" si="280"/>
        <v>10</v>
      </c>
      <c r="G1125" s="180" t="str">
        <f t="shared" ca="1" si="281"/>
        <v/>
      </c>
      <c r="H1125" s="180">
        <f t="shared" ca="1" si="282"/>
        <v>4740</v>
      </c>
      <c r="I1125" s="183">
        <f t="shared" ca="1" si="283"/>
        <v>20</v>
      </c>
      <c r="J1125" s="176" t="str">
        <f t="shared" ca="1" si="284"/>
        <v/>
      </c>
      <c r="K1125" s="127" t="str">
        <f t="shared" ca="1" si="285"/>
        <v/>
      </c>
      <c r="L1125" s="183" t="str">
        <f t="shared" ca="1" si="286"/>
        <v/>
      </c>
      <c r="M1125" s="127" t="str">
        <f t="shared" ca="1" si="287"/>
        <v/>
      </c>
      <c r="N1125" s="127" t="str">
        <f t="shared" ca="1" si="288"/>
        <v/>
      </c>
      <c r="O1125" s="180" t="str">
        <f t="shared" ca="1" si="289"/>
        <v/>
      </c>
      <c r="P1125" s="183" t="str">
        <f t="shared" ca="1" si="290"/>
        <v/>
      </c>
      <c r="Q1125" s="120" t="str">
        <f t="shared" ca="1" si="292"/>
        <v/>
      </c>
      <c r="R1125" s="77">
        <f ca="1">IFERROR(SUM($I$15:I1125)/$N$5,"")</f>
        <v>0.22840750416647898</v>
      </c>
    </row>
    <row r="1126" spans="1:18" x14ac:dyDescent="0.25">
      <c r="A1126" s="169">
        <v>21</v>
      </c>
      <c r="B1126" s="174">
        <f t="shared" si="291"/>
        <v>43606.583333330636</v>
      </c>
      <c r="C1126" s="127" t="str">
        <f t="shared" ca="1" si="277"/>
        <v/>
      </c>
      <c r="D1126" s="180">
        <f t="shared" ca="1" si="278"/>
        <v>535</v>
      </c>
      <c r="E1126" s="180">
        <f t="shared" ca="1" si="279"/>
        <v>52</v>
      </c>
      <c r="F1126" s="180">
        <f t="shared" ca="1" si="280"/>
        <v>11</v>
      </c>
      <c r="G1126" s="180" t="str">
        <f t="shared" ca="1" si="281"/>
        <v/>
      </c>
      <c r="H1126" s="180">
        <f t="shared" ca="1" si="282"/>
        <v>4523</v>
      </c>
      <c r="I1126" s="183">
        <f t="shared" ca="1" si="283"/>
        <v>23</v>
      </c>
      <c r="J1126" s="176" t="str">
        <f t="shared" ca="1" si="284"/>
        <v/>
      </c>
      <c r="K1126" s="127" t="str">
        <f t="shared" ca="1" si="285"/>
        <v/>
      </c>
      <c r="L1126" s="183" t="str">
        <f t="shared" ca="1" si="286"/>
        <v/>
      </c>
      <c r="M1126" s="127" t="str">
        <f t="shared" ca="1" si="287"/>
        <v/>
      </c>
      <c r="N1126" s="127" t="str">
        <f t="shared" ca="1" si="288"/>
        <v/>
      </c>
      <c r="O1126" s="180" t="str">
        <f t="shared" ca="1" si="289"/>
        <v/>
      </c>
      <c r="P1126" s="183" t="str">
        <f t="shared" ca="1" si="290"/>
        <v/>
      </c>
      <c r="Q1126" s="120" t="str">
        <f t="shared" ca="1" si="292"/>
        <v/>
      </c>
      <c r="R1126" s="77">
        <f ca="1">IFERROR(SUM($I$15:I1126)/$N$5,"")</f>
        <v>0.22853700283771</v>
      </c>
    </row>
    <row r="1127" spans="1:18" x14ac:dyDescent="0.25">
      <c r="A1127" s="169">
        <v>22</v>
      </c>
      <c r="B1127" s="174">
        <f t="shared" si="291"/>
        <v>43606.624999997301</v>
      </c>
      <c r="C1127" s="127" t="str">
        <f t="shared" ca="1" si="277"/>
        <v/>
      </c>
      <c r="D1127" s="180">
        <f t="shared" ca="1" si="278"/>
        <v>531</v>
      </c>
      <c r="E1127" s="180">
        <f t="shared" ca="1" si="279"/>
        <v>52</v>
      </c>
      <c r="F1127" s="180">
        <f t="shared" ca="1" si="280"/>
        <v>10</v>
      </c>
      <c r="G1127" s="180" t="str">
        <f t="shared" ca="1" si="281"/>
        <v/>
      </c>
      <c r="H1127" s="180">
        <f t="shared" ca="1" si="282"/>
        <v>4827</v>
      </c>
      <c r="I1127" s="183">
        <f t="shared" ca="1" si="283"/>
        <v>22</v>
      </c>
      <c r="J1127" s="176" t="str">
        <f t="shared" ca="1" si="284"/>
        <v/>
      </c>
      <c r="K1127" s="127" t="str">
        <f t="shared" ca="1" si="285"/>
        <v/>
      </c>
      <c r="L1127" s="183" t="str">
        <f t="shared" ca="1" si="286"/>
        <v/>
      </c>
      <c r="M1127" s="127" t="str">
        <f t="shared" ca="1" si="287"/>
        <v/>
      </c>
      <c r="N1127" s="127" t="str">
        <f t="shared" ca="1" si="288"/>
        <v/>
      </c>
      <c r="O1127" s="180" t="str">
        <f t="shared" ca="1" si="289"/>
        <v/>
      </c>
      <c r="P1127" s="183" t="str">
        <f t="shared" ca="1" si="290"/>
        <v/>
      </c>
      <c r="Q1127" s="120" t="str">
        <f t="shared" ca="1" si="292"/>
        <v/>
      </c>
      <c r="R1127" s="77">
        <f ca="1">IFERROR(SUM($I$15:I1127)/$N$5,"")</f>
        <v>0.22866087113193098</v>
      </c>
    </row>
    <row r="1128" spans="1:18" x14ac:dyDescent="0.25">
      <c r="A1128" s="169">
        <v>23</v>
      </c>
      <c r="B1128" s="174">
        <f t="shared" si="291"/>
        <v>43606.666666663965</v>
      </c>
      <c r="C1128" s="127" t="str">
        <f t="shared" ca="1" si="277"/>
        <v/>
      </c>
      <c r="D1128" s="180">
        <f t="shared" ca="1" si="278"/>
        <v>535</v>
      </c>
      <c r="E1128" s="180">
        <f t="shared" ca="1" si="279"/>
        <v>52</v>
      </c>
      <c r="F1128" s="180">
        <f t="shared" ca="1" si="280"/>
        <v>12</v>
      </c>
      <c r="G1128" s="180" t="str">
        <f t="shared" ca="1" si="281"/>
        <v/>
      </c>
      <c r="H1128" s="180">
        <f t="shared" ca="1" si="282"/>
        <v>4631</v>
      </c>
      <c r="I1128" s="183">
        <f t="shared" ca="1" si="283"/>
        <v>20</v>
      </c>
      <c r="J1128" s="176" t="str">
        <f t="shared" ca="1" si="284"/>
        <v/>
      </c>
      <c r="K1128" s="127" t="str">
        <f t="shared" ca="1" si="285"/>
        <v/>
      </c>
      <c r="L1128" s="183" t="str">
        <f t="shared" ca="1" si="286"/>
        <v/>
      </c>
      <c r="M1128" s="127" t="str">
        <f t="shared" ca="1" si="287"/>
        <v/>
      </c>
      <c r="N1128" s="127" t="str">
        <f t="shared" ca="1" si="288"/>
        <v/>
      </c>
      <c r="O1128" s="180" t="str">
        <f t="shared" ca="1" si="289"/>
        <v/>
      </c>
      <c r="P1128" s="183" t="str">
        <f t="shared" ca="1" si="290"/>
        <v/>
      </c>
      <c r="Q1128" s="120" t="str">
        <f t="shared" ca="1" si="292"/>
        <v/>
      </c>
      <c r="R1128" s="77">
        <f ca="1">IFERROR(SUM($I$15:I1128)/$N$5,"")</f>
        <v>0.22877347867213188</v>
      </c>
    </row>
    <row r="1129" spans="1:18" x14ac:dyDescent="0.25">
      <c r="A1129" s="169">
        <v>24</v>
      </c>
      <c r="B1129" s="174">
        <f t="shared" si="291"/>
        <v>43606.708333330629</v>
      </c>
      <c r="C1129" s="127" t="str">
        <f t="shared" ca="1" si="277"/>
        <v/>
      </c>
      <c r="D1129" s="180">
        <f t="shared" ca="1" si="278"/>
        <v>522</v>
      </c>
      <c r="E1129" s="180">
        <f t="shared" ca="1" si="279"/>
        <v>52</v>
      </c>
      <c r="F1129" s="180">
        <f t="shared" ca="1" si="280"/>
        <v>11</v>
      </c>
      <c r="G1129" s="180" t="str">
        <f t="shared" ca="1" si="281"/>
        <v/>
      </c>
      <c r="H1129" s="180">
        <f t="shared" ca="1" si="282"/>
        <v>4956</v>
      </c>
      <c r="I1129" s="183">
        <f t="shared" ca="1" si="283"/>
        <v>22</v>
      </c>
      <c r="J1129" s="176" t="str">
        <f t="shared" ca="1" si="284"/>
        <v/>
      </c>
      <c r="K1129" s="127" t="str">
        <f t="shared" ca="1" si="285"/>
        <v/>
      </c>
      <c r="L1129" s="183" t="str">
        <f t="shared" ca="1" si="286"/>
        <v/>
      </c>
      <c r="M1129" s="127" t="str">
        <f t="shared" ca="1" si="287"/>
        <v/>
      </c>
      <c r="N1129" s="127" t="str">
        <f t="shared" ca="1" si="288"/>
        <v/>
      </c>
      <c r="O1129" s="180" t="str">
        <f t="shared" ca="1" si="289"/>
        <v/>
      </c>
      <c r="P1129" s="183" t="str">
        <f t="shared" ca="1" si="290"/>
        <v/>
      </c>
      <c r="Q1129" s="120" t="str">
        <f t="shared" ca="1" si="292"/>
        <v/>
      </c>
      <c r="R1129" s="77">
        <f ca="1">IFERROR(SUM($I$15:I1129)/$N$5,"")</f>
        <v>0.22889734696635286</v>
      </c>
    </row>
    <row r="1130" spans="1:18" x14ac:dyDescent="0.25">
      <c r="A1130" s="169">
        <v>25</v>
      </c>
      <c r="B1130" s="174">
        <f t="shared" si="291"/>
        <v>43606.749999997293</v>
      </c>
      <c r="C1130" s="127" t="str">
        <f t="shared" ca="1" si="277"/>
        <v/>
      </c>
      <c r="D1130" s="180">
        <f t="shared" ca="1" si="278"/>
        <v>519</v>
      </c>
      <c r="E1130" s="180">
        <f t="shared" ca="1" si="279"/>
        <v>52</v>
      </c>
      <c r="F1130" s="180">
        <f t="shared" ca="1" si="280"/>
        <v>10</v>
      </c>
      <c r="G1130" s="180" t="str">
        <f t="shared" ca="1" si="281"/>
        <v/>
      </c>
      <c r="H1130" s="180">
        <f t="shared" ca="1" si="282"/>
        <v>4588</v>
      </c>
      <c r="I1130" s="183">
        <f t="shared" ca="1" si="283"/>
        <v>21</v>
      </c>
      <c r="J1130" s="176" t="str">
        <f t="shared" ca="1" si="284"/>
        <v/>
      </c>
      <c r="K1130" s="127" t="str">
        <f t="shared" ca="1" si="285"/>
        <v/>
      </c>
      <c r="L1130" s="183" t="str">
        <f t="shared" ca="1" si="286"/>
        <v/>
      </c>
      <c r="M1130" s="127" t="str">
        <f t="shared" ca="1" si="287"/>
        <v/>
      </c>
      <c r="N1130" s="127" t="str">
        <f t="shared" ca="1" si="288"/>
        <v/>
      </c>
      <c r="O1130" s="180" t="str">
        <f t="shared" ca="1" si="289"/>
        <v/>
      </c>
      <c r="P1130" s="183" t="str">
        <f t="shared" ca="1" si="290"/>
        <v/>
      </c>
      <c r="Q1130" s="120" t="str">
        <f t="shared" ca="1" si="292"/>
        <v/>
      </c>
      <c r="R1130" s="77">
        <f ca="1">IFERROR(SUM($I$15:I1130)/$N$5,"")</f>
        <v>0.2290155848835638</v>
      </c>
    </row>
    <row r="1131" spans="1:18" x14ac:dyDescent="0.25">
      <c r="A1131" s="169">
        <v>26</v>
      </c>
      <c r="B1131" s="174">
        <f t="shared" si="291"/>
        <v>43606.791666663958</v>
      </c>
      <c r="C1131" s="127" t="str">
        <f t="shared" ca="1" si="277"/>
        <v/>
      </c>
      <c r="D1131" s="180">
        <f t="shared" ca="1" si="278"/>
        <v>525</v>
      </c>
      <c r="E1131" s="180">
        <f t="shared" ca="1" si="279"/>
        <v>52</v>
      </c>
      <c r="F1131" s="180">
        <f t="shared" ca="1" si="280"/>
        <v>10</v>
      </c>
      <c r="G1131" s="180" t="str">
        <f t="shared" ca="1" si="281"/>
        <v/>
      </c>
      <c r="H1131" s="180">
        <f t="shared" ca="1" si="282"/>
        <v>4612</v>
      </c>
      <c r="I1131" s="183">
        <f t="shared" ca="1" si="283"/>
        <v>20</v>
      </c>
      <c r="J1131" s="176" t="str">
        <f t="shared" ca="1" si="284"/>
        <v/>
      </c>
      <c r="K1131" s="127" t="str">
        <f t="shared" ca="1" si="285"/>
        <v/>
      </c>
      <c r="L1131" s="183" t="str">
        <f t="shared" ca="1" si="286"/>
        <v/>
      </c>
      <c r="M1131" s="127" t="str">
        <f t="shared" ca="1" si="287"/>
        <v/>
      </c>
      <c r="N1131" s="127" t="str">
        <f t="shared" ca="1" si="288"/>
        <v/>
      </c>
      <c r="O1131" s="180" t="str">
        <f t="shared" ca="1" si="289"/>
        <v/>
      </c>
      <c r="P1131" s="183" t="str">
        <f t="shared" ca="1" si="290"/>
        <v/>
      </c>
      <c r="Q1131" s="120" t="str">
        <f t="shared" ca="1" si="292"/>
        <v/>
      </c>
      <c r="R1131" s="77">
        <f ca="1">IFERROR(SUM($I$15:I1131)/$N$5,"")</f>
        <v>0.2291281924237647</v>
      </c>
    </row>
    <row r="1132" spans="1:18" x14ac:dyDescent="0.25">
      <c r="A1132" s="169">
        <v>27</v>
      </c>
      <c r="B1132" s="174">
        <f t="shared" si="291"/>
        <v>43606.833333330622</v>
      </c>
      <c r="C1132" s="127" t="str">
        <f t="shared" ca="1" si="277"/>
        <v/>
      </c>
      <c r="D1132" s="180">
        <f t="shared" ca="1" si="278"/>
        <v>513</v>
      </c>
      <c r="E1132" s="180">
        <f t="shared" ca="1" si="279"/>
        <v>52</v>
      </c>
      <c r="F1132" s="180">
        <f t="shared" ca="1" si="280"/>
        <v>10</v>
      </c>
      <c r="G1132" s="180" t="str">
        <f t="shared" ca="1" si="281"/>
        <v/>
      </c>
      <c r="H1132" s="180">
        <f t="shared" ca="1" si="282"/>
        <v>4210</v>
      </c>
      <c r="I1132" s="183">
        <f t="shared" ca="1" si="283"/>
        <v>19</v>
      </c>
      <c r="J1132" s="176" t="str">
        <f t="shared" ca="1" si="284"/>
        <v/>
      </c>
      <c r="K1132" s="127" t="str">
        <f t="shared" ca="1" si="285"/>
        <v/>
      </c>
      <c r="L1132" s="183" t="str">
        <f t="shared" ca="1" si="286"/>
        <v/>
      </c>
      <c r="M1132" s="127" t="str">
        <f t="shared" ca="1" si="287"/>
        <v/>
      </c>
      <c r="N1132" s="127" t="str">
        <f t="shared" ca="1" si="288"/>
        <v/>
      </c>
      <c r="O1132" s="180" t="str">
        <f t="shared" ca="1" si="289"/>
        <v/>
      </c>
      <c r="P1132" s="183" t="str">
        <f t="shared" ca="1" si="290"/>
        <v/>
      </c>
      <c r="Q1132" s="120" t="str">
        <f t="shared" ca="1" si="292"/>
        <v/>
      </c>
      <c r="R1132" s="77">
        <f ca="1">IFERROR(SUM($I$15:I1132)/$N$5,"")</f>
        <v>0.22923516958695556</v>
      </c>
    </row>
    <row r="1133" spans="1:18" x14ac:dyDescent="0.25">
      <c r="A1133" s="169">
        <v>28</v>
      </c>
      <c r="B1133" s="174">
        <f t="shared" si="291"/>
        <v>43606.874999997286</v>
      </c>
      <c r="C1133" s="127" t="str">
        <f t="shared" ca="1" si="277"/>
        <v/>
      </c>
      <c r="D1133" s="180">
        <f t="shared" ca="1" si="278"/>
        <v>531</v>
      </c>
      <c r="E1133" s="180">
        <f t="shared" ca="1" si="279"/>
        <v>52</v>
      </c>
      <c r="F1133" s="180">
        <f t="shared" ca="1" si="280"/>
        <v>10</v>
      </c>
      <c r="G1133" s="180" t="str">
        <f t="shared" ca="1" si="281"/>
        <v/>
      </c>
      <c r="H1133" s="180">
        <f t="shared" ca="1" si="282"/>
        <v>4381</v>
      </c>
      <c r="I1133" s="183">
        <f t="shared" ca="1" si="283"/>
        <v>20</v>
      </c>
      <c r="J1133" s="176" t="str">
        <f t="shared" ca="1" si="284"/>
        <v/>
      </c>
      <c r="K1133" s="127" t="str">
        <f t="shared" ca="1" si="285"/>
        <v/>
      </c>
      <c r="L1133" s="183" t="str">
        <f t="shared" ca="1" si="286"/>
        <v/>
      </c>
      <c r="M1133" s="127" t="str">
        <f t="shared" ca="1" si="287"/>
        <v/>
      </c>
      <c r="N1133" s="127" t="str">
        <f t="shared" ca="1" si="288"/>
        <v/>
      </c>
      <c r="O1133" s="180" t="str">
        <f t="shared" ca="1" si="289"/>
        <v/>
      </c>
      <c r="P1133" s="183" t="str">
        <f t="shared" ca="1" si="290"/>
        <v/>
      </c>
      <c r="Q1133" s="120" t="str">
        <f t="shared" ca="1" si="292"/>
        <v/>
      </c>
      <c r="R1133" s="77">
        <f ca="1">IFERROR(SUM($I$15:I1133)/$N$5,"")</f>
        <v>0.22934777712715643</v>
      </c>
    </row>
    <row r="1134" spans="1:18" x14ac:dyDescent="0.25">
      <c r="A1134" s="169">
        <v>29</v>
      </c>
      <c r="B1134" s="174">
        <f t="shared" si="291"/>
        <v>43606.91666666395</v>
      </c>
      <c r="C1134" s="127" t="str">
        <f t="shared" ca="1" si="277"/>
        <v/>
      </c>
      <c r="D1134" s="180">
        <f t="shared" ca="1" si="278"/>
        <v>518</v>
      </c>
      <c r="E1134" s="180">
        <f t="shared" ca="1" si="279"/>
        <v>52</v>
      </c>
      <c r="F1134" s="180">
        <f t="shared" ca="1" si="280"/>
        <v>12</v>
      </c>
      <c r="G1134" s="180" t="str">
        <f t="shared" ca="1" si="281"/>
        <v/>
      </c>
      <c r="H1134" s="180">
        <f t="shared" ca="1" si="282"/>
        <v>4285</v>
      </c>
      <c r="I1134" s="183">
        <f t="shared" ca="1" si="283"/>
        <v>18</v>
      </c>
      <c r="J1134" s="176" t="str">
        <f t="shared" ca="1" si="284"/>
        <v/>
      </c>
      <c r="K1134" s="127" t="str">
        <f t="shared" ca="1" si="285"/>
        <v/>
      </c>
      <c r="L1134" s="183" t="str">
        <f t="shared" ca="1" si="286"/>
        <v/>
      </c>
      <c r="M1134" s="127" t="str">
        <f t="shared" ca="1" si="287"/>
        <v/>
      </c>
      <c r="N1134" s="127" t="str">
        <f t="shared" ca="1" si="288"/>
        <v/>
      </c>
      <c r="O1134" s="180" t="str">
        <f t="shared" ca="1" si="289"/>
        <v/>
      </c>
      <c r="P1134" s="183" t="str">
        <f t="shared" ca="1" si="290"/>
        <v/>
      </c>
      <c r="Q1134" s="120" t="str">
        <f t="shared" ca="1" si="292"/>
        <v/>
      </c>
      <c r="R1134" s="77">
        <f ca="1">IFERROR(SUM($I$15:I1134)/$N$5,"")</f>
        <v>0.22944912391333724</v>
      </c>
    </row>
    <row r="1135" spans="1:18" x14ac:dyDescent="0.25">
      <c r="A1135" s="169">
        <v>30</v>
      </c>
      <c r="B1135" s="174">
        <f t="shared" si="291"/>
        <v>43606.958333330615</v>
      </c>
      <c r="C1135" s="127" t="str">
        <f t="shared" ca="1" si="277"/>
        <v/>
      </c>
      <c r="D1135" s="180">
        <f t="shared" ca="1" si="278"/>
        <v>515</v>
      </c>
      <c r="E1135" s="180">
        <f t="shared" ca="1" si="279"/>
        <v>52</v>
      </c>
      <c r="F1135" s="180">
        <f t="shared" ca="1" si="280"/>
        <v>10</v>
      </c>
      <c r="G1135" s="180" t="str">
        <f t="shared" ca="1" si="281"/>
        <v/>
      </c>
      <c r="H1135" s="180">
        <f t="shared" ca="1" si="282"/>
        <v>4871</v>
      </c>
      <c r="I1135" s="183">
        <f t="shared" ca="1" si="283"/>
        <v>18</v>
      </c>
      <c r="J1135" s="176" t="str">
        <f t="shared" ca="1" si="284"/>
        <v/>
      </c>
      <c r="K1135" s="127" t="str">
        <f t="shared" ca="1" si="285"/>
        <v/>
      </c>
      <c r="L1135" s="183" t="str">
        <f t="shared" ca="1" si="286"/>
        <v/>
      </c>
      <c r="M1135" s="127" t="str">
        <f t="shared" ca="1" si="287"/>
        <v/>
      </c>
      <c r="N1135" s="127" t="str">
        <f t="shared" ca="1" si="288"/>
        <v/>
      </c>
      <c r="O1135" s="180" t="str">
        <f t="shared" ca="1" si="289"/>
        <v/>
      </c>
      <c r="P1135" s="183" t="str">
        <f t="shared" ca="1" si="290"/>
        <v/>
      </c>
      <c r="Q1135" s="120" t="str">
        <f t="shared" ca="1" si="292"/>
        <v/>
      </c>
      <c r="R1135" s="77">
        <f ca="1">IFERROR(SUM($I$15:I1135)/$N$5,"")</f>
        <v>0.22955047069951803</v>
      </c>
    </row>
    <row r="1136" spans="1:18" x14ac:dyDescent="0.25">
      <c r="A1136" s="169">
        <v>31</v>
      </c>
      <c r="B1136" s="174">
        <f t="shared" si="291"/>
        <v>43606.999999997279</v>
      </c>
      <c r="C1136" s="127" t="str">
        <f t="shared" ca="1" si="277"/>
        <v/>
      </c>
      <c r="D1136" s="180">
        <f t="shared" ca="1" si="278"/>
        <v>520</v>
      </c>
      <c r="E1136" s="180">
        <f t="shared" ca="1" si="279"/>
        <v>52</v>
      </c>
      <c r="F1136" s="180">
        <f t="shared" ca="1" si="280"/>
        <v>12</v>
      </c>
      <c r="G1136" s="180" t="str">
        <f t="shared" ca="1" si="281"/>
        <v/>
      </c>
      <c r="H1136" s="180">
        <f t="shared" ca="1" si="282"/>
        <v>4738</v>
      </c>
      <c r="I1136" s="183">
        <f t="shared" ca="1" si="283"/>
        <v>19</v>
      </c>
      <c r="J1136" s="176" t="str">
        <f t="shared" ca="1" si="284"/>
        <v/>
      </c>
      <c r="K1136" s="127" t="str">
        <f t="shared" ca="1" si="285"/>
        <v/>
      </c>
      <c r="L1136" s="183" t="str">
        <f t="shared" ca="1" si="286"/>
        <v/>
      </c>
      <c r="M1136" s="127" t="str">
        <f t="shared" ca="1" si="287"/>
        <v/>
      </c>
      <c r="N1136" s="127" t="str">
        <f t="shared" ca="1" si="288"/>
        <v/>
      </c>
      <c r="O1136" s="180" t="str">
        <f t="shared" ca="1" si="289"/>
        <v/>
      </c>
      <c r="P1136" s="183" t="str">
        <f t="shared" ca="1" si="290"/>
        <v/>
      </c>
      <c r="Q1136" s="120" t="str">
        <f t="shared" ca="1" si="292"/>
        <v/>
      </c>
      <c r="R1136" s="77">
        <f ca="1">IFERROR(SUM($I$15:I1136)/$N$5,"")</f>
        <v>0.22965744786270889</v>
      </c>
    </row>
    <row r="1137" spans="1:18" x14ac:dyDescent="0.25">
      <c r="A1137" s="169">
        <v>32</v>
      </c>
      <c r="B1137" s="174">
        <f t="shared" si="291"/>
        <v>43607.041666663943</v>
      </c>
      <c r="C1137" s="127" t="str">
        <f t="shared" ca="1" si="277"/>
        <v/>
      </c>
      <c r="D1137" s="180">
        <f t="shared" ca="1" si="278"/>
        <v>504</v>
      </c>
      <c r="E1137" s="180">
        <f t="shared" ca="1" si="279"/>
        <v>52</v>
      </c>
      <c r="F1137" s="180">
        <f t="shared" ca="1" si="280"/>
        <v>10</v>
      </c>
      <c r="G1137" s="180" t="str">
        <f t="shared" ca="1" si="281"/>
        <v/>
      </c>
      <c r="H1137" s="180">
        <f t="shared" ca="1" si="282"/>
        <v>4810</v>
      </c>
      <c r="I1137" s="183">
        <f t="shared" ca="1" si="283"/>
        <v>20</v>
      </c>
      <c r="J1137" s="176" t="str">
        <f t="shared" ca="1" si="284"/>
        <v/>
      </c>
      <c r="K1137" s="127" t="str">
        <f t="shared" ca="1" si="285"/>
        <v/>
      </c>
      <c r="L1137" s="183" t="str">
        <f t="shared" ca="1" si="286"/>
        <v/>
      </c>
      <c r="M1137" s="127" t="str">
        <f t="shared" ca="1" si="287"/>
        <v/>
      </c>
      <c r="N1137" s="127" t="str">
        <f t="shared" ca="1" si="288"/>
        <v/>
      </c>
      <c r="O1137" s="180" t="str">
        <f t="shared" ca="1" si="289"/>
        <v/>
      </c>
      <c r="P1137" s="183" t="str">
        <f t="shared" ca="1" si="290"/>
        <v/>
      </c>
      <c r="Q1137" s="120" t="str">
        <f t="shared" ca="1" si="292"/>
        <v/>
      </c>
      <c r="R1137" s="77">
        <f ca="1">IFERROR(SUM($I$15:I1137)/$N$5,"")</f>
        <v>0.22977005540290979</v>
      </c>
    </row>
    <row r="1138" spans="1:18" x14ac:dyDescent="0.25">
      <c r="A1138" s="169">
        <v>33</v>
      </c>
      <c r="B1138" s="174">
        <f t="shared" si="291"/>
        <v>43607.083333330607</v>
      </c>
      <c r="C1138" s="127" t="str">
        <f t="shared" ca="1" si="277"/>
        <v/>
      </c>
      <c r="D1138" s="180">
        <f t="shared" ca="1" si="278"/>
        <v>526</v>
      </c>
      <c r="E1138" s="180">
        <f t="shared" ca="1" si="279"/>
        <v>52</v>
      </c>
      <c r="F1138" s="180">
        <f t="shared" ca="1" si="280"/>
        <v>11</v>
      </c>
      <c r="G1138" s="180" t="str">
        <f t="shared" ca="1" si="281"/>
        <v/>
      </c>
      <c r="H1138" s="180">
        <f t="shared" ca="1" si="282"/>
        <v>4620</v>
      </c>
      <c r="I1138" s="183">
        <f t="shared" ca="1" si="283"/>
        <v>20</v>
      </c>
      <c r="J1138" s="176" t="str">
        <f t="shared" ca="1" si="284"/>
        <v/>
      </c>
      <c r="K1138" s="127" t="str">
        <f t="shared" ca="1" si="285"/>
        <v/>
      </c>
      <c r="L1138" s="183" t="str">
        <f t="shared" ca="1" si="286"/>
        <v/>
      </c>
      <c r="M1138" s="127" t="str">
        <f t="shared" ca="1" si="287"/>
        <v/>
      </c>
      <c r="N1138" s="127" t="str">
        <f t="shared" ca="1" si="288"/>
        <v/>
      </c>
      <c r="O1138" s="180" t="str">
        <f t="shared" ca="1" si="289"/>
        <v/>
      </c>
      <c r="P1138" s="183" t="str">
        <f t="shared" ca="1" si="290"/>
        <v/>
      </c>
      <c r="Q1138" s="120" t="str">
        <f t="shared" ca="1" si="292"/>
        <v/>
      </c>
      <c r="R1138" s="77">
        <f ca="1">IFERROR(SUM($I$15:I1138)/$N$5,"")</f>
        <v>0.22988266294311066</v>
      </c>
    </row>
    <row r="1139" spans="1:18" x14ac:dyDescent="0.25">
      <c r="A1139" s="169">
        <v>34</v>
      </c>
      <c r="B1139" s="174">
        <f t="shared" si="291"/>
        <v>43607.124999997272</v>
      </c>
      <c r="C1139" s="127" t="str">
        <f t="shared" ca="1" si="277"/>
        <v/>
      </c>
      <c r="D1139" s="180">
        <f t="shared" ca="1" si="278"/>
        <v>519</v>
      </c>
      <c r="E1139" s="180">
        <f t="shared" ca="1" si="279"/>
        <v>52</v>
      </c>
      <c r="F1139" s="180">
        <f t="shared" ca="1" si="280"/>
        <v>10</v>
      </c>
      <c r="G1139" s="180" t="str">
        <f t="shared" ca="1" si="281"/>
        <v/>
      </c>
      <c r="H1139" s="180">
        <f t="shared" ca="1" si="282"/>
        <v>4142</v>
      </c>
      <c r="I1139" s="183">
        <f t="shared" ca="1" si="283"/>
        <v>19</v>
      </c>
      <c r="J1139" s="176" t="str">
        <f t="shared" ca="1" si="284"/>
        <v/>
      </c>
      <c r="K1139" s="127" t="str">
        <f t="shared" ca="1" si="285"/>
        <v/>
      </c>
      <c r="L1139" s="183" t="str">
        <f t="shared" ca="1" si="286"/>
        <v/>
      </c>
      <c r="M1139" s="127" t="str">
        <f t="shared" ca="1" si="287"/>
        <v/>
      </c>
      <c r="N1139" s="127" t="str">
        <f t="shared" ca="1" si="288"/>
        <v/>
      </c>
      <c r="O1139" s="180" t="str">
        <f t="shared" ca="1" si="289"/>
        <v/>
      </c>
      <c r="P1139" s="183" t="str">
        <f t="shared" ca="1" si="290"/>
        <v/>
      </c>
      <c r="Q1139" s="120" t="str">
        <f t="shared" ca="1" si="292"/>
        <v/>
      </c>
      <c r="R1139" s="77">
        <f ca="1">IFERROR(SUM($I$15:I1139)/$N$5,"")</f>
        <v>0.22998964010630152</v>
      </c>
    </row>
    <row r="1140" spans="1:18" x14ac:dyDescent="0.25">
      <c r="A1140" s="169">
        <v>35</v>
      </c>
      <c r="B1140" s="174">
        <f t="shared" si="291"/>
        <v>43607.166666663936</v>
      </c>
      <c r="C1140" s="127" t="str">
        <f t="shared" ca="1" si="277"/>
        <v/>
      </c>
      <c r="D1140" s="180">
        <f t="shared" ca="1" si="278"/>
        <v>514</v>
      </c>
      <c r="E1140" s="180">
        <f t="shared" ca="1" si="279"/>
        <v>52</v>
      </c>
      <c r="F1140" s="180">
        <f t="shared" ca="1" si="280"/>
        <v>12</v>
      </c>
      <c r="G1140" s="180" t="str">
        <f t="shared" ca="1" si="281"/>
        <v/>
      </c>
      <c r="H1140" s="180">
        <f t="shared" ca="1" si="282"/>
        <v>4702</v>
      </c>
      <c r="I1140" s="183">
        <f t="shared" ca="1" si="283"/>
        <v>18</v>
      </c>
      <c r="J1140" s="176" t="str">
        <f t="shared" ca="1" si="284"/>
        <v/>
      </c>
      <c r="K1140" s="127" t="str">
        <f t="shared" ca="1" si="285"/>
        <v/>
      </c>
      <c r="L1140" s="183" t="str">
        <f t="shared" ca="1" si="286"/>
        <v/>
      </c>
      <c r="M1140" s="127" t="str">
        <f t="shared" ca="1" si="287"/>
        <v/>
      </c>
      <c r="N1140" s="127" t="str">
        <f t="shared" ca="1" si="288"/>
        <v/>
      </c>
      <c r="O1140" s="180" t="str">
        <f t="shared" ca="1" si="289"/>
        <v/>
      </c>
      <c r="P1140" s="183" t="str">
        <f t="shared" ca="1" si="290"/>
        <v/>
      </c>
      <c r="Q1140" s="120" t="str">
        <f t="shared" ca="1" si="292"/>
        <v/>
      </c>
      <c r="R1140" s="77">
        <f ca="1">IFERROR(SUM($I$15:I1140)/$N$5,"")</f>
        <v>0.23009098689248231</v>
      </c>
    </row>
    <row r="1141" spans="1:18" x14ac:dyDescent="0.25">
      <c r="A1141" s="169">
        <v>36</v>
      </c>
      <c r="B1141" s="174">
        <f t="shared" si="291"/>
        <v>43607.2083333306</v>
      </c>
      <c r="C1141" s="127" t="str">
        <f t="shared" ca="1" si="277"/>
        <v/>
      </c>
      <c r="D1141" s="180">
        <f t="shared" ca="1" si="278"/>
        <v>518</v>
      </c>
      <c r="E1141" s="180">
        <f t="shared" ca="1" si="279"/>
        <v>52</v>
      </c>
      <c r="F1141" s="180">
        <f t="shared" ca="1" si="280"/>
        <v>11</v>
      </c>
      <c r="G1141" s="180" t="str">
        <f t="shared" ca="1" si="281"/>
        <v/>
      </c>
      <c r="H1141" s="180">
        <f t="shared" ca="1" si="282"/>
        <v>4658</v>
      </c>
      <c r="I1141" s="183">
        <f t="shared" ca="1" si="283"/>
        <v>19</v>
      </c>
      <c r="J1141" s="176" t="str">
        <f t="shared" ca="1" si="284"/>
        <v/>
      </c>
      <c r="K1141" s="127" t="str">
        <f t="shared" ca="1" si="285"/>
        <v/>
      </c>
      <c r="L1141" s="183" t="str">
        <f t="shared" ca="1" si="286"/>
        <v/>
      </c>
      <c r="M1141" s="127" t="str">
        <f t="shared" ca="1" si="287"/>
        <v/>
      </c>
      <c r="N1141" s="127" t="str">
        <f t="shared" ca="1" si="288"/>
        <v/>
      </c>
      <c r="O1141" s="180" t="str">
        <f t="shared" ca="1" si="289"/>
        <v/>
      </c>
      <c r="P1141" s="183" t="str">
        <f t="shared" ca="1" si="290"/>
        <v/>
      </c>
      <c r="Q1141" s="120" t="str">
        <f t="shared" ca="1" si="292"/>
        <v/>
      </c>
      <c r="R1141" s="77">
        <f ca="1">IFERROR(SUM($I$15:I1141)/$N$5,"")</f>
        <v>0.23019796405567317</v>
      </c>
    </row>
    <row r="1142" spans="1:18" x14ac:dyDescent="0.25">
      <c r="A1142" s="169">
        <v>37</v>
      </c>
      <c r="B1142" s="174">
        <f t="shared" si="291"/>
        <v>43607.249999997264</v>
      </c>
      <c r="C1142" s="127" t="str">
        <f t="shared" ca="1" si="277"/>
        <v/>
      </c>
      <c r="D1142" s="180">
        <f t="shared" ca="1" si="278"/>
        <v>519</v>
      </c>
      <c r="E1142" s="180">
        <f t="shared" ca="1" si="279"/>
        <v>52</v>
      </c>
      <c r="F1142" s="180">
        <f t="shared" ca="1" si="280"/>
        <v>10</v>
      </c>
      <c r="G1142" s="180" t="str">
        <f t="shared" ca="1" si="281"/>
        <v/>
      </c>
      <c r="H1142" s="180">
        <f t="shared" ca="1" si="282"/>
        <v>4585</v>
      </c>
      <c r="I1142" s="183">
        <f t="shared" ca="1" si="283"/>
        <v>18</v>
      </c>
      <c r="J1142" s="176" t="str">
        <f t="shared" ca="1" si="284"/>
        <v/>
      </c>
      <c r="K1142" s="127" t="str">
        <f t="shared" ca="1" si="285"/>
        <v/>
      </c>
      <c r="L1142" s="183" t="str">
        <f t="shared" ca="1" si="286"/>
        <v/>
      </c>
      <c r="M1142" s="127" t="str">
        <f t="shared" ca="1" si="287"/>
        <v/>
      </c>
      <c r="N1142" s="127" t="str">
        <f t="shared" ca="1" si="288"/>
        <v/>
      </c>
      <c r="O1142" s="180" t="str">
        <f t="shared" ca="1" si="289"/>
        <v/>
      </c>
      <c r="P1142" s="183" t="str">
        <f t="shared" ca="1" si="290"/>
        <v/>
      </c>
      <c r="Q1142" s="120" t="str">
        <f t="shared" ca="1" si="292"/>
        <v/>
      </c>
      <c r="R1142" s="77">
        <f ca="1">IFERROR(SUM($I$15:I1142)/$N$5,"")</f>
        <v>0.23029931084185398</v>
      </c>
    </row>
    <row r="1143" spans="1:18" x14ac:dyDescent="0.25">
      <c r="A1143" s="169">
        <v>14</v>
      </c>
      <c r="B1143" s="174">
        <f t="shared" si="291"/>
        <v>43607.291666663928</v>
      </c>
      <c r="C1143" s="127" t="str">
        <f t="shared" ca="1" si="277"/>
        <v/>
      </c>
      <c r="D1143" s="180">
        <f t="shared" ca="1" si="278"/>
        <v>513</v>
      </c>
      <c r="E1143" s="180">
        <f t="shared" ca="1" si="279"/>
        <v>52</v>
      </c>
      <c r="F1143" s="180">
        <f t="shared" ca="1" si="280"/>
        <v>10</v>
      </c>
      <c r="G1143" s="180" t="str">
        <f t="shared" ca="1" si="281"/>
        <v/>
      </c>
      <c r="H1143" s="180">
        <f t="shared" ca="1" si="282"/>
        <v>4210</v>
      </c>
      <c r="I1143" s="183">
        <f t="shared" ca="1" si="283"/>
        <v>30</v>
      </c>
      <c r="J1143" s="176" t="str">
        <f t="shared" ca="1" si="284"/>
        <v/>
      </c>
      <c r="K1143" s="127" t="str">
        <f t="shared" ca="1" si="285"/>
        <v/>
      </c>
      <c r="L1143" s="183" t="str">
        <f t="shared" ca="1" si="286"/>
        <v/>
      </c>
      <c r="M1143" s="127" t="str">
        <f t="shared" ca="1" si="287"/>
        <v/>
      </c>
      <c r="N1143" s="127" t="str">
        <f t="shared" ca="1" si="288"/>
        <v/>
      </c>
      <c r="O1143" s="180" t="str">
        <f t="shared" ca="1" si="289"/>
        <v/>
      </c>
      <c r="P1143" s="183" t="str">
        <f t="shared" ca="1" si="290"/>
        <v/>
      </c>
      <c r="Q1143" s="120" t="str">
        <f t="shared" ca="1" si="292"/>
        <v/>
      </c>
      <c r="R1143" s="77">
        <f ca="1">IFERROR(SUM($I$15:I1143)/$N$5,"")</f>
        <v>0.23046822215215532</v>
      </c>
    </row>
    <row r="1144" spans="1:18" x14ac:dyDescent="0.25">
      <c r="A1144" s="169">
        <v>15</v>
      </c>
      <c r="B1144" s="174">
        <f t="shared" si="291"/>
        <v>43607.333333330593</v>
      </c>
      <c r="C1144" s="127" t="str">
        <f t="shared" ca="1" si="277"/>
        <v/>
      </c>
      <c r="D1144" s="180">
        <f t="shared" ca="1" si="278"/>
        <v>531</v>
      </c>
      <c r="E1144" s="180">
        <f t="shared" ca="1" si="279"/>
        <v>52</v>
      </c>
      <c r="F1144" s="180">
        <f t="shared" ca="1" si="280"/>
        <v>10</v>
      </c>
      <c r="G1144" s="180" t="str">
        <f t="shared" ca="1" si="281"/>
        <v/>
      </c>
      <c r="H1144" s="180">
        <f t="shared" ca="1" si="282"/>
        <v>4381</v>
      </c>
      <c r="I1144" s="183">
        <f t="shared" ca="1" si="283"/>
        <v>32</v>
      </c>
      <c r="J1144" s="176" t="str">
        <f t="shared" ca="1" si="284"/>
        <v/>
      </c>
      <c r="K1144" s="127" t="str">
        <f t="shared" ca="1" si="285"/>
        <v/>
      </c>
      <c r="L1144" s="183" t="str">
        <f t="shared" ca="1" si="286"/>
        <v/>
      </c>
      <c r="M1144" s="127" t="str">
        <f t="shared" ca="1" si="287"/>
        <v/>
      </c>
      <c r="N1144" s="127" t="str">
        <f t="shared" ca="1" si="288"/>
        <v/>
      </c>
      <c r="O1144" s="180" t="str">
        <f t="shared" ca="1" si="289"/>
        <v/>
      </c>
      <c r="P1144" s="183" t="str">
        <f t="shared" ca="1" si="290"/>
        <v/>
      </c>
      <c r="Q1144" s="120" t="str">
        <f t="shared" ca="1" si="292"/>
        <v/>
      </c>
      <c r="R1144" s="77">
        <f ca="1">IFERROR(SUM($I$15:I1144)/$N$5,"")</f>
        <v>0.23064839421647673</v>
      </c>
    </row>
    <row r="1145" spans="1:18" x14ac:dyDescent="0.25">
      <c r="A1145" s="169">
        <v>16</v>
      </c>
      <c r="B1145" s="174">
        <f t="shared" si="291"/>
        <v>43607.374999997257</v>
      </c>
      <c r="C1145" s="127" t="str">
        <f t="shared" ca="1" si="277"/>
        <v/>
      </c>
      <c r="D1145" s="180">
        <f t="shared" ca="1" si="278"/>
        <v>518</v>
      </c>
      <c r="E1145" s="180">
        <f t="shared" ca="1" si="279"/>
        <v>52</v>
      </c>
      <c r="F1145" s="180">
        <f t="shared" ca="1" si="280"/>
        <v>12</v>
      </c>
      <c r="G1145" s="180">
        <f t="shared" ca="1" si="281"/>
        <v>196.73</v>
      </c>
      <c r="H1145" s="180">
        <f t="shared" ca="1" si="282"/>
        <v>4285</v>
      </c>
      <c r="I1145" s="183">
        <f t="shared" ca="1" si="283"/>
        <v>30</v>
      </c>
      <c r="J1145" s="176" t="str">
        <f t="shared" ca="1" si="284"/>
        <v/>
      </c>
      <c r="K1145" s="127" t="str">
        <f t="shared" ca="1" si="285"/>
        <v/>
      </c>
      <c r="L1145" s="183" t="str">
        <f t="shared" ca="1" si="286"/>
        <v/>
      </c>
      <c r="M1145" s="127" t="str">
        <f t="shared" ca="1" si="287"/>
        <v/>
      </c>
      <c r="N1145" s="127" t="str">
        <f t="shared" ca="1" si="288"/>
        <v/>
      </c>
      <c r="O1145" s="180" t="str">
        <f t="shared" ca="1" si="289"/>
        <v/>
      </c>
      <c r="P1145" s="183" t="str">
        <f t="shared" ca="1" si="290"/>
        <v/>
      </c>
      <c r="Q1145" s="120" t="str">
        <f t="shared" ca="1" si="292"/>
        <v/>
      </c>
      <c r="R1145" s="77">
        <f ca="1">IFERROR(SUM($I$15:I1145)/$N$5,"")</f>
        <v>0.23081730552677807</v>
      </c>
    </row>
    <row r="1146" spans="1:18" x14ac:dyDescent="0.25">
      <c r="A1146" s="169">
        <v>17</v>
      </c>
      <c r="B1146" s="174">
        <f t="shared" si="291"/>
        <v>43607.416666663921</v>
      </c>
      <c r="C1146" s="127" t="str">
        <f t="shared" ca="1" si="277"/>
        <v/>
      </c>
      <c r="D1146" s="180">
        <f t="shared" ca="1" si="278"/>
        <v>515</v>
      </c>
      <c r="E1146" s="180">
        <f t="shared" ca="1" si="279"/>
        <v>52</v>
      </c>
      <c r="F1146" s="180">
        <f t="shared" ca="1" si="280"/>
        <v>10</v>
      </c>
      <c r="G1146" s="180" t="str">
        <f t="shared" ca="1" si="281"/>
        <v/>
      </c>
      <c r="H1146" s="180">
        <f t="shared" ca="1" si="282"/>
        <v>4871</v>
      </c>
      <c r="I1146" s="183">
        <f t="shared" ca="1" si="283"/>
        <v>31</v>
      </c>
      <c r="J1146" s="176" t="str">
        <f t="shared" ca="1" si="284"/>
        <v/>
      </c>
      <c r="K1146" s="127" t="str">
        <f t="shared" ca="1" si="285"/>
        <v/>
      </c>
      <c r="L1146" s="183" t="str">
        <f t="shared" ca="1" si="286"/>
        <v/>
      </c>
      <c r="M1146" s="127" t="str">
        <f t="shared" ca="1" si="287"/>
        <v/>
      </c>
      <c r="N1146" s="127" t="str">
        <f t="shared" ca="1" si="288"/>
        <v/>
      </c>
      <c r="O1146" s="180" t="str">
        <f t="shared" ca="1" si="289"/>
        <v/>
      </c>
      <c r="P1146" s="183" t="str">
        <f t="shared" ca="1" si="290"/>
        <v/>
      </c>
      <c r="Q1146" s="120" t="str">
        <f t="shared" ca="1" si="292"/>
        <v/>
      </c>
      <c r="R1146" s="77">
        <f ca="1">IFERROR(SUM($I$15:I1146)/$N$5,"")</f>
        <v>0.23099184721408947</v>
      </c>
    </row>
    <row r="1147" spans="1:18" x14ac:dyDescent="0.25">
      <c r="A1147" s="169">
        <v>18</v>
      </c>
      <c r="B1147" s="174">
        <f t="shared" si="291"/>
        <v>43607.458333330585</v>
      </c>
      <c r="C1147" s="127" t="str">
        <f t="shared" ca="1" si="277"/>
        <v/>
      </c>
      <c r="D1147" s="180">
        <f t="shared" ca="1" si="278"/>
        <v>520</v>
      </c>
      <c r="E1147" s="180">
        <f t="shared" ca="1" si="279"/>
        <v>52</v>
      </c>
      <c r="F1147" s="180">
        <f t="shared" ca="1" si="280"/>
        <v>12</v>
      </c>
      <c r="G1147" s="180" t="str">
        <f t="shared" ca="1" si="281"/>
        <v/>
      </c>
      <c r="H1147" s="180">
        <f t="shared" ca="1" si="282"/>
        <v>4738</v>
      </c>
      <c r="I1147" s="183">
        <f t="shared" ca="1" si="283"/>
        <v>30</v>
      </c>
      <c r="J1147" s="176" t="str">
        <f t="shared" ca="1" si="284"/>
        <v/>
      </c>
      <c r="K1147" s="127" t="str">
        <f t="shared" ca="1" si="285"/>
        <v/>
      </c>
      <c r="L1147" s="183" t="str">
        <f t="shared" ca="1" si="286"/>
        <v/>
      </c>
      <c r="M1147" s="127" t="str">
        <f t="shared" ca="1" si="287"/>
        <v/>
      </c>
      <c r="N1147" s="127" t="str">
        <f t="shared" ca="1" si="288"/>
        <v/>
      </c>
      <c r="O1147" s="180" t="str">
        <f t="shared" ca="1" si="289"/>
        <v/>
      </c>
      <c r="P1147" s="183" t="str">
        <f t="shared" ca="1" si="290"/>
        <v/>
      </c>
      <c r="Q1147" s="120" t="str">
        <f t="shared" ca="1" si="292"/>
        <v/>
      </c>
      <c r="R1147" s="77">
        <f ca="1">IFERROR(SUM($I$15:I1147)/$N$5,"")</f>
        <v>0.2311607585243908</v>
      </c>
    </row>
    <row r="1148" spans="1:18" x14ac:dyDescent="0.25">
      <c r="A1148" s="169">
        <v>19</v>
      </c>
      <c r="B1148" s="174">
        <f t="shared" si="291"/>
        <v>43607.49999999725</v>
      </c>
      <c r="C1148" s="127" t="str">
        <f t="shared" ca="1" si="277"/>
        <v/>
      </c>
      <c r="D1148" s="180">
        <f t="shared" ca="1" si="278"/>
        <v>506</v>
      </c>
      <c r="E1148" s="180">
        <f t="shared" ca="1" si="279"/>
        <v>52</v>
      </c>
      <c r="F1148" s="180">
        <f t="shared" ca="1" si="280"/>
        <v>10</v>
      </c>
      <c r="G1148" s="180" t="str">
        <f t="shared" ca="1" si="281"/>
        <v/>
      </c>
      <c r="H1148" s="180">
        <f t="shared" ca="1" si="282"/>
        <v>4381</v>
      </c>
      <c r="I1148" s="183">
        <f t="shared" ca="1" si="283"/>
        <v>30</v>
      </c>
      <c r="J1148" s="176" t="str">
        <f t="shared" ca="1" si="284"/>
        <v/>
      </c>
      <c r="K1148" s="127" t="str">
        <f t="shared" ca="1" si="285"/>
        <v/>
      </c>
      <c r="L1148" s="183" t="str">
        <f t="shared" ca="1" si="286"/>
        <v/>
      </c>
      <c r="M1148" s="127" t="str">
        <f t="shared" ca="1" si="287"/>
        <v/>
      </c>
      <c r="N1148" s="127" t="str">
        <f t="shared" ca="1" si="288"/>
        <v/>
      </c>
      <c r="O1148" s="180" t="str">
        <f t="shared" ca="1" si="289"/>
        <v/>
      </c>
      <c r="P1148" s="183" t="str">
        <f t="shared" ca="1" si="290"/>
        <v/>
      </c>
      <c r="Q1148" s="120" t="str">
        <f t="shared" ca="1" si="292"/>
        <v/>
      </c>
      <c r="R1148" s="77">
        <f ca="1">IFERROR(SUM($I$15:I1148)/$N$5,"")</f>
        <v>0.23132966983469214</v>
      </c>
    </row>
    <row r="1149" spans="1:18" x14ac:dyDescent="0.25">
      <c r="A1149" s="169">
        <v>20</v>
      </c>
      <c r="B1149" s="174">
        <f t="shared" si="291"/>
        <v>43607.541666663914</v>
      </c>
      <c r="C1149" s="127" t="str">
        <f t="shared" ca="1" si="277"/>
        <v/>
      </c>
      <c r="D1149" s="180">
        <f t="shared" ca="1" si="278"/>
        <v>500</v>
      </c>
      <c r="E1149" s="180">
        <f t="shared" ca="1" si="279"/>
        <v>52</v>
      </c>
      <c r="F1149" s="180">
        <f t="shared" ca="1" si="280"/>
        <v>14</v>
      </c>
      <c r="G1149" s="180" t="str">
        <f t="shared" ca="1" si="281"/>
        <v/>
      </c>
      <c r="H1149" s="180">
        <f t="shared" ca="1" si="282"/>
        <v>4862</v>
      </c>
      <c r="I1149" s="183">
        <f t="shared" ca="1" si="283"/>
        <v>29</v>
      </c>
      <c r="J1149" s="176" t="str">
        <f t="shared" ca="1" si="284"/>
        <v/>
      </c>
      <c r="K1149" s="127" t="str">
        <f t="shared" ca="1" si="285"/>
        <v/>
      </c>
      <c r="L1149" s="183" t="str">
        <f t="shared" ca="1" si="286"/>
        <v/>
      </c>
      <c r="M1149" s="127" t="str">
        <f t="shared" ca="1" si="287"/>
        <v/>
      </c>
      <c r="N1149" s="127" t="str">
        <f t="shared" ca="1" si="288"/>
        <v/>
      </c>
      <c r="O1149" s="180" t="str">
        <f t="shared" ca="1" si="289"/>
        <v/>
      </c>
      <c r="P1149" s="183" t="str">
        <f t="shared" ca="1" si="290"/>
        <v/>
      </c>
      <c r="Q1149" s="120" t="str">
        <f t="shared" ca="1" si="292"/>
        <v/>
      </c>
      <c r="R1149" s="77">
        <f ca="1">IFERROR(SUM($I$15:I1149)/$N$5,"")</f>
        <v>0.23149295076798343</v>
      </c>
    </row>
    <row r="1150" spans="1:18" x14ac:dyDescent="0.25">
      <c r="A1150" s="169">
        <v>21</v>
      </c>
      <c r="B1150" s="174">
        <f t="shared" si="291"/>
        <v>43607.583333330578</v>
      </c>
      <c r="C1150" s="127" t="str">
        <f t="shared" ca="1" si="277"/>
        <v/>
      </c>
      <c r="D1150" s="180">
        <f t="shared" ca="1" si="278"/>
        <v>504</v>
      </c>
      <c r="E1150" s="180">
        <f t="shared" ca="1" si="279"/>
        <v>52</v>
      </c>
      <c r="F1150" s="180">
        <f t="shared" ca="1" si="280"/>
        <v>12</v>
      </c>
      <c r="G1150" s="180" t="str">
        <f t="shared" ca="1" si="281"/>
        <v/>
      </c>
      <c r="H1150" s="180">
        <f t="shared" ca="1" si="282"/>
        <v>4795</v>
      </c>
      <c r="I1150" s="183">
        <f t="shared" ca="1" si="283"/>
        <v>30</v>
      </c>
      <c r="J1150" s="176" t="str">
        <f t="shared" ca="1" si="284"/>
        <v/>
      </c>
      <c r="K1150" s="127" t="str">
        <f t="shared" ca="1" si="285"/>
        <v/>
      </c>
      <c r="L1150" s="183" t="str">
        <f t="shared" ca="1" si="286"/>
        <v/>
      </c>
      <c r="M1150" s="127" t="str">
        <f t="shared" ca="1" si="287"/>
        <v/>
      </c>
      <c r="N1150" s="127" t="str">
        <f t="shared" ca="1" si="288"/>
        <v/>
      </c>
      <c r="O1150" s="180" t="str">
        <f t="shared" ca="1" si="289"/>
        <v/>
      </c>
      <c r="P1150" s="183" t="str">
        <f t="shared" ca="1" si="290"/>
        <v/>
      </c>
      <c r="Q1150" s="120" t="str">
        <f t="shared" ca="1" si="292"/>
        <v/>
      </c>
      <c r="R1150" s="77">
        <f ca="1">IFERROR(SUM($I$15:I1150)/$N$5,"")</f>
        <v>0.23166186207828476</v>
      </c>
    </row>
    <row r="1151" spans="1:18" x14ac:dyDescent="0.25">
      <c r="A1151" s="169">
        <v>22</v>
      </c>
      <c r="B1151" s="174">
        <f t="shared" si="291"/>
        <v>43607.624999997242</v>
      </c>
      <c r="C1151" s="127" t="str">
        <f t="shared" ca="1" si="277"/>
        <v/>
      </c>
      <c r="D1151" s="180">
        <f t="shared" ca="1" si="278"/>
        <v>505</v>
      </c>
      <c r="E1151" s="180">
        <f t="shared" ca="1" si="279"/>
        <v>54</v>
      </c>
      <c r="F1151" s="180">
        <f t="shared" ca="1" si="280"/>
        <v>13</v>
      </c>
      <c r="G1151" s="180">
        <f t="shared" ca="1" si="281"/>
        <v>196.73</v>
      </c>
      <c r="H1151" s="180">
        <f t="shared" ca="1" si="282"/>
        <v>4686</v>
      </c>
      <c r="I1151" s="183">
        <f t="shared" ca="1" si="283"/>
        <v>27</v>
      </c>
      <c r="J1151" s="176" t="str">
        <f t="shared" ca="1" si="284"/>
        <v/>
      </c>
      <c r="K1151" s="127" t="str">
        <f t="shared" ca="1" si="285"/>
        <v/>
      </c>
      <c r="L1151" s="183" t="str">
        <f t="shared" ca="1" si="286"/>
        <v/>
      </c>
      <c r="M1151" s="127" t="str">
        <f t="shared" ca="1" si="287"/>
        <v/>
      </c>
      <c r="N1151" s="127" t="str">
        <f t="shared" ca="1" si="288"/>
        <v/>
      </c>
      <c r="O1151" s="180" t="str">
        <f t="shared" ca="1" si="289"/>
        <v/>
      </c>
      <c r="P1151" s="183" t="str">
        <f t="shared" ca="1" si="290"/>
        <v/>
      </c>
      <c r="Q1151" s="120" t="str">
        <f t="shared" ca="1" si="292"/>
        <v/>
      </c>
      <c r="R1151" s="77">
        <f ca="1">IFERROR(SUM($I$15:I1151)/$N$5,"")</f>
        <v>0.23181388225755598</v>
      </c>
    </row>
    <row r="1152" spans="1:18" x14ac:dyDescent="0.25">
      <c r="A1152" s="169">
        <v>23</v>
      </c>
      <c r="B1152" s="174">
        <f t="shared" si="291"/>
        <v>43607.666666663907</v>
      </c>
      <c r="C1152" s="127" t="str">
        <f t="shared" ca="1" si="277"/>
        <v/>
      </c>
      <c r="D1152" s="180">
        <f t="shared" ca="1" si="278"/>
        <v>499</v>
      </c>
      <c r="E1152" s="180">
        <f t="shared" ca="1" si="279"/>
        <v>54</v>
      </c>
      <c r="F1152" s="180">
        <f t="shared" ca="1" si="280"/>
        <v>14</v>
      </c>
      <c r="G1152" s="180" t="str">
        <f t="shared" ca="1" si="281"/>
        <v/>
      </c>
      <c r="H1152" s="180">
        <f t="shared" ca="1" si="282"/>
        <v>4307</v>
      </c>
      <c r="I1152" s="183">
        <f t="shared" ca="1" si="283"/>
        <v>23</v>
      </c>
      <c r="J1152" s="176" t="str">
        <f t="shared" ca="1" si="284"/>
        <v/>
      </c>
      <c r="K1152" s="127" t="str">
        <f t="shared" ca="1" si="285"/>
        <v/>
      </c>
      <c r="L1152" s="183" t="str">
        <f t="shared" ca="1" si="286"/>
        <v/>
      </c>
      <c r="M1152" s="127" t="str">
        <f t="shared" ca="1" si="287"/>
        <v/>
      </c>
      <c r="N1152" s="127" t="str">
        <f t="shared" ca="1" si="288"/>
        <v/>
      </c>
      <c r="O1152" s="180" t="str">
        <f t="shared" ca="1" si="289"/>
        <v/>
      </c>
      <c r="P1152" s="183" t="str">
        <f t="shared" ca="1" si="290"/>
        <v/>
      </c>
      <c r="Q1152" s="120" t="str">
        <f t="shared" ca="1" si="292"/>
        <v/>
      </c>
      <c r="R1152" s="77">
        <f ca="1">IFERROR(SUM($I$15:I1152)/$N$5,"")</f>
        <v>0.231943380928787</v>
      </c>
    </row>
    <row r="1153" spans="1:18" x14ac:dyDescent="0.25">
      <c r="A1153" s="169">
        <v>24</v>
      </c>
      <c r="B1153" s="174">
        <f t="shared" si="291"/>
        <v>43607.708333330571</v>
      </c>
      <c r="C1153" s="127" t="str">
        <f t="shared" ca="1" si="277"/>
        <v/>
      </c>
      <c r="D1153" s="180">
        <f t="shared" ca="1" si="278"/>
        <v>494</v>
      </c>
      <c r="E1153" s="180">
        <f t="shared" ca="1" si="279"/>
        <v>54</v>
      </c>
      <c r="F1153" s="180">
        <f t="shared" ca="1" si="280"/>
        <v>13</v>
      </c>
      <c r="G1153" s="180" t="str">
        <f t="shared" ca="1" si="281"/>
        <v/>
      </c>
      <c r="H1153" s="180">
        <f t="shared" ca="1" si="282"/>
        <v>4607</v>
      </c>
      <c r="I1153" s="183">
        <f t="shared" ca="1" si="283"/>
        <v>22</v>
      </c>
      <c r="J1153" s="176" t="str">
        <f t="shared" ca="1" si="284"/>
        <v/>
      </c>
      <c r="K1153" s="127" t="str">
        <f t="shared" ca="1" si="285"/>
        <v/>
      </c>
      <c r="L1153" s="183" t="str">
        <f t="shared" ca="1" si="286"/>
        <v/>
      </c>
      <c r="M1153" s="127" t="str">
        <f t="shared" ca="1" si="287"/>
        <v/>
      </c>
      <c r="N1153" s="127" t="str">
        <f t="shared" ca="1" si="288"/>
        <v/>
      </c>
      <c r="O1153" s="180" t="str">
        <f t="shared" ca="1" si="289"/>
        <v/>
      </c>
      <c r="P1153" s="183" t="str">
        <f t="shared" ca="1" si="290"/>
        <v/>
      </c>
      <c r="Q1153" s="120" t="str">
        <f t="shared" ca="1" si="292"/>
        <v/>
      </c>
      <c r="R1153" s="77">
        <f ca="1">IFERROR(SUM($I$15:I1153)/$N$5,"")</f>
        <v>0.23206724922300798</v>
      </c>
    </row>
    <row r="1154" spans="1:18" x14ac:dyDescent="0.25">
      <c r="A1154" s="169">
        <v>25</v>
      </c>
      <c r="B1154" s="174">
        <f t="shared" si="291"/>
        <v>43607.749999997235</v>
      </c>
      <c r="C1154" s="127" t="str">
        <f t="shared" ca="1" si="277"/>
        <v/>
      </c>
      <c r="D1154" s="180">
        <f t="shared" ca="1" si="278"/>
        <v>506</v>
      </c>
      <c r="E1154" s="180">
        <f t="shared" ca="1" si="279"/>
        <v>54</v>
      </c>
      <c r="F1154" s="180">
        <f t="shared" ca="1" si="280"/>
        <v>14</v>
      </c>
      <c r="G1154" s="180" t="str">
        <f t="shared" ca="1" si="281"/>
        <v/>
      </c>
      <c r="H1154" s="180">
        <f t="shared" ca="1" si="282"/>
        <v>4708</v>
      </c>
      <c r="I1154" s="183">
        <f t="shared" ca="1" si="283"/>
        <v>22</v>
      </c>
      <c r="J1154" s="176" t="str">
        <f t="shared" ca="1" si="284"/>
        <v/>
      </c>
      <c r="K1154" s="127" t="str">
        <f t="shared" ca="1" si="285"/>
        <v/>
      </c>
      <c r="L1154" s="183" t="str">
        <f t="shared" ca="1" si="286"/>
        <v/>
      </c>
      <c r="M1154" s="127" t="str">
        <f t="shared" ca="1" si="287"/>
        <v/>
      </c>
      <c r="N1154" s="127" t="str">
        <f t="shared" ca="1" si="288"/>
        <v/>
      </c>
      <c r="O1154" s="180" t="str">
        <f t="shared" ca="1" si="289"/>
        <v/>
      </c>
      <c r="P1154" s="183" t="str">
        <f t="shared" ca="1" si="290"/>
        <v/>
      </c>
      <c r="Q1154" s="120" t="str">
        <f t="shared" ca="1" si="292"/>
        <v/>
      </c>
      <c r="R1154" s="77">
        <f ca="1">IFERROR(SUM($I$15:I1154)/$N$5,"")</f>
        <v>0.23219111751722896</v>
      </c>
    </row>
    <row r="1155" spans="1:18" x14ac:dyDescent="0.25">
      <c r="A1155" s="169">
        <v>26</v>
      </c>
      <c r="B1155" s="174">
        <f t="shared" si="291"/>
        <v>43607.791666663899</v>
      </c>
      <c r="C1155" s="127" t="str">
        <f t="shared" ca="1" si="277"/>
        <v/>
      </c>
      <c r="D1155" s="180">
        <f t="shared" ca="1" si="278"/>
        <v>499</v>
      </c>
      <c r="E1155" s="180">
        <f t="shared" ca="1" si="279"/>
        <v>54</v>
      </c>
      <c r="F1155" s="180">
        <f t="shared" ca="1" si="280"/>
        <v>10</v>
      </c>
      <c r="G1155" s="180" t="str">
        <f t="shared" ca="1" si="281"/>
        <v/>
      </c>
      <c r="H1155" s="180">
        <f t="shared" ca="1" si="282"/>
        <v>4726</v>
      </c>
      <c r="I1155" s="183">
        <f t="shared" ca="1" si="283"/>
        <v>23</v>
      </c>
      <c r="J1155" s="176" t="str">
        <f t="shared" ca="1" si="284"/>
        <v/>
      </c>
      <c r="K1155" s="127" t="str">
        <f t="shared" ca="1" si="285"/>
        <v/>
      </c>
      <c r="L1155" s="183" t="str">
        <f t="shared" ca="1" si="286"/>
        <v/>
      </c>
      <c r="M1155" s="127" t="str">
        <f t="shared" ca="1" si="287"/>
        <v/>
      </c>
      <c r="N1155" s="127" t="str">
        <f t="shared" ca="1" si="288"/>
        <v/>
      </c>
      <c r="O1155" s="180" t="str">
        <f t="shared" ca="1" si="289"/>
        <v/>
      </c>
      <c r="P1155" s="183" t="str">
        <f t="shared" ca="1" si="290"/>
        <v/>
      </c>
      <c r="Q1155" s="120" t="str">
        <f t="shared" ca="1" si="292"/>
        <v/>
      </c>
      <c r="R1155" s="77">
        <f ca="1">IFERROR(SUM($I$15:I1155)/$N$5,"")</f>
        <v>0.23232061618845998</v>
      </c>
    </row>
    <row r="1156" spans="1:18" x14ac:dyDescent="0.25">
      <c r="A1156" s="169">
        <v>27</v>
      </c>
      <c r="B1156" s="174">
        <f t="shared" si="291"/>
        <v>43607.833333330564</v>
      </c>
      <c r="C1156" s="127" t="str">
        <f t="shared" ca="1" si="277"/>
        <v/>
      </c>
      <c r="D1156" s="180">
        <f t="shared" ca="1" si="278"/>
        <v>507</v>
      </c>
      <c r="E1156" s="180">
        <f t="shared" ca="1" si="279"/>
        <v>54</v>
      </c>
      <c r="F1156" s="180">
        <f t="shared" ca="1" si="280"/>
        <v>10</v>
      </c>
      <c r="G1156" s="180" t="str">
        <f t="shared" ca="1" si="281"/>
        <v/>
      </c>
      <c r="H1156" s="180">
        <f t="shared" ca="1" si="282"/>
        <v>4681</v>
      </c>
      <c r="I1156" s="183">
        <f t="shared" ca="1" si="283"/>
        <v>24</v>
      </c>
      <c r="J1156" s="176" t="str">
        <f t="shared" ca="1" si="284"/>
        <v/>
      </c>
      <c r="K1156" s="127" t="str">
        <f t="shared" ca="1" si="285"/>
        <v/>
      </c>
      <c r="L1156" s="183" t="str">
        <f t="shared" ca="1" si="286"/>
        <v/>
      </c>
      <c r="M1156" s="127" t="str">
        <f t="shared" ca="1" si="287"/>
        <v/>
      </c>
      <c r="N1156" s="127" t="str">
        <f t="shared" ca="1" si="288"/>
        <v/>
      </c>
      <c r="O1156" s="180" t="str">
        <f t="shared" ca="1" si="289"/>
        <v/>
      </c>
      <c r="P1156" s="183" t="str">
        <f t="shared" ca="1" si="290"/>
        <v/>
      </c>
      <c r="Q1156" s="120" t="str">
        <f t="shared" ca="1" si="292"/>
        <v/>
      </c>
      <c r="R1156" s="77">
        <f ca="1">IFERROR(SUM($I$15:I1156)/$N$5,"")</f>
        <v>0.23245574523670104</v>
      </c>
    </row>
    <row r="1157" spans="1:18" x14ac:dyDescent="0.25">
      <c r="A1157" s="169">
        <v>28</v>
      </c>
      <c r="B1157" s="174">
        <f t="shared" si="291"/>
        <v>43607.874999997228</v>
      </c>
      <c r="C1157" s="127" t="str">
        <f t="shared" ca="1" si="277"/>
        <v/>
      </c>
      <c r="D1157" s="180">
        <f t="shared" ca="1" si="278"/>
        <v>497</v>
      </c>
      <c r="E1157" s="180">
        <f t="shared" ca="1" si="279"/>
        <v>54</v>
      </c>
      <c r="F1157" s="180">
        <f t="shared" ca="1" si="280"/>
        <v>12</v>
      </c>
      <c r="G1157" s="180" t="str">
        <f t="shared" ca="1" si="281"/>
        <v/>
      </c>
      <c r="H1157" s="180">
        <f t="shared" ca="1" si="282"/>
        <v>4430</v>
      </c>
      <c r="I1157" s="183">
        <f t="shared" ca="1" si="283"/>
        <v>22</v>
      </c>
      <c r="J1157" s="176" t="str">
        <f t="shared" ca="1" si="284"/>
        <v/>
      </c>
      <c r="K1157" s="127" t="str">
        <f t="shared" ca="1" si="285"/>
        <v/>
      </c>
      <c r="L1157" s="183" t="str">
        <f t="shared" ca="1" si="286"/>
        <v/>
      </c>
      <c r="M1157" s="127" t="str">
        <f t="shared" ca="1" si="287"/>
        <v/>
      </c>
      <c r="N1157" s="127" t="str">
        <f t="shared" ca="1" si="288"/>
        <v/>
      </c>
      <c r="O1157" s="180" t="str">
        <f t="shared" ca="1" si="289"/>
        <v/>
      </c>
      <c r="P1157" s="183" t="str">
        <f t="shared" ca="1" si="290"/>
        <v/>
      </c>
      <c r="Q1157" s="120" t="str">
        <f t="shared" ca="1" si="292"/>
        <v/>
      </c>
      <c r="R1157" s="77">
        <f ca="1">IFERROR(SUM($I$15:I1157)/$N$5,"")</f>
        <v>0.23257961353092202</v>
      </c>
    </row>
    <row r="1158" spans="1:18" x14ac:dyDescent="0.25">
      <c r="A1158" s="169">
        <v>29</v>
      </c>
      <c r="B1158" s="174">
        <f t="shared" si="291"/>
        <v>43607.916666663892</v>
      </c>
      <c r="C1158" s="127" t="str">
        <f t="shared" ca="1" si="277"/>
        <v/>
      </c>
      <c r="D1158" s="180">
        <f t="shared" ca="1" si="278"/>
        <v>506</v>
      </c>
      <c r="E1158" s="180">
        <f t="shared" ca="1" si="279"/>
        <v>54</v>
      </c>
      <c r="F1158" s="180">
        <f t="shared" ca="1" si="280"/>
        <v>10</v>
      </c>
      <c r="G1158" s="180" t="str">
        <f t="shared" ca="1" si="281"/>
        <v/>
      </c>
      <c r="H1158" s="180">
        <f t="shared" ca="1" si="282"/>
        <v>4398</v>
      </c>
      <c r="I1158" s="183">
        <f t="shared" ca="1" si="283"/>
        <v>23</v>
      </c>
      <c r="J1158" s="176" t="str">
        <f t="shared" ca="1" si="284"/>
        <v/>
      </c>
      <c r="K1158" s="127" t="str">
        <f t="shared" ca="1" si="285"/>
        <v/>
      </c>
      <c r="L1158" s="183" t="str">
        <f t="shared" ca="1" si="286"/>
        <v/>
      </c>
      <c r="M1158" s="127" t="str">
        <f t="shared" ca="1" si="287"/>
        <v/>
      </c>
      <c r="N1158" s="127" t="str">
        <f t="shared" ca="1" si="288"/>
        <v/>
      </c>
      <c r="O1158" s="180" t="str">
        <f t="shared" ca="1" si="289"/>
        <v/>
      </c>
      <c r="P1158" s="183" t="str">
        <f t="shared" ca="1" si="290"/>
        <v/>
      </c>
      <c r="Q1158" s="120" t="str">
        <f t="shared" ca="1" si="292"/>
        <v/>
      </c>
      <c r="R1158" s="77">
        <f ca="1">IFERROR(SUM($I$15:I1158)/$N$5,"")</f>
        <v>0.23270911220215307</v>
      </c>
    </row>
    <row r="1159" spans="1:18" x14ac:dyDescent="0.25">
      <c r="A1159" s="169">
        <v>30</v>
      </c>
      <c r="B1159" s="174">
        <f t="shared" si="291"/>
        <v>43607.958333330556</v>
      </c>
      <c r="C1159" s="127" t="str">
        <f t="shared" ca="1" si="277"/>
        <v/>
      </c>
      <c r="D1159" s="180">
        <f t="shared" ca="1" si="278"/>
        <v>489</v>
      </c>
      <c r="E1159" s="180">
        <f t="shared" ca="1" si="279"/>
        <v>54</v>
      </c>
      <c r="F1159" s="180">
        <f t="shared" ca="1" si="280"/>
        <v>12</v>
      </c>
      <c r="G1159" s="180" t="str">
        <f t="shared" ca="1" si="281"/>
        <v/>
      </c>
      <c r="H1159" s="180">
        <f t="shared" ca="1" si="282"/>
        <v>4476</v>
      </c>
      <c r="I1159" s="183">
        <f t="shared" ca="1" si="283"/>
        <v>21</v>
      </c>
      <c r="J1159" s="176" t="str">
        <f t="shared" ca="1" si="284"/>
        <v/>
      </c>
      <c r="K1159" s="127" t="str">
        <f t="shared" ca="1" si="285"/>
        <v/>
      </c>
      <c r="L1159" s="183" t="str">
        <f t="shared" ca="1" si="286"/>
        <v/>
      </c>
      <c r="M1159" s="127" t="str">
        <f t="shared" ca="1" si="287"/>
        <v/>
      </c>
      <c r="N1159" s="127" t="str">
        <f t="shared" ca="1" si="288"/>
        <v/>
      </c>
      <c r="O1159" s="180" t="str">
        <f t="shared" ca="1" si="289"/>
        <v/>
      </c>
      <c r="P1159" s="183" t="str">
        <f t="shared" ca="1" si="290"/>
        <v/>
      </c>
      <c r="Q1159" s="120" t="str">
        <f t="shared" ca="1" si="292"/>
        <v/>
      </c>
      <c r="R1159" s="77">
        <f ca="1">IFERROR(SUM($I$15:I1159)/$N$5,"")</f>
        <v>0.23282735011936398</v>
      </c>
    </row>
    <row r="1160" spans="1:18" x14ac:dyDescent="0.25">
      <c r="A1160" s="169">
        <v>31</v>
      </c>
      <c r="B1160" s="174">
        <f t="shared" si="291"/>
        <v>43607.999999997221</v>
      </c>
      <c r="C1160" s="127" t="str">
        <f t="shared" ca="1" si="277"/>
        <v/>
      </c>
      <c r="D1160" s="180">
        <f t="shared" ca="1" si="278"/>
        <v>493</v>
      </c>
      <c r="E1160" s="180">
        <f t="shared" ca="1" si="279"/>
        <v>54</v>
      </c>
      <c r="F1160" s="180">
        <f t="shared" ca="1" si="280"/>
        <v>10</v>
      </c>
      <c r="G1160" s="180" t="str">
        <f t="shared" ca="1" si="281"/>
        <v/>
      </c>
      <c r="H1160" s="180">
        <f t="shared" ca="1" si="282"/>
        <v>4449</v>
      </c>
      <c r="I1160" s="183">
        <f t="shared" ca="1" si="283"/>
        <v>20</v>
      </c>
      <c r="J1160" s="176" t="str">
        <f t="shared" ca="1" si="284"/>
        <v/>
      </c>
      <c r="K1160" s="127" t="str">
        <f t="shared" ca="1" si="285"/>
        <v/>
      </c>
      <c r="L1160" s="183" t="str">
        <f t="shared" ca="1" si="286"/>
        <v/>
      </c>
      <c r="M1160" s="127" t="str">
        <f t="shared" ca="1" si="287"/>
        <v/>
      </c>
      <c r="N1160" s="127" t="str">
        <f t="shared" ca="1" si="288"/>
        <v/>
      </c>
      <c r="O1160" s="180" t="str">
        <f t="shared" ca="1" si="289"/>
        <v/>
      </c>
      <c r="P1160" s="183" t="str">
        <f t="shared" ca="1" si="290"/>
        <v/>
      </c>
      <c r="Q1160" s="120" t="str">
        <f t="shared" ca="1" si="292"/>
        <v/>
      </c>
      <c r="R1160" s="77">
        <f ca="1">IFERROR(SUM($I$15:I1160)/$N$5,"")</f>
        <v>0.23293995765956488</v>
      </c>
    </row>
    <row r="1161" spans="1:18" x14ac:dyDescent="0.25">
      <c r="A1161" s="169">
        <v>32</v>
      </c>
      <c r="B1161" s="174">
        <f t="shared" si="291"/>
        <v>43608.041666663885</v>
      </c>
      <c r="C1161" s="127" t="str">
        <f t="shared" ca="1" si="277"/>
        <v/>
      </c>
      <c r="D1161" s="180">
        <f t="shared" ca="1" si="278"/>
        <v>505</v>
      </c>
      <c r="E1161" s="180">
        <f t="shared" ca="1" si="279"/>
        <v>54</v>
      </c>
      <c r="F1161" s="180">
        <f t="shared" ca="1" si="280"/>
        <v>11</v>
      </c>
      <c r="G1161" s="180" t="str">
        <f t="shared" ca="1" si="281"/>
        <v/>
      </c>
      <c r="H1161" s="180">
        <f t="shared" ca="1" si="282"/>
        <v>4833</v>
      </c>
      <c r="I1161" s="183">
        <f t="shared" ca="1" si="283"/>
        <v>24</v>
      </c>
      <c r="J1161" s="176" t="str">
        <f t="shared" ca="1" si="284"/>
        <v/>
      </c>
      <c r="K1161" s="127" t="str">
        <f t="shared" ca="1" si="285"/>
        <v/>
      </c>
      <c r="L1161" s="183" t="str">
        <f t="shared" ca="1" si="286"/>
        <v/>
      </c>
      <c r="M1161" s="127" t="str">
        <f t="shared" ca="1" si="287"/>
        <v/>
      </c>
      <c r="N1161" s="127" t="str">
        <f t="shared" ca="1" si="288"/>
        <v/>
      </c>
      <c r="O1161" s="180" t="str">
        <f t="shared" ca="1" si="289"/>
        <v/>
      </c>
      <c r="P1161" s="183" t="str">
        <f t="shared" ca="1" si="290"/>
        <v/>
      </c>
      <c r="Q1161" s="120" t="str">
        <f t="shared" ca="1" si="292"/>
        <v/>
      </c>
      <c r="R1161" s="77">
        <f ca="1">IFERROR(SUM($I$15:I1161)/$N$5,"")</f>
        <v>0.23307508670780597</v>
      </c>
    </row>
    <row r="1162" spans="1:18" x14ac:dyDescent="0.25">
      <c r="A1162" s="169">
        <v>33</v>
      </c>
      <c r="B1162" s="174">
        <f t="shared" si="291"/>
        <v>43608.083333330549</v>
      </c>
      <c r="C1162" s="127" t="str">
        <f t="shared" ca="1" si="277"/>
        <v/>
      </c>
      <c r="D1162" s="180">
        <f t="shared" ca="1" si="278"/>
        <v>498</v>
      </c>
      <c r="E1162" s="180">
        <f t="shared" ca="1" si="279"/>
        <v>54</v>
      </c>
      <c r="F1162" s="180">
        <f t="shared" ca="1" si="280"/>
        <v>12</v>
      </c>
      <c r="G1162" s="180" t="str">
        <f t="shared" ca="1" si="281"/>
        <v/>
      </c>
      <c r="H1162" s="180">
        <f t="shared" ca="1" si="282"/>
        <v>4847</v>
      </c>
      <c r="I1162" s="183">
        <f t="shared" ca="1" si="283"/>
        <v>22</v>
      </c>
      <c r="J1162" s="176" t="str">
        <f t="shared" ca="1" si="284"/>
        <v/>
      </c>
      <c r="K1162" s="127" t="str">
        <f t="shared" ca="1" si="285"/>
        <v/>
      </c>
      <c r="L1162" s="183" t="str">
        <f t="shared" ca="1" si="286"/>
        <v/>
      </c>
      <c r="M1162" s="127" t="str">
        <f t="shared" ca="1" si="287"/>
        <v/>
      </c>
      <c r="N1162" s="127" t="str">
        <f t="shared" ca="1" si="288"/>
        <v/>
      </c>
      <c r="O1162" s="180" t="str">
        <f t="shared" ca="1" si="289"/>
        <v/>
      </c>
      <c r="P1162" s="183" t="str">
        <f t="shared" ca="1" si="290"/>
        <v/>
      </c>
      <c r="Q1162" s="120" t="str">
        <f t="shared" ca="1" si="292"/>
        <v/>
      </c>
      <c r="R1162" s="77">
        <f ca="1">IFERROR(SUM($I$15:I1162)/$N$5,"")</f>
        <v>0.23319895500202695</v>
      </c>
    </row>
    <row r="1163" spans="1:18" x14ac:dyDescent="0.25">
      <c r="A1163" s="169">
        <v>34</v>
      </c>
      <c r="B1163" s="174">
        <f t="shared" si="291"/>
        <v>43608.124999997213</v>
      </c>
      <c r="C1163" s="127" t="str">
        <f t="shared" ca="1" si="277"/>
        <v/>
      </c>
      <c r="D1163" s="180">
        <f t="shared" ca="1" si="278"/>
        <v>510</v>
      </c>
      <c r="E1163" s="180">
        <f t="shared" ca="1" si="279"/>
        <v>54</v>
      </c>
      <c r="F1163" s="180">
        <f t="shared" ca="1" si="280"/>
        <v>13</v>
      </c>
      <c r="G1163" s="180" t="str">
        <f t="shared" ca="1" si="281"/>
        <v/>
      </c>
      <c r="H1163" s="180">
        <f t="shared" ca="1" si="282"/>
        <v>4298</v>
      </c>
      <c r="I1163" s="183">
        <f t="shared" ca="1" si="283"/>
        <v>23</v>
      </c>
      <c r="J1163" s="176" t="str">
        <f t="shared" ca="1" si="284"/>
        <v/>
      </c>
      <c r="K1163" s="127" t="str">
        <f t="shared" ca="1" si="285"/>
        <v/>
      </c>
      <c r="L1163" s="183" t="str">
        <f t="shared" ca="1" si="286"/>
        <v/>
      </c>
      <c r="M1163" s="127" t="str">
        <f t="shared" ca="1" si="287"/>
        <v/>
      </c>
      <c r="N1163" s="127" t="str">
        <f t="shared" ca="1" si="288"/>
        <v/>
      </c>
      <c r="O1163" s="180" t="str">
        <f t="shared" ca="1" si="289"/>
        <v/>
      </c>
      <c r="P1163" s="183" t="str">
        <f t="shared" ca="1" si="290"/>
        <v/>
      </c>
      <c r="Q1163" s="120" t="str">
        <f t="shared" ca="1" si="292"/>
        <v/>
      </c>
      <c r="R1163" s="77">
        <f ca="1">IFERROR(SUM($I$15:I1163)/$N$5,"")</f>
        <v>0.23332845367325797</v>
      </c>
    </row>
    <row r="1164" spans="1:18" x14ac:dyDescent="0.25">
      <c r="A1164" s="169">
        <v>35</v>
      </c>
      <c r="B1164" s="174">
        <f t="shared" si="291"/>
        <v>43608.166666663878</v>
      </c>
      <c r="C1164" s="127" t="str">
        <f t="shared" ca="1" si="277"/>
        <v/>
      </c>
      <c r="D1164" s="180">
        <f t="shared" ca="1" si="278"/>
        <v>495</v>
      </c>
      <c r="E1164" s="180">
        <f t="shared" ca="1" si="279"/>
        <v>54</v>
      </c>
      <c r="F1164" s="180">
        <f t="shared" ca="1" si="280"/>
        <v>11</v>
      </c>
      <c r="G1164" s="180" t="str">
        <f t="shared" ca="1" si="281"/>
        <v/>
      </c>
      <c r="H1164" s="180">
        <f t="shared" ca="1" si="282"/>
        <v>4576</v>
      </c>
      <c r="I1164" s="183">
        <f t="shared" ca="1" si="283"/>
        <v>23</v>
      </c>
      <c r="J1164" s="176" t="str">
        <f t="shared" ca="1" si="284"/>
        <v/>
      </c>
      <c r="K1164" s="127" t="str">
        <f t="shared" ca="1" si="285"/>
        <v/>
      </c>
      <c r="L1164" s="183" t="str">
        <f t="shared" ca="1" si="286"/>
        <v/>
      </c>
      <c r="M1164" s="127" t="str">
        <f t="shared" ca="1" si="287"/>
        <v/>
      </c>
      <c r="N1164" s="127" t="str">
        <f t="shared" ca="1" si="288"/>
        <v/>
      </c>
      <c r="O1164" s="180" t="str">
        <f t="shared" ca="1" si="289"/>
        <v/>
      </c>
      <c r="P1164" s="183" t="str">
        <f t="shared" ca="1" si="290"/>
        <v/>
      </c>
      <c r="Q1164" s="120" t="str">
        <f t="shared" ca="1" si="292"/>
        <v/>
      </c>
      <c r="R1164" s="77">
        <f ca="1">IFERROR(SUM($I$15:I1164)/$N$5,"")</f>
        <v>0.23345795234448899</v>
      </c>
    </row>
    <row r="1165" spans="1:18" x14ac:dyDescent="0.25">
      <c r="A1165" s="169">
        <v>36</v>
      </c>
      <c r="B1165" s="174">
        <f t="shared" si="291"/>
        <v>43608.208333330542</v>
      </c>
      <c r="C1165" s="127" t="str">
        <f t="shared" ca="1" si="277"/>
        <v/>
      </c>
      <c r="D1165" s="180">
        <f t="shared" ca="1" si="278"/>
        <v>501</v>
      </c>
      <c r="E1165" s="180">
        <f t="shared" ca="1" si="279"/>
        <v>54</v>
      </c>
      <c r="F1165" s="180">
        <f t="shared" ca="1" si="280"/>
        <v>10</v>
      </c>
      <c r="G1165" s="180" t="str">
        <f t="shared" ca="1" si="281"/>
        <v/>
      </c>
      <c r="H1165" s="180">
        <f t="shared" ca="1" si="282"/>
        <v>5086</v>
      </c>
      <c r="I1165" s="183">
        <f t="shared" ca="1" si="283"/>
        <v>22</v>
      </c>
      <c r="J1165" s="176" t="str">
        <f t="shared" ca="1" si="284"/>
        <v/>
      </c>
      <c r="K1165" s="127" t="str">
        <f t="shared" ca="1" si="285"/>
        <v/>
      </c>
      <c r="L1165" s="183" t="str">
        <f t="shared" ca="1" si="286"/>
        <v/>
      </c>
      <c r="M1165" s="127" t="str">
        <f t="shared" ca="1" si="287"/>
        <v/>
      </c>
      <c r="N1165" s="127" t="str">
        <f t="shared" ca="1" si="288"/>
        <v/>
      </c>
      <c r="O1165" s="180" t="str">
        <f t="shared" ca="1" si="289"/>
        <v/>
      </c>
      <c r="P1165" s="183" t="str">
        <f t="shared" ca="1" si="290"/>
        <v/>
      </c>
      <c r="Q1165" s="120" t="str">
        <f t="shared" ca="1" si="292"/>
        <v/>
      </c>
      <c r="R1165" s="77">
        <f ca="1">IFERROR(SUM($I$15:I1165)/$N$5,"")</f>
        <v>0.23358182063870997</v>
      </c>
    </row>
    <row r="1166" spans="1:18" x14ac:dyDescent="0.25">
      <c r="A1166" s="169">
        <v>37</v>
      </c>
      <c r="B1166" s="174">
        <f t="shared" si="291"/>
        <v>43608.249999997206</v>
      </c>
      <c r="C1166" s="127" t="str">
        <f t="shared" ca="1" si="277"/>
        <v/>
      </c>
      <c r="D1166" s="180">
        <f t="shared" ca="1" si="278"/>
        <v>491</v>
      </c>
      <c r="E1166" s="180">
        <f t="shared" ca="1" si="279"/>
        <v>54</v>
      </c>
      <c r="F1166" s="180">
        <f t="shared" ca="1" si="280"/>
        <v>12</v>
      </c>
      <c r="G1166" s="180" t="str">
        <f t="shared" ca="1" si="281"/>
        <v/>
      </c>
      <c r="H1166" s="180">
        <f t="shared" ca="1" si="282"/>
        <v>4540</v>
      </c>
      <c r="I1166" s="183">
        <f t="shared" ca="1" si="283"/>
        <v>21</v>
      </c>
      <c r="J1166" s="176" t="str">
        <f t="shared" ca="1" si="284"/>
        <v/>
      </c>
      <c r="K1166" s="127" t="str">
        <f t="shared" ca="1" si="285"/>
        <v/>
      </c>
      <c r="L1166" s="183" t="str">
        <f t="shared" ca="1" si="286"/>
        <v/>
      </c>
      <c r="M1166" s="127" t="str">
        <f t="shared" ca="1" si="287"/>
        <v/>
      </c>
      <c r="N1166" s="127" t="str">
        <f t="shared" ca="1" si="288"/>
        <v/>
      </c>
      <c r="O1166" s="180" t="str">
        <f t="shared" ca="1" si="289"/>
        <v/>
      </c>
      <c r="P1166" s="183" t="str">
        <f t="shared" ca="1" si="290"/>
        <v/>
      </c>
      <c r="Q1166" s="120" t="str">
        <f t="shared" ca="1" si="292"/>
        <v/>
      </c>
      <c r="R1166" s="77">
        <f ca="1">IFERROR(SUM($I$15:I1166)/$N$5,"")</f>
        <v>0.23370005855592091</v>
      </c>
    </row>
    <row r="1167" spans="1:18" x14ac:dyDescent="0.25">
      <c r="A1167" s="169">
        <v>14</v>
      </c>
      <c r="B1167" s="174">
        <f t="shared" si="291"/>
        <v>43608.29166666387</v>
      </c>
      <c r="C1167" s="127" t="str">
        <f t="shared" ca="1" si="277"/>
        <v/>
      </c>
      <c r="D1167" s="180">
        <f t="shared" ca="1" si="278"/>
        <v>498</v>
      </c>
      <c r="E1167" s="180">
        <f t="shared" ca="1" si="279"/>
        <v>54</v>
      </c>
      <c r="F1167" s="180">
        <f t="shared" ca="1" si="280"/>
        <v>12</v>
      </c>
      <c r="G1167" s="180" t="str">
        <f t="shared" ca="1" si="281"/>
        <v/>
      </c>
      <c r="H1167" s="180">
        <f t="shared" ca="1" si="282"/>
        <v>4847</v>
      </c>
      <c r="I1167" s="183">
        <f t="shared" ca="1" si="283"/>
        <v>22</v>
      </c>
      <c r="J1167" s="176" t="str">
        <f t="shared" ca="1" si="284"/>
        <v/>
      </c>
      <c r="K1167" s="127" t="str">
        <f t="shared" ca="1" si="285"/>
        <v/>
      </c>
      <c r="L1167" s="183" t="str">
        <f t="shared" ca="1" si="286"/>
        <v/>
      </c>
      <c r="M1167" s="127" t="str">
        <f t="shared" ca="1" si="287"/>
        <v/>
      </c>
      <c r="N1167" s="127" t="str">
        <f t="shared" ca="1" si="288"/>
        <v/>
      </c>
      <c r="O1167" s="180" t="str">
        <f t="shared" ca="1" si="289"/>
        <v/>
      </c>
      <c r="P1167" s="183" t="str">
        <f t="shared" ca="1" si="290"/>
        <v/>
      </c>
      <c r="Q1167" s="120" t="str">
        <f t="shared" ca="1" si="292"/>
        <v/>
      </c>
      <c r="R1167" s="77">
        <f ca="1">IFERROR(SUM($I$15:I1167)/$N$5,"")</f>
        <v>0.23382392685014189</v>
      </c>
    </row>
    <row r="1168" spans="1:18" x14ac:dyDescent="0.25">
      <c r="A1168" s="169">
        <v>15</v>
      </c>
      <c r="B1168" s="174">
        <f t="shared" si="291"/>
        <v>43608.333333330535</v>
      </c>
      <c r="C1168" s="127" t="str">
        <f t="shared" ref="C1168:C1231" ca="1" si="293">IF($B1168&gt;$B$10,"",IFERROR(AVERAGE(INDIRECT("'"&amp;TEXT($B1168-TIME(6,1,0),"MM-DD-YY")&amp;"'!C"&amp;$A1168)),""))</f>
        <v/>
      </c>
      <c r="D1168" s="180">
        <f t="shared" ref="D1168:D1231" ca="1" si="294">IF($B1168&gt;$B$10,"",IFERROR(AVERAGE(INDIRECT("'"&amp;TEXT($B1168-TIME(6,1,0),"MM-DD-YY")&amp;"'!D"&amp;$A1168)),""))</f>
        <v>510</v>
      </c>
      <c r="E1168" s="180">
        <f t="shared" ref="E1168:E1231" ca="1" si="295">IF($B1168&gt;$B$10,"",IFERROR(AVERAGE(INDIRECT("'"&amp;TEXT($B1168-TIME(6,1,0),"MM-DD-YY")&amp;"'!E"&amp;$A1168)),""))</f>
        <v>54</v>
      </c>
      <c r="F1168" s="180">
        <f t="shared" ref="F1168:F1231" ca="1" si="296">IF($B1168&gt;$B$10,"",IFERROR(AVERAGE(INDIRECT("'"&amp;TEXT($B1168-TIME(6,1,0),"MM-DD-YY")&amp;"'!P"&amp;$A1168)),""))</f>
        <v>13</v>
      </c>
      <c r="G1168" s="180" t="str">
        <f t="shared" ref="G1168:G1231" ca="1" si="297">IF($B1168&gt;$B$10,"",IFERROR(AVERAGE(INDIRECT("'"&amp;TEXT($B1168-TIME(6,1,0),"MM-DD-YY")&amp;"'!AC"&amp;$A1168)),""))</f>
        <v/>
      </c>
      <c r="H1168" s="180">
        <f t="shared" ref="H1168:H1231" ca="1" si="298">IF($B1168&gt;$B$10,"",IFERROR(AVERAGE(INDIRECT("'"&amp;TEXT($B1168-TIME(6,1,0),"MM-DD-YY")&amp;"'!O"&amp;$A1168)),""))</f>
        <v>4298</v>
      </c>
      <c r="I1168" s="183">
        <f t="shared" ref="I1168:I1231" ca="1" si="299">IF($B1168&gt;$B$10,"",IFERROR(AVERAGE(INDIRECT("'"&amp;TEXT($B1168-TIME(6,1,0),"MM-DD-YY")&amp;"'!Q"&amp;$A1168)),""))</f>
        <v>23</v>
      </c>
      <c r="J1168" s="176" t="str">
        <f t="shared" ref="J1168:J1231" ca="1" si="300">IF($B1168&gt;$B$10,"",IFERROR(AVERAGE(INDIRECT("'"&amp;TEXT($B1168-TIME(6,1,0),"MM-DD-YY")&amp;"'!T"&amp;$A1168)),""))</f>
        <v/>
      </c>
      <c r="K1168" s="127" t="str">
        <f t="shared" ref="K1168:K1231" ca="1" si="301">IF($B1168&gt;$B$10,"",IFERROR(AVERAGE(INDIRECT("'"&amp;TEXT($B1168-TIME(6,1,0),"MM-DD-YY")&amp;"'!I"&amp;$A1168)),""))</f>
        <v/>
      </c>
      <c r="L1168" s="183" t="str">
        <f t="shared" ref="L1168:L1231" ca="1" si="302">IF($B1168&gt;$B$10,"",IFERROR(AVERAGE(INDIRECT("'"&amp;TEXT($B1168-TIME(6,1,0),"MM-DD-YY")&amp;"'!J"&amp;$A1168)),""))</f>
        <v/>
      </c>
      <c r="M1168" s="127" t="str">
        <f t="shared" ref="M1168:M1231" ca="1" si="303">IF($B1168&gt;$B$10,"",IFERROR(AVERAGE(INDIRECT("'"&amp;TEXT($B1168-TIME(6,1,0),"MM-DD-YY")&amp;"'!K"&amp;$A1168)),""))</f>
        <v/>
      </c>
      <c r="N1168" s="127" t="str">
        <f t="shared" ref="N1168:N1231" ca="1" si="304">IF($B1168&gt;$B$10,"",IFERROR(AVERAGE(INDIRECT("'"&amp;TEXT($B1168-TIME(6,1,0),"MM-DD-YY")&amp;"'!L"&amp;$A1168)),""))</f>
        <v/>
      </c>
      <c r="O1168" s="180" t="str">
        <f t="shared" ref="O1168:O1231" ca="1" si="305">IF($B1168&gt;$B$10,"",IFERROR(AVERAGE(INDIRECT("'"&amp;TEXT($B1168-TIME(6,1,0),"MM-DD-YY")&amp;"'!M"&amp;$A1168)),""))</f>
        <v/>
      </c>
      <c r="P1168" s="183" t="str">
        <f t="shared" ref="P1168:P1231" ca="1" si="306">IF($B1168&gt;$B$10,"",IFERROR(AVERAGE(INDIRECT("'"&amp;TEXT($B1168-TIME(6,1,0),"MM-DD-YY")&amp;"'!N"&amp;$A1168)),""))</f>
        <v/>
      </c>
      <c r="Q1168" s="120" t="str">
        <f t="shared" ca="1" si="292"/>
        <v/>
      </c>
      <c r="R1168" s="77">
        <f ca="1">IFERROR(SUM($I$15:I1168)/$N$5,"")</f>
        <v>0.23395342552137291</v>
      </c>
    </row>
    <row r="1169" spans="1:18" x14ac:dyDescent="0.25">
      <c r="A1169" s="169">
        <v>16</v>
      </c>
      <c r="B1169" s="174">
        <f t="shared" ref="B1169:B1232" si="307">+B1168+TIME(1,0,0)</f>
        <v>43608.374999997199</v>
      </c>
      <c r="C1169" s="127" t="str">
        <f t="shared" ca="1" si="293"/>
        <v/>
      </c>
      <c r="D1169" s="180">
        <f t="shared" ca="1" si="294"/>
        <v>495</v>
      </c>
      <c r="E1169" s="180">
        <f t="shared" ca="1" si="295"/>
        <v>54</v>
      </c>
      <c r="F1169" s="180">
        <f t="shared" ca="1" si="296"/>
        <v>11</v>
      </c>
      <c r="G1169" s="180">
        <f t="shared" ca="1" si="297"/>
        <v>196.76</v>
      </c>
      <c r="H1169" s="180">
        <f t="shared" ca="1" si="298"/>
        <v>4576</v>
      </c>
      <c r="I1169" s="183">
        <f t="shared" ca="1" si="299"/>
        <v>23</v>
      </c>
      <c r="J1169" s="176" t="str">
        <f t="shared" ca="1" si="300"/>
        <v/>
      </c>
      <c r="K1169" s="127" t="str">
        <f t="shared" ca="1" si="301"/>
        <v/>
      </c>
      <c r="L1169" s="183" t="str">
        <f t="shared" ca="1" si="302"/>
        <v/>
      </c>
      <c r="M1169" s="127" t="str">
        <f t="shared" ca="1" si="303"/>
        <v/>
      </c>
      <c r="N1169" s="127" t="str">
        <f t="shared" ca="1" si="304"/>
        <v/>
      </c>
      <c r="O1169" s="180" t="str">
        <f t="shared" ca="1" si="305"/>
        <v/>
      </c>
      <c r="P1169" s="183" t="str">
        <f t="shared" ca="1" si="306"/>
        <v/>
      </c>
      <c r="Q1169" s="120" t="str">
        <f t="shared" ca="1" si="292"/>
        <v/>
      </c>
      <c r="R1169" s="77">
        <f ca="1">IFERROR(SUM($I$15:I1169)/$N$5,"")</f>
        <v>0.23408292419260393</v>
      </c>
    </row>
    <row r="1170" spans="1:18" x14ac:dyDescent="0.25">
      <c r="A1170" s="169">
        <v>17</v>
      </c>
      <c r="B1170" s="174">
        <f t="shared" si="307"/>
        <v>43608.416666663863</v>
      </c>
      <c r="C1170" s="127" t="str">
        <f t="shared" ca="1" si="293"/>
        <v/>
      </c>
      <c r="D1170" s="180">
        <f t="shared" ca="1" si="294"/>
        <v>501</v>
      </c>
      <c r="E1170" s="180">
        <f t="shared" ca="1" si="295"/>
        <v>54</v>
      </c>
      <c r="F1170" s="180">
        <f t="shared" ca="1" si="296"/>
        <v>9</v>
      </c>
      <c r="G1170" s="180" t="str">
        <f t="shared" ca="1" si="297"/>
        <v/>
      </c>
      <c r="H1170" s="180">
        <f t="shared" ca="1" si="298"/>
        <v>5086</v>
      </c>
      <c r="I1170" s="183">
        <f t="shared" ca="1" si="299"/>
        <v>22</v>
      </c>
      <c r="J1170" s="176" t="str">
        <f t="shared" ca="1" si="300"/>
        <v/>
      </c>
      <c r="K1170" s="127" t="str">
        <f t="shared" ca="1" si="301"/>
        <v/>
      </c>
      <c r="L1170" s="183" t="str">
        <f t="shared" ca="1" si="302"/>
        <v/>
      </c>
      <c r="M1170" s="127" t="str">
        <f t="shared" ca="1" si="303"/>
        <v/>
      </c>
      <c r="N1170" s="127" t="str">
        <f t="shared" ca="1" si="304"/>
        <v/>
      </c>
      <c r="O1170" s="180" t="str">
        <f t="shared" ca="1" si="305"/>
        <v/>
      </c>
      <c r="P1170" s="183" t="str">
        <f t="shared" ca="1" si="306"/>
        <v/>
      </c>
      <c r="Q1170" s="120" t="str">
        <f t="shared" ca="1" si="292"/>
        <v/>
      </c>
      <c r="R1170" s="77">
        <f ca="1">IFERROR(SUM($I$15:I1170)/$N$5,"")</f>
        <v>0.23420679248682491</v>
      </c>
    </row>
    <row r="1171" spans="1:18" x14ac:dyDescent="0.25">
      <c r="A1171" s="169">
        <v>18</v>
      </c>
      <c r="B1171" s="174">
        <f t="shared" si="307"/>
        <v>43608.458333330527</v>
      </c>
      <c r="C1171" s="127" t="str">
        <f t="shared" ca="1" si="293"/>
        <v/>
      </c>
      <c r="D1171" s="180">
        <f t="shared" ca="1" si="294"/>
        <v>491</v>
      </c>
      <c r="E1171" s="180">
        <f t="shared" ca="1" si="295"/>
        <v>54</v>
      </c>
      <c r="F1171" s="180">
        <f t="shared" ca="1" si="296"/>
        <v>8</v>
      </c>
      <c r="G1171" s="180" t="str">
        <f t="shared" ca="1" si="297"/>
        <v/>
      </c>
      <c r="H1171" s="180">
        <f t="shared" ca="1" si="298"/>
        <v>4540</v>
      </c>
      <c r="I1171" s="183">
        <f t="shared" ca="1" si="299"/>
        <v>18</v>
      </c>
      <c r="J1171" s="176" t="str">
        <f t="shared" ca="1" si="300"/>
        <v/>
      </c>
      <c r="K1171" s="127" t="str">
        <f t="shared" ca="1" si="301"/>
        <v/>
      </c>
      <c r="L1171" s="183" t="str">
        <f t="shared" ca="1" si="302"/>
        <v/>
      </c>
      <c r="M1171" s="127" t="str">
        <f t="shared" ca="1" si="303"/>
        <v/>
      </c>
      <c r="N1171" s="127" t="str">
        <f t="shared" ca="1" si="304"/>
        <v/>
      </c>
      <c r="O1171" s="180" t="str">
        <f t="shared" ca="1" si="305"/>
        <v/>
      </c>
      <c r="P1171" s="183" t="str">
        <f t="shared" ca="1" si="306"/>
        <v/>
      </c>
      <c r="Q1171" s="120" t="str">
        <f t="shared" ca="1" si="292"/>
        <v/>
      </c>
      <c r="R1171" s="77">
        <f ca="1">IFERROR(SUM($I$15:I1171)/$N$5,"")</f>
        <v>0.23430813927300573</v>
      </c>
    </row>
    <row r="1172" spans="1:18" x14ac:dyDescent="0.25">
      <c r="A1172" s="169">
        <v>19</v>
      </c>
      <c r="B1172" s="174">
        <f t="shared" si="307"/>
        <v>43608.499999997191</v>
      </c>
      <c r="C1172" s="127" t="str">
        <f t="shared" ca="1" si="293"/>
        <v/>
      </c>
      <c r="D1172" s="180">
        <f t="shared" ca="1" si="294"/>
        <v>492</v>
      </c>
      <c r="E1172" s="180">
        <f t="shared" ca="1" si="295"/>
        <v>54</v>
      </c>
      <c r="F1172" s="180">
        <f t="shared" ca="1" si="296"/>
        <v>8</v>
      </c>
      <c r="G1172" s="180" t="str">
        <f t="shared" ca="1" si="297"/>
        <v/>
      </c>
      <c r="H1172" s="180">
        <f t="shared" ca="1" si="298"/>
        <v>4490</v>
      </c>
      <c r="I1172" s="183">
        <f t="shared" ca="1" si="299"/>
        <v>19</v>
      </c>
      <c r="J1172" s="176" t="str">
        <f t="shared" ca="1" si="300"/>
        <v/>
      </c>
      <c r="K1172" s="127" t="str">
        <f t="shared" ca="1" si="301"/>
        <v/>
      </c>
      <c r="L1172" s="183" t="str">
        <f t="shared" ca="1" si="302"/>
        <v/>
      </c>
      <c r="M1172" s="127" t="str">
        <f t="shared" ca="1" si="303"/>
        <v/>
      </c>
      <c r="N1172" s="127" t="str">
        <f t="shared" ca="1" si="304"/>
        <v/>
      </c>
      <c r="O1172" s="180" t="str">
        <f t="shared" ca="1" si="305"/>
        <v/>
      </c>
      <c r="P1172" s="183" t="str">
        <f t="shared" ca="1" si="306"/>
        <v/>
      </c>
      <c r="Q1172" s="120" t="str">
        <f t="shared" ca="1" si="292"/>
        <v/>
      </c>
      <c r="R1172" s="77">
        <f ca="1">IFERROR(SUM($I$15:I1172)/$N$5,"")</f>
        <v>0.23441511643619656</v>
      </c>
    </row>
    <row r="1173" spans="1:18" x14ac:dyDescent="0.25">
      <c r="A1173" s="169">
        <v>20</v>
      </c>
      <c r="B1173" s="174">
        <f t="shared" si="307"/>
        <v>43608.541666663856</v>
      </c>
      <c r="C1173" s="127" t="str">
        <f t="shared" ca="1" si="293"/>
        <v/>
      </c>
      <c r="D1173" s="180">
        <f t="shared" ca="1" si="294"/>
        <v>498</v>
      </c>
      <c r="E1173" s="180">
        <f t="shared" ca="1" si="295"/>
        <v>54</v>
      </c>
      <c r="F1173" s="180">
        <f t="shared" ca="1" si="296"/>
        <v>9</v>
      </c>
      <c r="G1173" s="180" t="str">
        <f t="shared" ca="1" si="297"/>
        <v/>
      </c>
      <c r="H1173" s="180">
        <f t="shared" ca="1" si="298"/>
        <v>4847</v>
      </c>
      <c r="I1173" s="183">
        <f t="shared" ca="1" si="299"/>
        <v>16</v>
      </c>
      <c r="J1173" s="176" t="str">
        <f t="shared" ca="1" si="300"/>
        <v/>
      </c>
      <c r="K1173" s="127" t="str">
        <f t="shared" ca="1" si="301"/>
        <v/>
      </c>
      <c r="L1173" s="183" t="str">
        <f t="shared" ca="1" si="302"/>
        <v/>
      </c>
      <c r="M1173" s="127" t="str">
        <f t="shared" ca="1" si="303"/>
        <v/>
      </c>
      <c r="N1173" s="127" t="str">
        <f t="shared" ca="1" si="304"/>
        <v/>
      </c>
      <c r="O1173" s="180" t="str">
        <f t="shared" ca="1" si="305"/>
        <v/>
      </c>
      <c r="P1173" s="183" t="str">
        <f t="shared" ca="1" si="306"/>
        <v/>
      </c>
      <c r="Q1173" s="120" t="str">
        <f t="shared" ca="1" si="292"/>
        <v/>
      </c>
      <c r="R1173" s="77">
        <f ca="1">IFERROR(SUM($I$15:I1173)/$N$5,"")</f>
        <v>0.23450520246835729</v>
      </c>
    </row>
    <row r="1174" spans="1:18" x14ac:dyDescent="0.25">
      <c r="A1174" s="169">
        <v>21</v>
      </c>
      <c r="B1174" s="174">
        <f t="shared" si="307"/>
        <v>43608.58333333052</v>
      </c>
      <c r="C1174" s="127" t="str">
        <f t="shared" ca="1" si="293"/>
        <v/>
      </c>
      <c r="D1174" s="180">
        <f t="shared" ca="1" si="294"/>
        <v>510</v>
      </c>
      <c r="E1174" s="180">
        <f t="shared" ca="1" si="295"/>
        <v>54</v>
      </c>
      <c r="F1174" s="180">
        <f t="shared" ca="1" si="296"/>
        <v>9</v>
      </c>
      <c r="G1174" s="180" t="str">
        <f t="shared" ca="1" si="297"/>
        <v/>
      </c>
      <c r="H1174" s="180">
        <f t="shared" ca="1" si="298"/>
        <v>4298</v>
      </c>
      <c r="I1174" s="183">
        <f t="shared" ca="1" si="299"/>
        <v>17</v>
      </c>
      <c r="J1174" s="176" t="str">
        <f t="shared" ca="1" si="300"/>
        <v/>
      </c>
      <c r="K1174" s="127" t="str">
        <f t="shared" ca="1" si="301"/>
        <v/>
      </c>
      <c r="L1174" s="183" t="str">
        <f t="shared" ca="1" si="302"/>
        <v/>
      </c>
      <c r="M1174" s="127" t="str">
        <f t="shared" ca="1" si="303"/>
        <v/>
      </c>
      <c r="N1174" s="127" t="str">
        <f t="shared" ca="1" si="304"/>
        <v/>
      </c>
      <c r="O1174" s="180" t="str">
        <f t="shared" ca="1" si="305"/>
        <v/>
      </c>
      <c r="P1174" s="183" t="str">
        <f t="shared" ca="1" si="306"/>
        <v/>
      </c>
      <c r="Q1174" s="120" t="str">
        <f t="shared" ca="1" si="292"/>
        <v/>
      </c>
      <c r="R1174" s="77">
        <f ca="1">IFERROR(SUM($I$15:I1174)/$N$5,"")</f>
        <v>0.23460091887752804</v>
      </c>
    </row>
    <row r="1175" spans="1:18" x14ac:dyDescent="0.25">
      <c r="A1175" s="169">
        <v>22</v>
      </c>
      <c r="B1175" s="174">
        <f t="shared" si="307"/>
        <v>43608.624999997184</v>
      </c>
      <c r="C1175" s="127" t="str">
        <f t="shared" ca="1" si="293"/>
        <v/>
      </c>
      <c r="D1175" s="180">
        <f t="shared" ca="1" si="294"/>
        <v>495</v>
      </c>
      <c r="E1175" s="180">
        <f t="shared" ca="1" si="295"/>
        <v>54</v>
      </c>
      <c r="F1175" s="180">
        <f t="shared" ca="1" si="296"/>
        <v>8</v>
      </c>
      <c r="G1175" s="180" t="str">
        <f t="shared" ca="1" si="297"/>
        <v/>
      </c>
      <c r="H1175" s="180">
        <f t="shared" ca="1" si="298"/>
        <v>4576</v>
      </c>
      <c r="I1175" s="183">
        <f t="shared" ca="1" si="299"/>
        <v>18</v>
      </c>
      <c r="J1175" s="176" t="str">
        <f t="shared" ca="1" si="300"/>
        <v/>
      </c>
      <c r="K1175" s="127" t="str">
        <f t="shared" ca="1" si="301"/>
        <v/>
      </c>
      <c r="L1175" s="183" t="str">
        <f t="shared" ca="1" si="302"/>
        <v/>
      </c>
      <c r="M1175" s="127" t="str">
        <f t="shared" ca="1" si="303"/>
        <v/>
      </c>
      <c r="N1175" s="127" t="str">
        <f t="shared" ca="1" si="304"/>
        <v/>
      </c>
      <c r="O1175" s="180" t="str">
        <f t="shared" ca="1" si="305"/>
        <v/>
      </c>
      <c r="P1175" s="183" t="str">
        <f t="shared" ca="1" si="306"/>
        <v/>
      </c>
      <c r="Q1175" s="120" t="str">
        <f t="shared" ca="1" si="292"/>
        <v/>
      </c>
      <c r="R1175" s="77">
        <f ca="1">IFERROR(SUM($I$15:I1175)/$N$5,"")</f>
        <v>0.23470226566370883</v>
      </c>
    </row>
    <row r="1176" spans="1:18" x14ac:dyDescent="0.25">
      <c r="A1176" s="169">
        <v>23</v>
      </c>
      <c r="B1176" s="174">
        <f t="shared" si="307"/>
        <v>43608.666666663848</v>
      </c>
      <c r="C1176" s="127" t="str">
        <f t="shared" ca="1" si="293"/>
        <v/>
      </c>
      <c r="D1176" s="180">
        <f t="shared" ca="1" si="294"/>
        <v>501</v>
      </c>
      <c r="E1176" s="180">
        <f t="shared" ca="1" si="295"/>
        <v>54</v>
      </c>
      <c r="F1176" s="180">
        <f t="shared" ca="1" si="296"/>
        <v>10</v>
      </c>
      <c r="G1176" s="180" t="str">
        <f t="shared" ca="1" si="297"/>
        <v/>
      </c>
      <c r="H1176" s="180">
        <f t="shared" ca="1" si="298"/>
        <v>5086</v>
      </c>
      <c r="I1176" s="183">
        <f t="shared" ca="1" si="299"/>
        <v>19</v>
      </c>
      <c r="J1176" s="176" t="str">
        <f t="shared" ca="1" si="300"/>
        <v/>
      </c>
      <c r="K1176" s="127" t="str">
        <f t="shared" ca="1" si="301"/>
        <v/>
      </c>
      <c r="L1176" s="183" t="str">
        <f t="shared" ca="1" si="302"/>
        <v/>
      </c>
      <c r="M1176" s="127" t="str">
        <f t="shared" ca="1" si="303"/>
        <v/>
      </c>
      <c r="N1176" s="127" t="str">
        <f t="shared" ca="1" si="304"/>
        <v/>
      </c>
      <c r="O1176" s="180" t="str">
        <f t="shared" ca="1" si="305"/>
        <v/>
      </c>
      <c r="P1176" s="183" t="str">
        <f t="shared" ca="1" si="306"/>
        <v/>
      </c>
      <c r="Q1176" s="120" t="str">
        <f t="shared" ca="1" si="292"/>
        <v/>
      </c>
      <c r="R1176" s="77">
        <f ca="1">IFERROR(SUM($I$15:I1176)/$N$5,"")</f>
        <v>0.23480924282689969</v>
      </c>
    </row>
    <row r="1177" spans="1:18" x14ac:dyDescent="0.25">
      <c r="A1177" s="169">
        <v>24</v>
      </c>
      <c r="B1177" s="174">
        <f t="shared" si="307"/>
        <v>43608.708333330513</v>
      </c>
      <c r="C1177" s="127" t="str">
        <f t="shared" ca="1" si="293"/>
        <v/>
      </c>
      <c r="D1177" s="180">
        <f t="shared" ca="1" si="294"/>
        <v>495</v>
      </c>
      <c r="E1177" s="180">
        <f t="shared" ca="1" si="295"/>
        <v>54</v>
      </c>
      <c r="F1177" s="180">
        <f t="shared" ca="1" si="296"/>
        <v>12</v>
      </c>
      <c r="G1177" s="180" t="str">
        <f t="shared" ca="1" si="297"/>
        <v/>
      </c>
      <c r="H1177" s="180">
        <f t="shared" ca="1" si="298"/>
        <v>4277</v>
      </c>
      <c r="I1177" s="183">
        <f t="shared" ca="1" si="299"/>
        <v>18</v>
      </c>
      <c r="J1177" s="176" t="str">
        <f t="shared" ca="1" si="300"/>
        <v/>
      </c>
      <c r="K1177" s="127" t="str">
        <f t="shared" ca="1" si="301"/>
        <v/>
      </c>
      <c r="L1177" s="183" t="str">
        <f t="shared" ca="1" si="302"/>
        <v/>
      </c>
      <c r="M1177" s="127" t="str">
        <f t="shared" ca="1" si="303"/>
        <v/>
      </c>
      <c r="N1177" s="127" t="str">
        <f t="shared" ca="1" si="304"/>
        <v/>
      </c>
      <c r="O1177" s="180" t="str">
        <f t="shared" ca="1" si="305"/>
        <v/>
      </c>
      <c r="P1177" s="183" t="str">
        <f t="shared" ca="1" si="306"/>
        <v/>
      </c>
      <c r="Q1177" s="120" t="str">
        <f t="shared" ca="1" si="292"/>
        <v/>
      </c>
      <c r="R1177" s="77">
        <f ca="1">IFERROR(SUM($I$15:I1177)/$N$5,"")</f>
        <v>0.23491058961308048</v>
      </c>
    </row>
    <row r="1178" spans="1:18" x14ac:dyDescent="0.25">
      <c r="A1178" s="169">
        <v>25</v>
      </c>
      <c r="B1178" s="174">
        <f t="shared" si="307"/>
        <v>43608.749999997177</v>
      </c>
      <c r="C1178" s="127" t="str">
        <f t="shared" ca="1" si="293"/>
        <v/>
      </c>
      <c r="D1178" s="180">
        <f t="shared" ca="1" si="294"/>
        <v>492</v>
      </c>
      <c r="E1178" s="180">
        <f t="shared" ca="1" si="295"/>
        <v>54</v>
      </c>
      <c r="F1178" s="180">
        <f t="shared" ca="1" si="296"/>
        <v>10</v>
      </c>
      <c r="G1178" s="180" t="str">
        <f t="shared" ca="1" si="297"/>
        <v/>
      </c>
      <c r="H1178" s="180">
        <f t="shared" ca="1" si="298"/>
        <v>4490</v>
      </c>
      <c r="I1178" s="183">
        <f t="shared" ca="1" si="299"/>
        <v>18</v>
      </c>
      <c r="J1178" s="176" t="str">
        <f t="shared" ca="1" si="300"/>
        <v/>
      </c>
      <c r="K1178" s="127" t="str">
        <f t="shared" ca="1" si="301"/>
        <v/>
      </c>
      <c r="L1178" s="183" t="str">
        <f t="shared" ca="1" si="302"/>
        <v/>
      </c>
      <c r="M1178" s="127" t="str">
        <f t="shared" ca="1" si="303"/>
        <v/>
      </c>
      <c r="N1178" s="127" t="str">
        <f t="shared" ca="1" si="304"/>
        <v/>
      </c>
      <c r="O1178" s="180" t="str">
        <f t="shared" ca="1" si="305"/>
        <v/>
      </c>
      <c r="P1178" s="183" t="str">
        <f t="shared" ca="1" si="306"/>
        <v/>
      </c>
      <c r="Q1178" s="120" t="str">
        <f t="shared" ca="1" si="292"/>
        <v/>
      </c>
      <c r="R1178" s="77">
        <f ca="1">IFERROR(SUM($I$15:I1178)/$N$5,"")</f>
        <v>0.2350119363992613</v>
      </c>
    </row>
    <row r="1179" spans="1:18" x14ac:dyDescent="0.25">
      <c r="A1179" s="169">
        <v>26</v>
      </c>
      <c r="B1179" s="174">
        <f t="shared" si="307"/>
        <v>43608.791666663841</v>
      </c>
      <c r="C1179" s="127" t="str">
        <f t="shared" ca="1" si="293"/>
        <v/>
      </c>
      <c r="D1179" s="180">
        <f t="shared" ca="1" si="294"/>
        <v>491</v>
      </c>
      <c r="E1179" s="180">
        <f t="shared" ca="1" si="295"/>
        <v>54</v>
      </c>
      <c r="F1179" s="180">
        <f t="shared" ca="1" si="296"/>
        <v>12</v>
      </c>
      <c r="G1179" s="180" t="str">
        <f t="shared" ca="1" si="297"/>
        <v/>
      </c>
      <c r="H1179" s="180">
        <f t="shared" ca="1" si="298"/>
        <v>4475</v>
      </c>
      <c r="I1179" s="183">
        <f t="shared" ca="1" si="299"/>
        <v>22</v>
      </c>
      <c r="J1179" s="176" t="str">
        <f t="shared" ca="1" si="300"/>
        <v/>
      </c>
      <c r="K1179" s="127" t="str">
        <f t="shared" ca="1" si="301"/>
        <v/>
      </c>
      <c r="L1179" s="183" t="str">
        <f t="shared" ca="1" si="302"/>
        <v/>
      </c>
      <c r="M1179" s="127" t="str">
        <f t="shared" ca="1" si="303"/>
        <v/>
      </c>
      <c r="N1179" s="127" t="str">
        <f t="shared" ca="1" si="304"/>
        <v/>
      </c>
      <c r="O1179" s="180" t="str">
        <f t="shared" ca="1" si="305"/>
        <v/>
      </c>
      <c r="P1179" s="183" t="str">
        <f t="shared" ca="1" si="306"/>
        <v/>
      </c>
      <c r="Q1179" s="120" t="str">
        <f t="shared" ca="1" si="292"/>
        <v/>
      </c>
      <c r="R1179" s="77">
        <f ca="1">IFERROR(SUM($I$15:I1179)/$N$5,"")</f>
        <v>0.23513580469348228</v>
      </c>
    </row>
    <row r="1180" spans="1:18" x14ac:dyDescent="0.25">
      <c r="A1180" s="169">
        <v>27</v>
      </c>
      <c r="B1180" s="174">
        <f t="shared" si="307"/>
        <v>43608.833333330505</v>
      </c>
      <c r="C1180" s="127" t="str">
        <f t="shared" ca="1" si="293"/>
        <v/>
      </c>
      <c r="D1180" s="180">
        <f t="shared" ca="1" si="294"/>
        <v>490</v>
      </c>
      <c r="E1180" s="180">
        <f t="shared" ca="1" si="295"/>
        <v>54</v>
      </c>
      <c r="F1180" s="180">
        <f t="shared" ca="1" si="296"/>
        <v>13</v>
      </c>
      <c r="G1180" s="180" t="str">
        <f t="shared" ca="1" si="297"/>
        <v/>
      </c>
      <c r="H1180" s="180">
        <f t="shared" ca="1" si="298"/>
        <v>4448</v>
      </c>
      <c r="I1180" s="183">
        <f t="shared" ca="1" si="299"/>
        <v>23</v>
      </c>
      <c r="J1180" s="176" t="str">
        <f t="shared" ca="1" si="300"/>
        <v/>
      </c>
      <c r="K1180" s="127" t="str">
        <f t="shared" ca="1" si="301"/>
        <v/>
      </c>
      <c r="L1180" s="183" t="str">
        <f t="shared" ca="1" si="302"/>
        <v/>
      </c>
      <c r="M1180" s="127" t="str">
        <f t="shared" ca="1" si="303"/>
        <v/>
      </c>
      <c r="N1180" s="127" t="str">
        <f t="shared" ca="1" si="304"/>
        <v/>
      </c>
      <c r="O1180" s="180" t="str">
        <f t="shared" ca="1" si="305"/>
        <v/>
      </c>
      <c r="P1180" s="183" t="str">
        <f t="shared" ca="1" si="306"/>
        <v/>
      </c>
      <c r="Q1180" s="120" t="str">
        <f t="shared" ca="1" si="292"/>
        <v/>
      </c>
      <c r="R1180" s="77">
        <f ca="1">IFERROR(SUM($I$15:I1180)/$N$5,"")</f>
        <v>0.2352653033647133</v>
      </c>
    </row>
    <row r="1181" spans="1:18" x14ac:dyDescent="0.25">
      <c r="A1181" s="169">
        <v>28</v>
      </c>
      <c r="B1181" s="174">
        <f t="shared" si="307"/>
        <v>43608.87499999717</v>
      </c>
      <c r="C1181" s="127" t="str">
        <f t="shared" ca="1" si="293"/>
        <v/>
      </c>
      <c r="D1181" s="180">
        <f t="shared" ca="1" si="294"/>
        <v>489</v>
      </c>
      <c r="E1181" s="180">
        <f t="shared" ca="1" si="295"/>
        <v>54</v>
      </c>
      <c r="F1181" s="180">
        <f t="shared" ca="1" si="296"/>
        <v>11</v>
      </c>
      <c r="G1181" s="180" t="str">
        <f t="shared" ca="1" si="297"/>
        <v/>
      </c>
      <c r="H1181" s="180">
        <f t="shared" ca="1" si="298"/>
        <v>4465</v>
      </c>
      <c r="I1181" s="183">
        <f t="shared" ca="1" si="299"/>
        <v>23</v>
      </c>
      <c r="J1181" s="176" t="str">
        <f t="shared" ca="1" si="300"/>
        <v/>
      </c>
      <c r="K1181" s="127" t="str">
        <f t="shared" ca="1" si="301"/>
        <v/>
      </c>
      <c r="L1181" s="183" t="str">
        <f t="shared" ca="1" si="302"/>
        <v/>
      </c>
      <c r="M1181" s="127" t="str">
        <f t="shared" ca="1" si="303"/>
        <v/>
      </c>
      <c r="N1181" s="127" t="str">
        <f t="shared" ca="1" si="304"/>
        <v/>
      </c>
      <c r="O1181" s="180" t="str">
        <f t="shared" ca="1" si="305"/>
        <v/>
      </c>
      <c r="P1181" s="183" t="str">
        <f t="shared" ca="1" si="306"/>
        <v/>
      </c>
      <c r="Q1181" s="120" t="str">
        <f t="shared" ca="1" si="292"/>
        <v/>
      </c>
      <c r="R1181" s="77">
        <f ca="1">IFERROR(SUM($I$15:I1181)/$N$5,"")</f>
        <v>0.23539480203594432</v>
      </c>
    </row>
    <row r="1182" spans="1:18" x14ac:dyDescent="0.25">
      <c r="A1182" s="169">
        <v>29</v>
      </c>
      <c r="B1182" s="174">
        <f t="shared" si="307"/>
        <v>43608.916666663834</v>
      </c>
      <c r="C1182" s="127" t="str">
        <f t="shared" ca="1" si="293"/>
        <v/>
      </c>
      <c r="D1182" s="180">
        <f t="shared" ca="1" si="294"/>
        <v>487</v>
      </c>
      <c r="E1182" s="180">
        <f t="shared" ca="1" si="295"/>
        <v>54</v>
      </c>
      <c r="F1182" s="180">
        <f t="shared" ca="1" si="296"/>
        <v>9</v>
      </c>
      <c r="G1182" s="180" t="str">
        <f t="shared" ca="1" si="297"/>
        <v/>
      </c>
      <c r="H1182" s="180">
        <f t="shared" ca="1" si="298"/>
        <v>4531</v>
      </c>
      <c r="I1182" s="183">
        <f t="shared" ca="1" si="299"/>
        <v>22</v>
      </c>
      <c r="J1182" s="176" t="str">
        <f t="shared" ca="1" si="300"/>
        <v/>
      </c>
      <c r="K1182" s="127" t="str">
        <f t="shared" ca="1" si="301"/>
        <v/>
      </c>
      <c r="L1182" s="183" t="str">
        <f t="shared" ca="1" si="302"/>
        <v/>
      </c>
      <c r="M1182" s="127" t="str">
        <f t="shared" ca="1" si="303"/>
        <v/>
      </c>
      <c r="N1182" s="127" t="str">
        <f t="shared" ca="1" si="304"/>
        <v/>
      </c>
      <c r="O1182" s="180" t="str">
        <f t="shared" ca="1" si="305"/>
        <v/>
      </c>
      <c r="P1182" s="183" t="str">
        <f t="shared" ca="1" si="306"/>
        <v/>
      </c>
      <c r="Q1182" s="120" t="str">
        <f t="shared" ca="1" si="292"/>
        <v/>
      </c>
      <c r="R1182" s="77">
        <f ca="1">IFERROR(SUM($I$15:I1182)/$N$5,"")</f>
        <v>0.2355186703301653</v>
      </c>
    </row>
    <row r="1183" spans="1:18" x14ac:dyDescent="0.25">
      <c r="A1183" s="169">
        <v>30</v>
      </c>
      <c r="B1183" s="174">
        <f t="shared" si="307"/>
        <v>43608.958333330498</v>
      </c>
      <c r="C1183" s="127" t="str">
        <f t="shared" ca="1" si="293"/>
        <v/>
      </c>
      <c r="D1183" s="180">
        <f t="shared" ca="1" si="294"/>
        <v>489</v>
      </c>
      <c r="E1183" s="180">
        <f t="shared" ca="1" si="295"/>
        <v>54</v>
      </c>
      <c r="F1183" s="180">
        <f t="shared" ca="1" si="296"/>
        <v>11</v>
      </c>
      <c r="G1183" s="180">
        <f t="shared" ca="1" si="297"/>
        <v>225.13</v>
      </c>
      <c r="H1183" s="180">
        <f t="shared" ca="1" si="298"/>
        <v>4482</v>
      </c>
      <c r="I1183" s="183">
        <f t="shared" ca="1" si="299"/>
        <v>18</v>
      </c>
      <c r="J1183" s="176" t="str">
        <f t="shared" ca="1" si="300"/>
        <v/>
      </c>
      <c r="K1183" s="127" t="str">
        <f t="shared" ca="1" si="301"/>
        <v/>
      </c>
      <c r="L1183" s="183" t="str">
        <f t="shared" ca="1" si="302"/>
        <v/>
      </c>
      <c r="M1183" s="127" t="str">
        <f t="shared" ca="1" si="303"/>
        <v/>
      </c>
      <c r="N1183" s="127" t="str">
        <f t="shared" ca="1" si="304"/>
        <v/>
      </c>
      <c r="O1183" s="180" t="str">
        <f t="shared" ca="1" si="305"/>
        <v/>
      </c>
      <c r="P1183" s="183" t="str">
        <f t="shared" ca="1" si="306"/>
        <v/>
      </c>
      <c r="Q1183" s="120" t="str">
        <f t="shared" ca="1" si="292"/>
        <v/>
      </c>
      <c r="R1183" s="77">
        <f ca="1">IFERROR(SUM($I$15:I1183)/$N$5,"")</f>
        <v>0.23562001711634611</v>
      </c>
    </row>
    <row r="1184" spans="1:18" x14ac:dyDescent="0.25">
      <c r="A1184" s="169">
        <v>31</v>
      </c>
      <c r="B1184" s="174">
        <f t="shared" si="307"/>
        <v>43608.999999997162</v>
      </c>
      <c r="C1184" s="127" t="str">
        <f t="shared" ca="1" si="293"/>
        <v/>
      </c>
      <c r="D1184" s="180">
        <f t="shared" ca="1" si="294"/>
        <v>491</v>
      </c>
      <c r="E1184" s="180">
        <f t="shared" ca="1" si="295"/>
        <v>54</v>
      </c>
      <c r="F1184" s="180">
        <f t="shared" ca="1" si="296"/>
        <v>10</v>
      </c>
      <c r="G1184" s="180" t="str">
        <f t="shared" ca="1" si="297"/>
        <v/>
      </c>
      <c r="H1184" s="180">
        <f t="shared" ca="1" si="298"/>
        <v>4471</v>
      </c>
      <c r="I1184" s="183">
        <f t="shared" ca="1" si="299"/>
        <v>19</v>
      </c>
      <c r="J1184" s="176" t="str">
        <f t="shared" ca="1" si="300"/>
        <v/>
      </c>
      <c r="K1184" s="127" t="str">
        <f t="shared" ca="1" si="301"/>
        <v/>
      </c>
      <c r="L1184" s="183" t="str">
        <f t="shared" ca="1" si="302"/>
        <v/>
      </c>
      <c r="M1184" s="127" t="str">
        <f t="shared" ca="1" si="303"/>
        <v/>
      </c>
      <c r="N1184" s="127" t="str">
        <f t="shared" ca="1" si="304"/>
        <v/>
      </c>
      <c r="O1184" s="180" t="str">
        <f t="shared" ca="1" si="305"/>
        <v/>
      </c>
      <c r="P1184" s="183" t="str">
        <f t="shared" ca="1" si="306"/>
        <v/>
      </c>
      <c r="Q1184" s="120" t="str">
        <f t="shared" ca="1" si="292"/>
        <v/>
      </c>
      <c r="R1184" s="77">
        <f ca="1">IFERROR(SUM($I$15:I1184)/$N$5,"")</f>
        <v>0.23572699427953694</v>
      </c>
    </row>
    <row r="1185" spans="1:18" x14ac:dyDescent="0.25">
      <c r="A1185" s="169">
        <v>32</v>
      </c>
      <c r="B1185" s="174">
        <f t="shared" si="307"/>
        <v>43609.041666663827</v>
      </c>
      <c r="C1185" s="127" t="str">
        <f t="shared" ca="1" si="293"/>
        <v/>
      </c>
      <c r="D1185" s="180">
        <f t="shared" ca="1" si="294"/>
        <v>488</v>
      </c>
      <c r="E1185" s="180">
        <f t="shared" ca="1" si="295"/>
        <v>54</v>
      </c>
      <c r="F1185" s="180">
        <f t="shared" ca="1" si="296"/>
        <v>10</v>
      </c>
      <c r="G1185" s="180" t="str">
        <f t="shared" ca="1" si="297"/>
        <v/>
      </c>
      <c r="H1185" s="180">
        <f t="shared" ca="1" si="298"/>
        <v>4437</v>
      </c>
      <c r="I1185" s="183">
        <f t="shared" ca="1" si="299"/>
        <v>18</v>
      </c>
      <c r="J1185" s="176" t="str">
        <f t="shared" ca="1" si="300"/>
        <v/>
      </c>
      <c r="K1185" s="127" t="str">
        <f t="shared" ca="1" si="301"/>
        <v/>
      </c>
      <c r="L1185" s="183" t="str">
        <f t="shared" ca="1" si="302"/>
        <v/>
      </c>
      <c r="M1185" s="127" t="str">
        <f t="shared" ca="1" si="303"/>
        <v/>
      </c>
      <c r="N1185" s="127" t="str">
        <f t="shared" ca="1" si="304"/>
        <v/>
      </c>
      <c r="O1185" s="180" t="str">
        <f t="shared" ca="1" si="305"/>
        <v/>
      </c>
      <c r="P1185" s="183" t="str">
        <f t="shared" ca="1" si="306"/>
        <v/>
      </c>
      <c r="Q1185" s="120" t="str">
        <f t="shared" ca="1" si="292"/>
        <v/>
      </c>
      <c r="R1185" s="77">
        <f ca="1">IFERROR(SUM($I$15:I1185)/$N$5,"")</f>
        <v>0.23582834106571776</v>
      </c>
    </row>
    <row r="1186" spans="1:18" x14ac:dyDescent="0.25">
      <c r="A1186" s="169">
        <v>33</v>
      </c>
      <c r="B1186" s="174">
        <f t="shared" si="307"/>
        <v>43609.083333330491</v>
      </c>
      <c r="C1186" s="127" t="str">
        <f t="shared" ca="1" si="293"/>
        <v/>
      </c>
      <c r="D1186" s="180">
        <f t="shared" ca="1" si="294"/>
        <v>488</v>
      </c>
      <c r="E1186" s="180">
        <f t="shared" ca="1" si="295"/>
        <v>54</v>
      </c>
      <c r="F1186" s="180">
        <f t="shared" ca="1" si="296"/>
        <v>11</v>
      </c>
      <c r="G1186" s="180" t="str">
        <f t="shared" ca="1" si="297"/>
        <v/>
      </c>
      <c r="H1186" s="180">
        <f t="shared" ca="1" si="298"/>
        <v>4484</v>
      </c>
      <c r="I1186" s="183">
        <f t="shared" ca="1" si="299"/>
        <v>17</v>
      </c>
      <c r="J1186" s="176" t="str">
        <f t="shared" ca="1" si="300"/>
        <v/>
      </c>
      <c r="K1186" s="127" t="str">
        <f t="shared" ca="1" si="301"/>
        <v/>
      </c>
      <c r="L1186" s="183" t="str">
        <f t="shared" ca="1" si="302"/>
        <v/>
      </c>
      <c r="M1186" s="127" t="str">
        <f t="shared" ca="1" si="303"/>
        <v/>
      </c>
      <c r="N1186" s="127" t="str">
        <f t="shared" ca="1" si="304"/>
        <v/>
      </c>
      <c r="O1186" s="180" t="str">
        <f t="shared" ca="1" si="305"/>
        <v/>
      </c>
      <c r="P1186" s="183" t="str">
        <f t="shared" ca="1" si="306"/>
        <v/>
      </c>
      <c r="Q1186" s="120" t="str">
        <f t="shared" ca="1" si="292"/>
        <v/>
      </c>
      <c r="R1186" s="77">
        <f ca="1">IFERROR(SUM($I$15:I1186)/$N$5,"")</f>
        <v>0.23592405747488851</v>
      </c>
    </row>
    <row r="1187" spans="1:18" x14ac:dyDescent="0.25">
      <c r="A1187" s="169">
        <v>34</v>
      </c>
      <c r="B1187" s="174">
        <f t="shared" si="307"/>
        <v>43609.124999997155</v>
      </c>
      <c r="C1187" s="127" t="str">
        <f t="shared" ca="1" si="293"/>
        <v/>
      </c>
      <c r="D1187" s="180">
        <f t="shared" ca="1" si="294"/>
        <v>486</v>
      </c>
      <c r="E1187" s="180">
        <f t="shared" ca="1" si="295"/>
        <v>54</v>
      </c>
      <c r="F1187" s="180">
        <f t="shared" ca="1" si="296"/>
        <v>11</v>
      </c>
      <c r="G1187" s="180" t="str">
        <f t="shared" ca="1" si="297"/>
        <v/>
      </c>
      <c r="H1187" s="180">
        <f t="shared" ca="1" si="298"/>
        <v>4444</v>
      </c>
      <c r="I1187" s="183">
        <f t="shared" ca="1" si="299"/>
        <v>18</v>
      </c>
      <c r="J1187" s="176" t="str">
        <f t="shared" ca="1" si="300"/>
        <v/>
      </c>
      <c r="K1187" s="127" t="str">
        <f t="shared" ca="1" si="301"/>
        <v/>
      </c>
      <c r="L1187" s="183" t="str">
        <f t="shared" ca="1" si="302"/>
        <v/>
      </c>
      <c r="M1187" s="127" t="str">
        <f t="shared" ca="1" si="303"/>
        <v/>
      </c>
      <c r="N1187" s="127" t="str">
        <f t="shared" ca="1" si="304"/>
        <v/>
      </c>
      <c r="O1187" s="180" t="str">
        <f t="shared" ca="1" si="305"/>
        <v/>
      </c>
      <c r="P1187" s="183" t="str">
        <f t="shared" ca="1" si="306"/>
        <v/>
      </c>
      <c r="Q1187" s="120" t="str">
        <f t="shared" ca="1" si="292"/>
        <v/>
      </c>
      <c r="R1187" s="77">
        <f ca="1">IFERROR(SUM($I$15:I1187)/$N$5,"")</f>
        <v>0.23602540426106933</v>
      </c>
    </row>
    <row r="1188" spans="1:18" x14ac:dyDescent="0.25">
      <c r="A1188" s="169">
        <v>35</v>
      </c>
      <c r="B1188" s="174">
        <f t="shared" si="307"/>
        <v>43609.166666663819</v>
      </c>
      <c r="C1188" s="127" t="str">
        <f t="shared" ca="1" si="293"/>
        <v/>
      </c>
      <c r="D1188" s="180">
        <f t="shared" ca="1" si="294"/>
        <v>489</v>
      </c>
      <c r="E1188" s="180">
        <f t="shared" ca="1" si="295"/>
        <v>54</v>
      </c>
      <c r="F1188" s="180">
        <f t="shared" ca="1" si="296"/>
        <v>10</v>
      </c>
      <c r="G1188" s="180" t="str">
        <f t="shared" ca="1" si="297"/>
        <v/>
      </c>
      <c r="H1188" s="180">
        <f t="shared" ca="1" si="298"/>
        <v>4500</v>
      </c>
      <c r="I1188" s="183">
        <f t="shared" ca="1" si="299"/>
        <v>19</v>
      </c>
      <c r="J1188" s="176" t="str">
        <f t="shared" ca="1" si="300"/>
        <v/>
      </c>
      <c r="K1188" s="127" t="str">
        <f t="shared" ca="1" si="301"/>
        <v/>
      </c>
      <c r="L1188" s="183" t="str">
        <f t="shared" ca="1" si="302"/>
        <v/>
      </c>
      <c r="M1188" s="127" t="str">
        <f t="shared" ca="1" si="303"/>
        <v/>
      </c>
      <c r="N1188" s="127" t="str">
        <f t="shared" ca="1" si="304"/>
        <v/>
      </c>
      <c r="O1188" s="180" t="str">
        <f t="shared" ca="1" si="305"/>
        <v/>
      </c>
      <c r="P1188" s="183" t="str">
        <f t="shared" ca="1" si="306"/>
        <v/>
      </c>
      <c r="Q1188" s="120" t="str">
        <f t="shared" ref="Q1188:Q1238" ca="1" si="308">IFERROR(Q1187-I1188,"")</f>
        <v/>
      </c>
      <c r="R1188" s="77">
        <f ca="1">IFERROR(SUM($I$15:I1188)/$N$5,"")</f>
        <v>0.23613238142426016</v>
      </c>
    </row>
    <row r="1189" spans="1:18" x14ac:dyDescent="0.25">
      <c r="A1189" s="169">
        <v>36</v>
      </c>
      <c r="B1189" s="174">
        <f t="shared" si="307"/>
        <v>43609.208333330484</v>
      </c>
      <c r="C1189" s="127" t="str">
        <f t="shared" ca="1" si="293"/>
        <v/>
      </c>
      <c r="D1189" s="180">
        <f t="shared" ca="1" si="294"/>
        <v>488</v>
      </c>
      <c r="E1189" s="180">
        <f t="shared" ca="1" si="295"/>
        <v>54</v>
      </c>
      <c r="F1189" s="180">
        <f t="shared" ca="1" si="296"/>
        <v>11</v>
      </c>
      <c r="G1189" s="180" t="str">
        <f t="shared" ca="1" si="297"/>
        <v/>
      </c>
      <c r="H1189" s="180">
        <f t="shared" ca="1" si="298"/>
        <v>4461</v>
      </c>
      <c r="I1189" s="183">
        <f t="shared" ca="1" si="299"/>
        <v>18</v>
      </c>
      <c r="J1189" s="176" t="str">
        <f t="shared" ca="1" si="300"/>
        <v/>
      </c>
      <c r="K1189" s="127" t="str">
        <f t="shared" ca="1" si="301"/>
        <v/>
      </c>
      <c r="L1189" s="183" t="str">
        <f t="shared" ca="1" si="302"/>
        <v/>
      </c>
      <c r="M1189" s="127" t="str">
        <f t="shared" ca="1" si="303"/>
        <v/>
      </c>
      <c r="N1189" s="127" t="str">
        <f t="shared" ca="1" si="304"/>
        <v/>
      </c>
      <c r="O1189" s="180" t="str">
        <f t="shared" ca="1" si="305"/>
        <v/>
      </c>
      <c r="P1189" s="183" t="str">
        <f t="shared" ca="1" si="306"/>
        <v/>
      </c>
      <c r="Q1189" s="120" t="str">
        <f t="shared" ca="1" si="308"/>
        <v/>
      </c>
      <c r="R1189" s="77">
        <f ca="1">IFERROR(SUM($I$15:I1189)/$N$5,"")</f>
        <v>0.23623372821044097</v>
      </c>
    </row>
    <row r="1190" spans="1:18" x14ac:dyDescent="0.25">
      <c r="A1190" s="169">
        <v>37</v>
      </c>
      <c r="B1190" s="174">
        <f t="shared" si="307"/>
        <v>43609.249999997148</v>
      </c>
      <c r="C1190" s="127" t="str">
        <f t="shared" ca="1" si="293"/>
        <v/>
      </c>
      <c r="D1190" s="180">
        <f t="shared" ca="1" si="294"/>
        <v>486</v>
      </c>
      <c r="E1190" s="180">
        <f t="shared" ca="1" si="295"/>
        <v>54</v>
      </c>
      <c r="F1190" s="180">
        <f t="shared" ca="1" si="296"/>
        <v>10</v>
      </c>
      <c r="G1190" s="180" t="str">
        <f t="shared" ca="1" si="297"/>
        <v/>
      </c>
      <c r="H1190" s="180">
        <f t="shared" ca="1" si="298"/>
        <v>4439</v>
      </c>
      <c r="I1190" s="183">
        <f t="shared" ca="1" si="299"/>
        <v>20</v>
      </c>
      <c r="J1190" s="176" t="str">
        <f t="shared" ca="1" si="300"/>
        <v/>
      </c>
      <c r="K1190" s="127" t="str">
        <f t="shared" ca="1" si="301"/>
        <v/>
      </c>
      <c r="L1190" s="183" t="str">
        <f t="shared" ca="1" si="302"/>
        <v/>
      </c>
      <c r="M1190" s="127" t="str">
        <f t="shared" ca="1" si="303"/>
        <v/>
      </c>
      <c r="N1190" s="127" t="str">
        <f t="shared" ca="1" si="304"/>
        <v/>
      </c>
      <c r="O1190" s="180" t="str">
        <f t="shared" ca="1" si="305"/>
        <v/>
      </c>
      <c r="P1190" s="183" t="str">
        <f t="shared" ca="1" si="306"/>
        <v/>
      </c>
      <c r="Q1190" s="120" t="str">
        <f t="shared" ca="1" si="308"/>
        <v/>
      </c>
      <c r="R1190" s="77">
        <f ca="1">IFERROR(SUM($I$15:I1190)/$N$5,"")</f>
        <v>0.23634633575064187</v>
      </c>
    </row>
    <row r="1191" spans="1:18" x14ac:dyDescent="0.25">
      <c r="A1191" s="169">
        <v>14</v>
      </c>
      <c r="B1191" s="174">
        <f t="shared" si="307"/>
        <v>43609.291666663812</v>
      </c>
      <c r="C1191" s="127" t="str">
        <f t="shared" ca="1" si="293"/>
        <v/>
      </c>
      <c r="D1191" s="180">
        <f t="shared" ca="1" si="294"/>
        <v>486</v>
      </c>
      <c r="E1191" s="180">
        <f t="shared" ca="1" si="295"/>
        <v>54</v>
      </c>
      <c r="F1191" s="180">
        <f t="shared" ca="1" si="296"/>
        <v>11</v>
      </c>
      <c r="G1191" s="180" t="str">
        <f t="shared" ca="1" si="297"/>
        <v/>
      </c>
      <c r="H1191" s="180">
        <f t="shared" ca="1" si="298"/>
        <v>4484</v>
      </c>
      <c r="I1191" s="183">
        <f t="shared" ca="1" si="299"/>
        <v>21</v>
      </c>
      <c r="J1191" s="176" t="str">
        <f t="shared" ca="1" si="300"/>
        <v/>
      </c>
      <c r="K1191" s="127" t="str">
        <f t="shared" ca="1" si="301"/>
        <v/>
      </c>
      <c r="L1191" s="183" t="str">
        <f t="shared" ca="1" si="302"/>
        <v/>
      </c>
      <c r="M1191" s="127" t="str">
        <f t="shared" ca="1" si="303"/>
        <v/>
      </c>
      <c r="N1191" s="127" t="str">
        <f t="shared" ca="1" si="304"/>
        <v/>
      </c>
      <c r="O1191" s="180" t="str">
        <f t="shared" ca="1" si="305"/>
        <v/>
      </c>
      <c r="P1191" s="183" t="str">
        <f t="shared" ca="1" si="306"/>
        <v/>
      </c>
      <c r="Q1191" s="120" t="str">
        <f t="shared" ca="1" si="308"/>
        <v/>
      </c>
      <c r="R1191" s="77">
        <f ca="1">IFERROR(SUM($I$15:I1191)/$N$5,"")</f>
        <v>0.23646457366785281</v>
      </c>
    </row>
    <row r="1192" spans="1:18" x14ac:dyDescent="0.25">
      <c r="A1192" s="169">
        <v>15</v>
      </c>
      <c r="B1192" s="174">
        <f t="shared" si="307"/>
        <v>43609.333333330476</v>
      </c>
      <c r="C1192" s="127" t="str">
        <f t="shared" ca="1" si="293"/>
        <v/>
      </c>
      <c r="D1192" s="180">
        <f t="shared" ca="1" si="294"/>
        <v>486</v>
      </c>
      <c r="E1192" s="180">
        <f t="shared" ca="1" si="295"/>
        <v>54</v>
      </c>
      <c r="F1192" s="180">
        <f t="shared" ca="1" si="296"/>
        <v>11</v>
      </c>
      <c r="G1192" s="180" t="str">
        <f t="shared" ca="1" si="297"/>
        <v/>
      </c>
      <c r="H1192" s="180">
        <f t="shared" ca="1" si="298"/>
        <v>4444</v>
      </c>
      <c r="I1192" s="183">
        <f t="shared" ca="1" si="299"/>
        <v>22</v>
      </c>
      <c r="J1192" s="176" t="str">
        <f t="shared" ca="1" si="300"/>
        <v/>
      </c>
      <c r="K1192" s="127" t="str">
        <f t="shared" ca="1" si="301"/>
        <v/>
      </c>
      <c r="L1192" s="183" t="str">
        <f t="shared" ca="1" si="302"/>
        <v/>
      </c>
      <c r="M1192" s="127" t="str">
        <f t="shared" ca="1" si="303"/>
        <v/>
      </c>
      <c r="N1192" s="127" t="str">
        <f t="shared" ca="1" si="304"/>
        <v/>
      </c>
      <c r="O1192" s="180" t="str">
        <f t="shared" ca="1" si="305"/>
        <v/>
      </c>
      <c r="P1192" s="183" t="str">
        <f t="shared" ca="1" si="306"/>
        <v/>
      </c>
      <c r="Q1192" s="120" t="str">
        <f t="shared" ca="1" si="308"/>
        <v/>
      </c>
      <c r="R1192" s="77">
        <f ca="1">IFERROR(SUM($I$15:I1192)/$N$5,"")</f>
        <v>0.23658844196207379</v>
      </c>
    </row>
    <row r="1193" spans="1:18" x14ac:dyDescent="0.25">
      <c r="A1193" s="169">
        <v>16</v>
      </c>
      <c r="B1193" s="174">
        <f t="shared" si="307"/>
        <v>43609.374999997141</v>
      </c>
      <c r="C1193" s="127" t="str">
        <f t="shared" ca="1" si="293"/>
        <v/>
      </c>
      <c r="D1193" s="180">
        <f t="shared" ca="1" si="294"/>
        <v>489</v>
      </c>
      <c r="E1193" s="180">
        <f t="shared" ca="1" si="295"/>
        <v>54</v>
      </c>
      <c r="F1193" s="180">
        <f t="shared" ca="1" si="296"/>
        <v>10</v>
      </c>
      <c r="G1193" s="180" t="str">
        <f t="shared" ca="1" si="297"/>
        <v/>
      </c>
      <c r="H1193" s="180">
        <f t="shared" ca="1" si="298"/>
        <v>5436</v>
      </c>
      <c r="I1193" s="183">
        <f t="shared" ca="1" si="299"/>
        <v>22</v>
      </c>
      <c r="J1193" s="176" t="str">
        <f t="shared" ca="1" si="300"/>
        <v/>
      </c>
      <c r="K1193" s="127" t="str">
        <f t="shared" ca="1" si="301"/>
        <v/>
      </c>
      <c r="L1193" s="183" t="str">
        <f t="shared" ca="1" si="302"/>
        <v/>
      </c>
      <c r="M1193" s="127" t="str">
        <f t="shared" ca="1" si="303"/>
        <v/>
      </c>
      <c r="N1193" s="127" t="str">
        <f t="shared" ca="1" si="304"/>
        <v/>
      </c>
      <c r="O1193" s="180" t="str">
        <f t="shared" ca="1" si="305"/>
        <v/>
      </c>
      <c r="P1193" s="183" t="str">
        <f t="shared" ca="1" si="306"/>
        <v/>
      </c>
      <c r="Q1193" s="120" t="str">
        <f t="shared" ca="1" si="308"/>
        <v/>
      </c>
      <c r="R1193" s="77">
        <f ca="1">IFERROR(SUM($I$15:I1193)/$N$5,"")</f>
        <v>0.23671231025629477</v>
      </c>
    </row>
    <row r="1194" spans="1:18" x14ac:dyDescent="0.25">
      <c r="A1194" s="169">
        <v>17</v>
      </c>
      <c r="B1194" s="174">
        <f t="shared" si="307"/>
        <v>43609.416666663805</v>
      </c>
      <c r="C1194" s="127" t="str">
        <f t="shared" ca="1" si="293"/>
        <v/>
      </c>
      <c r="D1194" s="180">
        <f t="shared" ca="1" si="294"/>
        <v>488</v>
      </c>
      <c r="E1194" s="180">
        <f t="shared" ca="1" si="295"/>
        <v>54</v>
      </c>
      <c r="F1194" s="180">
        <f t="shared" ca="1" si="296"/>
        <v>10</v>
      </c>
      <c r="G1194" s="180" t="str">
        <f t="shared" ca="1" si="297"/>
        <v/>
      </c>
      <c r="H1194" s="180">
        <f t="shared" ca="1" si="298"/>
        <v>4461</v>
      </c>
      <c r="I1194" s="183">
        <f t="shared" ca="1" si="299"/>
        <v>21</v>
      </c>
      <c r="J1194" s="176" t="str">
        <f t="shared" ca="1" si="300"/>
        <v/>
      </c>
      <c r="K1194" s="127" t="str">
        <f t="shared" ca="1" si="301"/>
        <v/>
      </c>
      <c r="L1194" s="183" t="str">
        <f t="shared" ca="1" si="302"/>
        <v/>
      </c>
      <c r="M1194" s="127" t="str">
        <f t="shared" ca="1" si="303"/>
        <v/>
      </c>
      <c r="N1194" s="127" t="str">
        <f t="shared" ca="1" si="304"/>
        <v/>
      </c>
      <c r="O1194" s="180" t="str">
        <f t="shared" ca="1" si="305"/>
        <v/>
      </c>
      <c r="P1194" s="183" t="str">
        <f t="shared" ca="1" si="306"/>
        <v/>
      </c>
      <c r="Q1194" s="120" t="str">
        <f t="shared" ca="1" si="308"/>
        <v/>
      </c>
      <c r="R1194" s="77">
        <f ca="1">IFERROR(SUM($I$15:I1194)/$N$5,"")</f>
        <v>0.23683054817350571</v>
      </c>
    </row>
    <row r="1195" spans="1:18" x14ac:dyDescent="0.25">
      <c r="A1195" s="169">
        <v>18</v>
      </c>
      <c r="B1195" s="174">
        <f t="shared" si="307"/>
        <v>43609.458333330469</v>
      </c>
      <c r="C1195" s="127" t="str">
        <f t="shared" ca="1" si="293"/>
        <v/>
      </c>
      <c r="D1195" s="180">
        <f t="shared" ca="1" si="294"/>
        <v>486</v>
      </c>
      <c r="E1195" s="180">
        <f t="shared" ca="1" si="295"/>
        <v>54</v>
      </c>
      <c r="F1195" s="180">
        <f t="shared" ca="1" si="296"/>
        <v>12</v>
      </c>
      <c r="G1195" s="180" t="str">
        <f t="shared" ca="1" si="297"/>
        <v/>
      </c>
      <c r="H1195" s="180">
        <f t="shared" ca="1" si="298"/>
        <v>4439</v>
      </c>
      <c r="I1195" s="183">
        <f t="shared" ca="1" si="299"/>
        <v>24</v>
      </c>
      <c r="J1195" s="176" t="str">
        <f t="shared" ca="1" si="300"/>
        <v/>
      </c>
      <c r="K1195" s="127" t="str">
        <f t="shared" ca="1" si="301"/>
        <v/>
      </c>
      <c r="L1195" s="183" t="str">
        <f t="shared" ca="1" si="302"/>
        <v/>
      </c>
      <c r="M1195" s="127" t="str">
        <f t="shared" ca="1" si="303"/>
        <v/>
      </c>
      <c r="N1195" s="127" t="str">
        <f t="shared" ca="1" si="304"/>
        <v/>
      </c>
      <c r="O1195" s="180" t="str">
        <f t="shared" ca="1" si="305"/>
        <v/>
      </c>
      <c r="P1195" s="183" t="str">
        <f t="shared" ca="1" si="306"/>
        <v/>
      </c>
      <c r="Q1195" s="120" t="str">
        <f t="shared" ca="1" si="308"/>
        <v/>
      </c>
      <c r="R1195" s="77">
        <f ca="1">IFERROR(SUM($I$15:I1195)/$N$5,"")</f>
        <v>0.23696567722174677</v>
      </c>
    </row>
    <row r="1196" spans="1:18" x14ac:dyDescent="0.25">
      <c r="A1196" s="169">
        <v>19</v>
      </c>
      <c r="B1196" s="174">
        <f t="shared" si="307"/>
        <v>43609.499999997133</v>
      </c>
      <c r="C1196" s="127" t="str">
        <f t="shared" ca="1" si="293"/>
        <v/>
      </c>
      <c r="D1196" s="180">
        <f t="shared" ca="1" si="294"/>
        <v>482</v>
      </c>
      <c r="E1196" s="180">
        <f t="shared" ca="1" si="295"/>
        <v>54</v>
      </c>
      <c r="F1196" s="180">
        <f t="shared" ca="1" si="296"/>
        <v>11</v>
      </c>
      <c r="G1196" s="180" t="str">
        <f t="shared" ca="1" si="297"/>
        <v/>
      </c>
      <c r="H1196" s="180">
        <f t="shared" ca="1" si="298"/>
        <v>4386</v>
      </c>
      <c r="I1196" s="183">
        <f t="shared" ca="1" si="299"/>
        <v>20</v>
      </c>
      <c r="J1196" s="176" t="str">
        <f t="shared" ca="1" si="300"/>
        <v/>
      </c>
      <c r="K1196" s="127" t="str">
        <f t="shared" ca="1" si="301"/>
        <v/>
      </c>
      <c r="L1196" s="183" t="str">
        <f t="shared" ca="1" si="302"/>
        <v/>
      </c>
      <c r="M1196" s="127" t="str">
        <f t="shared" ca="1" si="303"/>
        <v/>
      </c>
      <c r="N1196" s="127" t="str">
        <f t="shared" ca="1" si="304"/>
        <v/>
      </c>
      <c r="O1196" s="180" t="str">
        <f t="shared" ca="1" si="305"/>
        <v/>
      </c>
      <c r="P1196" s="183" t="str">
        <f t="shared" ca="1" si="306"/>
        <v/>
      </c>
      <c r="Q1196" s="120" t="str">
        <f t="shared" ca="1" si="308"/>
        <v/>
      </c>
      <c r="R1196" s="77">
        <f ca="1">IFERROR(SUM($I$15:I1196)/$N$5,"")</f>
        <v>0.23707828476194767</v>
      </c>
    </row>
    <row r="1197" spans="1:18" x14ac:dyDescent="0.25">
      <c r="A1197" s="169">
        <v>20</v>
      </c>
      <c r="B1197" s="174">
        <f t="shared" si="307"/>
        <v>43609.541666663798</v>
      </c>
      <c r="C1197" s="127" t="str">
        <f t="shared" ca="1" si="293"/>
        <v/>
      </c>
      <c r="D1197" s="180">
        <f t="shared" ca="1" si="294"/>
        <v>487</v>
      </c>
      <c r="E1197" s="180">
        <f t="shared" ca="1" si="295"/>
        <v>54</v>
      </c>
      <c r="F1197" s="180">
        <f t="shared" ca="1" si="296"/>
        <v>12</v>
      </c>
      <c r="G1197" s="180" t="str">
        <f t="shared" ca="1" si="297"/>
        <v/>
      </c>
      <c r="H1197" s="180">
        <f t="shared" ca="1" si="298"/>
        <v>4531</v>
      </c>
      <c r="I1197" s="183">
        <f t="shared" ca="1" si="299"/>
        <v>21</v>
      </c>
      <c r="J1197" s="176" t="str">
        <f t="shared" ca="1" si="300"/>
        <v/>
      </c>
      <c r="K1197" s="127" t="str">
        <f t="shared" ca="1" si="301"/>
        <v/>
      </c>
      <c r="L1197" s="183" t="str">
        <f t="shared" ca="1" si="302"/>
        <v/>
      </c>
      <c r="M1197" s="127" t="str">
        <f t="shared" ca="1" si="303"/>
        <v/>
      </c>
      <c r="N1197" s="127" t="str">
        <f t="shared" ca="1" si="304"/>
        <v/>
      </c>
      <c r="O1197" s="180" t="str">
        <f t="shared" ca="1" si="305"/>
        <v/>
      </c>
      <c r="P1197" s="183" t="str">
        <f t="shared" ca="1" si="306"/>
        <v/>
      </c>
      <c r="Q1197" s="120" t="str">
        <f t="shared" ca="1" si="308"/>
        <v/>
      </c>
      <c r="R1197" s="77">
        <f ca="1">IFERROR(SUM($I$15:I1197)/$N$5,"")</f>
        <v>0.23719652267915858</v>
      </c>
    </row>
    <row r="1198" spans="1:18" x14ac:dyDescent="0.25">
      <c r="A1198" s="169">
        <v>21</v>
      </c>
      <c r="B1198" s="174">
        <f t="shared" si="307"/>
        <v>43609.583333330462</v>
      </c>
      <c r="C1198" s="127" t="str">
        <f t="shared" ca="1" si="293"/>
        <v/>
      </c>
      <c r="D1198" s="180">
        <f t="shared" ca="1" si="294"/>
        <v>489</v>
      </c>
      <c r="E1198" s="180">
        <f t="shared" ca="1" si="295"/>
        <v>54</v>
      </c>
      <c r="F1198" s="180">
        <f t="shared" ca="1" si="296"/>
        <v>11</v>
      </c>
      <c r="G1198" s="180" t="str">
        <f t="shared" ca="1" si="297"/>
        <v/>
      </c>
      <c r="H1198" s="180">
        <f t="shared" ca="1" si="298"/>
        <v>4482</v>
      </c>
      <c r="I1198" s="183">
        <f t="shared" ca="1" si="299"/>
        <v>18</v>
      </c>
      <c r="J1198" s="176" t="str">
        <f t="shared" ca="1" si="300"/>
        <v/>
      </c>
      <c r="K1198" s="127" t="str">
        <f t="shared" ca="1" si="301"/>
        <v/>
      </c>
      <c r="L1198" s="183" t="str">
        <f t="shared" ca="1" si="302"/>
        <v/>
      </c>
      <c r="M1198" s="127" t="str">
        <f t="shared" ca="1" si="303"/>
        <v/>
      </c>
      <c r="N1198" s="127" t="str">
        <f t="shared" ca="1" si="304"/>
        <v/>
      </c>
      <c r="O1198" s="180" t="str">
        <f t="shared" ca="1" si="305"/>
        <v/>
      </c>
      <c r="P1198" s="183" t="str">
        <f t="shared" ca="1" si="306"/>
        <v/>
      </c>
      <c r="Q1198" s="120" t="str">
        <f t="shared" ca="1" si="308"/>
        <v/>
      </c>
      <c r="R1198" s="77">
        <f ca="1">IFERROR(SUM($I$15:I1198)/$N$5,"")</f>
        <v>0.2372978694653394</v>
      </c>
    </row>
    <row r="1199" spans="1:18" x14ac:dyDescent="0.25">
      <c r="A1199" s="169">
        <v>22</v>
      </c>
      <c r="B1199" s="174">
        <f t="shared" si="307"/>
        <v>43609.624999997126</v>
      </c>
      <c r="C1199" s="127" t="str">
        <f t="shared" ca="1" si="293"/>
        <v/>
      </c>
      <c r="D1199" s="180">
        <f t="shared" ca="1" si="294"/>
        <v>491</v>
      </c>
      <c r="E1199" s="180">
        <f t="shared" ca="1" si="295"/>
        <v>54</v>
      </c>
      <c r="F1199" s="180">
        <f t="shared" ca="1" si="296"/>
        <v>10</v>
      </c>
      <c r="G1199" s="180" t="str">
        <f t="shared" ca="1" si="297"/>
        <v/>
      </c>
      <c r="H1199" s="180">
        <f t="shared" ca="1" si="298"/>
        <v>4471</v>
      </c>
      <c r="I1199" s="183">
        <f t="shared" ca="1" si="299"/>
        <v>19</v>
      </c>
      <c r="J1199" s="176" t="str">
        <f t="shared" ca="1" si="300"/>
        <v/>
      </c>
      <c r="K1199" s="127" t="str">
        <f t="shared" ca="1" si="301"/>
        <v/>
      </c>
      <c r="L1199" s="183" t="str">
        <f t="shared" ca="1" si="302"/>
        <v/>
      </c>
      <c r="M1199" s="127" t="str">
        <f t="shared" ca="1" si="303"/>
        <v/>
      </c>
      <c r="N1199" s="127" t="str">
        <f t="shared" ca="1" si="304"/>
        <v/>
      </c>
      <c r="O1199" s="180" t="str">
        <f t="shared" ca="1" si="305"/>
        <v/>
      </c>
      <c r="P1199" s="183" t="str">
        <f t="shared" ca="1" si="306"/>
        <v/>
      </c>
      <c r="Q1199" s="120" t="str">
        <f t="shared" ca="1" si="308"/>
        <v/>
      </c>
      <c r="R1199" s="77">
        <f ca="1">IFERROR(SUM($I$15:I1199)/$N$5,"")</f>
        <v>0.23740484662853026</v>
      </c>
    </row>
    <row r="1200" spans="1:18" x14ac:dyDescent="0.25">
      <c r="A1200" s="169">
        <v>23</v>
      </c>
      <c r="B1200" s="174">
        <f t="shared" si="307"/>
        <v>43609.66666666379</v>
      </c>
      <c r="C1200" s="127" t="str">
        <f t="shared" ca="1" si="293"/>
        <v/>
      </c>
      <c r="D1200" s="180">
        <f t="shared" ca="1" si="294"/>
        <v>488</v>
      </c>
      <c r="E1200" s="180">
        <f t="shared" ca="1" si="295"/>
        <v>54</v>
      </c>
      <c r="F1200" s="180">
        <f t="shared" ca="1" si="296"/>
        <v>10</v>
      </c>
      <c r="G1200" s="180" t="str">
        <f t="shared" ca="1" si="297"/>
        <v/>
      </c>
      <c r="H1200" s="180">
        <f t="shared" ca="1" si="298"/>
        <v>4437</v>
      </c>
      <c r="I1200" s="183">
        <f t="shared" ca="1" si="299"/>
        <v>16</v>
      </c>
      <c r="J1200" s="176" t="str">
        <f t="shared" ca="1" si="300"/>
        <v/>
      </c>
      <c r="K1200" s="127" t="str">
        <f t="shared" ca="1" si="301"/>
        <v/>
      </c>
      <c r="L1200" s="183" t="str">
        <f t="shared" ca="1" si="302"/>
        <v/>
      </c>
      <c r="M1200" s="127" t="str">
        <f t="shared" ca="1" si="303"/>
        <v/>
      </c>
      <c r="N1200" s="127" t="str">
        <f t="shared" ca="1" si="304"/>
        <v/>
      </c>
      <c r="O1200" s="180" t="str">
        <f t="shared" ca="1" si="305"/>
        <v/>
      </c>
      <c r="P1200" s="183" t="str">
        <f t="shared" ca="1" si="306"/>
        <v/>
      </c>
      <c r="Q1200" s="120" t="str">
        <f t="shared" ca="1" si="308"/>
        <v/>
      </c>
      <c r="R1200" s="77">
        <f ca="1">IFERROR(SUM($I$15:I1200)/$N$5,"")</f>
        <v>0.23749493266069097</v>
      </c>
    </row>
    <row r="1201" spans="1:18" x14ac:dyDescent="0.25">
      <c r="A1201" s="169">
        <v>24</v>
      </c>
      <c r="B1201" s="174">
        <f t="shared" si="307"/>
        <v>43609.708333330454</v>
      </c>
      <c r="C1201" s="127" t="str">
        <f t="shared" ca="1" si="293"/>
        <v/>
      </c>
      <c r="D1201" s="180">
        <f t="shared" ca="1" si="294"/>
        <v>488</v>
      </c>
      <c r="E1201" s="180">
        <f t="shared" ca="1" si="295"/>
        <v>54</v>
      </c>
      <c r="F1201" s="180">
        <f t="shared" ca="1" si="296"/>
        <v>11</v>
      </c>
      <c r="G1201" s="180" t="str">
        <f t="shared" ca="1" si="297"/>
        <v/>
      </c>
      <c r="H1201" s="180">
        <f t="shared" ca="1" si="298"/>
        <v>4484</v>
      </c>
      <c r="I1201" s="183">
        <f t="shared" ca="1" si="299"/>
        <v>17</v>
      </c>
      <c r="J1201" s="176" t="str">
        <f t="shared" ca="1" si="300"/>
        <v/>
      </c>
      <c r="K1201" s="127" t="str">
        <f t="shared" ca="1" si="301"/>
        <v/>
      </c>
      <c r="L1201" s="183" t="str">
        <f t="shared" ca="1" si="302"/>
        <v/>
      </c>
      <c r="M1201" s="127" t="str">
        <f t="shared" ca="1" si="303"/>
        <v/>
      </c>
      <c r="N1201" s="127" t="str">
        <f t="shared" ca="1" si="304"/>
        <v/>
      </c>
      <c r="O1201" s="180" t="str">
        <f t="shared" ca="1" si="305"/>
        <v/>
      </c>
      <c r="P1201" s="183" t="str">
        <f t="shared" ca="1" si="306"/>
        <v/>
      </c>
      <c r="Q1201" s="120" t="str">
        <f t="shared" ca="1" si="308"/>
        <v/>
      </c>
      <c r="R1201" s="77">
        <f ca="1">IFERROR(SUM($I$15:I1201)/$N$5,"")</f>
        <v>0.23759064906986171</v>
      </c>
    </row>
    <row r="1202" spans="1:18" x14ac:dyDescent="0.25">
      <c r="A1202" s="169">
        <v>25</v>
      </c>
      <c r="B1202" s="174">
        <f t="shared" si="307"/>
        <v>43609.749999997119</v>
      </c>
      <c r="C1202" s="127" t="str">
        <f t="shared" ca="1" si="293"/>
        <v/>
      </c>
      <c r="D1202" s="180">
        <f t="shared" ca="1" si="294"/>
        <v>482</v>
      </c>
      <c r="E1202" s="180">
        <f t="shared" ca="1" si="295"/>
        <v>54</v>
      </c>
      <c r="F1202" s="180">
        <f t="shared" ca="1" si="296"/>
        <v>10</v>
      </c>
      <c r="G1202" s="180" t="str">
        <f t="shared" ca="1" si="297"/>
        <v/>
      </c>
      <c r="H1202" s="180">
        <f t="shared" ca="1" si="298"/>
        <v>4455</v>
      </c>
      <c r="I1202" s="183">
        <f t="shared" ca="1" si="299"/>
        <v>16</v>
      </c>
      <c r="J1202" s="176" t="str">
        <f t="shared" ca="1" si="300"/>
        <v/>
      </c>
      <c r="K1202" s="127" t="str">
        <f t="shared" ca="1" si="301"/>
        <v/>
      </c>
      <c r="L1202" s="183" t="str">
        <f t="shared" ca="1" si="302"/>
        <v/>
      </c>
      <c r="M1202" s="127" t="str">
        <f t="shared" ca="1" si="303"/>
        <v/>
      </c>
      <c r="N1202" s="127" t="str">
        <f t="shared" ca="1" si="304"/>
        <v/>
      </c>
      <c r="O1202" s="180" t="str">
        <f t="shared" ca="1" si="305"/>
        <v/>
      </c>
      <c r="P1202" s="183" t="str">
        <f t="shared" ca="1" si="306"/>
        <v/>
      </c>
      <c r="Q1202" s="120" t="str">
        <f t="shared" ca="1" si="308"/>
        <v/>
      </c>
      <c r="R1202" s="77">
        <f ca="1">IFERROR(SUM($I$15:I1202)/$N$5,"")</f>
        <v>0.23768073510202242</v>
      </c>
    </row>
    <row r="1203" spans="1:18" x14ac:dyDescent="0.25">
      <c r="A1203" s="169">
        <v>26</v>
      </c>
      <c r="B1203" s="174">
        <f t="shared" si="307"/>
        <v>43609.791666663783</v>
      </c>
      <c r="C1203" s="127" t="str">
        <f t="shared" ca="1" si="293"/>
        <v/>
      </c>
      <c r="D1203" s="180">
        <f t="shared" ca="1" si="294"/>
        <v>481</v>
      </c>
      <c r="E1203" s="180">
        <f t="shared" ca="1" si="295"/>
        <v>54</v>
      </c>
      <c r="F1203" s="180">
        <f t="shared" ca="1" si="296"/>
        <v>10</v>
      </c>
      <c r="G1203" s="180" t="str">
        <f t="shared" ca="1" si="297"/>
        <v/>
      </c>
      <c r="H1203" s="180">
        <f t="shared" ca="1" si="298"/>
        <v>4367</v>
      </c>
      <c r="I1203" s="183">
        <f t="shared" ca="1" si="299"/>
        <v>16</v>
      </c>
      <c r="J1203" s="176" t="str">
        <f t="shared" ca="1" si="300"/>
        <v/>
      </c>
      <c r="K1203" s="127" t="str">
        <f t="shared" ca="1" si="301"/>
        <v/>
      </c>
      <c r="L1203" s="183" t="str">
        <f t="shared" ca="1" si="302"/>
        <v/>
      </c>
      <c r="M1203" s="127" t="str">
        <f t="shared" ca="1" si="303"/>
        <v/>
      </c>
      <c r="N1203" s="127" t="str">
        <f t="shared" ca="1" si="304"/>
        <v/>
      </c>
      <c r="O1203" s="180" t="str">
        <f t="shared" ca="1" si="305"/>
        <v/>
      </c>
      <c r="P1203" s="183" t="str">
        <f t="shared" ca="1" si="306"/>
        <v/>
      </c>
      <c r="Q1203" s="120" t="str">
        <f t="shared" ca="1" si="308"/>
        <v/>
      </c>
      <c r="R1203" s="77">
        <f ca="1">IFERROR(SUM($I$15:I1203)/$N$5,"")</f>
        <v>0.23777082113418316</v>
      </c>
    </row>
    <row r="1204" spans="1:18" x14ac:dyDescent="0.25">
      <c r="A1204" s="169">
        <v>27</v>
      </c>
      <c r="B1204" s="174">
        <f t="shared" si="307"/>
        <v>43609.833333330447</v>
      </c>
      <c r="C1204" s="127" t="str">
        <f t="shared" ca="1" si="293"/>
        <v/>
      </c>
      <c r="D1204" s="180">
        <f t="shared" ca="1" si="294"/>
        <v>480</v>
      </c>
      <c r="E1204" s="180">
        <f t="shared" ca="1" si="295"/>
        <v>54</v>
      </c>
      <c r="F1204" s="180">
        <f t="shared" ca="1" si="296"/>
        <v>11</v>
      </c>
      <c r="G1204" s="180" t="str">
        <f t="shared" ca="1" si="297"/>
        <v/>
      </c>
      <c r="H1204" s="180">
        <f t="shared" ca="1" si="298"/>
        <v>4312</v>
      </c>
      <c r="I1204" s="183">
        <f t="shared" ca="1" si="299"/>
        <v>17</v>
      </c>
      <c r="J1204" s="176" t="str">
        <f t="shared" ca="1" si="300"/>
        <v/>
      </c>
      <c r="K1204" s="127" t="str">
        <f t="shared" ca="1" si="301"/>
        <v/>
      </c>
      <c r="L1204" s="183" t="str">
        <f t="shared" ca="1" si="302"/>
        <v/>
      </c>
      <c r="M1204" s="127" t="str">
        <f t="shared" ca="1" si="303"/>
        <v/>
      </c>
      <c r="N1204" s="127" t="str">
        <f t="shared" ca="1" si="304"/>
        <v/>
      </c>
      <c r="O1204" s="180" t="str">
        <f t="shared" ca="1" si="305"/>
        <v/>
      </c>
      <c r="P1204" s="183" t="str">
        <f t="shared" ca="1" si="306"/>
        <v/>
      </c>
      <c r="Q1204" s="120" t="str">
        <f t="shared" ca="1" si="308"/>
        <v/>
      </c>
      <c r="R1204" s="77">
        <f ca="1">IFERROR(SUM($I$15:I1204)/$N$5,"")</f>
        <v>0.23786653754335391</v>
      </c>
    </row>
    <row r="1205" spans="1:18" x14ac:dyDescent="0.25">
      <c r="A1205" s="169">
        <v>28</v>
      </c>
      <c r="B1205" s="174">
        <f t="shared" si="307"/>
        <v>43609.874999997111</v>
      </c>
      <c r="C1205" s="127" t="str">
        <f t="shared" ca="1" si="293"/>
        <v/>
      </c>
      <c r="D1205" s="180">
        <f t="shared" ca="1" si="294"/>
        <v>480</v>
      </c>
      <c r="E1205" s="180">
        <f t="shared" ca="1" si="295"/>
        <v>54</v>
      </c>
      <c r="F1205" s="180">
        <f t="shared" ca="1" si="296"/>
        <v>10</v>
      </c>
      <c r="G1205" s="180" t="str">
        <f t="shared" ca="1" si="297"/>
        <v/>
      </c>
      <c r="H1205" s="180">
        <f t="shared" ca="1" si="298"/>
        <v>4395</v>
      </c>
      <c r="I1205" s="183">
        <f t="shared" ca="1" si="299"/>
        <v>19</v>
      </c>
      <c r="J1205" s="176" t="str">
        <f t="shared" ca="1" si="300"/>
        <v/>
      </c>
      <c r="K1205" s="127" t="str">
        <f t="shared" ca="1" si="301"/>
        <v/>
      </c>
      <c r="L1205" s="183" t="str">
        <f t="shared" ca="1" si="302"/>
        <v/>
      </c>
      <c r="M1205" s="127" t="str">
        <f t="shared" ca="1" si="303"/>
        <v/>
      </c>
      <c r="N1205" s="127" t="str">
        <f t="shared" ca="1" si="304"/>
        <v/>
      </c>
      <c r="O1205" s="180" t="str">
        <f t="shared" ca="1" si="305"/>
        <v/>
      </c>
      <c r="P1205" s="183" t="str">
        <f t="shared" ca="1" si="306"/>
        <v/>
      </c>
      <c r="Q1205" s="120" t="str">
        <f t="shared" ca="1" si="308"/>
        <v/>
      </c>
      <c r="R1205" s="77">
        <f ca="1">IFERROR(SUM($I$15:I1205)/$N$5,"")</f>
        <v>0.23797351470654474</v>
      </c>
    </row>
    <row r="1206" spans="1:18" x14ac:dyDescent="0.25">
      <c r="A1206" s="169">
        <v>29</v>
      </c>
      <c r="B1206" s="174">
        <f t="shared" si="307"/>
        <v>43609.916666663776</v>
      </c>
      <c r="C1206" s="127" t="str">
        <f t="shared" ca="1" si="293"/>
        <v/>
      </c>
      <c r="D1206" s="180">
        <f t="shared" ca="1" si="294"/>
        <v>480</v>
      </c>
      <c r="E1206" s="180">
        <f t="shared" ca="1" si="295"/>
        <v>54</v>
      </c>
      <c r="F1206" s="180">
        <f t="shared" ca="1" si="296"/>
        <v>12</v>
      </c>
      <c r="G1206" s="180" t="str">
        <f t="shared" ca="1" si="297"/>
        <v/>
      </c>
      <c r="H1206" s="180">
        <f t="shared" ca="1" si="298"/>
        <v>4446</v>
      </c>
      <c r="I1206" s="183">
        <f t="shared" ca="1" si="299"/>
        <v>1</v>
      </c>
      <c r="J1206" s="176" t="str">
        <f t="shared" ca="1" si="300"/>
        <v/>
      </c>
      <c r="K1206" s="127" t="str">
        <f t="shared" ca="1" si="301"/>
        <v/>
      </c>
      <c r="L1206" s="183" t="str">
        <f t="shared" ca="1" si="302"/>
        <v/>
      </c>
      <c r="M1206" s="127" t="str">
        <f t="shared" ca="1" si="303"/>
        <v/>
      </c>
      <c r="N1206" s="127" t="str">
        <f t="shared" ca="1" si="304"/>
        <v/>
      </c>
      <c r="O1206" s="180" t="str">
        <f t="shared" ca="1" si="305"/>
        <v/>
      </c>
      <c r="P1206" s="183" t="str">
        <f t="shared" ca="1" si="306"/>
        <v/>
      </c>
      <c r="Q1206" s="120" t="str">
        <f t="shared" ca="1" si="308"/>
        <v/>
      </c>
      <c r="R1206" s="77">
        <f ca="1">IFERROR(SUM($I$15:I1206)/$N$5,"")</f>
        <v>0.23797914508355481</v>
      </c>
    </row>
    <row r="1207" spans="1:18" x14ac:dyDescent="0.25">
      <c r="A1207" s="169">
        <v>30</v>
      </c>
      <c r="B1207" s="174">
        <f t="shared" si="307"/>
        <v>43609.95833333044</v>
      </c>
      <c r="C1207" s="127" t="str">
        <f t="shared" ca="1" si="293"/>
        <v/>
      </c>
      <c r="D1207" s="180">
        <f t="shared" ca="1" si="294"/>
        <v>480</v>
      </c>
      <c r="E1207" s="180">
        <f t="shared" ca="1" si="295"/>
        <v>54</v>
      </c>
      <c r="F1207" s="180">
        <f t="shared" ca="1" si="296"/>
        <v>10</v>
      </c>
      <c r="G1207" s="180" t="str">
        <f t="shared" ca="1" si="297"/>
        <v/>
      </c>
      <c r="H1207" s="180">
        <f t="shared" ca="1" si="298"/>
        <v>4409</v>
      </c>
      <c r="I1207" s="183">
        <f t="shared" ca="1" si="299"/>
        <v>21</v>
      </c>
      <c r="J1207" s="176" t="str">
        <f t="shared" ca="1" si="300"/>
        <v/>
      </c>
      <c r="K1207" s="127" t="str">
        <f t="shared" ca="1" si="301"/>
        <v/>
      </c>
      <c r="L1207" s="183" t="str">
        <f t="shared" ca="1" si="302"/>
        <v/>
      </c>
      <c r="M1207" s="127" t="str">
        <f t="shared" ca="1" si="303"/>
        <v/>
      </c>
      <c r="N1207" s="127" t="str">
        <f t="shared" ca="1" si="304"/>
        <v/>
      </c>
      <c r="O1207" s="180" t="str">
        <f t="shared" ca="1" si="305"/>
        <v/>
      </c>
      <c r="P1207" s="183" t="str">
        <f t="shared" ca="1" si="306"/>
        <v/>
      </c>
      <c r="Q1207" s="120" t="str">
        <f t="shared" ca="1" si="308"/>
        <v/>
      </c>
      <c r="R1207" s="77">
        <f ca="1">IFERROR(SUM($I$15:I1207)/$N$5,"")</f>
        <v>0.23809738300076574</v>
      </c>
    </row>
    <row r="1208" spans="1:18" x14ac:dyDescent="0.25">
      <c r="A1208" s="169">
        <v>31</v>
      </c>
      <c r="B1208" s="174">
        <f t="shared" si="307"/>
        <v>43609.999999997104</v>
      </c>
      <c r="C1208" s="127" t="str">
        <f t="shared" ca="1" si="293"/>
        <v/>
      </c>
      <c r="D1208" s="180">
        <f t="shared" ca="1" si="294"/>
        <v>479</v>
      </c>
      <c r="E1208" s="180">
        <f t="shared" ca="1" si="295"/>
        <v>54</v>
      </c>
      <c r="F1208" s="180">
        <f t="shared" ca="1" si="296"/>
        <v>11</v>
      </c>
      <c r="G1208" s="180" t="str">
        <f t="shared" ca="1" si="297"/>
        <v/>
      </c>
      <c r="H1208" s="180">
        <f t="shared" ca="1" si="298"/>
        <v>4423</v>
      </c>
      <c r="I1208" s="183">
        <f t="shared" ca="1" si="299"/>
        <v>21</v>
      </c>
      <c r="J1208" s="176" t="str">
        <f t="shared" ca="1" si="300"/>
        <v/>
      </c>
      <c r="K1208" s="127" t="str">
        <f t="shared" ca="1" si="301"/>
        <v/>
      </c>
      <c r="L1208" s="183" t="str">
        <f t="shared" ca="1" si="302"/>
        <v/>
      </c>
      <c r="M1208" s="127" t="str">
        <f t="shared" ca="1" si="303"/>
        <v/>
      </c>
      <c r="N1208" s="127" t="str">
        <f t="shared" ca="1" si="304"/>
        <v/>
      </c>
      <c r="O1208" s="180" t="str">
        <f t="shared" ca="1" si="305"/>
        <v/>
      </c>
      <c r="P1208" s="183" t="str">
        <f t="shared" ca="1" si="306"/>
        <v/>
      </c>
      <c r="Q1208" s="120" t="str">
        <f t="shared" ca="1" si="308"/>
        <v/>
      </c>
      <c r="R1208" s="77">
        <f ca="1">IFERROR(SUM($I$15:I1208)/$N$5,"")</f>
        <v>0.23821562091797666</v>
      </c>
    </row>
    <row r="1209" spans="1:18" x14ac:dyDescent="0.25">
      <c r="A1209" s="169">
        <v>32</v>
      </c>
      <c r="B1209" s="174">
        <f t="shared" si="307"/>
        <v>43610.041666663768</v>
      </c>
      <c r="C1209" s="127" t="str">
        <f t="shared" ca="1" si="293"/>
        <v/>
      </c>
      <c r="D1209" s="180">
        <f t="shared" ca="1" si="294"/>
        <v>479</v>
      </c>
      <c r="E1209" s="180">
        <f t="shared" ca="1" si="295"/>
        <v>54</v>
      </c>
      <c r="F1209" s="180">
        <f t="shared" ca="1" si="296"/>
        <v>12</v>
      </c>
      <c r="G1209" s="180" t="str">
        <f t="shared" ca="1" si="297"/>
        <v/>
      </c>
      <c r="H1209" s="180">
        <f t="shared" ca="1" si="298"/>
        <v>4468</v>
      </c>
      <c r="I1209" s="183">
        <f t="shared" ca="1" si="299"/>
        <v>22</v>
      </c>
      <c r="J1209" s="176" t="str">
        <f t="shared" ca="1" si="300"/>
        <v/>
      </c>
      <c r="K1209" s="127" t="str">
        <f t="shared" ca="1" si="301"/>
        <v/>
      </c>
      <c r="L1209" s="183" t="str">
        <f t="shared" ca="1" si="302"/>
        <v/>
      </c>
      <c r="M1209" s="127" t="str">
        <f t="shared" ca="1" si="303"/>
        <v/>
      </c>
      <c r="N1209" s="127" t="str">
        <f t="shared" ca="1" si="304"/>
        <v/>
      </c>
      <c r="O1209" s="180" t="str">
        <f t="shared" ca="1" si="305"/>
        <v/>
      </c>
      <c r="P1209" s="183" t="str">
        <f t="shared" ca="1" si="306"/>
        <v/>
      </c>
      <c r="Q1209" s="120" t="str">
        <f t="shared" ca="1" si="308"/>
        <v/>
      </c>
      <c r="R1209" s="77">
        <f ca="1">IFERROR(SUM($I$15:I1209)/$N$5,"")</f>
        <v>0.23833948921219764</v>
      </c>
    </row>
    <row r="1210" spans="1:18" x14ac:dyDescent="0.25">
      <c r="A1210" s="169">
        <v>33</v>
      </c>
      <c r="B1210" s="174">
        <f t="shared" si="307"/>
        <v>43610.083333330433</v>
      </c>
      <c r="C1210" s="127" t="str">
        <f t="shared" ca="1" si="293"/>
        <v/>
      </c>
      <c r="D1210" s="180">
        <f t="shared" ca="1" si="294"/>
        <v>478</v>
      </c>
      <c r="E1210" s="180">
        <f t="shared" ca="1" si="295"/>
        <v>54</v>
      </c>
      <c r="F1210" s="180">
        <f t="shared" ca="1" si="296"/>
        <v>10</v>
      </c>
      <c r="G1210" s="180" t="str">
        <f t="shared" ca="1" si="297"/>
        <v/>
      </c>
      <c r="H1210" s="180">
        <f t="shared" ca="1" si="298"/>
        <v>4401</v>
      </c>
      <c r="I1210" s="183">
        <f t="shared" ca="1" si="299"/>
        <v>21</v>
      </c>
      <c r="J1210" s="176" t="str">
        <f t="shared" ca="1" si="300"/>
        <v/>
      </c>
      <c r="K1210" s="127" t="str">
        <f t="shared" ca="1" si="301"/>
        <v/>
      </c>
      <c r="L1210" s="183" t="str">
        <f t="shared" ca="1" si="302"/>
        <v/>
      </c>
      <c r="M1210" s="127" t="str">
        <f t="shared" ca="1" si="303"/>
        <v/>
      </c>
      <c r="N1210" s="127" t="str">
        <f t="shared" ca="1" si="304"/>
        <v/>
      </c>
      <c r="O1210" s="180" t="str">
        <f t="shared" ca="1" si="305"/>
        <v/>
      </c>
      <c r="P1210" s="183" t="str">
        <f t="shared" ca="1" si="306"/>
        <v/>
      </c>
      <c r="Q1210" s="120" t="str">
        <f t="shared" ca="1" si="308"/>
        <v/>
      </c>
      <c r="R1210" s="77">
        <f ca="1">IFERROR(SUM($I$15:I1210)/$N$5,"")</f>
        <v>0.23845772712940858</v>
      </c>
    </row>
    <row r="1211" spans="1:18" x14ac:dyDescent="0.25">
      <c r="A1211" s="169">
        <v>34</v>
      </c>
      <c r="B1211" s="174">
        <f t="shared" si="307"/>
        <v>43610.124999997097</v>
      </c>
      <c r="C1211" s="127" t="str">
        <f t="shared" ca="1" si="293"/>
        <v/>
      </c>
      <c r="D1211" s="180">
        <f t="shared" ca="1" si="294"/>
        <v>477</v>
      </c>
      <c r="E1211" s="180">
        <f t="shared" ca="1" si="295"/>
        <v>54</v>
      </c>
      <c r="F1211" s="180">
        <f t="shared" ca="1" si="296"/>
        <v>11</v>
      </c>
      <c r="G1211" s="180" t="str">
        <f t="shared" ca="1" si="297"/>
        <v/>
      </c>
      <c r="H1211" s="180">
        <f t="shared" ca="1" si="298"/>
        <v>4382</v>
      </c>
      <c r="I1211" s="183">
        <f t="shared" ca="1" si="299"/>
        <v>22</v>
      </c>
      <c r="J1211" s="176" t="str">
        <f t="shared" ca="1" si="300"/>
        <v/>
      </c>
      <c r="K1211" s="127" t="str">
        <f t="shared" ca="1" si="301"/>
        <v/>
      </c>
      <c r="L1211" s="183" t="str">
        <f t="shared" ca="1" si="302"/>
        <v/>
      </c>
      <c r="M1211" s="127" t="str">
        <f t="shared" ca="1" si="303"/>
        <v/>
      </c>
      <c r="N1211" s="127" t="str">
        <f t="shared" ca="1" si="304"/>
        <v/>
      </c>
      <c r="O1211" s="180" t="str">
        <f t="shared" ca="1" si="305"/>
        <v/>
      </c>
      <c r="P1211" s="183" t="str">
        <f t="shared" ca="1" si="306"/>
        <v/>
      </c>
      <c r="Q1211" s="120" t="str">
        <f t="shared" ca="1" si="308"/>
        <v/>
      </c>
      <c r="R1211" s="77">
        <f ca="1">IFERROR(SUM($I$15:I1211)/$N$5,"")</f>
        <v>0.23858159542362956</v>
      </c>
    </row>
    <row r="1212" spans="1:18" x14ac:dyDescent="0.25">
      <c r="A1212" s="169">
        <v>35</v>
      </c>
      <c r="B1212" s="174">
        <f t="shared" si="307"/>
        <v>43610.166666663761</v>
      </c>
      <c r="C1212" s="127" t="str">
        <f t="shared" ca="1" si="293"/>
        <v/>
      </c>
      <c r="D1212" s="180">
        <f t="shared" ca="1" si="294"/>
        <v>476</v>
      </c>
      <c r="E1212" s="180">
        <f t="shared" ca="1" si="295"/>
        <v>54</v>
      </c>
      <c r="F1212" s="180">
        <f t="shared" ca="1" si="296"/>
        <v>10</v>
      </c>
      <c r="G1212" s="180" t="str">
        <f t="shared" ca="1" si="297"/>
        <v/>
      </c>
      <c r="H1212" s="180">
        <f t="shared" ca="1" si="298"/>
        <v>4366</v>
      </c>
      <c r="I1212" s="183">
        <f t="shared" ca="1" si="299"/>
        <v>20</v>
      </c>
      <c r="J1212" s="176" t="str">
        <f t="shared" ca="1" si="300"/>
        <v/>
      </c>
      <c r="K1212" s="127" t="str">
        <f t="shared" ca="1" si="301"/>
        <v/>
      </c>
      <c r="L1212" s="183" t="str">
        <f t="shared" ca="1" si="302"/>
        <v/>
      </c>
      <c r="M1212" s="127" t="str">
        <f t="shared" ca="1" si="303"/>
        <v/>
      </c>
      <c r="N1212" s="127" t="str">
        <f t="shared" ca="1" si="304"/>
        <v/>
      </c>
      <c r="O1212" s="180" t="str">
        <f t="shared" ca="1" si="305"/>
        <v/>
      </c>
      <c r="P1212" s="183" t="str">
        <f t="shared" ca="1" si="306"/>
        <v/>
      </c>
      <c r="Q1212" s="120" t="str">
        <f t="shared" ca="1" si="308"/>
        <v/>
      </c>
      <c r="R1212" s="77">
        <f ca="1">IFERROR(SUM($I$15:I1212)/$N$5,"")</f>
        <v>0.23869420296383045</v>
      </c>
    </row>
    <row r="1213" spans="1:18" x14ac:dyDescent="0.25">
      <c r="A1213" s="169">
        <v>36</v>
      </c>
      <c r="B1213" s="174">
        <f t="shared" si="307"/>
        <v>43610.208333330425</v>
      </c>
      <c r="C1213" s="127" t="str">
        <f t="shared" ca="1" si="293"/>
        <v/>
      </c>
      <c r="D1213" s="180">
        <f t="shared" ca="1" si="294"/>
        <v>476</v>
      </c>
      <c r="E1213" s="180">
        <f t="shared" ca="1" si="295"/>
        <v>54</v>
      </c>
      <c r="F1213" s="180">
        <f t="shared" ca="1" si="296"/>
        <v>11</v>
      </c>
      <c r="G1213" s="180" t="str">
        <f t="shared" ca="1" si="297"/>
        <v/>
      </c>
      <c r="H1213" s="180">
        <f t="shared" ca="1" si="298"/>
        <v>4429</v>
      </c>
      <c r="I1213" s="183">
        <f t="shared" ca="1" si="299"/>
        <v>22</v>
      </c>
      <c r="J1213" s="176" t="str">
        <f t="shared" ca="1" si="300"/>
        <v/>
      </c>
      <c r="K1213" s="127" t="str">
        <f t="shared" ca="1" si="301"/>
        <v/>
      </c>
      <c r="L1213" s="183" t="str">
        <f t="shared" ca="1" si="302"/>
        <v/>
      </c>
      <c r="M1213" s="127" t="str">
        <f t="shared" ca="1" si="303"/>
        <v/>
      </c>
      <c r="N1213" s="127" t="str">
        <f t="shared" ca="1" si="304"/>
        <v/>
      </c>
      <c r="O1213" s="180" t="str">
        <f t="shared" ca="1" si="305"/>
        <v/>
      </c>
      <c r="P1213" s="183" t="str">
        <f t="shared" ca="1" si="306"/>
        <v/>
      </c>
      <c r="Q1213" s="120" t="str">
        <f t="shared" ca="1" si="308"/>
        <v/>
      </c>
      <c r="R1213" s="77">
        <f ca="1">IFERROR(SUM($I$15:I1213)/$N$5,"")</f>
        <v>0.23881807125805143</v>
      </c>
    </row>
    <row r="1214" spans="1:18" x14ac:dyDescent="0.25">
      <c r="A1214" s="169">
        <v>37</v>
      </c>
      <c r="B1214" s="174">
        <f t="shared" si="307"/>
        <v>43610.24999999709</v>
      </c>
      <c r="C1214" s="127" t="str">
        <f t="shared" ca="1" si="293"/>
        <v/>
      </c>
      <c r="D1214" s="180">
        <f t="shared" ca="1" si="294"/>
        <v>476</v>
      </c>
      <c r="E1214" s="180">
        <f t="shared" ca="1" si="295"/>
        <v>54</v>
      </c>
      <c r="F1214" s="180">
        <f t="shared" ca="1" si="296"/>
        <v>8</v>
      </c>
      <c r="G1214" s="180" t="str">
        <f t="shared" ca="1" si="297"/>
        <v/>
      </c>
      <c r="H1214" s="180">
        <f t="shared" ca="1" si="298"/>
        <v>4241</v>
      </c>
      <c r="I1214" s="183">
        <f t="shared" ca="1" si="299"/>
        <v>20</v>
      </c>
      <c r="J1214" s="176" t="str">
        <f t="shared" ca="1" si="300"/>
        <v/>
      </c>
      <c r="K1214" s="127" t="str">
        <f t="shared" ca="1" si="301"/>
        <v/>
      </c>
      <c r="L1214" s="183" t="str">
        <f t="shared" ca="1" si="302"/>
        <v/>
      </c>
      <c r="M1214" s="127" t="str">
        <f t="shared" ca="1" si="303"/>
        <v/>
      </c>
      <c r="N1214" s="127" t="str">
        <f t="shared" ca="1" si="304"/>
        <v/>
      </c>
      <c r="O1214" s="180" t="str">
        <f t="shared" ca="1" si="305"/>
        <v/>
      </c>
      <c r="P1214" s="183" t="str">
        <f t="shared" ca="1" si="306"/>
        <v/>
      </c>
      <c r="Q1214" s="120" t="str">
        <f t="shared" ca="1" si="308"/>
        <v/>
      </c>
      <c r="R1214" s="77">
        <f ca="1">IFERROR(SUM($I$15:I1214)/$N$5,"")</f>
        <v>0.23893067879825233</v>
      </c>
    </row>
    <row r="1215" spans="1:18" x14ac:dyDescent="0.25">
      <c r="A1215" s="169">
        <v>14</v>
      </c>
      <c r="B1215" s="174">
        <f t="shared" si="307"/>
        <v>43610.291666663754</v>
      </c>
      <c r="C1215" s="127" t="str">
        <f t="shared" ca="1" si="293"/>
        <v/>
      </c>
      <c r="D1215" s="180">
        <f t="shared" ca="1" si="294"/>
        <v>476</v>
      </c>
      <c r="E1215" s="180">
        <f t="shared" ca="1" si="295"/>
        <v>54</v>
      </c>
      <c r="F1215" s="180">
        <f t="shared" ca="1" si="296"/>
        <v>10</v>
      </c>
      <c r="G1215" s="180" t="str">
        <f t="shared" ca="1" si="297"/>
        <v/>
      </c>
      <c r="H1215" s="180">
        <f t="shared" ca="1" si="298"/>
        <v>4401</v>
      </c>
      <c r="I1215" s="183">
        <f t="shared" ca="1" si="299"/>
        <v>24</v>
      </c>
      <c r="J1215" s="176" t="str">
        <f t="shared" ca="1" si="300"/>
        <v/>
      </c>
      <c r="K1215" s="127" t="str">
        <f t="shared" ca="1" si="301"/>
        <v/>
      </c>
      <c r="L1215" s="183" t="str">
        <f t="shared" ca="1" si="302"/>
        <v/>
      </c>
      <c r="M1215" s="127" t="str">
        <f t="shared" ca="1" si="303"/>
        <v/>
      </c>
      <c r="N1215" s="127" t="str">
        <f t="shared" ca="1" si="304"/>
        <v/>
      </c>
      <c r="O1215" s="180" t="str">
        <f t="shared" ca="1" si="305"/>
        <v/>
      </c>
      <c r="P1215" s="183" t="str">
        <f t="shared" ca="1" si="306"/>
        <v/>
      </c>
      <c r="Q1215" s="120" t="str">
        <f t="shared" ca="1" si="308"/>
        <v/>
      </c>
      <c r="R1215" s="77">
        <f ca="1">IFERROR(SUM($I$15:I1215)/$N$5,"")</f>
        <v>0.23906580784649339</v>
      </c>
    </row>
    <row r="1216" spans="1:18" x14ac:dyDescent="0.25">
      <c r="A1216" s="169">
        <v>15</v>
      </c>
      <c r="B1216" s="174">
        <f t="shared" si="307"/>
        <v>43610.333333330418</v>
      </c>
      <c r="C1216" s="127" t="str">
        <f t="shared" ca="1" si="293"/>
        <v/>
      </c>
      <c r="D1216" s="180">
        <f t="shared" ca="1" si="294"/>
        <v>478</v>
      </c>
      <c r="E1216" s="180">
        <f t="shared" ca="1" si="295"/>
        <v>54</v>
      </c>
      <c r="F1216" s="180">
        <f t="shared" ca="1" si="296"/>
        <v>11</v>
      </c>
      <c r="G1216" s="180" t="str">
        <f t="shared" ca="1" si="297"/>
        <v/>
      </c>
      <c r="H1216" s="180">
        <f t="shared" ca="1" si="298"/>
        <v>4382</v>
      </c>
      <c r="I1216" s="183">
        <f t="shared" ca="1" si="299"/>
        <v>24</v>
      </c>
      <c r="J1216" s="176" t="str">
        <f t="shared" ca="1" si="300"/>
        <v/>
      </c>
      <c r="K1216" s="127" t="str">
        <f t="shared" ca="1" si="301"/>
        <v/>
      </c>
      <c r="L1216" s="183" t="str">
        <f t="shared" ca="1" si="302"/>
        <v/>
      </c>
      <c r="M1216" s="127" t="str">
        <f t="shared" ca="1" si="303"/>
        <v/>
      </c>
      <c r="N1216" s="127" t="str">
        <f t="shared" ca="1" si="304"/>
        <v/>
      </c>
      <c r="O1216" s="180" t="str">
        <f t="shared" ca="1" si="305"/>
        <v/>
      </c>
      <c r="P1216" s="183" t="str">
        <f t="shared" ca="1" si="306"/>
        <v/>
      </c>
      <c r="Q1216" s="120" t="str">
        <f t="shared" ca="1" si="308"/>
        <v/>
      </c>
      <c r="R1216" s="77">
        <f ca="1">IFERROR(SUM($I$15:I1216)/$N$5,"")</f>
        <v>0.23920093689473448</v>
      </c>
    </row>
    <row r="1217" spans="1:18" x14ac:dyDescent="0.25">
      <c r="A1217" s="169">
        <v>16</v>
      </c>
      <c r="B1217" s="174">
        <f t="shared" si="307"/>
        <v>43610.374999997082</v>
      </c>
      <c r="C1217" s="127" t="str">
        <f t="shared" ca="1" si="293"/>
        <v/>
      </c>
      <c r="D1217" s="180">
        <f t="shared" ca="1" si="294"/>
        <v>477</v>
      </c>
      <c r="E1217" s="180">
        <f t="shared" ca="1" si="295"/>
        <v>54</v>
      </c>
      <c r="F1217" s="180">
        <f t="shared" ca="1" si="296"/>
        <v>10</v>
      </c>
      <c r="G1217" s="180">
        <f t="shared" ca="1" si="297"/>
        <v>241.75</v>
      </c>
      <c r="H1217" s="180">
        <f t="shared" ca="1" si="298"/>
        <v>5008</v>
      </c>
      <c r="I1217" s="183">
        <f t="shared" ca="1" si="299"/>
        <v>23</v>
      </c>
      <c r="J1217" s="176" t="str">
        <f t="shared" ca="1" si="300"/>
        <v/>
      </c>
      <c r="K1217" s="127" t="str">
        <f t="shared" ca="1" si="301"/>
        <v/>
      </c>
      <c r="L1217" s="183" t="str">
        <f t="shared" ca="1" si="302"/>
        <v/>
      </c>
      <c r="M1217" s="127" t="str">
        <f t="shared" ca="1" si="303"/>
        <v/>
      </c>
      <c r="N1217" s="127" t="str">
        <f t="shared" ca="1" si="304"/>
        <v/>
      </c>
      <c r="O1217" s="180" t="str">
        <f t="shared" ca="1" si="305"/>
        <v/>
      </c>
      <c r="P1217" s="183" t="str">
        <f t="shared" ca="1" si="306"/>
        <v/>
      </c>
      <c r="Q1217" s="120" t="str">
        <f t="shared" ca="1" si="308"/>
        <v/>
      </c>
      <c r="R1217" s="77">
        <f ca="1">IFERROR(SUM($I$15:I1217)/$N$5,"")</f>
        <v>0.2393304355659655</v>
      </c>
    </row>
    <row r="1218" spans="1:18" x14ac:dyDescent="0.25">
      <c r="A1218" s="169">
        <v>17</v>
      </c>
      <c r="B1218" s="174">
        <f t="shared" si="307"/>
        <v>43610.416666663747</v>
      </c>
      <c r="C1218" s="127" t="str">
        <f t="shared" ca="1" si="293"/>
        <v/>
      </c>
      <c r="D1218" s="180">
        <f t="shared" ca="1" si="294"/>
        <v>475</v>
      </c>
      <c r="E1218" s="180">
        <f t="shared" ca="1" si="295"/>
        <v>56</v>
      </c>
      <c r="F1218" s="180">
        <f t="shared" ca="1" si="296"/>
        <v>11</v>
      </c>
      <c r="G1218" s="180" t="str">
        <f t="shared" ca="1" si="297"/>
        <v/>
      </c>
      <c r="H1218" s="180">
        <f t="shared" ca="1" si="298"/>
        <v>4459</v>
      </c>
      <c r="I1218" s="183">
        <f t="shared" ca="1" si="299"/>
        <v>24</v>
      </c>
      <c r="J1218" s="176" t="str">
        <f t="shared" ca="1" si="300"/>
        <v/>
      </c>
      <c r="K1218" s="127" t="str">
        <f t="shared" ca="1" si="301"/>
        <v/>
      </c>
      <c r="L1218" s="183" t="str">
        <f t="shared" ca="1" si="302"/>
        <v/>
      </c>
      <c r="M1218" s="127" t="str">
        <f t="shared" ca="1" si="303"/>
        <v/>
      </c>
      <c r="N1218" s="127" t="str">
        <f t="shared" ca="1" si="304"/>
        <v/>
      </c>
      <c r="O1218" s="180" t="str">
        <f t="shared" ca="1" si="305"/>
        <v/>
      </c>
      <c r="P1218" s="183" t="str">
        <f t="shared" ca="1" si="306"/>
        <v/>
      </c>
      <c r="Q1218" s="120" t="str">
        <f t="shared" ca="1" si="308"/>
        <v/>
      </c>
      <c r="R1218" s="77">
        <f ca="1">IFERROR(SUM($I$15:I1218)/$N$5,"")</f>
        <v>0.23946556461420657</v>
      </c>
    </row>
    <row r="1219" spans="1:18" x14ac:dyDescent="0.25">
      <c r="A1219" s="169">
        <v>18</v>
      </c>
      <c r="B1219" s="174">
        <f t="shared" si="307"/>
        <v>43610.458333330411</v>
      </c>
      <c r="C1219" s="127" t="str">
        <f t="shared" ca="1" si="293"/>
        <v/>
      </c>
      <c r="D1219" s="180">
        <f t="shared" ca="1" si="294"/>
        <v>476</v>
      </c>
      <c r="E1219" s="180">
        <f t="shared" ca="1" si="295"/>
        <v>56</v>
      </c>
      <c r="F1219" s="180">
        <f t="shared" ca="1" si="296"/>
        <v>8</v>
      </c>
      <c r="G1219" s="180" t="str">
        <f t="shared" ca="1" si="297"/>
        <v/>
      </c>
      <c r="H1219" s="180">
        <f t="shared" ca="1" si="298"/>
        <v>4238</v>
      </c>
      <c r="I1219" s="183">
        <f t="shared" ca="1" si="299"/>
        <v>25</v>
      </c>
      <c r="J1219" s="176" t="str">
        <f t="shared" ca="1" si="300"/>
        <v/>
      </c>
      <c r="K1219" s="127" t="str">
        <f t="shared" ca="1" si="301"/>
        <v/>
      </c>
      <c r="L1219" s="183" t="str">
        <f t="shared" ca="1" si="302"/>
        <v/>
      </c>
      <c r="M1219" s="127" t="str">
        <f t="shared" ca="1" si="303"/>
        <v/>
      </c>
      <c r="N1219" s="127" t="str">
        <f t="shared" ca="1" si="304"/>
        <v/>
      </c>
      <c r="O1219" s="180" t="str">
        <f t="shared" ca="1" si="305"/>
        <v/>
      </c>
      <c r="P1219" s="183" t="str">
        <f t="shared" ca="1" si="306"/>
        <v/>
      </c>
      <c r="Q1219" s="120" t="str">
        <f t="shared" ca="1" si="308"/>
        <v/>
      </c>
      <c r="R1219" s="77">
        <f ca="1">IFERROR(SUM($I$15:I1219)/$N$5,"")</f>
        <v>0.23960632403945767</v>
      </c>
    </row>
    <row r="1220" spans="1:18" x14ac:dyDescent="0.25">
      <c r="A1220" s="169">
        <v>19</v>
      </c>
      <c r="B1220" s="174">
        <f t="shared" si="307"/>
        <v>43610.499999997075</v>
      </c>
      <c r="C1220" s="127" t="str">
        <f t="shared" ca="1" si="293"/>
        <v/>
      </c>
      <c r="D1220" s="180">
        <f t="shared" ca="1" si="294"/>
        <v>476</v>
      </c>
      <c r="E1220" s="180">
        <f t="shared" ca="1" si="295"/>
        <v>56</v>
      </c>
      <c r="F1220" s="180">
        <f t="shared" ca="1" si="296"/>
        <v>9</v>
      </c>
      <c r="G1220" s="180" t="str">
        <f t="shared" ca="1" si="297"/>
        <v/>
      </c>
      <c r="H1220" s="180">
        <f t="shared" ca="1" si="298"/>
        <v>4241</v>
      </c>
      <c r="I1220" s="183">
        <f t="shared" ca="1" si="299"/>
        <v>29</v>
      </c>
      <c r="J1220" s="176" t="str">
        <f t="shared" ca="1" si="300"/>
        <v/>
      </c>
      <c r="K1220" s="127" t="str">
        <f t="shared" ca="1" si="301"/>
        <v/>
      </c>
      <c r="L1220" s="183" t="str">
        <f t="shared" ca="1" si="302"/>
        <v/>
      </c>
      <c r="M1220" s="127" t="str">
        <f t="shared" ca="1" si="303"/>
        <v/>
      </c>
      <c r="N1220" s="127" t="str">
        <f t="shared" ca="1" si="304"/>
        <v/>
      </c>
      <c r="O1220" s="180" t="str">
        <f t="shared" ca="1" si="305"/>
        <v/>
      </c>
      <c r="P1220" s="183" t="str">
        <f t="shared" ca="1" si="306"/>
        <v/>
      </c>
      <c r="Q1220" s="120" t="str">
        <f t="shared" ca="1" si="308"/>
        <v/>
      </c>
      <c r="R1220" s="77">
        <f ca="1">IFERROR(SUM($I$15:I1220)/$N$5,"")</f>
        <v>0.23976960497274896</v>
      </c>
    </row>
    <row r="1221" spans="1:18" x14ac:dyDescent="0.25">
      <c r="A1221" s="169">
        <v>20</v>
      </c>
      <c r="B1221" s="174">
        <f t="shared" si="307"/>
        <v>43610.541666663739</v>
      </c>
      <c r="C1221" s="127" t="str">
        <f t="shared" ca="1" si="293"/>
        <v/>
      </c>
      <c r="D1221" s="180">
        <f t="shared" ca="1" si="294"/>
        <v>466</v>
      </c>
      <c r="E1221" s="180">
        <f t="shared" ca="1" si="295"/>
        <v>56</v>
      </c>
      <c r="F1221" s="180">
        <f t="shared" ca="1" si="296"/>
        <v>10</v>
      </c>
      <c r="G1221" s="180" t="str">
        <f t="shared" ca="1" si="297"/>
        <v/>
      </c>
      <c r="H1221" s="180">
        <f t="shared" ca="1" si="298"/>
        <v>4280</v>
      </c>
      <c r="I1221" s="183">
        <f t="shared" ca="1" si="299"/>
        <v>31</v>
      </c>
      <c r="J1221" s="176" t="str">
        <f t="shared" ca="1" si="300"/>
        <v/>
      </c>
      <c r="K1221" s="127" t="str">
        <f t="shared" ca="1" si="301"/>
        <v/>
      </c>
      <c r="L1221" s="183" t="str">
        <f t="shared" ca="1" si="302"/>
        <v/>
      </c>
      <c r="M1221" s="127" t="str">
        <f t="shared" ca="1" si="303"/>
        <v/>
      </c>
      <c r="N1221" s="127" t="str">
        <f t="shared" ca="1" si="304"/>
        <v/>
      </c>
      <c r="O1221" s="180" t="str">
        <f t="shared" ca="1" si="305"/>
        <v/>
      </c>
      <c r="P1221" s="183" t="str">
        <f t="shared" ca="1" si="306"/>
        <v/>
      </c>
      <c r="Q1221" s="120" t="str">
        <f t="shared" ca="1" si="308"/>
        <v/>
      </c>
      <c r="R1221" s="77">
        <f ca="1">IFERROR(SUM($I$15:I1221)/$N$5,"")</f>
        <v>0.23994414666006036</v>
      </c>
    </row>
    <row r="1222" spans="1:18" x14ac:dyDescent="0.25">
      <c r="A1222" s="169">
        <v>21</v>
      </c>
      <c r="B1222" s="174">
        <f t="shared" si="307"/>
        <v>43610.583333330404</v>
      </c>
      <c r="C1222" s="127" t="str">
        <f t="shared" ca="1" si="293"/>
        <v/>
      </c>
      <c r="D1222" s="180">
        <f t="shared" ca="1" si="294"/>
        <v>469</v>
      </c>
      <c r="E1222" s="180">
        <f t="shared" ca="1" si="295"/>
        <v>56</v>
      </c>
      <c r="F1222" s="180">
        <f t="shared" ca="1" si="296"/>
        <v>10</v>
      </c>
      <c r="G1222" s="180" t="str">
        <f t="shared" ca="1" si="297"/>
        <v/>
      </c>
      <c r="H1222" s="180">
        <f t="shared" ca="1" si="298"/>
        <v>4370</v>
      </c>
      <c r="I1222" s="183">
        <f t="shared" ca="1" si="299"/>
        <v>32</v>
      </c>
      <c r="J1222" s="176" t="str">
        <f t="shared" ca="1" si="300"/>
        <v/>
      </c>
      <c r="K1222" s="127" t="str">
        <f t="shared" ca="1" si="301"/>
        <v/>
      </c>
      <c r="L1222" s="183" t="str">
        <f t="shared" ca="1" si="302"/>
        <v/>
      </c>
      <c r="M1222" s="127" t="str">
        <f t="shared" ca="1" si="303"/>
        <v/>
      </c>
      <c r="N1222" s="127" t="str">
        <f t="shared" ca="1" si="304"/>
        <v/>
      </c>
      <c r="O1222" s="180" t="str">
        <f t="shared" ca="1" si="305"/>
        <v/>
      </c>
      <c r="P1222" s="183" t="str">
        <f t="shared" ca="1" si="306"/>
        <v/>
      </c>
      <c r="Q1222" s="120" t="str">
        <f t="shared" ca="1" si="308"/>
        <v/>
      </c>
      <c r="R1222" s="77">
        <f ca="1">IFERROR(SUM($I$15:I1222)/$N$5,"")</f>
        <v>0.24012431872438178</v>
      </c>
    </row>
    <row r="1223" spans="1:18" x14ac:dyDescent="0.25">
      <c r="A1223" s="169">
        <v>22</v>
      </c>
      <c r="B1223" s="174">
        <f t="shared" si="307"/>
        <v>43610.624999997068</v>
      </c>
      <c r="C1223" s="127" t="str">
        <f t="shared" ca="1" si="293"/>
        <v/>
      </c>
      <c r="D1223" s="180">
        <f t="shared" ca="1" si="294"/>
        <v>470</v>
      </c>
      <c r="E1223" s="180">
        <f t="shared" ca="1" si="295"/>
        <v>56</v>
      </c>
      <c r="F1223" s="180">
        <f t="shared" ca="1" si="296"/>
        <v>9</v>
      </c>
      <c r="G1223" s="180" t="str">
        <f t="shared" ca="1" si="297"/>
        <v/>
      </c>
      <c r="H1223" s="180">
        <f t="shared" ca="1" si="298"/>
        <v>4213</v>
      </c>
      <c r="I1223" s="183">
        <f t="shared" ca="1" si="299"/>
        <v>31</v>
      </c>
      <c r="J1223" s="176" t="str">
        <f t="shared" ca="1" si="300"/>
        <v/>
      </c>
      <c r="K1223" s="127" t="str">
        <f t="shared" ca="1" si="301"/>
        <v/>
      </c>
      <c r="L1223" s="183" t="str">
        <f t="shared" ca="1" si="302"/>
        <v/>
      </c>
      <c r="M1223" s="127" t="str">
        <f t="shared" ca="1" si="303"/>
        <v/>
      </c>
      <c r="N1223" s="127" t="str">
        <f t="shared" ca="1" si="304"/>
        <v/>
      </c>
      <c r="O1223" s="180" t="str">
        <f t="shared" ca="1" si="305"/>
        <v/>
      </c>
      <c r="P1223" s="183" t="str">
        <f t="shared" ca="1" si="306"/>
        <v/>
      </c>
      <c r="Q1223" s="120" t="str">
        <f t="shared" ca="1" si="308"/>
        <v/>
      </c>
      <c r="R1223" s="77">
        <f ca="1">IFERROR(SUM($I$15:I1223)/$N$5,"")</f>
        <v>0.24029886041169315</v>
      </c>
    </row>
    <row r="1224" spans="1:18" x14ac:dyDescent="0.25">
      <c r="A1224" s="169">
        <v>23</v>
      </c>
      <c r="B1224" s="174">
        <f t="shared" si="307"/>
        <v>43610.666666663732</v>
      </c>
      <c r="C1224" s="127" t="str">
        <f t="shared" ca="1" si="293"/>
        <v/>
      </c>
      <c r="D1224" s="180">
        <f t="shared" ca="1" si="294"/>
        <v>471</v>
      </c>
      <c r="E1224" s="180">
        <f t="shared" ca="1" si="295"/>
        <v>56</v>
      </c>
      <c r="F1224" s="180">
        <f t="shared" ca="1" si="296"/>
        <v>9</v>
      </c>
      <c r="G1224" s="180" t="str">
        <f t="shared" ca="1" si="297"/>
        <v/>
      </c>
      <c r="H1224" s="180">
        <f t="shared" ca="1" si="298"/>
        <v>4396</v>
      </c>
      <c r="I1224" s="183">
        <f t="shared" ca="1" si="299"/>
        <v>31</v>
      </c>
      <c r="J1224" s="176" t="str">
        <f t="shared" ca="1" si="300"/>
        <v/>
      </c>
      <c r="K1224" s="127" t="str">
        <f t="shared" ca="1" si="301"/>
        <v/>
      </c>
      <c r="L1224" s="183" t="str">
        <f t="shared" ca="1" si="302"/>
        <v/>
      </c>
      <c r="M1224" s="127" t="str">
        <f t="shared" ca="1" si="303"/>
        <v/>
      </c>
      <c r="N1224" s="127" t="str">
        <f t="shared" ca="1" si="304"/>
        <v/>
      </c>
      <c r="O1224" s="180" t="str">
        <f t="shared" ca="1" si="305"/>
        <v/>
      </c>
      <c r="P1224" s="183" t="str">
        <f t="shared" ca="1" si="306"/>
        <v/>
      </c>
      <c r="Q1224" s="120" t="str">
        <f t="shared" ca="1" si="308"/>
        <v/>
      </c>
      <c r="R1224" s="77">
        <f ca="1">IFERROR(SUM($I$15:I1224)/$N$5,"")</f>
        <v>0.24047340209900456</v>
      </c>
    </row>
    <row r="1225" spans="1:18" x14ac:dyDescent="0.25">
      <c r="A1225" s="169">
        <v>24</v>
      </c>
      <c r="B1225" s="174">
        <f t="shared" si="307"/>
        <v>43610.708333330396</v>
      </c>
      <c r="C1225" s="127" t="str">
        <f t="shared" ca="1" si="293"/>
        <v/>
      </c>
      <c r="D1225" s="180">
        <f t="shared" ca="1" si="294"/>
        <v>469</v>
      </c>
      <c r="E1225" s="180">
        <f t="shared" ca="1" si="295"/>
        <v>56</v>
      </c>
      <c r="F1225" s="180">
        <f t="shared" ca="1" si="296"/>
        <v>10</v>
      </c>
      <c r="G1225" s="180" t="str">
        <f t="shared" ca="1" si="297"/>
        <v/>
      </c>
      <c r="H1225" s="180">
        <f t="shared" ca="1" si="298"/>
        <v>4412</v>
      </c>
      <c r="I1225" s="183">
        <f t="shared" ca="1" si="299"/>
        <v>33</v>
      </c>
      <c r="J1225" s="176" t="str">
        <f t="shared" ca="1" si="300"/>
        <v/>
      </c>
      <c r="K1225" s="127" t="str">
        <f t="shared" ca="1" si="301"/>
        <v/>
      </c>
      <c r="L1225" s="183" t="str">
        <f t="shared" ca="1" si="302"/>
        <v/>
      </c>
      <c r="M1225" s="127" t="str">
        <f t="shared" ca="1" si="303"/>
        <v/>
      </c>
      <c r="N1225" s="127" t="str">
        <f t="shared" ca="1" si="304"/>
        <v/>
      </c>
      <c r="O1225" s="180" t="str">
        <f t="shared" ca="1" si="305"/>
        <v/>
      </c>
      <c r="P1225" s="183" t="str">
        <f t="shared" ca="1" si="306"/>
        <v/>
      </c>
      <c r="Q1225" s="120" t="str">
        <f t="shared" ca="1" si="308"/>
        <v/>
      </c>
      <c r="R1225" s="77">
        <f ca="1">IFERROR(SUM($I$15:I1225)/$N$5,"")</f>
        <v>0.24065920454033601</v>
      </c>
    </row>
    <row r="1226" spans="1:18" x14ac:dyDescent="0.25">
      <c r="A1226" s="169">
        <v>25</v>
      </c>
      <c r="B1226" s="174">
        <f t="shared" si="307"/>
        <v>43610.749999997061</v>
      </c>
      <c r="C1226" s="127" t="str">
        <f t="shared" ca="1" si="293"/>
        <v/>
      </c>
      <c r="D1226" s="180">
        <f t="shared" ca="1" si="294"/>
        <v>470</v>
      </c>
      <c r="E1226" s="180">
        <f t="shared" ca="1" si="295"/>
        <v>56</v>
      </c>
      <c r="F1226" s="180">
        <f t="shared" ca="1" si="296"/>
        <v>9</v>
      </c>
      <c r="G1226" s="180" t="str">
        <f t="shared" ca="1" si="297"/>
        <v/>
      </c>
      <c r="H1226" s="180">
        <f t="shared" ca="1" si="298"/>
        <v>4574</v>
      </c>
      <c r="I1226" s="183">
        <f t="shared" ca="1" si="299"/>
        <v>32</v>
      </c>
      <c r="J1226" s="176" t="str">
        <f t="shared" ca="1" si="300"/>
        <v/>
      </c>
      <c r="K1226" s="127" t="str">
        <f t="shared" ca="1" si="301"/>
        <v/>
      </c>
      <c r="L1226" s="183" t="str">
        <f t="shared" ca="1" si="302"/>
        <v/>
      </c>
      <c r="M1226" s="127" t="str">
        <f t="shared" ca="1" si="303"/>
        <v/>
      </c>
      <c r="N1226" s="127" t="str">
        <f t="shared" ca="1" si="304"/>
        <v/>
      </c>
      <c r="O1226" s="180" t="str">
        <f t="shared" ca="1" si="305"/>
        <v/>
      </c>
      <c r="P1226" s="183" t="str">
        <f t="shared" ca="1" si="306"/>
        <v/>
      </c>
      <c r="Q1226" s="120" t="str">
        <f t="shared" ca="1" si="308"/>
        <v/>
      </c>
      <c r="R1226" s="77">
        <f ca="1">IFERROR(SUM($I$15:I1226)/$N$5,"")</f>
        <v>0.24083937660465746</v>
      </c>
    </row>
    <row r="1227" spans="1:18" x14ac:dyDescent="0.25">
      <c r="A1227" s="169">
        <v>26</v>
      </c>
      <c r="B1227" s="174">
        <f t="shared" si="307"/>
        <v>43610.791666663725</v>
      </c>
      <c r="C1227" s="127" t="str">
        <f t="shared" ca="1" si="293"/>
        <v/>
      </c>
      <c r="D1227" s="180">
        <f t="shared" ca="1" si="294"/>
        <v>468</v>
      </c>
      <c r="E1227" s="180">
        <f t="shared" ca="1" si="295"/>
        <v>56</v>
      </c>
      <c r="F1227" s="180">
        <f t="shared" ca="1" si="296"/>
        <v>9</v>
      </c>
      <c r="G1227" s="180" t="str">
        <f t="shared" ca="1" si="297"/>
        <v/>
      </c>
      <c r="H1227" s="180">
        <f t="shared" ca="1" si="298"/>
        <v>4385</v>
      </c>
      <c r="I1227" s="183">
        <f t="shared" ca="1" si="299"/>
        <v>26</v>
      </c>
      <c r="J1227" s="176" t="str">
        <f t="shared" ca="1" si="300"/>
        <v/>
      </c>
      <c r="K1227" s="127" t="str">
        <f t="shared" ca="1" si="301"/>
        <v/>
      </c>
      <c r="L1227" s="183" t="str">
        <f t="shared" ca="1" si="302"/>
        <v/>
      </c>
      <c r="M1227" s="127" t="str">
        <f t="shared" ca="1" si="303"/>
        <v/>
      </c>
      <c r="N1227" s="127" t="str">
        <f t="shared" ca="1" si="304"/>
        <v/>
      </c>
      <c r="O1227" s="180" t="str">
        <f t="shared" ca="1" si="305"/>
        <v/>
      </c>
      <c r="P1227" s="183" t="str">
        <f t="shared" ca="1" si="306"/>
        <v/>
      </c>
      <c r="Q1227" s="120" t="str">
        <f t="shared" ca="1" si="308"/>
        <v/>
      </c>
      <c r="R1227" s="77">
        <f ca="1">IFERROR(SUM($I$15:I1227)/$N$5,"")</f>
        <v>0.2409857664069186</v>
      </c>
    </row>
    <row r="1228" spans="1:18" x14ac:dyDescent="0.25">
      <c r="A1228" s="169">
        <v>27</v>
      </c>
      <c r="B1228" s="174">
        <f t="shared" si="307"/>
        <v>43610.833333330389</v>
      </c>
      <c r="C1228" s="127" t="str">
        <f t="shared" ca="1" si="293"/>
        <v/>
      </c>
      <c r="D1228" s="180">
        <f t="shared" ca="1" si="294"/>
        <v>464</v>
      </c>
      <c r="E1228" s="180">
        <f t="shared" ca="1" si="295"/>
        <v>56</v>
      </c>
      <c r="F1228" s="180">
        <f t="shared" ca="1" si="296"/>
        <v>10</v>
      </c>
      <c r="G1228" s="180" t="str">
        <f t="shared" ca="1" si="297"/>
        <v/>
      </c>
      <c r="H1228" s="180">
        <f t="shared" ca="1" si="298"/>
        <v>4272</v>
      </c>
      <c r="I1228" s="183">
        <f t="shared" ca="1" si="299"/>
        <v>28</v>
      </c>
      <c r="J1228" s="176" t="str">
        <f t="shared" ca="1" si="300"/>
        <v/>
      </c>
      <c r="K1228" s="127" t="str">
        <f t="shared" ca="1" si="301"/>
        <v/>
      </c>
      <c r="L1228" s="183" t="str">
        <f t="shared" ca="1" si="302"/>
        <v/>
      </c>
      <c r="M1228" s="127" t="str">
        <f t="shared" ca="1" si="303"/>
        <v/>
      </c>
      <c r="N1228" s="127" t="str">
        <f t="shared" ca="1" si="304"/>
        <v/>
      </c>
      <c r="O1228" s="180" t="str">
        <f t="shared" ca="1" si="305"/>
        <v/>
      </c>
      <c r="P1228" s="183" t="str">
        <f t="shared" ca="1" si="306"/>
        <v/>
      </c>
      <c r="Q1228" s="120" t="str">
        <f t="shared" ca="1" si="308"/>
        <v/>
      </c>
      <c r="R1228" s="77">
        <f ca="1">IFERROR(SUM($I$15:I1228)/$N$5,"")</f>
        <v>0.24114341696319985</v>
      </c>
    </row>
    <row r="1229" spans="1:18" x14ac:dyDescent="0.25">
      <c r="A1229" s="169">
        <v>28</v>
      </c>
      <c r="B1229" s="174">
        <f t="shared" si="307"/>
        <v>43610.874999997053</v>
      </c>
      <c r="C1229" s="127" t="str">
        <f t="shared" ca="1" si="293"/>
        <v/>
      </c>
      <c r="D1229" s="180">
        <f t="shared" ca="1" si="294"/>
        <v>463</v>
      </c>
      <c r="E1229" s="180">
        <f t="shared" ca="1" si="295"/>
        <v>56</v>
      </c>
      <c r="F1229" s="180">
        <f t="shared" ca="1" si="296"/>
        <v>9</v>
      </c>
      <c r="G1229" s="180" t="str">
        <f t="shared" ca="1" si="297"/>
        <v/>
      </c>
      <c r="H1229" s="180">
        <f t="shared" ca="1" si="298"/>
        <v>4294</v>
      </c>
      <c r="I1229" s="183">
        <f t="shared" ca="1" si="299"/>
        <v>24</v>
      </c>
      <c r="J1229" s="176" t="str">
        <f t="shared" ca="1" si="300"/>
        <v/>
      </c>
      <c r="K1229" s="127" t="str">
        <f t="shared" ca="1" si="301"/>
        <v/>
      </c>
      <c r="L1229" s="183" t="str">
        <f t="shared" ca="1" si="302"/>
        <v/>
      </c>
      <c r="M1229" s="127" t="str">
        <f t="shared" ca="1" si="303"/>
        <v/>
      </c>
      <c r="N1229" s="127" t="str">
        <f t="shared" ca="1" si="304"/>
        <v/>
      </c>
      <c r="O1229" s="180" t="str">
        <f t="shared" ca="1" si="305"/>
        <v/>
      </c>
      <c r="P1229" s="183" t="str">
        <f t="shared" ca="1" si="306"/>
        <v/>
      </c>
      <c r="Q1229" s="120" t="str">
        <f t="shared" ca="1" si="308"/>
        <v/>
      </c>
      <c r="R1229" s="77">
        <f ca="1">IFERROR(SUM($I$15:I1229)/$N$5,"")</f>
        <v>0.24127854601144091</v>
      </c>
    </row>
    <row r="1230" spans="1:18" x14ac:dyDescent="0.25">
      <c r="A1230" s="169">
        <v>29</v>
      </c>
      <c r="B1230" s="174">
        <f t="shared" si="307"/>
        <v>43610.916666663717</v>
      </c>
      <c r="C1230" s="127" t="str">
        <f t="shared" ca="1" si="293"/>
        <v/>
      </c>
      <c r="D1230" s="180">
        <f t="shared" ca="1" si="294"/>
        <v>462</v>
      </c>
      <c r="E1230" s="180">
        <f t="shared" ca="1" si="295"/>
        <v>56</v>
      </c>
      <c r="F1230" s="180">
        <f t="shared" ca="1" si="296"/>
        <v>10</v>
      </c>
      <c r="G1230" s="180">
        <f t="shared" ca="1" si="297"/>
        <v>179.98</v>
      </c>
      <c r="H1230" s="180">
        <f t="shared" ca="1" si="298"/>
        <v>4312</v>
      </c>
      <c r="I1230" s="183">
        <f t="shared" ca="1" si="299"/>
        <v>26</v>
      </c>
      <c r="J1230" s="176" t="str">
        <f t="shared" ca="1" si="300"/>
        <v/>
      </c>
      <c r="K1230" s="127" t="str">
        <f t="shared" ca="1" si="301"/>
        <v/>
      </c>
      <c r="L1230" s="183" t="str">
        <f t="shared" ca="1" si="302"/>
        <v/>
      </c>
      <c r="M1230" s="127" t="str">
        <f t="shared" ca="1" si="303"/>
        <v/>
      </c>
      <c r="N1230" s="127" t="str">
        <f t="shared" ca="1" si="304"/>
        <v/>
      </c>
      <c r="O1230" s="180" t="str">
        <f t="shared" ca="1" si="305"/>
        <v/>
      </c>
      <c r="P1230" s="183" t="str">
        <f t="shared" ca="1" si="306"/>
        <v/>
      </c>
      <c r="Q1230" s="120" t="str">
        <f t="shared" ca="1" si="308"/>
        <v/>
      </c>
      <c r="R1230" s="77">
        <f ca="1">IFERROR(SUM($I$15:I1230)/$N$5,"")</f>
        <v>0.24142493581370209</v>
      </c>
    </row>
    <row r="1231" spans="1:18" x14ac:dyDescent="0.25">
      <c r="A1231" s="169">
        <v>30</v>
      </c>
      <c r="B1231" s="174">
        <f t="shared" si="307"/>
        <v>43610.958333330382</v>
      </c>
      <c r="C1231" s="127" t="str">
        <f t="shared" ca="1" si="293"/>
        <v/>
      </c>
      <c r="D1231" s="180">
        <f t="shared" ca="1" si="294"/>
        <v>468</v>
      </c>
      <c r="E1231" s="180">
        <f t="shared" ca="1" si="295"/>
        <v>56</v>
      </c>
      <c r="F1231" s="180">
        <f t="shared" ca="1" si="296"/>
        <v>11</v>
      </c>
      <c r="G1231" s="180" t="str">
        <f t="shared" ca="1" si="297"/>
        <v/>
      </c>
      <c r="H1231" s="180">
        <f t="shared" ca="1" si="298"/>
        <v>4426</v>
      </c>
      <c r="I1231" s="183">
        <f t="shared" ca="1" si="299"/>
        <v>22</v>
      </c>
      <c r="J1231" s="176" t="str">
        <f t="shared" ca="1" si="300"/>
        <v/>
      </c>
      <c r="K1231" s="127" t="str">
        <f t="shared" ca="1" si="301"/>
        <v/>
      </c>
      <c r="L1231" s="183" t="str">
        <f t="shared" ca="1" si="302"/>
        <v/>
      </c>
      <c r="M1231" s="127" t="str">
        <f t="shared" ca="1" si="303"/>
        <v/>
      </c>
      <c r="N1231" s="127" t="str">
        <f t="shared" ca="1" si="304"/>
        <v/>
      </c>
      <c r="O1231" s="180" t="str">
        <f t="shared" ca="1" si="305"/>
        <v/>
      </c>
      <c r="P1231" s="183" t="str">
        <f t="shared" ca="1" si="306"/>
        <v/>
      </c>
      <c r="Q1231" s="120" t="str">
        <f t="shared" ca="1" si="308"/>
        <v/>
      </c>
      <c r="R1231" s="77">
        <f ca="1">IFERROR(SUM($I$15:I1231)/$N$5,"")</f>
        <v>0.24154880410792307</v>
      </c>
    </row>
    <row r="1232" spans="1:18" x14ac:dyDescent="0.25">
      <c r="A1232" s="169">
        <v>31</v>
      </c>
      <c r="B1232" s="174">
        <f t="shared" si="307"/>
        <v>43610.999999997046</v>
      </c>
      <c r="C1232" s="127" t="str">
        <f t="shared" ref="C1232:C1238" ca="1" si="309">IF($B1232&gt;$B$10,"",IFERROR(AVERAGE(INDIRECT("'"&amp;TEXT($B1232-TIME(6,1,0),"MM-DD-YY")&amp;"'!C"&amp;$A1232)),""))</f>
        <v/>
      </c>
      <c r="D1232" s="180">
        <f t="shared" ref="D1232:D1238" ca="1" si="310">IF($B1232&gt;$B$10,"",IFERROR(AVERAGE(INDIRECT("'"&amp;TEXT($B1232-TIME(6,1,0),"MM-DD-YY")&amp;"'!D"&amp;$A1232)),""))</f>
        <v>464</v>
      </c>
      <c r="E1232" s="180">
        <f t="shared" ref="E1232:E1238" ca="1" si="311">IF($B1232&gt;$B$10,"",IFERROR(AVERAGE(INDIRECT("'"&amp;TEXT($B1232-TIME(6,1,0),"MM-DD-YY")&amp;"'!E"&amp;$A1232)),""))</f>
        <v>56</v>
      </c>
      <c r="F1232" s="180">
        <f t="shared" ref="F1232:F1238" ca="1" si="312">IF($B1232&gt;$B$10,"",IFERROR(AVERAGE(INDIRECT("'"&amp;TEXT($B1232-TIME(6,1,0),"MM-DD-YY")&amp;"'!P"&amp;$A1232)),""))</f>
        <v>12</v>
      </c>
      <c r="G1232" s="180" t="str">
        <f t="shared" ref="G1232:G1238" ca="1" si="313">IF($B1232&gt;$B$10,"",IFERROR(AVERAGE(INDIRECT("'"&amp;TEXT($B1232-TIME(6,1,0),"MM-DD-YY")&amp;"'!AC"&amp;$A1232)),""))</f>
        <v/>
      </c>
      <c r="H1232" s="180">
        <f t="shared" ref="H1232:H1238" ca="1" si="314">IF($B1232&gt;$B$10,"",IFERROR(AVERAGE(INDIRECT("'"&amp;TEXT($B1232-TIME(6,1,0),"MM-DD-YY")&amp;"'!O"&amp;$A1232)),""))</f>
        <v>4437</v>
      </c>
      <c r="I1232" s="183">
        <f t="shared" ref="I1232:I1238" ca="1" si="315">IF($B1232&gt;$B$10,"",IFERROR(AVERAGE(INDIRECT("'"&amp;TEXT($B1232-TIME(6,1,0),"MM-DD-YY")&amp;"'!Q"&amp;$A1232)),""))</f>
        <v>24</v>
      </c>
      <c r="J1232" s="176" t="str">
        <f t="shared" ref="J1232:J1238" ca="1" si="316">IF($B1232&gt;$B$10,"",IFERROR(AVERAGE(INDIRECT("'"&amp;TEXT($B1232-TIME(6,1,0),"MM-DD-YY")&amp;"'!T"&amp;$A1232)),""))</f>
        <v/>
      </c>
      <c r="K1232" s="127" t="str">
        <f t="shared" ref="K1232:K1238" ca="1" si="317">IF($B1232&gt;$B$10,"",IFERROR(AVERAGE(INDIRECT("'"&amp;TEXT($B1232-TIME(6,1,0),"MM-DD-YY")&amp;"'!I"&amp;$A1232)),""))</f>
        <v/>
      </c>
      <c r="L1232" s="183" t="str">
        <f t="shared" ref="L1232:L1238" ca="1" si="318">IF($B1232&gt;$B$10,"",IFERROR(AVERAGE(INDIRECT("'"&amp;TEXT($B1232-TIME(6,1,0),"MM-DD-YY")&amp;"'!J"&amp;$A1232)),""))</f>
        <v/>
      </c>
      <c r="M1232" s="127" t="str">
        <f t="shared" ref="M1232:M1238" ca="1" si="319">IF($B1232&gt;$B$10,"",IFERROR(AVERAGE(INDIRECT("'"&amp;TEXT($B1232-TIME(6,1,0),"MM-DD-YY")&amp;"'!K"&amp;$A1232)),""))</f>
        <v/>
      </c>
      <c r="N1232" s="127" t="str">
        <f t="shared" ref="N1232:N1238" ca="1" si="320">IF($B1232&gt;$B$10,"",IFERROR(AVERAGE(INDIRECT("'"&amp;TEXT($B1232-TIME(6,1,0),"MM-DD-YY")&amp;"'!L"&amp;$A1232)),""))</f>
        <v/>
      </c>
      <c r="O1232" s="180" t="str">
        <f t="shared" ref="O1232:O1238" ca="1" si="321">IF($B1232&gt;$B$10,"",IFERROR(AVERAGE(INDIRECT("'"&amp;TEXT($B1232-TIME(6,1,0),"MM-DD-YY")&amp;"'!M"&amp;$A1232)),""))</f>
        <v/>
      </c>
      <c r="P1232" s="183" t="str">
        <f t="shared" ref="P1232:P1238" ca="1" si="322">IF($B1232&gt;$B$10,"",IFERROR(AVERAGE(INDIRECT("'"&amp;TEXT($B1232-TIME(6,1,0),"MM-DD-YY")&amp;"'!N"&amp;$A1232)),""))</f>
        <v/>
      </c>
      <c r="Q1232" s="120" t="str">
        <f t="shared" ca="1" si="308"/>
        <v/>
      </c>
      <c r="R1232" s="77">
        <f ca="1">IFERROR(SUM($I$15:I1232)/$N$5,"")</f>
        <v>0.24168393315616413</v>
      </c>
    </row>
    <row r="1233" spans="1:18" x14ac:dyDescent="0.25">
      <c r="A1233" s="169">
        <v>32</v>
      </c>
      <c r="B1233" s="174">
        <f t="shared" ref="B1233:B1238" si="323">+B1232+TIME(1,0,0)</f>
        <v>43611.04166666371</v>
      </c>
      <c r="C1233" s="127" t="str">
        <f t="shared" ca="1" si="309"/>
        <v/>
      </c>
      <c r="D1233" s="180">
        <f t="shared" ca="1" si="310"/>
        <v>460</v>
      </c>
      <c r="E1233" s="180">
        <f t="shared" ca="1" si="311"/>
        <v>56</v>
      </c>
      <c r="F1233" s="180">
        <f t="shared" ca="1" si="312"/>
        <v>10</v>
      </c>
      <c r="G1233" s="180" t="str">
        <f t="shared" ca="1" si="313"/>
        <v/>
      </c>
      <c r="H1233" s="180">
        <f t="shared" ca="1" si="314"/>
        <v>4456</v>
      </c>
      <c r="I1233" s="183">
        <f t="shared" ca="1" si="315"/>
        <v>22</v>
      </c>
      <c r="J1233" s="176" t="str">
        <f t="shared" ca="1" si="316"/>
        <v/>
      </c>
      <c r="K1233" s="127" t="str">
        <f t="shared" ca="1" si="317"/>
        <v/>
      </c>
      <c r="L1233" s="183" t="str">
        <f t="shared" ca="1" si="318"/>
        <v/>
      </c>
      <c r="M1233" s="127" t="str">
        <f t="shared" ca="1" si="319"/>
        <v/>
      </c>
      <c r="N1233" s="127" t="str">
        <f t="shared" ca="1" si="320"/>
        <v/>
      </c>
      <c r="O1233" s="180" t="str">
        <f t="shared" ca="1" si="321"/>
        <v/>
      </c>
      <c r="P1233" s="183" t="str">
        <f t="shared" ca="1" si="322"/>
        <v/>
      </c>
      <c r="Q1233" s="120" t="str">
        <f t="shared" ca="1" si="308"/>
        <v/>
      </c>
      <c r="R1233" s="77">
        <f ca="1">IFERROR(SUM($I$15:I1233)/$N$5,"")</f>
        <v>0.24180780145038511</v>
      </c>
    </row>
    <row r="1234" spans="1:18" x14ac:dyDescent="0.25">
      <c r="A1234" s="169">
        <v>33</v>
      </c>
      <c r="B1234" s="174">
        <f t="shared" si="323"/>
        <v>43611.083333330374</v>
      </c>
      <c r="C1234" s="127" t="str">
        <f t="shared" ca="1" si="309"/>
        <v/>
      </c>
      <c r="D1234" s="180">
        <f t="shared" ca="1" si="310"/>
        <v>456</v>
      </c>
      <c r="E1234" s="180">
        <f t="shared" ca="1" si="311"/>
        <v>56</v>
      </c>
      <c r="F1234" s="180">
        <f t="shared" ca="1" si="312"/>
        <v>12</v>
      </c>
      <c r="G1234" s="180" t="str">
        <f t="shared" ca="1" si="313"/>
        <v/>
      </c>
      <c r="H1234" s="180">
        <f t="shared" ca="1" si="314"/>
        <v>4412</v>
      </c>
      <c r="I1234" s="183">
        <f t="shared" ca="1" si="315"/>
        <v>22</v>
      </c>
      <c r="J1234" s="176" t="str">
        <f t="shared" ca="1" si="316"/>
        <v/>
      </c>
      <c r="K1234" s="127" t="str">
        <f t="shared" ca="1" si="317"/>
        <v/>
      </c>
      <c r="L1234" s="183" t="str">
        <f t="shared" ca="1" si="318"/>
        <v/>
      </c>
      <c r="M1234" s="127" t="str">
        <f t="shared" ca="1" si="319"/>
        <v/>
      </c>
      <c r="N1234" s="127" t="str">
        <f t="shared" ca="1" si="320"/>
        <v/>
      </c>
      <c r="O1234" s="180" t="str">
        <f t="shared" ca="1" si="321"/>
        <v/>
      </c>
      <c r="P1234" s="183" t="str">
        <f t="shared" ca="1" si="322"/>
        <v/>
      </c>
      <c r="Q1234" s="120" t="str">
        <f t="shared" ca="1" si="308"/>
        <v/>
      </c>
      <c r="R1234" s="77">
        <f ca="1">IFERROR(SUM($I$15:I1234)/$N$5,"")</f>
        <v>0.24193166974460609</v>
      </c>
    </row>
    <row r="1235" spans="1:18" x14ac:dyDescent="0.25">
      <c r="A1235" s="169">
        <v>34</v>
      </c>
      <c r="B1235" s="174">
        <f t="shared" si="323"/>
        <v>43611.124999997039</v>
      </c>
      <c r="C1235" s="127" t="str">
        <f t="shared" ca="1" si="309"/>
        <v/>
      </c>
      <c r="D1235" s="180">
        <f t="shared" ca="1" si="310"/>
        <v>452</v>
      </c>
      <c r="E1235" s="180">
        <f t="shared" ca="1" si="311"/>
        <v>56</v>
      </c>
      <c r="F1235" s="180">
        <f t="shared" ca="1" si="312"/>
        <v>10</v>
      </c>
      <c r="G1235" s="180" t="str">
        <f t="shared" ca="1" si="313"/>
        <v/>
      </c>
      <c r="H1235" s="180">
        <f t="shared" ca="1" si="314"/>
        <v>4323</v>
      </c>
      <c r="I1235" s="183">
        <f t="shared" ca="1" si="315"/>
        <v>24</v>
      </c>
      <c r="J1235" s="176" t="str">
        <f t="shared" ca="1" si="316"/>
        <v/>
      </c>
      <c r="K1235" s="127" t="str">
        <f t="shared" ca="1" si="317"/>
        <v/>
      </c>
      <c r="L1235" s="183" t="str">
        <f t="shared" ca="1" si="318"/>
        <v/>
      </c>
      <c r="M1235" s="127" t="str">
        <f t="shared" ca="1" si="319"/>
        <v/>
      </c>
      <c r="N1235" s="127" t="str">
        <f t="shared" ca="1" si="320"/>
        <v/>
      </c>
      <c r="O1235" s="180" t="str">
        <f t="shared" ca="1" si="321"/>
        <v/>
      </c>
      <c r="P1235" s="183" t="str">
        <f t="shared" ca="1" si="322"/>
        <v/>
      </c>
      <c r="Q1235" s="120" t="str">
        <f t="shared" ca="1" si="308"/>
        <v/>
      </c>
      <c r="R1235" s="77">
        <f ca="1">IFERROR(SUM($I$15:I1235)/$N$5,"")</f>
        <v>0.24206679879284718</v>
      </c>
    </row>
    <row r="1236" spans="1:18" x14ac:dyDescent="0.25">
      <c r="A1236" s="169">
        <v>35</v>
      </c>
      <c r="B1236" s="174">
        <f t="shared" si="323"/>
        <v>43611.166666663703</v>
      </c>
      <c r="C1236" s="127" t="str">
        <f t="shared" ca="1" si="309"/>
        <v/>
      </c>
      <c r="D1236" s="180">
        <f t="shared" ca="1" si="310"/>
        <v>456</v>
      </c>
      <c r="E1236" s="180">
        <f t="shared" ca="1" si="311"/>
        <v>56</v>
      </c>
      <c r="F1236" s="180">
        <f t="shared" ca="1" si="312"/>
        <v>11</v>
      </c>
      <c r="G1236" s="180" t="str">
        <f t="shared" ca="1" si="313"/>
        <v/>
      </c>
      <c r="H1236" s="180">
        <f t="shared" ca="1" si="314"/>
        <v>4367</v>
      </c>
      <c r="I1236" s="183">
        <f t="shared" ca="1" si="315"/>
        <v>22</v>
      </c>
      <c r="J1236" s="176" t="str">
        <f t="shared" ca="1" si="316"/>
        <v/>
      </c>
      <c r="K1236" s="127" t="str">
        <f t="shared" ca="1" si="317"/>
        <v/>
      </c>
      <c r="L1236" s="183" t="str">
        <f t="shared" ca="1" si="318"/>
        <v/>
      </c>
      <c r="M1236" s="127" t="str">
        <f t="shared" ca="1" si="319"/>
        <v/>
      </c>
      <c r="N1236" s="127" t="str">
        <f t="shared" ca="1" si="320"/>
        <v/>
      </c>
      <c r="O1236" s="180" t="str">
        <f t="shared" ca="1" si="321"/>
        <v/>
      </c>
      <c r="P1236" s="183" t="str">
        <f t="shared" ca="1" si="322"/>
        <v/>
      </c>
      <c r="Q1236" s="120" t="str">
        <f t="shared" ca="1" si="308"/>
        <v/>
      </c>
      <c r="R1236" s="77">
        <f ca="1">IFERROR(SUM($I$15:I1236)/$N$5,"")</f>
        <v>0.24219066708706816</v>
      </c>
    </row>
    <row r="1237" spans="1:18" x14ac:dyDescent="0.25">
      <c r="A1237" s="169">
        <v>36</v>
      </c>
      <c r="B1237" s="174">
        <f t="shared" si="323"/>
        <v>43611.208333330367</v>
      </c>
      <c r="C1237" s="127" t="str">
        <f t="shared" ca="1" si="309"/>
        <v/>
      </c>
      <c r="D1237" s="180">
        <f t="shared" ca="1" si="310"/>
        <v>461</v>
      </c>
      <c r="E1237" s="180">
        <f t="shared" ca="1" si="311"/>
        <v>56</v>
      </c>
      <c r="F1237" s="180">
        <f t="shared" ca="1" si="312"/>
        <v>10</v>
      </c>
      <c r="G1237" s="180" t="str">
        <f t="shared" ca="1" si="313"/>
        <v/>
      </c>
      <c r="H1237" s="180">
        <f t="shared" ca="1" si="314"/>
        <v>4395</v>
      </c>
      <c r="I1237" s="183">
        <f t="shared" ca="1" si="315"/>
        <v>20</v>
      </c>
      <c r="J1237" s="176" t="str">
        <f t="shared" ca="1" si="316"/>
        <v/>
      </c>
      <c r="K1237" s="127" t="str">
        <f t="shared" ca="1" si="317"/>
        <v/>
      </c>
      <c r="L1237" s="183" t="str">
        <f t="shared" ca="1" si="318"/>
        <v/>
      </c>
      <c r="M1237" s="127" t="str">
        <f t="shared" ca="1" si="319"/>
        <v/>
      </c>
      <c r="N1237" s="127" t="str">
        <f t="shared" ca="1" si="320"/>
        <v/>
      </c>
      <c r="O1237" s="180" t="str">
        <f t="shared" ca="1" si="321"/>
        <v/>
      </c>
      <c r="P1237" s="183" t="str">
        <f t="shared" ca="1" si="322"/>
        <v/>
      </c>
      <c r="Q1237" s="120" t="str">
        <f t="shared" ca="1" si="308"/>
        <v/>
      </c>
      <c r="R1237" s="77">
        <f ca="1">IFERROR(SUM($I$15:I1237)/$N$5,"")</f>
        <v>0.24230327462726906</v>
      </c>
    </row>
    <row r="1238" spans="1:18" ht="15.75" thickBot="1" x14ac:dyDescent="0.3">
      <c r="A1238" s="169">
        <v>37</v>
      </c>
      <c r="B1238" s="175">
        <f t="shared" si="323"/>
        <v>43611.249999997031</v>
      </c>
      <c r="C1238" s="129" t="str">
        <f t="shared" ca="1" si="309"/>
        <v/>
      </c>
      <c r="D1238" s="184">
        <f t="shared" ca="1" si="310"/>
        <v>448</v>
      </c>
      <c r="E1238" s="184">
        <f t="shared" ca="1" si="311"/>
        <v>56</v>
      </c>
      <c r="F1238" s="184">
        <f t="shared" ca="1" si="312"/>
        <v>10</v>
      </c>
      <c r="G1238" s="184" t="str">
        <f t="shared" ca="1" si="313"/>
        <v/>
      </c>
      <c r="H1238" s="184">
        <f t="shared" ca="1" si="314"/>
        <v>4399</v>
      </c>
      <c r="I1238" s="185">
        <f t="shared" ca="1" si="315"/>
        <v>20</v>
      </c>
      <c r="J1238" s="176" t="str">
        <f t="shared" ca="1" si="316"/>
        <v/>
      </c>
      <c r="K1238" s="129" t="str">
        <f t="shared" ca="1" si="317"/>
        <v/>
      </c>
      <c r="L1238" s="185" t="str">
        <f t="shared" ca="1" si="318"/>
        <v/>
      </c>
      <c r="M1238" s="127" t="str">
        <f t="shared" ca="1" si="319"/>
        <v/>
      </c>
      <c r="N1238" s="129" t="str">
        <f t="shared" ca="1" si="320"/>
        <v/>
      </c>
      <c r="O1238" s="184" t="str">
        <f t="shared" ca="1" si="321"/>
        <v/>
      </c>
      <c r="P1238" s="185" t="str">
        <f t="shared" ca="1" si="322"/>
        <v/>
      </c>
      <c r="Q1238" s="121" t="str">
        <f t="shared" ca="1" si="308"/>
        <v/>
      </c>
      <c r="R1238" s="78">
        <f ca="1">IFERROR(SUM($I$15:I1238)/$N$5,"")</f>
        <v>0.24241588216746993</v>
      </c>
    </row>
    <row r="1239" spans="1:18" ht="15.75" thickTop="1" x14ac:dyDescent="0.25"/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4AF7-32F2-4C02-8736-C284187723B4}">
  <sheetPr codeName="Sheet59">
    <tabColor theme="1"/>
    <pageSetUpPr fitToPage="1"/>
  </sheetPr>
  <dimension ref="B1:BF101"/>
  <sheetViews>
    <sheetView showGridLines="0" tabSelected="1" topLeftCell="D13" zoomScaleNormal="100" zoomScaleSheetLayoutView="50" workbookViewId="0">
      <selection activeCell="D33" sqref="D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43615</v>
      </c>
      <c r="N5" s="567" t="str">
        <f ca="1">"Oil Sales for "&amp;TEXT(L5,"MM-DD-YY")</f>
        <v>Oil Sales for 05-30-19</v>
      </c>
      <c r="O5" s="568"/>
      <c r="P5" s="96">
        <f>SUM(AC14:AC37)</f>
        <v>196.73</v>
      </c>
      <c r="Q5" s="10"/>
      <c r="R5" s="610" t="str">
        <f ca="1">"Flare Total For "&amp;TEXT(L5,"MM-DD-YY")</f>
        <v>Flare Total For 05-30-19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226</v>
      </c>
      <c r="M6" s="10"/>
      <c r="N6" s="571" t="str">
        <f ca="1">"Gas Sales for "&amp;TEXT(L5,"MM-DD-YY")</f>
        <v>Gas Sales for 05-30-19</v>
      </c>
      <c r="O6" s="572"/>
      <c r="P6" s="132">
        <v>4112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619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52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554" t="s">
        <v>3</v>
      </c>
      <c r="F11" s="554" t="s">
        <v>31</v>
      </c>
      <c r="G11" s="554" t="s">
        <v>32</v>
      </c>
      <c r="H11" s="55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54" t="s">
        <v>40</v>
      </c>
      <c r="N11" s="555" t="s">
        <v>42</v>
      </c>
      <c r="O11" s="38" t="s">
        <v>2</v>
      </c>
      <c r="P11" s="554" t="s">
        <v>6</v>
      </c>
      <c r="Q11" s="55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54" t="s">
        <v>6</v>
      </c>
      <c r="AD11" s="554" t="s">
        <v>102</v>
      </c>
      <c r="AE11" s="554" t="s">
        <v>50</v>
      </c>
      <c r="AF11" s="55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424</v>
      </c>
      <c r="E14" s="196">
        <v>56</v>
      </c>
      <c r="F14" s="196">
        <v>1.75</v>
      </c>
      <c r="G14" s="197">
        <v>194</v>
      </c>
      <c r="H14" s="204">
        <v>176</v>
      </c>
      <c r="I14" s="322"/>
      <c r="J14" s="160"/>
      <c r="K14" s="65"/>
      <c r="L14" s="49"/>
      <c r="M14" s="553"/>
      <c r="N14" s="52"/>
      <c r="O14" s="54">
        <v>4366</v>
      </c>
      <c r="P14" s="553">
        <v>9</v>
      </c>
      <c r="Q14" s="553">
        <v>25</v>
      </c>
      <c r="R14" s="21">
        <f>P14</f>
        <v>9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131765</v>
      </c>
      <c r="X14" s="113">
        <f ca="1">IFERROR(('Main Tab'!$D$10-W14)/'Main Tab'!$D$10,1)</f>
        <v>0.25811337327147427</v>
      </c>
      <c r="Y14" s="218"/>
      <c r="Z14" s="220">
        <v>3</v>
      </c>
      <c r="AA14" s="49"/>
      <c r="AB14" s="49"/>
      <c r="AC14" s="553"/>
      <c r="AD14" s="104"/>
      <c r="AE14" s="106"/>
      <c r="AF14" s="108"/>
      <c r="AI14" s="83">
        <f ca="1">$L$5+B14</f>
        <v>43615.291666666664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25</v>
      </c>
      <c r="AR14" s="81">
        <f t="shared" ref="AR14:AR37" si="1">IF(O14="","",O14)</f>
        <v>4366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0.875</v>
      </c>
      <c r="AV14" s="81">
        <f t="shared" ref="AV14:AZ37" si="3">IF(F14="","",F14)</f>
        <v>1.75</v>
      </c>
      <c r="AW14" s="81">
        <f t="shared" si="3"/>
        <v>194</v>
      </c>
      <c r="AX14" s="81">
        <f t="shared" si="3"/>
        <v>176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424</v>
      </c>
      <c r="BC14" s="81">
        <f t="shared" ref="BC14:BC37" si="5">IF(H14="","",H14)</f>
        <v>176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43615.333333333328</v>
      </c>
      <c r="C15" s="205"/>
      <c r="D15" s="553">
        <v>430</v>
      </c>
      <c r="E15" s="553">
        <v>56</v>
      </c>
      <c r="F15" s="553">
        <v>1.75</v>
      </c>
      <c r="G15" s="51">
        <v>198</v>
      </c>
      <c r="H15" s="206">
        <v>178</v>
      </c>
      <c r="I15" s="322"/>
      <c r="J15" s="160"/>
      <c r="K15" s="65"/>
      <c r="L15" s="49"/>
      <c r="M15" s="553"/>
      <c r="N15" s="52"/>
      <c r="O15" s="54">
        <v>4384</v>
      </c>
      <c r="P15" s="553">
        <v>9</v>
      </c>
      <c r="Q15" s="52">
        <v>25</v>
      </c>
      <c r="R15" s="23">
        <f>P15+R14</f>
        <v>18</v>
      </c>
      <c r="S15" s="24">
        <f>Q15+S14</f>
        <v>50</v>
      </c>
      <c r="T15" s="62"/>
      <c r="U15" s="62"/>
      <c r="V15" s="62"/>
      <c r="W15" s="114">
        <f t="shared" ref="W15:W37" ca="1" si="6">W14-Q15</f>
        <v>131740</v>
      </c>
      <c r="X15" s="115">
        <f ca="1">IFERROR(('Main Tab'!$D$10-W15)/'Main Tab'!$D$10,1)</f>
        <v>0.25825413269672537</v>
      </c>
      <c r="Y15" s="110"/>
      <c r="Z15" s="221">
        <v>3</v>
      </c>
      <c r="AA15" s="49"/>
      <c r="AB15" s="49"/>
      <c r="AC15" s="553"/>
      <c r="AD15" s="104"/>
      <c r="AE15" s="106"/>
      <c r="AF15" s="108"/>
      <c r="AI15" s="83">
        <f ca="1">B15</f>
        <v>43615.333333333328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9</v>
      </c>
      <c r="AQ15" s="81">
        <f t="shared" si="0"/>
        <v>25</v>
      </c>
      <c r="AR15" s="81">
        <f t="shared" si="1"/>
        <v>4384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1.75</v>
      </c>
      <c r="AW15" s="81">
        <f t="shared" si="3"/>
        <v>198</v>
      </c>
      <c r="AX15" s="81">
        <f t="shared" si="3"/>
        <v>178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430</v>
      </c>
      <c r="BC15" s="81">
        <f t="shared" si="5"/>
        <v>178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43615.374999999993</v>
      </c>
      <c r="C16" s="205"/>
      <c r="D16" s="553">
        <v>428</v>
      </c>
      <c r="E16" s="553">
        <v>56</v>
      </c>
      <c r="F16" s="553">
        <v>1.75</v>
      </c>
      <c r="G16" s="51">
        <v>200</v>
      </c>
      <c r="H16" s="206">
        <v>174</v>
      </c>
      <c r="I16" s="322"/>
      <c r="J16" s="160"/>
      <c r="K16" s="65"/>
      <c r="L16" s="49"/>
      <c r="M16" s="553"/>
      <c r="N16" s="52"/>
      <c r="O16" s="54">
        <v>4362</v>
      </c>
      <c r="P16" s="553">
        <v>10</v>
      </c>
      <c r="Q16" s="52">
        <v>26</v>
      </c>
      <c r="R16" s="23">
        <f t="shared" ref="R16:S31" si="13">P16+R15</f>
        <v>28</v>
      </c>
      <c r="S16" s="24">
        <f t="shared" si="13"/>
        <v>76</v>
      </c>
      <c r="T16" s="62"/>
      <c r="U16" s="62"/>
      <c r="V16" s="62"/>
      <c r="W16" s="114">
        <f t="shared" ca="1" si="6"/>
        <v>131714</v>
      </c>
      <c r="X16" s="115">
        <f ca="1">IFERROR(('Main Tab'!$D$10-W16)/'Main Tab'!$D$10,1)</f>
        <v>0.25840052249898654</v>
      </c>
      <c r="Y16" s="110"/>
      <c r="Z16" s="221">
        <v>3</v>
      </c>
      <c r="AA16" s="49"/>
      <c r="AB16" s="49"/>
      <c r="AC16" s="553"/>
      <c r="AD16" s="104"/>
      <c r="AE16" s="106"/>
      <c r="AF16" s="108"/>
      <c r="AI16" s="83">
        <f ca="1">B16</f>
        <v>43615.374999999993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10</v>
      </c>
      <c r="AQ16" s="81">
        <f t="shared" si="0"/>
        <v>26</v>
      </c>
      <c r="AR16" s="81">
        <f t="shared" si="1"/>
        <v>4362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1.75</v>
      </c>
      <c r="AW16" s="81">
        <f t="shared" si="3"/>
        <v>200</v>
      </c>
      <c r="AX16" s="81">
        <f t="shared" si="3"/>
        <v>174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428</v>
      </c>
      <c r="BC16" s="81">
        <f t="shared" si="5"/>
        <v>174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43615.416666666657</v>
      </c>
      <c r="C17" s="205"/>
      <c r="D17" s="553">
        <v>424</v>
      </c>
      <c r="E17" s="553">
        <v>56</v>
      </c>
      <c r="F17" s="553">
        <v>1.75</v>
      </c>
      <c r="G17" s="51">
        <v>202</v>
      </c>
      <c r="H17" s="206">
        <v>170</v>
      </c>
      <c r="I17" s="322"/>
      <c r="J17" s="160"/>
      <c r="K17" s="65"/>
      <c r="L17" s="49"/>
      <c r="M17" s="553"/>
      <c r="N17" s="52"/>
      <c r="O17" s="54">
        <v>4387</v>
      </c>
      <c r="P17" s="553">
        <v>9</v>
      </c>
      <c r="Q17" s="52">
        <v>25</v>
      </c>
      <c r="R17" s="23">
        <f t="shared" si="13"/>
        <v>37</v>
      </c>
      <c r="S17" s="24">
        <f t="shared" si="13"/>
        <v>101</v>
      </c>
      <c r="T17" s="62"/>
      <c r="U17" s="172"/>
      <c r="V17" s="62"/>
      <c r="W17" s="114">
        <f t="shared" ca="1" si="6"/>
        <v>131689</v>
      </c>
      <c r="X17" s="115">
        <f ca="1">IFERROR(('Main Tab'!$D$10-W17)/'Main Tab'!$D$10,1)</f>
        <v>0.25854128192423764</v>
      </c>
      <c r="Y17" s="110"/>
      <c r="Z17" s="221">
        <v>3</v>
      </c>
      <c r="AA17" s="49"/>
      <c r="AB17" s="49"/>
      <c r="AC17" s="553"/>
      <c r="AD17" s="104"/>
      <c r="AE17" s="106"/>
      <c r="AF17" s="108"/>
      <c r="AI17" s="83">
        <f t="shared" ref="AI17:AI37" ca="1" si="15">B17</f>
        <v>43615.416666666657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9</v>
      </c>
      <c r="AQ17" s="81">
        <f t="shared" si="0"/>
        <v>25</v>
      </c>
      <c r="AR17" s="81">
        <f t="shared" si="1"/>
        <v>4387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1.75</v>
      </c>
      <c r="AW17" s="81">
        <f t="shared" si="3"/>
        <v>202</v>
      </c>
      <c r="AX17" s="81">
        <f t="shared" si="3"/>
        <v>170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424</v>
      </c>
      <c r="BC17" s="81">
        <f t="shared" si="5"/>
        <v>170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43615.458333333321</v>
      </c>
      <c r="C18" s="205"/>
      <c r="D18" s="553">
        <v>432</v>
      </c>
      <c r="E18" s="51">
        <v>56</v>
      </c>
      <c r="F18" s="553">
        <v>1.75</v>
      </c>
      <c r="G18" s="51">
        <v>210</v>
      </c>
      <c r="H18" s="206">
        <v>172</v>
      </c>
      <c r="I18" s="322"/>
      <c r="J18" s="160"/>
      <c r="K18" s="65"/>
      <c r="L18" s="49"/>
      <c r="M18" s="553"/>
      <c r="N18" s="52"/>
      <c r="O18" s="54">
        <v>4367</v>
      </c>
      <c r="P18" s="553">
        <v>11</v>
      </c>
      <c r="Q18" s="52">
        <v>26</v>
      </c>
      <c r="R18" s="23">
        <f t="shared" si="13"/>
        <v>48</v>
      </c>
      <c r="S18" s="24">
        <f t="shared" si="13"/>
        <v>127</v>
      </c>
      <c r="T18" s="62"/>
      <c r="U18" s="62"/>
      <c r="V18" s="62"/>
      <c r="W18" s="114">
        <f t="shared" ca="1" si="6"/>
        <v>131663</v>
      </c>
      <c r="X18" s="115">
        <f ca="1">IFERROR(('Main Tab'!$D$10-W18)/'Main Tab'!$D$10,1)</f>
        <v>0.25868767172649881</v>
      </c>
      <c r="Y18" s="110"/>
      <c r="Z18" s="221">
        <v>3</v>
      </c>
      <c r="AA18" s="49"/>
      <c r="AB18" s="49"/>
      <c r="AC18" s="553"/>
      <c r="AD18" s="104"/>
      <c r="AE18" s="106"/>
      <c r="AF18" s="108"/>
      <c r="AI18" s="83">
        <f t="shared" ca="1" si="15"/>
        <v>43615.458333333321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11</v>
      </c>
      <c r="AQ18" s="81">
        <f t="shared" si="0"/>
        <v>26</v>
      </c>
      <c r="AR18" s="81">
        <f t="shared" si="1"/>
        <v>4367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1.75</v>
      </c>
      <c r="AW18" s="81">
        <f t="shared" si="3"/>
        <v>210</v>
      </c>
      <c r="AX18" s="81">
        <f t="shared" si="3"/>
        <v>172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432</v>
      </c>
      <c r="BC18" s="81">
        <f t="shared" si="5"/>
        <v>172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43615.499999999985</v>
      </c>
      <c r="C19" s="205"/>
      <c r="D19" s="553">
        <v>417</v>
      </c>
      <c r="E19" s="51">
        <v>56</v>
      </c>
      <c r="F19" s="553">
        <v>1.75</v>
      </c>
      <c r="G19" s="51">
        <v>233</v>
      </c>
      <c r="H19" s="206">
        <v>182</v>
      </c>
      <c r="I19" s="322"/>
      <c r="J19" s="160"/>
      <c r="K19" s="65"/>
      <c r="L19" s="49"/>
      <c r="M19" s="553"/>
      <c r="N19" s="52"/>
      <c r="O19" s="54">
        <v>4345</v>
      </c>
      <c r="P19" s="553">
        <v>9</v>
      </c>
      <c r="Q19" s="52">
        <v>25</v>
      </c>
      <c r="R19" s="23">
        <f t="shared" si="13"/>
        <v>57</v>
      </c>
      <c r="S19" s="24">
        <f t="shared" si="13"/>
        <v>152</v>
      </c>
      <c r="T19" s="62"/>
      <c r="U19" s="62"/>
      <c r="V19" s="62"/>
      <c r="W19" s="114">
        <f t="shared" ca="1" si="6"/>
        <v>131638</v>
      </c>
      <c r="X19" s="115">
        <f ca="1">IFERROR(('Main Tab'!$D$10-W19)/'Main Tab'!$D$10,1)</f>
        <v>0.25882843115174992</v>
      </c>
      <c r="Y19" s="110"/>
      <c r="Z19" s="221">
        <v>3</v>
      </c>
      <c r="AA19" s="49"/>
      <c r="AB19" s="49"/>
      <c r="AC19" s="553"/>
      <c r="AD19" s="104"/>
      <c r="AE19" s="106"/>
      <c r="AF19" s="108"/>
      <c r="AI19" s="83">
        <f t="shared" ca="1" si="15"/>
        <v>43615.499999999985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9</v>
      </c>
      <c r="AQ19" s="81">
        <f t="shared" si="0"/>
        <v>25</v>
      </c>
      <c r="AR19" s="81">
        <f t="shared" si="1"/>
        <v>4345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1.75</v>
      </c>
      <c r="AW19" s="81">
        <f t="shared" si="3"/>
        <v>233</v>
      </c>
      <c r="AX19" s="81">
        <f t="shared" si="3"/>
        <v>182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417</v>
      </c>
      <c r="BC19" s="81">
        <f t="shared" si="5"/>
        <v>182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43615.54166666665</v>
      </c>
      <c r="C20" s="205"/>
      <c r="D20" s="553">
        <v>421</v>
      </c>
      <c r="E20" s="51">
        <v>56</v>
      </c>
      <c r="F20" s="553">
        <v>1.75</v>
      </c>
      <c r="G20" s="51">
        <v>228</v>
      </c>
      <c r="H20" s="206">
        <v>228</v>
      </c>
      <c r="I20" s="322"/>
      <c r="J20" s="160"/>
      <c r="K20" s="65"/>
      <c r="L20" s="49"/>
      <c r="M20" s="553"/>
      <c r="N20" s="52"/>
      <c r="O20" s="54">
        <v>4465</v>
      </c>
      <c r="P20" s="553">
        <v>10</v>
      </c>
      <c r="Q20" s="52">
        <v>25</v>
      </c>
      <c r="R20" s="23">
        <f t="shared" si="13"/>
        <v>67</v>
      </c>
      <c r="S20" s="24">
        <f t="shared" si="13"/>
        <v>177</v>
      </c>
      <c r="T20" s="62"/>
      <c r="U20" s="62"/>
      <c r="V20" s="62"/>
      <c r="W20" s="114">
        <f t="shared" ca="1" si="6"/>
        <v>131613</v>
      </c>
      <c r="X20" s="115">
        <f ca="1">IFERROR(('Main Tab'!$D$10-W20)/'Main Tab'!$D$10,1)</f>
        <v>0.25896919057700102</v>
      </c>
      <c r="Y20" s="110"/>
      <c r="Z20" s="221">
        <v>2</v>
      </c>
      <c r="AA20" s="49">
        <v>8812301</v>
      </c>
      <c r="AB20" s="49" t="s">
        <v>391</v>
      </c>
      <c r="AC20" s="553">
        <v>196.73</v>
      </c>
      <c r="AD20" s="104" t="s">
        <v>179</v>
      </c>
      <c r="AE20" s="106">
        <v>45.5</v>
      </c>
      <c r="AF20" s="108">
        <v>1E-3</v>
      </c>
      <c r="AI20" s="83">
        <f t="shared" ca="1" si="15"/>
        <v>43615.54166666665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10</v>
      </c>
      <c r="AQ20" s="81">
        <f t="shared" si="0"/>
        <v>25</v>
      </c>
      <c r="AR20" s="81">
        <f t="shared" si="1"/>
        <v>4465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1.75</v>
      </c>
      <c r="AW20" s="81">
        <f t="shared" si="3"/>
        <v>228</v>
      </c>
      <c r="AX20" s="81">
        <f t="shared" si="3"/>
        <v>228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421</v>
      </c>
      <c r="BC20" s="81">
        <f t="shared" si="5"/>
        <v>228</v>
      </c>
      <c r="BD20" s="81">
        <f t="shared" si="10"/>
        <v>1E-3</v>
      </c>
      <c r="BE20" s="81">
        <f t="shared" si="11"/>
        <v>45.5</v>
      </c>
      <c r="BF20" s="84" t="str">
        <f t="shared" si="12"/>
        <v>Ticket No: 8812301 196.73 bbls sold</v>
      </c>
    </row>
    <row r="21" spans="2:58" x14ac:dyDescent="0.25">
      <c r="B21" s="189">
        <f t="shared" ca="1" si="14"/>
        <v>43615.583333333314</v>
      </c>
      <c r="C21" s="205"/>
      <c r="D21" s="553">
        <v>418</v>
      </c>
      <c r="E21" s="51">
        <v>56</v>
      </c>
      <c r="F21" s="553">
        <v>1.75</v>
      </c>
      <c r="G21" s="51">
        <v>222</v>
      </c>
      <c r="H21" s="206">
        <v>184</v>
      </c>
      <c r="I21" s="322"/>
      <c r="J21" s="160"/>
      <c r="K21" s="65"/>
      <c r="L21" s="49"/>
      <c r="M21" s="553"/>
      <c r="N21" s="52"/>
      <c r="O21" s="54">
        <v>4412</v>
      </c>
      <c r="P21" s="553">
        <v>9</v>
      </c>
      <c r="Q21" s="52">
        <v>25</v>
      </c>
      <c r="R21" s="23">
        <f t="shared" si="13"/>
        <v>76</v>
      </c>
      <c r="S21" s="24">
        <f t="shared" si="13"/>
        <v>202</v>
      </c>
      <c r="T21" s="62"/>
      <c r="U21" s="62"/>
      <c r="V21" s="62"/>
      <c r="W21" s="114">
        <f t="shared" ca="1" si="6"/>
        <v>131588</v>
      </c>
      <c r="X21" s="115">
        <f ca="1">IFERROR(('Main Tab'!$D$10-W21)/'Main Tab'!$D$10,1)</f>
        <v>0.25910995000225218</v>
      </c>
      <c r="Y21" s="110"/>
      <c r="Z21" s="221">
        <v>3</v>
      </c>
      <c r="AA21" s="49"/>
      <c r="AB21" s="49"/>
      <c r="AC21" s="553"/>
      <c r="AD21" s="104"/>
      <c r="AE21" s="106"/>
      <c r="AF21" s="108"/>
      <c r="AI21" s="83">
        <f t="shared" ca="1" si="15"/>
        <v>43615.583333333314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9</v>
      </c>
      <c r="AQ21" s="81">
        <f t="shared" si="0"/>
        <v>25</v>
      </c>
      <c r="AR21" s="81">
        <f t="shared" si="1"/>
        <v>4412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1.75</v>
      </c>
      <c r="AW21" s="81">
        <f t="shared" si="3"/>
        <v>222</v>
      </c>
      <c r="AX21" s="81">
        <f t="shared" si="3"/>
        <v>184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418</v>
      </c>
      <c r="BC21" s="81">
        <f t="shared" si="5"/>
        <v>184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43615.624999999978</v>
      </c>
      <c r="C22" s="205"/>
      <c r="D22" s="553">
        <v>423</v>
      </c>
      <c r="E22" s="51">
        <v>56</v>
      </c>
      <c r="F22" s="553">
        <v>1.75</v>
      </c>
      <c r="G22" s="51">
        <v>225</v>
      </c>
      <c r="H22" s="206">
        <v>190</v>
      </c>
      <c r="I22" s="322"/>
      <c r="J22" s="160"/>
      <c r="K22" s="65"/>
      <c r="L22" s="49"/>
      <c r="M22" s="553"/>
      <c r="N22" s="52"/>
      <c r="O22" s="54">
        <v>4455</v>
      </c>
      <c r="P22" s="553">
        <v>9</v>
      </c>
      <c r="Q22" s="52">
        <v>26</v>
      </c>
      <c r="R22" s="23">
        <f t="shared" si="13"/>
        <v>85</v>
      </c>
      <c r="S22" s="24">
        <f t="shared" si="13"/>
        <v>228</v>
      </c>
      <c r="T22" s="62"/>
      <c r="U22" s="62"/>
      <c r="V22" s="62"/>
      <c r="W22" s="114">
        <f t="shared" ca="1" si="6"/>
        <v>131562</v>
      </c>
      <c r="X22" s="115">
        <f ca="1">IFERROR(('Main Tab'!$D$10-W22)/'Main Tab'!$D$10,1)</f>
        <v>0.25925633980451329</v>
      </c>
      <c r="Y22" s="110"/>
      <c r="Z22" s="221">
        <v>3</v>
      </c>
      <c r="AA22" s="49"/>
      <c r="AB22" s="49"/>
      <c r="AC22" s="553"/>
      <c r="AD22" s="104"/>
      <c r="AE22" s="106"/>
      <c r="AF22" s="108"/>
      <c r="AI22" s="83">
        <f t="shared" ca="1" si="15"/>
        <v>43615.624999999978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26</v>
      </c>
      <c r="AR22" s="81">
        <f t="shared" si="1"/>
        <v>4455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1.75</v>
      </c>
      <c r="AW22" s="81">
        <f t="shared" si="3"/>
        <v>225</v>
      </c>
      <c r="AX22" s="81">
        <f t="shared" si="3"/>
        <v>190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423</v>
      </c>
      <c r="BC22" s="81">
        <f t="shared" si="5"/>
        <v>190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43615.666666666642</v>
      </c>
      <c r="C23" s="205"/>
      <c r="D23" s="553">
        <v>418</v>
      </c>
      <c r="E23" s="51">
        <v>56</v>
      </c>
      <c r="F23" s="553">
        <v>1.75</v>
      </c>
      <c r="G23" s="51">
        <v>220</v>
      </c>
      <c r="H23" s="206">
        <v>193</v>
      </c>
      <c r="I23" s="322"/>
      <c r="J23" s="160"/>
      <c r="K23" s="65"/>
      <c r="L23" s="49"/>
      <c r="M23" s="553"/>
      <c r="N23" s="52"/>
      <c r="O23" s="54">
        <v>4317</v>
      </c>
      <c r="P23" s="553">
        <v>10</v>
      </c>
      <c r="Q23" s="52">
        <v>26</v>
      </c>
      <c r="R23" s="23">
        <f t="shared" si="13"/>
        <v>95</v>
      </c>
      <c r="S23" s="24">
        <f t="shared" si="13"/>
        <v>254</v>
      </c>
      <c r="T23" s="62"/>
      <c r="U23" s="62"/>
      <c r="V23" s="62"/>
      <c r="W23" s="114">
        <f t="shared" ca="1" si="6"/>
        <v>131536</v>
      </c>
      <c r="X23" s="115">
        <f ca="1">IFERROR(('Main Tab'!$D$10-W23)/'Main Tab'!$D$10,1)</f>
        <v>0.25940272960677446</v>
      </c>
      <c r="Y23" s="110"/>
      <c r="Z23" s="221">
        <v>3</v>
      </c>
      <c r="AA23" s="49"/>
      <c r="AB23" s="49"/>
      <c r="AC23" s="553"/>
      <c r="AD23" s="104"/>
      <c r="AE23" s="106"/>
      <c r="AF23" s="108"/>
      <c r="AI23" s="83">
        <f t="shared" ca="1" si="15"/>
        <v>43615.666666666642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10</v>
      </c>
      <c r="AQ23" s="81">
        <f t="shared" si="0"/>
        <v>26</v>
      </c>
      <c r="AR23" s="81">
        <f t="shared" si="1"/>
        <v>4317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1.75</v>
      </c>
      <c r="AW23" s="81">
        <f t="shared" si="3"/>
        <v>220</v>
      </c>
      <c r="AX23" s="81">
        <f t="shared" si="3"/>
        <v>193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418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43615.708333333307</v>
      </c>
      <c r="C24" s="205"/>
      <c r="D24" s="553">
        <v>425</v>
      </c>
      <c r="E24" s="51">
        <v>56</v>
      </c>
      <c r="F24" s="553">
        <v>1.75</v>
      </c>
      <c r="G24" s="51">
        <v>215</v>
      </c>
      <c r="H24" s="206">
        <v>190</v>
      </c>
      <c r="I24" s="322"/>
      <c r="J24" s="160"/>
      <c r="K24" s="65"/>
      <c r="L24" s="49"/>
      <c r="M24" s="553"/>
      <c r="N24" s="52"/>
      <c r="O24" s="54">
        <v>4317</v>
      </c>
      <c r="P24" s="553">
        <v>8</v>
      </c>
      <c r="Q24" s="52">
        <v>25</v>
      </c>
      <c r="R24" s="23">
        <f t="shared" si="13"/>
        <v>103</v>
      </c>
      <c r="S24" s="24">
        <f t="shared" si="13"/>
        <v>279</v>
      </c>
      <c r="T24" s="62"/>
      <c r="U24" s="62"/>
      <c r="V24" s="62"/>
      <c r="W24" s="114">
        <f t="shared" ca="1" si="6"/>
        <v>131511</v>
      </c>
      <c r="X24" s="115">
        <f ca="1">IFERROR(('Main Tab'!$D$10-W24)/'Main Tab'!$D$10,1)</f>
        <v>0.25954348903202556</v>
      </c>
      <c r="Y24" s="110"/>
      <c r="Z24" s="221">
        <v>3</v>
      </c>
      <c r="AA24" s="49"/>
      <c r="AB24" s="49"/>
      <c r="AC24" s="553"/>
      <c r="AD24" s="104"/>
      <c r="AE24" s="106"/>
      <c r="AF24" s="108"/>
      <c r="AI24" s="83">
        <f t="shared" ca="1" si="15"/>
        <v>43615.708333333307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8</v>
      </c>
      <c r="AQ24" s="81">
        <f t="shared" si="0"/>
        <v>25</v>
      </c>
      <c r="AR24" s="81">
        <f t="shared" si="1"/>
        <v>4317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1.75</v>
      </c>
      <c r="AW24" s="81">
        <f t="shared" si="3"/>
        <v>215</v>
      </c>
      <c r="AX24" s="81">
        <f t="shared" si="3"/>
        <v>190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425</v>
      </c>
      <c r="BC24" s="81">
        <f t="shared" si="5"/>
        <v>190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43615.749999999971</v>
      </c>
      <c r="C25" s="205"/>
      <c r="D25" s="553">
        <v>428</v>
      </c>
      <c r="E25" s="51">
        <v>56</v>
      </c>
      <c r="F25" s="553">
        <v>1.75</v>
      </c>
      <c r="G25" s="51">
        <v>218</v>
      </c>
      <c r="H25" s="206">
        <v>189</v>
      </c>
      <c r="I25" s="322"/>
      <c r="J25" s="160"/>
      <c r="K25" s="65"/>
      <c r="L25" s="49"/>
      <c r="M25" s="553"/>
      <c r="N25" s="52"/>
      <c r="O25" s="54">
        <v>4421</v>
      </c>
      <c r="P25" s="558">
        <v>9</v>
      </c>
      <c r="Q25" s="52">
        <v>25</v>
      </c>
      <c r="R25" s="23">
        <f t="shared" si="13"/>
        <v>112</v>
      </c>
      <c r="S25" s="24">
        <f t="shared" si="13"/>
        <v>304</v>
      </c>
      <c r="T25" s="62"/>
      <c r="U25" s="62"/>
      <c r="V25" s="62"/>
      <c r="W25" s="114">
        <f t="shared" ca="1" si="6"/>
        <v>131486</v>
      </c>
      <c r="X25" s="115">
        <f ca="1">IFERROR(('Main Tab'!$D$10-W25)/'Main Tab'!$D$10,1)</f>
        <v>0.25968424845727672</v>
      </c>
      <c r="Y25" s="110"/>
      <c r="Z25" s="221">
        <v>3</v>
      </c>
      <c r="AA25" s="49"/>
      <c r="AB25" s="49"/>
      <c r="AC25" s="553"/>
      <c r="AD25" s="104"/>
      <c r="AE25" s="106"/>
      <c r="AF25" s="108"/>
      <c r="AI25" s="83">
        <f t="shared" ca="1" si="15"/>
        <v>43615.749999999971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25</v>
      </c>
      <c r="AR25" s="81">
        <f t="shared" si="1"/>
        <v>4421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1.75</v>
      </c>
      <c r="AW25" s="81">
        <f t="shared" si="3"/>
        <v>218</v>
      </c>
      <c r="AX25" s="81">
        <f t="shared" si="3"/>
        <v>189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428</v>
      </c>
      <c r="BC25" s="81">
        <f t="shared" si="5"/>
        <v>189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5.75" thickBot="1" x14ac:dyDescent="0.3">
      <c r="B26" s="189">
        <f t="shared" ca="1" si="14"/>
        <v>43615.791666666635</v>
      </c>
      <c r="C26" s="205"/>
      <c r="D26" s="553">
        <v>411</v>
      </c>
      <c r="E26" s="196">
        <v>56</v>
      </c>
      <c r="F26" s="196">
        <v>1.75</v>
      </c>
      <c r="G26" s="51">
        <v>179</v>
      </c>
      <c r="H26" s="206">
        <v>179</v>
      </c>
      <c r="I26" s="322"/>
      <c r="J26" s="160"/>
      <c r="K26" s="65"/>
      <c r="L26" s="49"/>
      <c r="M26" s="553"/>
      <c r="N26" s="52"/>
      <c r="O26" s="54">
        <v>3795</v>
      </c>
      <c r="P26" s="558">
        <v>10</v>
      </c>
      <c r="Q26" s="52">
        <v>26</v>
      </c>
      <c r="R26" s="23">
        <f t="shared" si="13"/>
        <v>122</v>
      </c>
      <c r="S26" s="24">
        <f t="shared" si="13"/>
        <v>330</v>
      </c>
      <c r="T26" s="62"/>
      <c r="U26" s="62"/>
      <c r="V26" s="62"/>
      <c r="W26" s="114">
        <f t="shared" ca="1" si="6"/>
        <v>131460</v>
      </c>
      <c r="X26" s="115">
        <f ca="1">IFERROR(('Main Tab'!$D$10-W26)/'Main Tab'!$D$10,1)</f>
        <v>0.25983063825953784</v>
      </c>
      <c r="Y26" s="110"/>
      <c r="Z26" s="220">
        <v>3</v>
      </c>
      <c r="AA26" s="49"/>
      <c r="AB26" s="49"/>
      <c r="AC26" s="553"/>
      <c r="AD26" s="104"/>
      <c r="AE26" s="106"/>
      <c r="AF26" s="108"/>
      <c r="AI26" s="83">
        <f t="shared" ca="1" si="15"/>
        <v>43615.791666666635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10</v>
      </c>
      <c r="AQ26" s="81">
        <f t="shared" si="0"/>
        <v>26</v>
      </c>
      <c r="AR26" s="81">
        <f t="shared" si="1"/>
        <v>3795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1.75</v>
      </c>
      <c r="AW26" s="81">
        <f t="shared" si="3"/>
        <v>179</v>
      </c>
      <c r="AX26" s="81">
        <f t="shared" si="3"/>
        <v>179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411</v>
      </c>
      <c r="BC26" s="81">
        <f t="shared" si="5"/>
        <v>179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43615.833333333299</v>
      </c>
      <c r="C27" s="205"/>
      <c r="D27" s="553">
        <v>412</v>
      </c>
      <c r="E27" s="558">
        <v>56</v>
      </c>
      <c r="F27" s="558">
        <v>1.75</v>
      </c>
      <c r="G27" s="51">
        <v>231</v>
      </c>
      <c r="H27" s="206">
        <v>182</v>
      </c>
      <c r="I27" s="322"/>
      <c r="J27" s="160"/>
      <c r="K27" s="65"/>
      <c r="L27" s="49"/>
      <c r="M27" s="553"/>
      <c r="N27" s="52"/>
      <c r="O27" s="54">
        <v>4336</v>
      </c>
      <c r="P27" s="558">
        <v>9</v>
      </c>
      <c r="Q27" s="52">
        <v>28</v>
      </c>
      <c r="R27" s="23">
        <f t="shared" si="13"/>
        <v>131</v>
      </c>
      <c r="S27" s="24">
        <f t="shared" si="13"/>
        <v>358</v>
      </c>
      <c r="T27" s="62"/>
      <c r="U27" s="62"/>
      <c r="V27" s="62"/>
      <c r="W27" s="114">
        <f t="shared" ca="1" si="6"/>
        <v>131432</v>
      </c>
      <c r="X27" s="115">
        <f ca="1">IFERROR(('Main Tab'!$D$10-W27)/'Main Tab'!$D$10,1)</f>
        <v>0.25998828881581909</v>
      </c>
      <c r="Y27" s="110"/>
      <c r="Z27" s="220">
        <v>3</v>
      </c>
      <c r="AA27" s="49"/>
      <c r="AB27" s="49"/>
      <c r="AC27" s="553"/>
      <c r="AD27" s="104"/>
      <c r="AE27" s="106"/>
      <c r="AF27" s="108"/>
      <c r="AI27" s="83">
        <f t="shared" ca="1" si="15"/>
        <v>43615.833333333299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9</v>
      </c>
      <c r="AQ27" s="81">
        <f t="shared" si="0"/>
        <v>28</v>
      </c>
      <c r="AR27" s="81">
        <f t="shared" si="1"/>
        <v>4336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1.75</v>
      </c>
      <c r="AW27" s="81">
        <f t="shared" si="3"/>
        <v>231</v>
      </c>
      <c r="AX27" s="81">
        <f t="shared" si="3"/>
        <v>182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412</v>
      </c>
      <c r="BC27" s="81">
        <f t="shared" si="5"/>
        <v>182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43615.874999999964</v>
      </c>
      <c r="C28" s="205"/>
      <c r="D28" s="553">
        <v>408</v>
      </c>
      <c r="E28" s="558">
        <v>56</v>
      </c>
      <c r="F28" s="558">
        <v>1.75</v>
      </c>
      <c r="G28" s="51">
        <v>197</v>
      </c>
      <c r="H28" s="206">
        <v>181</v>
      </c>
      <c r="I28" s="322"/>
      <c r="J28" s="160"/>
      <c r="K28" s="65"/>
      <c r="L28" s="49"/>
      <c r="M28" s="553"/>
      <c r="N28" s="52"/>
      <c r="O28" s="54">
        <v>4215</v>
      </c>
      <c r="P28" s="558">
        <v>9</v>
      </c>
      <c r="Q28" s="52">
        <v>26</v>
      </c>
      <c r="R28" s="23">
        <f t="shared" si="13"/>
        <v>140</v>
      </c>
      <c r="S28" s="24">
        <f t="shared" si="13"/>
        <v>384</v>
      </c>
      <c r="T28" s="62"/>
      <c r="U28" s="62"/>
      <c r="V28" s="62"/>
      <c r="W28" s="114">
        <f t="shared" ca="1" si="6"/>
        <v>131406</v>
      </c>
      <c r="X28" s="115">
        <f ca="1">IFERROR(('Main Tab'!$D$10-W28)/'Main Tab'!$D$10,1)</f>
        <v>0.26013467861808026</v>
      </c>
      <c r="Y28" s="110"/>
      <c r="Z28" s="221">
        <v>3</v>
      </c>
      <c r="AA28" s="49"/>
      <c r="AB28" s="49"/>
      <c r="AC28" s="553"/>
      <c r="AD28" s="104"/>
      <c r="AE28" s="106"/>
      <c r="AF28" s="108"/>
      <c r="AI28" s="83">
        <f t="shared" ca="1" si="15"/>
        <v>43615.874999999964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9</v>
      </c>
      <c r="AQ28" s="81">
        <f t="shared" si="0"/>
        <v>26</v>
      </c>
      <c r="AR28" s="81">
        <f t="shared" si="1"/>
        <v>4215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1.75</v>
      </c>
      <c r="AW28" s="81">
        <f t="shared" si="3"/>
        <v>197</v>
      </c>
      <c r="AX28" s="81">
        <f t="shared" si="3"/>
        <v>181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408</v>
      </c>
      <c r="BC28" s="81">
        <f t="shared" si="5"/>
        <v>181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43615.916666666628</v>
      </c>
      <c r="C29" s="205"/>
      <c r="D29" s="553">
        <v>410</v>
      </c>
      <c r="E29" s="558">
        <v>56</v>
      </c>
      <c r="F29" s="558">
        <v>1.75</v>
      </c>
      <c r="G29" s="51">
        <v>228</v>
      </c>
      <c r="H29" s="206">
        <v>178</v>
      </c>
      <c r="I29" s="322"/>
      <c r="J29" s="160"/>
      <c r="K29" s="65"/>
      <c r="L29" s="49"/>
      <c r="M29" s="553"/>
      <c r="N29" s="52"/>
      <c r="O29" s="54">
        <v>4422</v>
      </c>
      <c r="P29" s="558">
        <v>9</v>
      </c>
      <c r="Q29" s="52">
        <v>27</v>
      </c>
      <c r="R29" s="23">
        <f t="shared" si="13"/>
        <v>149</v>
      </c>
      <c r="S29" s="24">
        <f t="shared" si="13"/>
        <v>411</v>
      </c>
      <c r="T29" s="62"/>
      <c r="U29" s="62"/>
      <c r="V29" s="62"/>
      <c r="W29" s="114">
        <f t="shared" ca="1" si="6"/>
        <v>131379</v>
      </c>
      <c r="X29" s="115">
        <f ca="1">IFERROR(('Main Tab'!$D$10-W29)/'Main Tab'!$D$10,1)</f>
        <v>0.26028669879735145</v>
      </c>
      <c r="Y29" s="110"/>
      <c r="Z29" s="221">
        <v>3</v>
      </c>
      <c r="AA29" s="49"/>
      <c r="AB29" s="49"/>
      <c r="AC29" s="553"/>
      <c r="AD29" s="104"/>
      <c r="AE29" s="106"/>
      <c r="AF29" s="108"/>
      <c r="AI29" s="83">
        <f t="shared" ca="1" si="15"/>
        <v>43615.916666666628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9</v>
      </c>
      <c r="AQ29" s="81">
        <f t="shared" si="0"/>
        <v>27</v>
      </c>
      <c r="AR29" s="81">
        <f t="shared" si="1"/>
        <v>4422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1.75</v>
      </c>
      <c r="AW29" s="81">
        <f t="shared" si="3"/>
        <v>228</v>
      </c>
      <c r="AX29" s="81">
        <f t="shared" si="3"/>
        <v>178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410</v>
      </c>
      <c r="BC29" s="81">
        <f t="shared" si="5"/>
        <v>178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43615.958333333292</v>
      </c>
      <c r="C30" s="205"/>
      <c r="D30" s="553">
        <v>415</v>
      </c>
      <c r="E30" s="51">
        <v>56</v>
      </c>
      <c r="F30" s="558">
        <v>1.75</v>
      </c>
      <c r="G30" s="51">
        <v>193</v>
      </c>
      <c r="H30" s="206">
        <v>176</v>
      </c>
      <c r="I30" s="322"/>
      <c r="J30" s="160"/>
      <c r="K30" s="65"/>
      <c r="L30" s="49"/>
      <c r="M30" s="553"/>
      <c r="N30" s="52"/>
      <c r="O30" s="54">
        <v>3854</v>
      </c>
      <c r="P30" s="558">
        <v>10</v>
      </c>
      <c r="Q30" s="52">
        <v>25</v>
      </c>
      <c r="R30" s="23">
        <f t="shared" si="13"/>
        <v>159</v>
      </c>
      <c r="S30" s="24">
        <f t="shared" si="13"/>
        <v>436</v>
      </c>
      <c r="T30" s="62"/>
      <c r="U30" s="62"/>
      <c r="V30" s="62"/>
      <c r="W30" s="114">
        <f t="shared" ca="1" si="6"/>
        <v>131354</v>
      </c>
      <c r="X30" s="115">
        <f ca="1">IFERROR(('Main Tab'!$D$10-W30)/'Main Tab'!$D$10,1)</f>
        <v>0.2604274582226026</v>
      </c>
      <c r="Y30" s="110"/>
      <c r="Z30" s="221">
        <v>3</v>
      </c>
      <c r="AA30" s="49"/>
      <c r="AB30" s="49"/>
      <c r="AC30" s="553"/>
      <c r="AD30" s="104"/>
      <c r="AE30" s="106"/>
      <c r="AF30" s="108"/>
      <c r="AI30" s="83">
        <f t="shared" ca="1" si="15"/>
        <v>43615.958333333292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10</v>
      </c>
      <c r="AQ30" s="81">
        <f t="shared" si="0"/>
        <v>25</v>
      </c>
      <c r="AR30" s="81">
        <f t="shared" si="1"/>
        <v>3854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1.75</v>
      </c>
      <c r="AW30" s="81">
        <f t="shared" si="3"/>
        <v>193</v>
      </c>
      <c r="AX30" s="81">
        <f t="shared" si="3"/>
        <v>176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415</v>
      </c>
      <c r="BC30" s="81">
        <f t="shared" si="5"/>
        <v>176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43615.999999999956</v>
      </c>
      <c r="C31" s="205"/>
      <c r="D31" s="553">
        <v>432</v>
      </c>
      <c r="E31" s="51">
        <v>56</v>
      </c>
      <c r="F31" s="558">
        <v>1.75</v>
      </c>
      <c r="G31" s="51">
        <v>211</v>
      </c>
      <c r="H31" s="206">
        <v>177</v>
      </c>
      <c r="I31" s="322"/>
      <c r="J31" s="160"/>
      <c r="K31" s="65"/>
      <c r="L31" s="49"/>
      <c r="M31" s="553"/>
      <c r="N31" s="52"/>
      <c r="O31" s="54">
        <v>4197</v>
      </c>
      <c r="P31" s="558">
        <v>9</v>
      </c>
      <c r="Q31" s="52">
        <v>25</v>
      </c>
      <c r="R31" s="23">
        <f t="shared" si="13"/>
        <v>168</v>
      </c>
      <c r="S31" s="24">
        <f t="shared" si="13"/>
        <v>461</v>
      </c>
      <c r="T31" s="62"/>
      <c r="U31" s="62"/>
      <c r="V31" s="62"/>
      <c r="W31" s="114">
        <f t="shared" ca="1" si="6"/>
        <v>131329</v>
      </c>
      <c r="X31" s="115">
        <f ca="1">IFERROR(('Main Tab'!$D$10-W31)/'Main Tab'!$D$10,1)</f>
        <v>0.26056821764785371</v>
      </c>
      <c r="Y31" s="110" t="s">
        <v>435</v>
      </c>
      <c r="Z31" s="221">
        <v>3</v>
      </c>
      <c r="AA31" s="49"/>
      <c r="AB31" s="49"/>
      <c r="AC31" s="553"/>
      <c r="AD31" s="104"/>
      <c r="AE31" s="106"/>
      <c r="AF31" s="108"/>
      <c r="AI31" s="83">
        <f t="shared" ca="1" si="15"/>
        <v>43615.999999999956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Water Pumped- 578</v>
      </c>
      <c r="AP31" s="81">
        <f t="shared" si="0"/>
        <v>9</v>
      </c>
      <c r="AQ31" s="81">
        <f t="shared" si="0"/>
        <v>25</v>
      </c>
      <c r="AR31" s="81">
        <f t="shared" si="1"/>
        <v>4197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1.75</v>
      </c>
      <c r="AW31" s="81">
        <f t="shared" si="3"/>
        <v>211</v>
      </c>
      <c r="AX31" s="81">
        <f t="shared" si="3"/>
        <v>177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432</v>
      </c>
      <c r="BC31" s="81">
        <f t="shared" si="5"/>
        <v>177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43616.041666666621</v>
      </c>
      <c r="C32" s="205"/>
      <c r="D32" s="553">
        <v>420</v>
      </c>
      <c r="E32" s="51">
        <v>56</v>
      </c>
      <c r="F32" s="558">
        <v>1.75</v>
      </c>
      <c r="G32" s="51">
        <v>222</v>
      </c>
      <c r="H32" s="206">
        <v>174</v>
      </c>
      <c r="I32" s="322"/>
      <c r="J32" s="160"/>
      <c r="K32" s="65"/>
      <c r="L32" s="49"/>
      <c r="M32" s="553"/>
      <c r="N32" s="52"/>
      <c r="O32" s="54">
        <v>3795</v>
      </c>
      <c r="P32" s="558">
        <v>9</v>
      </c>
      <c r="Q32" s="52">
        <v>26</v>
      </c>
      <c r="R32" s="23">
        <f t="shared" ref="R32:S37" si="16">P32+R31</f>
        <v>177</v>
      </c>
      <c r="S32" s="24">
        <f t="shared" si="16"/>
        <v>487</v>
      </c>
      <c r="T32" s="62"/>
      <c r="U32" s="62"/>
      <c r="V32" s="62"/>
      <c r="W32" s="114">
        <f t="shared" ca="1" si="6"/>
        <v>131303</v>
      </c>
      <c r="X32" s="115">
        <f ca="1">IFERROR(('Main Tab'!$D$10-W32)/'Main Tab'!$D$10,1)</f>
        <v>0.26071460745011488</v>
      </c>
      <c r="Y32" s="110" t="s">
        <v>436</v>
      </c>
      <c r="Z32" s="221">
        <v>3</v>
      </c>
      <c r="AA32" s="49"/>
      <c r="AB32" s="49"/>
      <c r="AC32" s="553"/>
      <c r="AD32" s="104"/>
      <c r="AE32" s="106"/>
      <c r="AF32" s="108"/>
      <c r="AI32" s="83">
        <f t="shared" ca="1" si="15"/>
        <v>43616.041666666621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Accum- 233327</v>
      </c>
      <c r="AP32" s="81">
        <f t="shared" si="0"/>
        <v>9</v>
      </c>
      <c r="AQ32" s="81">
        <f t="shared" si="0"/>
        <v>26</v>
      </c>
      <c r="AR32" s="81">
        <f t="shared" si="1"/>
        <v>3795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1.75</v>
      </c>
      <c r="AW32" s="81">
        <f t="shared" si="3"/>
        <v>222</v>
      </c>
      <c r="AX32" s="81">
        <f t="shared" si="3"/>
        <v>174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420</v>
      </c>
      <c r="BC32" s="81">
        <f t="shared" si="5"/>
        <v>174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43616.083333333285</v>
      </c>
      <c r="C33" s="205"/>
      <c r="D33" s="553">
        <v>411</v>
      </c>
      <c r="E33" s="51">
        <v>56</v>
      </c>
      <c r="F33" s="558">
        <v>1.75</v>
      </c>
      <c r="G33" s="51">
        <v>235</v>
      </c>
      <c r="H33" s="206">
        <v>174</v>
      </c>
      <c r="I33" s="322"/>
      <c r="J33" s="160"/>
      <c r="K33" s="65"/>
      <c r="L33" s="49"/>
      <c r="M33" s="553"/>
      <c r="N33" s="52"/>
      <c r="O33" s="54">
        <v>3869</v>
      </c>
      <c r="P33" s="558">
        <v>10</v>
      </c>
      <c r="Q33" s="52">
        <v>25</v>
      </c>
      <c r="R33" s="23">
        <f t="shared" si="16"/>
        <v>187</v>
      </c>
      <c r="S33" s="24">
        <f t="shared" si="16"/>
        <v>512</v>
      </c>
      <c r="T33" s="62"/>
      <c r="U33" s="62"/>
      <c r="V33" s="62"/>
      <c r="W33" s="114">
        <f t="shared" ca="1" si="6"/>
        <v>131278</v>
      </c>
      <c r="X33" s="115">
        <f ca="1">IFERROR(('Main Tab'!$D$10-W33)/'Main Tab'!$D$10,1)</f>
        <v>0.26085536687536598</v>
      </c>
      <c r="Y33" s="110" t="s">
        <v>437</v>
      </c>
      <c r="Z33" s="221">
        <v>2</v>
      </c>
      <c r="AA33" s="49"/>
      <c r="AB33" s="49"/>
      <c r="AC33" s="553"/>
      <c r="AD33" s="104"/>
      <c r="AE33" s="106"/>
      <c r="AF33" s="108"/>
      <c r="AI33" s="83">
        <f t="shared" ca="1" si="15"/>
        <v>43616.083333333285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#1- 4'9" OT #2- 8'4"</v>
      </c>
      <c r="AP33" s="81">
        <f t="shared" si="0"/>
        <v>10</v>
      </c>
      <c r="AQ33" s="81">
        <f t="shared" si="0"/>
        <v>25</v>
      </c>
      <c r="AR33" s="81">
        <f t="shared" si="1"/>
        <v>3869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1.75</v>
      </c>
      <c r="AW33" s="81">
        <f t="shared" si="3"/>
        <v>235</v>
      </c>
      <c r="AX33" s="81">
        <f t="shared" si="3"/>
        <v>174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411</v>
      </c>
      <c r="BC33" s="81">
        <f t="shared" si="5"/>
        <v>174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43616.124999999949</v>
      </c>
      <c r="C34" s="205"/>
      <c r="D34" s="553">
        <v>410</v>
      </c>
      <c r="E34" s="51">
        <v>56</v>
      </c>
      <c r="F34" s="558">
        <v>1.75</v>
      </c>
      <c r="G34" s="51">
        <v>233</v>
      </c>
      <c r="H34" s="206">
        <v>177</v>
      </c>
      <c r="I34" s="322"/>
      <c r="J34" s="160"/>
      <c r="K34" s="65"/>
      <c r="L34" s="49"/>
      <c r="M34" s="553"/>
      <c r="N34" s="52"/>
      <c r="O34" s="54">
        <v>4304</v>
      </c>
      <c r="P34" s="558">
        <v>11</v>
      </c>
      <c r="Q34" s="52">
        <v>27</v>
      </c>
      <c r="R34" s="23">
        <f t="shared" si="16"/>
        <v>198</v>
      </c>
      <c r="S34" s="24">
        <f t="shared" si="16"/>
        <v>539</v>
      </c>
      <c r="T34" s="62"/>
      <c r="U34" s="62"/>
      <c r="V34" s="62"/>
      <c r="W34" s="114">
        <f t="shared" ca="1" si="6"/>
        <v>131251</v>
      </c>
      <c r="X34" s="115">
        <f ca="1">IFERROR(('Main Tab'!$D$10-W34)/'Main Tab'!$D$10,1)</f>
        <v>0.26100738705463716</v>
      </c>
      <c r="Y34" s="110"/>
      <c r="Z34" s="221">
        <v>3</v>
      </c>
      <c r="AA34" s="49"/>
      <c r="AB34" s="49"/>
      <c r="AC34" s="553"/>
      <c r="AD34" s="104"/>
      <c r="AE34" s="106"/>
      <c r="AF34" s="108"/>
      <c r="AI34" s="83">
        <f t="shared" ca="1" si="15"/>
        <v>43616.124999999949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11</v>
      </c>
      <c r="AQ34" s="81">
        <f t="shared" si="0"/>
        <v>27</v>
      </c>
      <c r="AR34" s="81">
        <f t="shared" si="1"/>
        <v>4304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1.75</v>
      </c>
      <c r="AW34" s="81">
        <f t="shared" si="3"/>
        <v>233</v>
      </c>
      <c r="AX34" s="81">
        <f t="shared" si="3"/>
        <v>177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410</v>
      </c>
      <c r="BC34" s="81">
        <f t="shared" si="5"/>
        <v>177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43616.166666666613</v>
      </c>
      <c r="C35" s="205"/>
      <c r="D35" s="553">
        <v>411</v>
      </c>
      <c r="E35" s="51">
        <v>56</v>
      </c>
      <c r="F35" s="558">
        <v>1.75</v>
      </c>
      <c r="G35" s="51">
        <v>238</v>
      </c>
      <c r="H35" s="206">
        <v>177</v>
      </c>
      <c r="I35" s="322"/>
      <c r="J35" s="160"/>
      <c r="K35" s="65"/>
      <c r="L35" s="49"/>
      <c r="M35" s="553"/>
      <c r="N35" s="52"/>
      <c r="O35" s="54">
        <v>4344</v>
      </c>
      <c r="P35" s="553">
        <v>9</v>
      </c>
      <c r="Q35" s="52">
        <v>26</v>
      </c>
      <c r="R35" s="23">
        <f t="shared" si="16"/>
        <v>207</v>
      </c>
      <c r="S35" s="24">
        <f t="shared" si="16"/>
        <v>565</v>
      </c>
      <c r="T35" s="62"/>
      <c r="U35" s="62"/>
      <c r="V35" s="62"/>
      <c r="W35" s="114">
        <f t="shared" ca="1" si="6"/>
        <v>131225</v>
      </c>
      <c r="X35" s="115">
        <f ca="1">IFERROR(('Main Tab'!$D$10-W35)/'Main Tab'!$D$10,1)</f>
        <v>0.26115377685689833</v>
      </c>
      <c r="Y35" s="110"/>
      <c r="Z35" s="221">
        <v>3</v>
      </c>
      <c r="AA35" s="49"/>
      <c r="AB35" s="49"/>
      <c r="AC35" s="553"/>
      <c r="AD35" s="104"/>
      <c r="AE35" s="106"/>
      <c r="AF35" s="108"/>
      <c r="AI35" s="83">
        <f t="shared" ca="1" si="15"/>
        <v>43616.166666666613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9</v>
      </c>
      <c r="AQ35" s="81">
        <f t="shared" si="0"/>
        <v>26</v>
      </c>
      <c r="AR35" s="81">
        <f t="shared" si="1"/>
        <v>4344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1.75</v>
      </c>
      <c r="AW35" s="81">
        <f t="shared" si="3"/>
        <v>238</v>
      </c>
      <c r="AX35" s="81">
        <f t="shared" si="3"/>
        <v>177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411</v>
      </c>
      <c r="BC35" s="81">
        <f t="shared" si="5"/>
        <v>177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43616.208333333278</v>
      </c>
      <c r="C36" s="205"/>
      <c r="D36" s="553">
        <v>417</v>
      </c>
      <c r="E36" s="51">
        <v>56</v>
      </c>
      <c r="F36" s="558">
        <v>1.75</v>
      </c>
      <c r="G36" s="51">
        <v>231</v>
      </c>
      <c r="H36" s="206">
        <v>177</v>
      </c>
      <c r="I36" s="322"/>
      <c r="J36" s="160"/>
      <c r="K36" s="65"/>
      <c r="L36" s="49"/>
      <c r="M36" s="553"/>
      <c r="N36" s="52"/>
      <c r="O36" s="54">
        <v>4283</v>
      </c>
      <c r="P36" s="553">
        <v>9</v>
      </c>
      <c r="Q36" s="52">
        <v>28</v>
      </c>
      <c r="R36" s="23">
        <f t="shared" si="16"/>
        <v>216</v>
      </c>
      <c r="S36" s="24">
        <f t="shared" si="16"/>
        <v>593</v>
      </c>
      <c r="T36" s="62"/>
      <c r="U36" s="62"/>
      <c r="V36" s="62"/>
      <c r="W36" s="114">
        <f t="shared" ca="1" si="6"/>
        <v>131197</v>
      </c>
      <c r="X36" s="115">
        <f ca="1">IFERROR(('Main Tab'!$D$10-W36)/'Main Tab'!$D$10,1)</f>
        <v>0.26131142741317959</v>
      </c>
      <c r="Y36" s="110"/>
      <c r="Z36" s="221">
        <v>3</v>
      </c>
      <c r="AA36" s="49"/>
      <c r="AB36" s="49"/>
      <c r="AC36" s="553"/>
      <c r="AD36" s="104"/>
      <c r="AE36" s="106"/>
      <c r="AF36" s="108"/>
      <c r="AI36" s="83">
        <f t="shared" ca="1" si="15"/>
        <v>43616.208333333278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9</v>
      </c>
      <c r="AQ36" s="81">
        <f t="shared" si="0"/>
        <v>28</v>
      </c>
      <c r="AR36" s="81">
        <f t="shared" si="1"/>
        <v>4283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1.75</v>
      </c>
      <c r="AW36" s="81">
        <f t="shared" si="3"/>
        <v>231</v>
      </c>
      <c r="AX36" s="81">
        <f t="shared" si="3"/>
        <v>177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417</v>
      </c>
      <c r="BC36" s="81">
        <f t="shared" si="5"/>
        <v>177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43616.249999999942</v>
      </c>
      <c r="C37" s="205"/>
      <c r="D37" s="553">
        <v>418</v>
      </c>
      <c r="E37" s="51">
        <v>56</v>
      </c>
      <c r="F37" s="558">
        <v>1.75</v>
      </c>
      <c r="G37" s="51">
        <v>201</v>
      </c>
      <c r="H37" s="206">
        <v>173</v>
      </c>
      <c r="I37" s="322"/>
      <c r="J37" s="160"/>
      <c r="K37" s="65"/>
      <c r="L37" s="49"/>
      <c r="M37" s="553"/>
      <c r="N37" s="52"/>
      <c r="O37" s="54">
        <v>3954</v>
      </c>
      <c r="P37" s="553">
        <v>10</v>
      </c>
      <c r="Q37" s="52">
        <v>26</v>
      </c>
      <c r="R37" s="23">
        <f t="shared" si="16"/>
        <v>226</v>
      </c>
      <c r="S37" s="24">
        <f t="shared" si="16"/>
        <v>619</v>
      </c>
      <c r="T37" s="63"/>
      <c r="U37" s="63"/>
      <c r="V37" s="63"/>
      <c r="W37" s="116">
        <f t="shared" ca="1" si="6"/>
        <v>131171</v>
      </c>
      <c r="X37" s="117">
        <f ca="1">IFERROR(('Main Tab'!$D$10-W37)/'Main Tab'!$D$10,1)</f>
        <v>0.26145781721544076</v>
      </c>
      <c r="Y37" s="221"/>
      <c r="Z37" s="221">
        <v>3</v>
      </c>
      <c r="AA37" s="55"/>
      <c r="AB37" s="55"/>
      <c r="AC37" s="557"/>
      <c r="AD37" s="105"/>
      <c r="AE37" s="107"/>
      <c r="AF37" s="109"/>
      <c r="AI37" s="85">
        <f t="shared" ca="1" si="15"/>
        <v>43616.249999999942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10</v>
      </c>
      <c r="AQ37" s="86">
        <f t="shared" si="0"/>
        <v>26</v>
      </c>
      <c r="AR37" s="86">
        <f t="shared" si="1"/>
        <v>3954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1.75</v>
      </c>
      <c r="AW37" s="86">
        <f t="shared" si="3"/>
        <v>201</v>
      </c>
      <c r="AX37" s="86">
        <f t="shared" si="3"/>
        <v>173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418</v>
      </c>
      <c r="BC37" s="86">
        <f t="shared" si="5"/>
        <v>173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Z38" s="221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  <c r="Z39" s="220"/>
    </row>
    <row r="40" spans="2:58" ht="21.75" thickTop="1" thickBot="1" x14ac:dyDescent="0.35">
      <c r="B40" s="38" t="s">
        <v>48</v>
      </c>
      <c r="C40" s="554" t="s">
        <v>7</v>
      </c>
      <c r="D40" s="554" t="s">
        <v>117</v>
      </c>
      <c r="E40" s="554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556"/>
      <c r="E41" s="556"/>
      <c r="F41" s="622"/>
      <c r="G41" s="622"/>
      <c r="H41" s="623"/>
    </row>
    <row r="42" spans="2:58" x14ac:dyDescent="0.25">
      <c r="B42" s="54"/>
      <c r="C42" s="147"/>
      <c r="D42" s="553"/>
      <c r="E42" s="553"/>
      <c r="F42" s="612"/>
      <c r="G42" s="612"/>
      <c r="H42" s="613"/>
    </row>
    <row r="43" spans="2:58" x14ac:dyDescent="0.25">
      <c r="B43" s="54"/>
      <c r="C43" s="147"/>
      <c r="D43" s="553"/>
      <c r="E43" s="553"/>
      <c r="F43" s="612"/>
      <c r="G43" s="612"/>
      <c r="H43" s="613"/>
    </row>
    <row r="44" spans="2:58" x14ac:dyDescent="0.25">
      <c r="B44" s="54"/>
      <c r="C44" s="147"/>
      <c r="D44" s="553"/>
      <c r="E44" s="553"/>
      <c r="F44" s="612"/>
      <c r="G44" s="612"/>
      <c r="H44" s="613"/>
    </row>
    <row r="45" spans="2:58" x14ac:dyDescent="0.25">
      <c r="B45" s="54"/>
      <c r="C45" s="147"/>
      <c r="D45" s="553"/>
      <c r="E45" s="553"/>
      <c r="F45" s="612"/>
      <c r="G45" s="612"/>
      <c r="H45" s="613"/>
    </row>
    <row r="46" spans="2:58" x14ac:dyDescent="0.25">
      <c r="B46" s="54"/>
      <c r="C46" s="147"/>
      <c r="D46" s="553"/>
      <c r="E46" s="553"/>
      <c r="F46" s="612"/>
      <c r="G46" s="612"/>
      <c r="H46" s="613"/>
    </row>
    <row r="47" spans="2:58" x14ac:dyDescent="0.25">
      <c r="B47" s="54"/>
      <c r="C47" s="147"/>
      <c r="D47" s="553"/>
      <c r="E47" s="553"/>
      <c r="F47" s="612"/>
      <c r="G47" s="612"/>
      <c r="H47" s="613"/>
    </row>
    <row r="48" spans="2:58" x14ac:dyDescent="0.25">
      <c r="B48" s="54"/>
      <c r="C48" s="147"/>
      <c r="D48" s="553"/>
      <c r="E48" s="553"/>
      <c r="F48" s="612"/>
      <c r="G48" s="612"/>
      <c r="H48" s="613"/>
    </row>
    <row r="49" spans="2:8" x14ac:dyDescent="0.25">
      <c r="B49" s="54"/>
      <c r="C49" s="147"/>
      <c r="D49" s="553"/>
      <c r="E49" s="553"/>
      <c r="F49" s="612"/>
      <c r="G49" s="612"/>
      <c r="H49" s="613"/>
    </row>
    <row r="50" spans="2:8" x14ac:dyDescent="0.25">
      <c r="B50" s="54"/>
      <c r="C50" s="147"/>
      <c r="D50" s="553"/>
      <c r="E50" s="553"/>
      <c r="F50" s="612"/>
      <c r="G50" s="612"/>
      <c r="H50" s="613"/>
    </row>
    <row r="51" spans="2:8" x14ac:dyDescent="0.25">
      <c r="B51" s="54"/>
      <c r="C51" s="147"/>
      <c r="D51" s="553"/>
      <c r="E51" s="553"/>
      <c r="F51" s="612"/>
      <c r="G51" s="612"/>
      <c r="H51" s="613"/>
    </row>
    <row r="52" spans="2:8" x14ac:dyDescent="0.25">
      <c r="B52" s="54"/>
      <c r="C52" s="147"/>
      <c r="D52" s="553"/>
      <c r="E52" s="553"/>
      <c r="F52" s="612"/>
      <c r="G52" s="612"/>
      <c r="H52" s="613"/>
    </row>
    <row r="53" spans="2:8" x14ac:dyDescent="0.25">
      <c r="B53" s="54"/>
      <c r="C53" s="147"/>
      <c r="D53" s="553"/>
      <c r="E53" s="553"/>
      <c r="F53" s="612"/>
      <c r="G53" s="612"/>
      <c r="H53" s="613"/>
    </row>
    <row r="54" spans="2:8" x14ac:dyDescent="0.25">
      <c r="B54" s="54"/>
      <c r="C54" s="147"/>
      <c r="D54" s="553"/>
      <c r="E54" s="553"/>
      <c r="F54" s="612"/>
      <c r="G54" s="612"/>
      <c r="H54" s="613"/>
    </row>
    <row r="55" spans="2:8" x14ac:dyDescent="0.25">
      <c r="B55" s="54"/>
      <c r="C55" s="147"/>
      <c r="D55" s="553"/>
      <c r="E55" s="553"/>
      <c r="F55" s="612"/>
      <c r="G55" s="612"/>
      <c r="H55" s="613"/>
    </row>
    <row r="56" spans="2:8" x14ac:dyDescent="0.25">
      <c r="B56" s="54"/>
      <c r="C56" s="147"/>
      <c r="D56" s="553"/>
      <c r="E56" s="553"/>
      <c r="F56" s="612"/>
      <c r="G56" s="612"/>
      <c r="H56" s="613"/>
    </row>
    <row r="57" spans="2:8" x14ac:dyDescent="0.25">
      <c r="B57" s="54"/>
      <c r="C57" s="147"/>
      <c r="D57" s="553"/>
      <c r="E57" s="553"/>
      <c r="F57" s="612"/>
      <c r="G57" s="612"/>
      <c r="H57" s="613"/>
    </row>
    <row r="58" spans="2:8" x14ac:dyDescent="0.25">
      <c r="B58" s="54"/>
      <c r="C58" s="147"/>
      <c r="D58" s="553"/>
      <c r="E58" s="553"/>
      <c r="F58" s="612"/>
      <c r="G58" s="612"/>
      <c r="H58" s="613"/>
    </row>
    <row r="59" spans="2:8" x14ac:dyDescent="0.25">
      <c r="B59" s="54"/>
      <c r="C59" s="147"/>
      <c r="D59" s="553"/>
      <c r="E59" s="553"/>
      <c r="F59" s="612"/>
      <c r="G59" s="612"/>
      <c r="H59" s="613"/>
    </row>
    <row r="60" spans="2:8" x14ac:dyDescent="0.25">
      <c r="B60" s="54"/>
      <c r="C60" s="147"/>
      <c r="D60" s="553"/>
      <c r="E60" s="553"/>
      <c r="F60" s="612"/>
      <c r="G60" s="612"/>
      <c r="H60" s="613"/>
    </row>
    <row r="61" spans="2:8" x14ac:dyDescent="0.25">
      <c r="B61" s="54"/>
      <c r="C61" s="147"/>
      <c r="D61" s="553"/>
      <c r="E61" s="553"/>
      <c r="F61" s="612"/>
      <c r="G61" s="612"/>
      <c r="H61" s="613"/>
    </row>
    <row r="62" spans="2:8" x14ac:dyDescent="0.25">
      <c r="B62" s="54"/>
      <c r="C62" s="147"/>
      <c r="D62" s="553"/>
      <c r="E62" s="553"/>
      <c r="F62" s="612"/>
      <c r="G62" s="612"/>
      <c r="H62" s="613"/>
    </row>
    <row r="63" spans="2:8" x14ac:dyDescent="0.25">
      <c r="B63" s="54"/>
      <c r="C63" s="147"/>
      <c r="D63" s="553"/>
      <c r="E63" s="553"/>
      <c r="F63" s="612"/>
      <c r="G63" s="612"/>
      <c r="H63" s="613"/>
    </row>
    <row r="64" spans="2:8" x14ac:dyDescent="0.25">
      <c r="B64" s="54"/>
      <c r="C64" s="147"/>
      <c r="D64" s="553"/>
      <c r="E64" s="553"/>
      <c r="F64" s="612"/>
      <c r="G64" s="612"/>
      <c r="H64" s="613"/>
    </row>
    <row r="65" spans="2:8" x14ac:dyDescent="0.25">
      <c r="B65" s="54"/>
      <c r="C65" s="147"/>
      <c r="D65" s="553"/>
      <c r="E65" s="553"/>
      <c r="F65" s="612"/>
      <c r="G65" s="612"/>
      <c r="H65" s="613"/>
    </row>
    <row r="66" spans="2:8" x14ac:dyDescent="0.25">
      <c r="B66" s="54"/>
      <c r="C66" s="147"/>
      <c r="D66" s="553"/>
      <c r="E66" s="553"/>
      <c r="F66" s="612"/>
      <c r="G66" s="612"/>
      <c r="H66" s="613"/>
    </row>
    <row r="67" spans="2:8" x14ac:dyDescent="0.25">
      <c r="B67" s="54"/>
      <c r="C67" s="147"/>
      <c r="D67" s="553"/>
      <c r="E67" s="553"/>
      <c r="F67" s="612"/>
      <c r="G67" s="612"/>
      <c r="H67" s="613"/>
    </row>
    <row r="68" spans="2:8" x14ac:dyDescent="0.25">
      <c r="B68" s="54"/>
      <c r="C68" s="147"/>
      <c r="D68" s="553"/>
      <c r="E68" s="553"/>
      <c r="F68" s="612"/>
      <c r="G68" s="612"/>
      <c r="H68" s="613"/>
    </row>
    <row r="69" spans="2:8" x14ac:dyDescent="0.25">
      <c r="B69" s="54"/>
      <c r="C69" s="147"/>
      <c r="D69" s="553"/>
      <c r="E69" s="553"/>
      <c r="F69" s="612"/>
      <c r="G69" s="612"/>
      <c r="H69" s="613"/>
    </row>
    <row r="70" spans="2:8" x14ac:dyDescent="0.25">
      <c r="B70" s="54"/>
      <c r="C70" s="147"/>
      <c r="D70" s="553"/>
      <c r="E70" s="553"/>
      <c r="F70" s="612"/>
      <c r="G70" s="612"/>
      <c r="H70" s="613"/>
    </row>
    <row r="71" spans="2:8" x14ac:dyDescent="0.25">
      <c r="B71" s="54"/>
      <c r="C71" s="147"/>
      <c r="D71" s="553"/>
      <c r="E71" s="553"/>
      <c r="F71" s="612"/>
      <c r="G71" s="612"/>
      <c r="H71" s="613"/>
    </row>
    <row r="72" spans="2:8" x14ac:dyDescent="0.25">
      <c r="B72" s="54"/>
      <c r="C72" s="147"/>
      <c r="D72" s="553"/>
      <c r="E72" s="553"/>
      <c r="F72" s="612"/>
      <c r="G72" s="612"/>
      <c r="H72" s="613"/>
    </row>
    <row r="73" spans="2:8" x14ac:dyDescent="0.25">
      <c r="B73" s="54"/>
      <c r="C73" s="147"/>
      <c r="D73" s="553"/>
      <c r="E73" s="553"/>
      <c r="F73" s="612"/>
      <c r="G73" s="612"/>
      <c r="H73" s="613"/>
    </row>
    <row r="74" spans="2:8" x14ac:dyDescent="0.25">
      <c r="B74" s="54"/>
      <c r="C74" s="147"/>
      <c r="D74" s="553"/>
      <c r="E74" s="553"/>
      <c r="F74" s="612"/>
      <c r="G74" s="612"/>
      <c r="H74" s="613"/>
    </row>
    <row r="75" spans="2:8" x14ac:dyDescent="0.25">
      <c r="B75" s="54"/>
      <c r="C75" s="147"/>
      <c r="D75" s="553"/>
      <c r="E75" s="553"/>
      <c r="F75" s="612"/>
      <c r="G75" s="612"/>
      <c r="H75" s="613"/>
    </row>
    <row r="76" spans="2:8" x14ac:dyDescent="0.25">
      <c r="B76" s="54"/>
      <c r="C76" s="147"/>
      <c r="D76" s="553"/>
      <c r="E76" s="553"/>
      <c r="F76" s="612"/>
      <c r="G76" s="612"/>
      <c r="H76" s="613"/>
    </row>
    <row r="77" spans="2:8" x14ac:dyDescent="0.25">
      <c r="B77" s="54"/>
      <c r="C77" s="147"/>
      <c r="D77" s="553"/>
      <c r="E77" s="553"/>
      <c r="F77" s="612"/>
      <c r="G77" s="612"/>
      <c r="H77" s="613"/>
    </row>
    <row r="78" spans="2:8" x14ac:dyDescent="0.25">
      <c r="B78" s="54"/>
      <c r="C78" s="147"/>
      <c r="D78" s="553"/>
      <c r="E78" s="553"/>
      <c r="F78" s="612"/>
      <c r="G78" s="612"/>
      <c r="H78" s="613"/>
    </row>
    <row r="79" spans="2:8" x14ac:dyDescent="0.25">
      <c r="B79" s="54"/>
      <c r="C79" s="147"/>
      <c r="D79" s="553"/>
      <c r="E79" s="553"/>
      <c r="F79" s="612"/>
      <c r="G79" s="612"/>
      <c r="H79" s="613"/>
    </row>
    <row r="80" spans="2:8" x14ac:dyDescent="0.25">
      <c r="B80" s="54"/>
      <c r="C80" s="147"/>
      <c r="D80" s="553"/>
      <c r="E80" s="553"/>
      <c r="F80" s="612"/>
      <c r="G80" s="612"/>
      <c r="H80" s="613"/>
    </row>
    <row r="81" spans="2:8" x14ac:dyDescent="0.25">
      <c r="B81" s="54"/>
      <c r="C81" s="147"/>
      <c r="D81" s="553"/>
      <c r="E81" s="553"/>
      <c r="F81" s="612"/>
      <c r="G81" s="612"/>
      <c r="H81" s="613"/>
    </row>
    <row r="82" spans="2:8" x14ac:dyDescent="0.25">
      <c r="B82" s="54"/>
      <c r="C82" s="147"/>
      <c r="D82" s="553"/>
      <c r="E82" s="553"/>
      <c r="F82" s="612"/>
      <c r="G82" s="612"/>
      <c r="H82" s="613"/>
    </row>
    <row r="83" spans="2:8" x14ac:dyDescent="0.25">
      <c r="B83" s="54"/>
      <c r="C83" s="147"/>
      <c r="D83" s="553"/>
      <c r="E83" s="553"/>
      <c r="F83" s="612"/>
      <c r="G83" s="612"/>
      <c r="H83" s="613"/>
    </row>
    <row r="84" spans="2:8" x14ac:dyDescent="0.25">
      <c r="B84" s="54"/>
      <c r="C84" s="147"/>
      <c r="D84" s="553"/>
      <c r="E84" s="553"/>
      <c r="F84" s="612"/>
      <c r="G84" s="612"/>
      <c r="H84" s="613"/>
    </row>
    <row r="85" spans="2:8" x14ac:dyDescent="0.25">
      <c r="B85" s="54"/>
      <c r="C85" s="147"/>
      <c r="D85" s="553"/>
      <c r="E85" s="553"/>
      <c r="F85" s="612"/>
      <c r="G85" s="612"/>
      <c r="H85" s="613"/>
    </row>
    <row r="86" spans="2:8" x14ac:dyDescent="0.25">
      <c r="B86" s="54"/>
      <c r="C86" s="147"/>
      <c r="D86" s="553"/>
      <c r="E86" s="553"/>
      <c r="F86" s="612"/>
      <c r="G86" s="612"/>
      <c r="H86" s="613"/>
    </row>
    <row r="87" spans="2:8" x14ac:dyDescent="0.25">
      <c r="B87" s="54"/>
      <c r="C87" s="147"/>
      <c r="D87" s="553"/>
      <c r="E87" s="553"/>
      <c r="F87" s="612"/>
      <c r="G87" s="612"/>
      <c r="H87" s="613"/>
    </row>
    <row r="88" spans="2:8" x14ac:dyDescent="0.25">
      <c r="B88" s="54"/>
      <c r="C88" s="147"/>
      <c r="D88" s="553"/>
      <c r="E88" s="553"/>
      <c r="F88" s="612"/>
      <c r="G88" s="612"/>
      <c r="H88" s="613"/>
    </row>
    <row r="89" spans="2:8" x14ac:dyDescent="0.25">
      <c r="B89" s="54"/>
      <c r="C89" s="147"/>
      <c r="D89" s="553"/>
      <c r="E89" s="553"/>
      <c r="F89" s="612"/>
      <c r="G89" s="612"/>
      <c r="H89" s="613"/>
    </row>
    <row r="90" spans="2:8" x14ac:dyDescent="0.25">
      <c r="B90" s="54"/>
      <c r="C90" s="147"/>
      <c r="D90" s="553"/>
      <c r="E90" s="553"/>
      <c r="F90" s="612"/>
      <c r="G90" s="612"/>
      <c r="H90" s="613"/>
    </row>
    <row r="91" spans="2:8" x14ac:dyDescent="0.25">
      <c r="B91" s="54"/>
      <c r="C91" s="147"/>
      <c r="D91" s="553"/>
      <c r="E91" s="553"/>
      <c r="F91" s="612"/>
      <c r="G91" s="612"/>
      <c r="H91" s="613"/>
    </row>
    <row r="92" spans="2:8" x14ac:dyDescent="0.25">
      <c r="B92" s="54"/>
      <c r="C92" s="147"/>
      <c r="D92" s="553"/>
      <c r="E92" s="553"/>
      <c r="F92" s="612"/>
      <c r="G92" s="612"/>
      <c r="H92" s="613"/>
    </row>
    <row r="93" spans="2:8" x14ac:dyDescent="0.25">
      <c r="B93" s="54"/>
      <c r="C93" s="147"/>
      <c r="D93" s="553"/>
      <c r="E93" s="553"/>
      <c r="F93" s="612"/>
      <c r="G93" s="612"/>
      <c r="H93" s="613"/>
    </row>
    <row r="94" spans="2:8" x14ac:dyDescent="0.25">
      <c r="B94" s="54"/>
      <c r="C94" s="147"/>
      <c r="D94" s="553"/>
      <c r="E94" s="553"/>
      <c r="F94" s="612"/>
      <c r="G94" s="612"/>
      <c r="H94" s="613"/>
    </row>
    <row r="95" spans="2:8" x14ac:dyDescent="0.25">
      <c r="B95" s="54"/>
      <c r="C95" s="147"/>
      <c r="D95" s="553"/>
      <c r="E95" s="553"/>
      <c r="F95" s="612"/>
      <c r="G95" s="612"/>
      <c r="H95" s="613"/>
    </row>
    <row r="96" spans="2:8" x14ac:dyDescent="0.25">
      <c r="B96" s="54"/>
      <c r="C96" s="147"/>
      <c r="D96" s="553"/>
      <c r="E96" s="553"/>
      <c r="F96" s="612"/>
      <c r="G96" s="612"/>
      <c r="H96" s="613"/>
    </row>
    <row r="97" spans="2:8" x14ac:dyDescent="0.25">
      <c r="B97" s="54"/>
      <c r="C97" s="147"/>
      <c r="D97" s="553"/>
      <c r="E97" s="553"/>
      <c r="F97" s="612"/>
      <c r="G97" s="612"/>
      <c r="H97" s="613"/>
    </row>
    <row r="98" spans="2:8" x14ac:dyDescent="0.25">
      <c r="B98" s="54"/>
      <c r="C98" s="147"/>
      <c r="D98" s="553"/>
      <c r="E98" s="553"/>
      <c r="F98" s="612"/>
      <c r="G98" s="612"/>
      <c r="H98" s="613"/>
    </row>
    <row r="99" spans="2:8" x14ac:dyDescent="0.25">
      <c r="B99" s="54"/>
      <c r="C99" s="147"/>
      <c r="D99" s="553"/>
      <c r="E99" s="553"/>
      <c r="F99" s="612"/>
      <c r="G99" s="612"/>
      <c r="H99" s="613"/>
    </row>
    <row r="100" spans="2:8" ht="15.75" thickBot="1" x14ac:dyDescent="0.3">
      <c r="B100" s="60"/>
      <c r="C100" s="148"/>
      <c r="D100" s="557"/>
      <c r="E100" s="557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25 E30:E37" xr:uid="{6EC3B251-2AE2-4A55-A44F-47052C026F71}">
      <formula1>0</formula1>
      <formula2>64</formula2>
    </dataValidation>
  </dataValidations>
  <pageMargins left="0" right="0" top="0" bottom="0" header="0.5" footer="0.5"/>
  <pageSetup scale="35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03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3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A5CB-F454-4193-BC74-200E8A947989}">
  <sheetPr codeName="Sheet58">
    <tabColor theme="1"/>
    <pageSetUpPr fitToPage="1"/>
  </sheetPr>
  <dimension ref="B1:BF101"/>
  <sheetViews>
    <sheetView showGridLines="0" topLeftCell="A12" zoomScaleNormal="100" zoomScaleSheetLayoutView="50" workbookViewId="0">
      <selection activeCell="P38" sqref="P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43614</v>
      </c>
      <c r="N5" s="567" t="str">
        <f ca="1">"Oil Sales for "&amp;TEXT(L5,"MM-DD-YY")</f>
        <v>Oil Sales for 05-29-19</v>
      </c>
      <c r="O5" s="568"/>
      <c r="P5" s="96">
        <f>SUM(AC14:AC37)</f>
        <v>185.64</v>
      </c>
      <c r="Q5" s="10"/>
      <c r="R5" s="610" t="str">
        <f ca="1">"Flare Total For "&amp;TEXT(L5,"MM-DD-YY")</f>
        <v>Flare Total For 05-29-19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211</v>
      </c>
      <c r="M6" s="10"/>
      <c r="N6" s="571" t="str">
        <f ca="1">"Gas Sales for "&amp;TEXT(L5,"MM-DD-YY")</f>
        <v>Gas Sales for 05-29-19</v>
      </c>
      <c r="O6" s="572"/>
      <c r="P6" s="132">
        <v>3962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608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45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547" t="s">
        <v>3</v>
      </c>
      <c r="F11" s="547" t="s">
        <v>31</v>
      </c>
      <c r="G11" s="547" t="s">
        <v>32</v>
      </c>
      <c r="H11" s="54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47" t="s">
        <v>40</v>
      </c>
      <c r="N11" s="548" t="s">
        <v>42</v>
      </c>
      <c r="O11" s="38" t="s">
        <v>2</v>
      </c>
      <c r="P11" s="547" t="s">
        <v>6</v>
      </c>
      <c r="Q11" s="54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47" t="s">
        <v>6</v>
      </c>
      <c r="AD11" s="547" t="s">
        <v>102</v>
      </c>
      <c r="AE11" s="547" t="s">
        <v>50</v>
      </c>
      <c r="AF11" s="54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431</v>
      </c>
      <c r="E14" s="196">
        <v>56</v>
      </c>
      <c r="F14" s="196">
        <v>1.75</v>
      </c>
      <c r="G14" s="197">
        <v>215</v>
      </c>
      <c r="H14" s="204">
        <v>181</v>
      </c>
      <c r="I14" s="322"/>
      <c r="J14" s="160"/>
      <c r="K14" s="65"/>
      <c r="L14" s="49"/>
      <c r="M14" s="546"/>
      <c r="N14" s="52"/>
      <c r="O14" s="54">
        <v>4287</v>
      </c>
      <c r="P14" s="546">
        <v>8</v>
      </c>
      <c r="Q14" s="546">
        <v>26</v>
      </c>
      <c r="R14" s="21">
        <f>P14</f>
        <v>8</v>
      </c>
      <c r="S14" s="22">
        <f>Q14</f>
        <v>26</v>
      </c>
      <c r="T14" s="61"/>
      <c r="U14" s="61"/>
      <c r="V14" s="61"/>
      <c r="W14" s="112">
        <f ca="1">INDEX('Daily Totals'!$1:$1048576,MATCH(L5,'Daily Totals'!B:B)-1,17)</f>
        <v>132373</v>
      </c>
      <c r="X14" s="113">
        <f ca="1">IFERROR(('Main Tab'!$D$10-W14)/'Main Tab'!$D$10,1)</f>
        <v>0.25469010404936715</v>
      </c>
      <c r="Y14" s="218"/>
      <c r="Z14" s="220">
        <v>4</v>
      </c>
      <c r="AA14" s="49"/>
      <c r="AB14" s="49"/>
      <c r="AC14" s="546"/>
      <c r="AD14" s="104"/>
      <c r="AE14" s="106"/>
      <c r="AF14" s="108"/>
      <c r="AI14" s="83">
        <f ca="1">$L$5+B14</f>
        <v>43614.291666666664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8</v>
      </c>
      <c r="AQ14" s="81">
        <f t="shared" si="0"/>
        <v>26</v>
      </c>
      <c r="AR14" s="81">
        <f t="shared" ref="AR14:AR37" si="1">IF(O14="","",O14)</f>
        <v>4287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0.875</v>
      </c>
      <c r="AV14" s="81">
        <f t="shared" ref="AV14:AZ37" si="3">IF(F14="","",F14)</f>
        <v>1.75</v>
      </c>
      <c r="AW14" s="81">
        <f t="shared" si="3"/>
        <v>215</v>
      </c>
      <c r="AX14" s="81">
        <f t="shared" si="3"/>
        <v>181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431</v>
      </c>
      <c r="BC14" s="81">
        <f t="shared" ref="BC14:BC37" si="5">IF(H14="","",H14)</f>
        <v>181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43614.333333333328</v>
      </c>
      <c r="C15" s="205"/>
      <c r="D15" s="546">
        <v>433</v>
      </c>
      <c r="E15" s="546">
        <v>56</v>
      </c>
      <c r="F15" s="546">
        <v>1.75</v>
      </c>
      <c r="G15" s="51">
        <v>211</v>
      </c>
      <c r="H15" s="206">
        <v>181</v>
      </c>
      <c r="I15" s="322"/>
      <c r="J15" s="160"/>
      <c r="K15" s="65"/>
      <c r="L15" s="49"/>
      <c r="M15" s="546"/>
      <c r="N15" s="52"/>
      <c r="O15" s="54">
        <v>4247</v>
      </c>
      <c r="P15" s="546">
        <v>8</v>
      </c>
      <c r="Q15" s="52">
        <v>28</v>
      </c>
      <c r="R15" s="23">
        <f>P15+R14</f>
        <v>16</v>
      </c>
      <c r="S15" s="24">
        <f>Q15+S14</f>
        <v>54</v>
      </c>
      <c r="T15" s="62"/>
      <c r="U15" s="62"/>
      <c r="V15" s="62"/>
      <c r="W15" s="114">
        <f t="shared" ref="W15:W37" ca="1" si="6">W14-Q15</f>
        <v>132345</v>
      </c>
      <c r="X15" s="115">
        <f ca="1">IFERROR(('Main Tab'!$D$10-W15)/'Main Tab'!$D$10,1)</f>
        <v>0.2548477546056484</v>
      </c>
      <c r="Y15" s="110"/>
      <c r="Z15" s="221">
        <v>4</v>
      </c>
      <c r="AA15" s="49"/>
      <c r="AB15" s="49"/>
      <c r="AC15" s="546"/>
      <c r="AD15" s="104"/>
      <c r="AE15" s="106"/>
      <c r="AF15" s="108"/>
      <c r="AI15" s="83">
        <f ca="1">B15</f>
        <v>43614.333333333328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8</v>
      </c>
      <c r="AQ15" s="81">
        <f t="shared" si="0"/>
        <v>28</v>
      </c>
      <c r="AR15" s="81">
        <f t="shared" si="1"/>
        <v>4247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1.75</v>
      </c>
      <c r="AW15" s="81">
        <f t="shared" si="3"/>
        <v>211</v>
      </c>
      <c r="AX15" s="81">
        <f t="shared" si="3"/>
        <v>181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433</v>
      </c>
      <c r="BC15" s="81">
        <f t="shared" si="5"/>
        <v>181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43614.374999999993</v>
      </c>
      <c r="C16" s="205"/>
      <c r="D16" s="546">
        <v>436</v>
      </c>
      <c r="E16" s="546">
        <v>56</v>
      </c>
      <c r="F16" s="546">
        <v>1.75</v>
      </c>
      <c r="G16" s="51">
        <v>208</v>
      </c>
      <c r="H16" s="206">
        <v>181</v>
      </c>
      <c r="I16" s="322"/>
      <c r="J16" s="160"/>
      <c r="K16" s="65"/>
      <c r="L16" s="49"/>
      <c r="M16" s="546"/>
      <c r="N16" s="52"/>
      <c r="O16" s="54">
        <v>4228</v>
      </c>
      <c r="P16" s="546">
        <v>8</v>
      </c>
      <c r="Q16" s="52">
        <v>26</v>
      </c>
      <c r="R16" s="23">
        <f t="shared" ref="R16:S31" si="13">P16+R15</f>
        <v>24</v>
      </c>
      <c r="S16" s="24">
        <f t="shared" si="13"/>
        <v>80</v>
      </c>
      <c r="T16" s="62"/>
      <c r="U16" s="62"/>
      <c r="V16" s="62"/>
      <c r="W16" s="114">
        <f t="shared" ca="1" si="6"/>
        <v>132319</v>
      </c>
      <c r="X16" s="115">
        <f ca="1">IFERROR(('Main Tab'!$D$10-W16)/'Main Tab'!$D$10,1)</f>
        <v>0.25499414440790957</v>
      </c>
      <c r="Y16" s="110"/>
      <c r="Z16" s="221">
        <v>4</v>
      </c>
      <c r="AA16" s="49"/>
      <c r="AB16" s="49"/>
      <c r="AC16" s="546"/>
      <c r="AD16" s="104"/>
      <c r="AE16" s="106"/>
      <c r="AF16" s="108"/>
      <c r="AI16" s="83">
        <f ca="1">B16</f>
        <v>43614.374999999993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8</v>
      </c>
      <c r="AQ16" s="81">
        <f t="shared" si="0"/>
        <v>26</v>
      </c>
      <c r="AR16" s="81">
        <f t="shared" si="1"/>
        <v>4228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1.75</v>
      </c>
      <c r="AW16" s="81">
        <f t="shared" si="3"/>
        <v>208</v>
      </c>
      <c r="AX16" s="81">
        <f t="shared" si="3"/>
        <v>181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436</v>
      </c>
      <c r="BC16" s="81">
        <f t="shared" si="5"/>
        <v>181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43614.416666666657</v>
      </c>
      <c r="C17" s="205"/>
      <c r="D17" s="546">
        <v>434</v>
      </c>
      <c r="E17" s="546">
        <v>56</v>
      </c>
      <c r="F17" s="546">
        <v>1.75</v>
      </c>
      <c r="G17" s="51">
        <v>210</v>
      </c>
      <c r="H17" s="206">
        <v>182</v>
      </c>
      <c r="I17" s="322"/>
      <c r="J17" s="160"/>
      <c r="K17" s="65"/>
      <c r="L17" s="49"/>
      <c r="M17" s="546"/>
      <c r="N17" s="52"/>
      <c r="O17" s="54">
        <v>4237</v>
      </c>
      <c r="P17" s="546">
        <v>8</v>
      </c>
      <c r="Q17" s="52">
        <v>28</v>
      </c>
      <c r="R17" s="23">
        <f t="shared" si="13"/>
        <v>32</v>
      </c>
      <c r="S17" s="24">
        <f t="shared" si="13"/>
        <v>108</v>
      </c>
      <c r="T17" s="62"/>
      <c r="U17" s="172"/>
      <c r="V17" s="62"/>
      <c r="W17" s="114">
        <f t="shared" ca="1" si="6"/>
        <v>132291</v>
      </c>
      <c r="X17" s="115">
        <f ca="1">IFERROR(('Main Tab'!$D$10-W17)/'Main Tab'!$D$10,1)</f>
        <v>0.25515179496419083</v>
      </c>
      <c r="Y17" s="110"/>
      <c r="Z17" s="221">
        <v>4</v>
      </c>
      <c r="AA17" s="49"/>
      <c r="AB17" s="49"/>
      <c r="AC17" s="546"/>
      <c r="AD17" s="104"/>
      <c r="AE17" s="106"/>
      <c r="AF17" s="108"/>
      <c r="AI17" s="83">
        <f t="shared" ref="AI17:AI37" ca="1" si="15">B17</f>
        <v>43614.416666666657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8</v>
      </c>
      <c r="AQ17" s="81">
        <f t="shared" si="0"/>
        <v>28</v>
      </c>
      <c r="AR17" s="81">
        <f t="shared" si="1"/>
        <v>4237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1.75</v>
      </c>
      <c r="AW17" s="81">
        <f t="shared" si="3"/>
        <v>210</v>
      </c>
      <c r="AX17" s="81">
        <f t="shared" si="3"/>
        <v>182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434</v>
      </c>
      <c r="BC17" s="81">
        <f t="shared" si="5"/>
        <v>182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43614.458333333321</v>
      </c>
      <c r="C18" s="205"/>
      <c r="D18" s="546">
        <v>433</v>
      </c>
      <c r="E18" s="51">
        <v>56</v>
      </c>
      <c r="F18" s="546">
        <v>1.75</v>
      </c>
      <c r="G18" s="51">
        <v>212</v>
      </c>
      <c r="H18" s="206">
        <v>184</v>
      </c>
      <c r="I18" s="322"/>
      <c r="J18" s="160"/>
      <c r="K18" s="65"/>
      <c r="L18" s="49"/>
      <c r="M18" s="546"/>
      <c r="N18" s="52"/>
      <c r="O18" s="54">
        <v>4261</v>
      </c>
      <c r="P18" s="546">
        <v>7</v>
      </c>
      <c r="Q18" s="52">
        <v>26</v>
      </c>
      <c r="R18" s="23">
        <f t="shared" si="13"/>
        <v>39</v>
      </c>
      <c r="S18" s="24">
        <f t="shared" si="13"/>
        <v>134</v>
      </c>
      <c r="T18" s="62"/>
      <c r="U18" s="62"/>
      <c r="V18" s="62"/>
      <c r="W18" s="114">
        <f t="shared" ca="1" si="6"/>
        <v>132265</v>
      </c>
      <c r="X18" s="115">
        <f ca="1">IFERROR(('Main Tab'!$D$10-W18)/'Main Tab'!$D$10,1)</f>
        <v>0.25529818476645194</v>
      </c>
      <c r="Y18" s="110"/>
      <c r="Z18" s="221">
        <v>4</v>
      </c>
      <c r="AA18" s="49"/>
      <c r="AB18" s="49"/>
      <c r="AC18" s="546"/>
      <c r="AD18" s="104"/>
      <c r="AE18" s="106"/>
      <c r="AF18" s="108"/>
      <c r="AI18" s="83">
        <f t="shared" ca="1" si="15"/>
        <v>43614.458333333321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7</v>
      </c>
      <c r="AQ18" s="81">
        <f t="shared" si="0"/>
        <v>26</v>
      </c>
      <c r="AR18" s="81">
        <f t="shared" si="1"/>
        <v>4261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1.75</v>
      </c>
      <c r="AW18" s="81">
        <f t="shared" si="3"/>
        <v>212</v>
      </c>
      <c r="AX18" s="81">
        <f t="shared" si="3"/>
        <v>184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433</v>
      </c>
      <c r="BC18" s="81">
        <f t="shared" si="5"/>
        <v>184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43614.499999999985</v>
      </c>
      <c r="C19" s="205"/>
      <c r="D19" s="546">
        <v>431</v>
      </c>
      <c r="E19" s="51">
        <v>56</v>
      </c>
      <c r="F19" s="546">
        <v>1.75</v>
      </c>
      <c r="G19" s="51">
        <v>214</v>
      </c>
      <c r="H19" s="206">
        <v>186</v>
      </c>
      <c r="I19" s="322"/>
      <c r="J19" s="160"/>
      <c r="K19" s="65"/>
      <c r="L19" s="49"/>
      <c r="M19" s="546"/>
      <c r="N19" s="52"/>
      <c r="O19" s="54">
        <v>4280</v>
      </c>
      <c r="P19" s="546">
        <v>8</v>
      </c>
      <c r="Q19" s="52">
        <v>24</v>
      </c>
      <c r="R19" s="23">
        <f t="shared" si="13"/>
        <v>47</v>
      </c>
      <c r="S19" s="24">
        <f t="shared" si="13"/>
        <v>158</v>
      </c>
      <c r="T19" s="62"/>
      <c r="U19" s="62"/>
      <c r="V19" s="62"/>
      <c r="W19" s="114">
        <f t="shared" ca="1" si="6"/>
        <v>132241</v>
      </c>
      <c r="X19" s="115">
        <f ca="1">IFERROR(('Main Tab'!$D$10-W19)/'Main Tab'!$D$10,1)</f>
        <v>0.25543331381469303</v>
      </c>
      <c r="Y19" s="110"/>
      <c r="Z19" s="221">
        <v>4</v>
      </c>
      <c r="AA19" s="49">
        <v>8858201</v>
      </c>
      <c r="AB19" s="49" t="s">
        <v>170</v>
      </c>
      <c r="AC19" s="546">
        <v>185.64</v>
      </c>
      <c r="AD19" s="104" t="s">
        <v>171</v>
      </c>
      <c r="AE19" s="106">
        <v>49</v>
      </c>
      <c r="AF19" s="108">
        <v>5.0000000000000001E-4</v>
      </c>
      <c r="AI19" s="83">
        <f t="shared" ca="1" si="15"/>
        <v>43614.499999999985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8</v>
      </c>
      <c r="AQ19" s="81">
        <f t="shared" si="0"/>
        <v>24</v>
      </c>
      <c r="AR19" s="81">
        <f t="shared" si="1"/>
        <v>4280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1.75</v>
      </c>
      <c r="AW19" s="81">
        <f t="shared" si="3"/>
        <v>214</v>
      </c>
      <c r="AX19" s="81">
        <f t="shared" si="3"/>
        <v>186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431</v>
      </c>
      <c r="BC19" s="81">
        <f t="shared" si="5"/>
        <v>186</v>
      </c>
      <c r="BD19" s="81">
        <f t="shared" si="10"/>
        <v>5.0000000000000001E-4</v>
      </c>
      <c r="BE19" s="81">
        <f t="shared" si="11"/>
        <v>49</v>
      </c>
      <c r="BF19" s="84" t="str">
        <f t="shared" si="12"/>
        <v>Ticket No: 8858201 185.64 bbls sold</v>
      </c>
    </row>
    <row r="20" spans="2:58" x14ac:dyDescent="0.25">
      <c r="B20" s="189">
        <f t="shared" ca="1" si="14"/>
        <v>43614.54166666665</v>
      </c>
      <c r="C20" s="205"/>
      <c r="D20" s="546">
        <v>430</v>
      </c>
      <c r="E20" s="51">
        <v>56</v>
      </c>
      <c r="F20" s="546">
        <v>1.75</v>
      </c>
      <c r="G20" s="51">
        <v>211</v>
      </c>
      <c r="H20" s="206">
        <v>184</v>
      </c>
      <c r="I20" s="322"/>
      <c r="J20" s="160"/>
      <c r="K20" s="65"/>
      <c r="L20" s="49"/>
      <c r="M20" s="546"/>
      <c r="N20" s="52"/>
      <c r="O20" s="54">
        <v>4247</v>
      </c>
      <c r="P20" s="546">
        <v>8</v>
      </c>
      <c r="Q20" s="52">
        <v>26</v>
      </c>
      <c r="R20" s="23">
        <f t="shared" si="13"/>
        <v>55</v>
      </c>
      <c r="S20" s="24">
        <f t="shared" si="13"/>
        <v>184</v>
      </c>
      <c r="T20" s="62"/>
      <c r="U20" s="62"/>
      <c r="V20" s="62"/>
      <c r="W20" s="114">
        <f t="shared" ca="1" si="6"/>
        <v>132215</v>
      </c>
      <c r="X20" s="115">
        <f ca="1">IFERROR(('Main Tab'!$D$10-W20)/'Main Tab'!$D$10,1)</f>
        <v>0.2555797036169542</v>
      </c>
      <c r="Y20" s="110"/>
      <c r="Z20" s="221">
        <v>4</v>
      </c>
      <c r="AA20" s="49"/>
      <c r="AB20" s="49"/>
      <c r="AC20" s="546"/>
      <c r="AD20" s="104"/>
      <c r="AE20" s="106"/>
      <c r="AF20" s="108"/>
      <c r="AI20" s="83">
        <f t="shared" ca="1" si="15"/>
        <v>43614.54166666665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8</v>
      </c>
      <c r="AQ20" s="81">
        <f t="shared" si="0"/>
        <v>26</v>
      </c>
      <c r="AR20" s="81">
        <f t="shared" si="1"/>
        <v>4247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1.75</v>
      </c>
      <c r="AW20" s="81">
        <f t="shared" si="3"/>
        <v>211</v>
      </c>
      <c r="AX20" s="81">
        <f t="shared" si="3"/>
        <v>184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430</v>
      </c>
      <c r="BC20" s="81">
        <f t="shared" si="5"/>
        <v>184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43614.583333333314</v>
      </c>
      <c r="C21" s="205"/>
      <c r="D21" s="546">
        <v>430</v>
      </c>
      <c r="E21" s="51">
        <v>56</v>
      </c>
      <c r="F21" s="546">
        <v>1.75</v>
      </c>
      <c r="G21" s="51">
        <v>208</v>
      </c>
      <c r="H21" s="206">
        <v>182</v>
      </c>
      <c r="I21" s="322"/>
      <c r="J21" s="160"/>
      <c r="K21" s="65"/>
      <c r="L21" s="49"/>
      <c r="M21" s="546"/>
      <c r="N21" s="52"/>
      <c r="O21" s="54">
        <v>4271</v>
      </c>
      <c r="P21" s="546">
        <v>9</v>
      </c>
      <c r="Q21" s="52">
        <v>25</v>
      </c>
      <c r="R21" s="23">
        <f t="shared" si="13"/>
        <v>64</v>
      </c>
      <c r="S21" s="24">
        <f t="shared" si="13"/>
        <v>209</v>
      </c>
      <c r="T21" s="62"/>
      <c r="U21" s="62"/>
      <c r="V21" s="62"/>
      <c r="W21" s="114">
        <f t="shared" ca="1" si="6"/>
        <v>132190</v>
      </c>
      <c r="X21" s="115">
        <f ca="1">IFERROR(('Main Tab'!$D$10-W21)/'Main Tab'!$D$10,1)</f>
        <v>0.2557204630422053</v>
      </c>
      <c r="Y21" s="110"/>
      <c r="Z21" s="221">
        <v>4</v>
      </c>
      <c r="AA21" s="49"/>
      <c r="AB21" s="49"/>
      <c r="AC21" s="546"/>
      <c r="AD21" s="104"/>
      <c r="AE21" s="106"/>
      <c r="AF21" s="108"/>
      <c r="AI21" s="83">
        <f t="shared" ca="1" si="15"/>
        <v>43614.583333333314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9</v>
      </c>
      <c r="AQ21" s="81">
        <f t="shared" si="0"/>
        <v>25</v>
      </c>
      <c r="AR21" s="81">
        <f t="shared" si="1"/>
        <v>4271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1.75</v>
      </c>
      <c r="AW21" s="81">
        <f t="shared" si="3"/>
        <v>208</v>
      </c>
      <c r="AX21" s="81">
        <f t="shared" si="3"/>
        <v>182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430</v>
      </c>
      <c r="BC21" s="81">
        <f t="shared" si="5"/>
        <v>182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43614.624999999978</v>
      </c>
      <c r="C22" s="205"/>
      <c r="D22" s="546">
        <v>429</v>
      </c>
      <c r="E22" s="51">
        <v>56</v>
      </c>
      <c r="F22" s="546">
        <v>1.75</v>
      </c>
      <c r="G22" s="51">
        <v>194</v>
      </c>
      <c r="H22" s="206">
        <v>179</v>
      </c>
      <c r="I22" s="322"/>
      <c r="J22" s="160"/>
      <c r="K22" s="65"/>
      <c r="L22" s="49"/>
      <c r="M22" s="546"/>
      <c r="N22" s="52"/>
      <c r="O22" s="54">
        <v>3972</v>
      </c>
      <c r="P22" s="546">
        <v>8</v>
      </c>
      <c r="Q22" s="52">
        <v>26</v>
      </c>
      <c r="R22" s="23">
        <f t="shared" si="13"/>
        <v>72</v>
      </c>
      <c r="S22" s="24">
        <f t="shared" si="13"/>
        <v>235</v>
      </c>
      <c r="T22" s="62"/>
      <c r="U22" s="62"/>
      <c r="V22" s="62"/>
      <c r="W22" s="114">
        <f t="shared" ca="1" si="6"/>
        <v>132164</v>
      </c>
      <c r="X22" s="115">
        <f ca="1">IFERROR(('Main Tab'!$D$10-W22)/'Main Tab'!$D$10,1)</f>
        <v>0.25586685284446647</v>
      </c>
      <c r="Y22" s="110"/>
      <c r="Z22" s="221">
        <v>4</v>
      </c>
      <c r="AA22" s="49"/>
      <c r="AB22" s="49"/>
      <c r="AC22" s="546"/>
      <c r="AD22" s="104"/>
      <c r="AE22" s="106"/>
      <c r="AF22" s="108"/>
      <c r="AI22" s="83">
        <f t="shared" ca="1" si="15"/>
        <v>43614.624999999978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8</v>
      </c>
      <c r="AQ22" s="81">
        <f t="shared" si="0"/>
        <v>26</v>
      </c>
      <c r="AR22" s="81">
        <f t="shared" si="1"/>
        <v>3972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1.75</v>
      </c>
      <c r="AW22" s="81">
        <f t="shared" si="3"/>
        <v>194</v>
      </c>
      <c r="AX22" s="81">
        <f t="shared" si="3"/>
        <v>179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429</v>
      </c>
      <c r="BC22" s="81">
        <f t="shared" si="5"/>
        <v>179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43614.666666666642</v>
      </c>
      <c r="C23" s="205"/>
      <c r="D23" s="546">
        <v>430</v>
      </c>
      <c r="E23" s="51">
        <v>56</v>
      </c>
      <c r="F23" s="546">
        <v>1.75</v>
      </c>
      <c r="G23" s="51">
        <v>228</v>
      </c>
      <c r="H23" s="206">
        <v>180</v>
      </c>
      <c r="I23" s="322"/>
      <c r="J23" s="160"/>
      <c r="K23" s="65"/>
      <c r="L23" s="49"/>
      <c r="M23" s="546"/>
      <c r="N23" s="52"/>
      <c r="O23" s="54">
        <v>4291</v>
      </c>
      <c r="P23" s="546">
        <v>9</v>
      </c>
      <c r="Q23" s="52">
        <v>27</v>
      </c>
      <c r="R23" s="23">
        <f t="shared" si="13"/>
        <v>81</v>
      </c>
      <c r="S23" s="24">
        <f t="shared" si="13"/>
        <v>262</v>
      </c>
      <c r="T23" s="62"/>
      <c r="U23" s="62"/>
      <c r="V23" s="62"/>
      <c r="W23" s="114">
        <f t="shared" ca="1" si="6"/>
        <v>132137</v>
      </c>
      <c r="X23" s="115">
        <f ca="1">IFERROR(('Main Tab'!$D$10-W23)/'Main Tab'!$D$10,1)</f>
        <v>0.25601887302373766</v>
      </c>
      <c r="Y23" s="110"/>
      <c r="Z23" s="221">
        <v>4</v>
      </c>
      <c r="AA23" s="49"/>
      <c r="AB23" s="49"/>
      <c r="AC23" s="546"/>
      <c r="AD23" s="104"/>
      <c r="AE23" s="106"/>
      <c r="AF23" s="108"/>
      <c r="AI23" s="83">
        <f t="shared" ca="1" si="15"/>
        <v>43614.666666666642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9</v>
      </c>
      <c r="AQ23" s="81">
        <f t="shared" si="0"/>
        <v>27</v>
      </c>
      <c r="AR23" s="81">
        <f t="shared" si="1"/>
        <v>4291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1.75</v>
      </c>
      <c r="AW23" s="81">
        <f t="shared" si="3"/>
        <v>228</v>
      </c>
      <c r="AX23" s="81">
        <f t="shared" si="3"/>
        <v>180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430</v>
      </c>
      <c r="BC23" s="81">
        <f t="shared" si="5"/>
        <v>180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43614.708333333307</v>
      </c>
      <c r="C24" s="205"/>
      <c r="D24" s="546">
        <v>431</v>
      </c>
      <c r="E24" s="51">
        <v>56</v>
      </c>
      <c r="F24" s="546">
        <v>1.75</v>
      </c>
      <c r="G24" s="51">
        <v>245</v>
      </c>
      <c r="H24" s="206">
        <v>180</v>
      </c>
      <c r="I24" s="322"/>
      <c r="J24" s="160"/>
      <c r="K24" s="65"/>
      <c r="L24" s="49"/>
      <c r="M24" s="546"/>
      <c r="N24" s="52"/>
      <c r="O24" s="54">
        <v>4438</v>
      </c>
      <c r="P24" s="546">
        <v>8</v>
      </c>
      <c r="Q24" s="52">
        <v>25</v>
      </c>
      <c r="R24" s="23">
        <f t="shared" si="13"/>
        <v>89</v>
      </c>
      <c r="S24" s="24">
        <f t="shared" si="13"/>
        <v>287</v>
      </c>
      <c r="T24" s="62"/>
      <c r="U24" s="62"/>
      <c r="V24" s="62"/>
      <c r="W24" s="114">
        <f t="shared" ca="1" si="6"/>
        <v>132112</v>
      </c>
      <c r="X24" s="115">
        <f ca="1">IFERROR(('Main Tab'!$D$10-W24)/'Main Tab'!$D$10,1)</f>
        <v>0.25615963244898876</v>
      </c>
      <c r="Y24" s="110"/>
      <c r="Z24" s="221">
        <v>4</v>
      </c>
      <c r="AA24" s="49"/>
      <c r="AB24" s="49"/>
      <c r="AC24" s="546"/>
      <c r="AD24" s="104"/>
      <c r="AE24" s="106"/>
      <c r="AF24" s="108"/>
      <c r="AI24" s="83">
        <f t="shared" ca="1" si="15"/>
        <v>43614.708333333307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8</v>
      </c>
      <c r="AQ24" s="81">
        <f t="shared" si="0"/>
        <v>25</v>
      </c>
      <c r="AR24" s="81">
        <f t="shared" si="1"/>
        <v>4438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1.75</v>
      </c>
      <c r="AW24" s="81">
        <f t="shared" si="3"/>
        <v>245</v>
      </c>
      <c r="AX24" s="81">
        <f t="shared" si="3"/>
        <v>180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431</v>
      </c>
      <c r="BC24" s="81">
        <f t="shared" si="5"/>
        <v>180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43614.749999999971</v>
      </c>
      <c r="C25" s="205"/>
      <c r="D25" s="546">
        <v>430</v>
      </c>
      <c r="E25" s="51">
        <v>56</v>
      </c>
      <c r="F25" s="546">
        <v>1.75</v>
      </c>
      <c r="G25" s="51">
        <v>222</v>
      </c>
      <c r="H25" s="206">
        <v>178</v>
      </c>
      <c r="I25" s="322"/>
      <c r="J25" s="160"/>
      <c r="K25" s="65"/>
      <c r="L25" s="49"/>
      <c r="M25" s="546"/>
      <c r="N25" s="52"/>
      <c r="O25" s="54">
        <v>4356</v>
      </c>
      <c r="P25" s="546">
        <v>8</v>
      </c>
      <c r="Q25" s="52">
        <v>25</v>
      </c>
      <c r="R25" s="23">
        <f t="shared" si="13"/>
        <v>97</v>
      </c>
      <c r="S25" s="24">
        <f t="shared" si="13"/>
        <v>312</v>
      </c>
      <c r="T25" s="62"/>
      <c r="U25" s="62"/>
      <c r="V25" s="62"/>
      <c r="W25" s="114">
        <f t="shared" ca="1" si="6"/>
        <v>132087</v>
      </c>
      <c r="X25" s="115">
        <f ca="1">IFERROR(('Main Tab'!$D$10-W25)/'Main Tab'!$D$10,1)</f>
        <v>0.25630039187423992</v>
      </c>
      <c r="Y25" s="110"/>
      <c r="Z25" s="221">
        <v>4</v>
      </c>
      <c r="AA25" s="49"/>
      <c r="AB25" s="49"/>
      <c r="AC25" s="546"/>
      <c r="AD25" s="104"/>
      <c r="AE25" s="106"/>
      <c r="AF25" s="108"/>
      <c r="AI25" s="83">
        <f t="shared" ca="1" si="15"/>
        <v>43614.749999999971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8</v>
      </c>
      <c r="AQ25" s="81">
        <f t="shared" si="0"/>
        <v>25</v>
      </c>
      <c r="AR25" s="81">
        <f t="shared" si="1"/>
        <v>4356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1.75</v>
      </c>
      <c r="AW25" s="81">
        <f t="shared" si="3"/>
        <v>222</v>
      </c>
      <c r="AX25" s="81">
        <f t="shared" si="3"/>
        <v>178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430</v>
      </c>
      <c r="BC25" s="81">
        <f t="shared" si="5"/>
        <v>178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43614.791666666635</v>
      </c>
      <c r="C26" s="205"/>
      <c r="D26" s="546">
        <v>438</v>
      </c>
      <c r="E26" s="196">
        <v>56</v>
      </c>
      <c r="F26" s="196">
        <v>1.75</v>
      </c>
      <c r="G26" s="51">
        <v>232</v>
      </c>
      <c r="H26" s="206">
        <v>180</v>
      </c>
      <c r="I26" s="322"/>
      <c r="J26" s="160"/>
      <c r="K26" s="65"/>
      <c r="L26" s="49"/>
      <c r="M26" s="546"/>
      <c r="N26" s="52"/>
      <c r="O26" s="54">
        <v>4189</v>
      </c>
      <c r="P26" s="551">
        <v>8</v>
      </c>
      <c r="Q26" s="551">
        <v>23</v>
      </c>
      <c r="R26" s="23">
        <f t="shared" si="13"/>
        <v>105</v>
      </c>
      <c r="S26" s="24">
        <f t="shared" si="13"/>
        <v>335</v>
      </c>
      <c r="T26" s="62"/>
      <c r="U26" s="62"/>
      <c r="V26" s="62"/>
      <c r="W26" s="114">
        <f t="shared" ca="1" si="6"/>
        <v>132064</v>
      </c>
      <c r="X26" s="115">
        <f ca="1">IFERROR(('Main Tab'!$D$10-W26)/'Main Tab'!$D$10,1)</f>
        <v>0.25642989054547094</v>
      </c>
      <c r="Y26" s="110"/>
      <c r="Z26" s="220">
        <v>4</v>
      </c>
      <c r="AA26" s="49"/>
      <c r="AB26" s="49"/>
      <c r="AC26" s="546"/>
      <c r="AD26" s="104"/>
      <c r="AE26" s="106"/>
      <c r="AF26" s="108"/>
      <c r="AI26" s="83">
        <f t="shared" ca="1" si="15"/>
        <v>43614.791666666635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8</v>
      </c>
      <c r="AQ26" s="81">
        <f t="shared" si="0"/>
        <v>23</v>
      </c>
      <c r="AR26" s="81">
        <f t="shared" si="1"/>
        <v>4189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1.75</v>
      </c>
      <c r="AW26" s="81">
        <f t="shared" si="3"/>
        <v>232</v>
      </c>
      <c r="AX26" s="81">
        <f t="shared" si="3"/>
        <v>180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438</v>
      </c>
      <c r="BC26" s="81">
        <f t="shared" si="5"/>
        <v>180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43614.833333333299</v>
      </c>
      <c r="C27" s="205"/>
      <c r="D27" s="546">
        <v>440</v>
      </c>
      <c r="E27" s="551">
        <v>56</v>
      </c>
      <c r="F27" s="551">
        <v>1.75</v>
      </c>
      <c r="G27" s="51">
        <v>223</v>
      </c>
      <c r="H27" s="206">
        <v>181</v>
      </c>
      <c r="I27" s="322"/>
      <c r="J27" s="160"/>
      <c r="K27" s="65"/>
      <c r="L27" s="49"/>
      <c r="M27" s="546"/>
      <c r="N27" s="52"/>
      <c r="O27" s="54">
        <v>4260</v>
      </c>
      <c r="P27" s="551">
        <v>9</v>
      </c>
      <c r="Q27" s="52">
        <v>25</v>
      </c>
      <c r="R27" s="23">
        <f t="shared" si="13"/>
        <v>114</v>
      </c>
      <c r="S27" s="24">
        <f t="shared" si="13"/>
        <v>360</v>
      </c>
      <c r="T27" s="62"/>
      <c r="U27" s="62"/>
      <c r="V27" s="62"/>
      <c r="W27" s="114">
        <f t="shared" ca="1" si="6"/>
        <v>132039</v>
      </c>
      <c r="X27" s="115">
        <f ca="1">IFERROR(('Main Tab'!$D$10-W27)/'Main Tab'!$D$10,1)</f>
        <v>0.25657064997072204</v>
      </c>
      <c r="Y27" s="110"/>
      <c r="Z27" s="221">
        <v>4</v>
      </c>
      <c r="AA27" s="49"/>
      <c r="AB27" s="49"/>
      <c r="AC27" s="546"/>
      <c r="AD27" s="104"/>
      <c r="AE27" s="106"/>
      <c r="AF27" s="108"/>
      <c r="AI27" s="83">
        <f t="shared" ca="1" si="15"/>
        <v>43614.833333333299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9</v>
      </c>
      <c r="AQ27" s="81">
        <f t="shared" si="0"/>
        <v>25</v>
      </c>
      <c r="AR27" s="81">
        <f t="shared" si="1"/>
        <v>4260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1.75</v>
      </c>
      <c r="AW27" s="81">
        <f t="shared" si="3"/>
        <v>223</v>
      </c>
      <c r="AX27" s="81">
        <f t="shared" si="3"/>
        <v>181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440</v>
      </c>
      <c r="BC27" s="81">
        <f t="shared" si="5"/>
        <v>181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43614.874999999964</v>
      </c>
      <c r="C28" s="205"/>
      <c r="D28" s="546">
        <v>434</v>
      </c>
      <c r="E28" s="551">
        <v>56</v>
      </c>
      <c r="F28" s="551">
        <v>1.75</v>
      </c>
      <c r="G28" s="51">
        <v>228</v>
      </c>
      <c r="H28" s="206">
        <v>182</v>
      </c>
      <c r="I28" s="322"/>
      <c r="J28" s="160"/>
      <c r="K28" s="65"/>
      <c r="L28" s="49"/>
      <c r="M28" s="546"/>
      <c r="N28" s="52"/>
      <c r="O28" s="54">
        <v>4313</v>
      </c>
      <c r="P28" s="551">
        <v>8</v>
      </c>
      <c r="Q28" s="52">
        <v>26</v>
      </c>
      <c r="R28" s="23">
        <f t="shared" si="13"/>
        <v>122</v>
      </c>
      <c r="S28" s="24">
        <f t="shared" si="13"/>
        <v>386</v>
      </c>
      <c r="T28" s="62"/>
      <c r="U28" s="62"/>
      <c r="V28" s="62"/>
      <c r="W28" s="114">
        <f t="shared" ca="1" si="6"/>
        <v>132013</v>
      </c>
      <c r="X28" s="115">
        <f ca="1">IFERROR(('Main Tab'!$D$10-W28)/'Main Tab'!$D$10,1)</f>
        <v>0.25671703977298321</v>
      </c>
      <c r="Y28" s="110"/>
      <c r="Z28" s="221">
        <v>4</v>
      </c>
      <c r="AA28" s="49"/>
      <c r="AB28" s="49"/>
      <c r="AC28" s="546"/>
      <c r="AD28" s="104"/>
      <c r="AE28" s="106"/>
      <c r="AF28" s="108"/>
      <c r="AI28" s="83">
        <f t="shared" ca="1" si="15"/>
        <v>43614.874999999964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8</v>
      </c>
      <c r="AQ28" s="81">
        <f t="shared" si="0"/>
        <v>26</v>
      </c>
      <c r="AR28" s="81">
        <f t="shared" si="1"/>
        <v>4313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1.75</v>
      </c>
      <c r="AW28" s="81">
        <f t="shared" si="3"/>
        <v>228</v>
      </c>
      <c r="AX28" s="81">
        <f t="shared" si="3"/>
        <v>182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434</v>
      </c>
      <c r="BC28" s="81">
        <f t="shared" si="5"/>
        <v>182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43614.916666666628</v>
      </c>
      <c r="C29" s="205"/>
      <c r="D29" s="546">
        <v>419</v>
      </c>
      <c r="E29" s="551">
        <v>56</v>
      </c>
      <c r="F29" s="551">
        <v>1.75</v>
      </c>
      <c r="G29" s="51">
        <v>242</v>
      </c>
      <c r="H29" s="206">
        <v>179</v>
      </c>
      <c r="I29" s="322"/>
      <c r="J29" s="160"/>
      <c r="K29" s="65"/>
      <c r="L29" s="49"/>
      <c r="M29" s="546"/>
      <c r="N29" s="52"/>
      <c r="O29" s="54">
        <v>3897</v>
      </c>
      <c r="P29" s="551">
        <v>11</v>
      </c>
      <c r="Q29" s="52">
        <v>25</v>
      </c>
      <c r="R29" s="23">
        <f t="shared" si="13"/>
        <v>133</v>
      </c>
      <c r="S29" s="24">
        <f t="shared" si="13"/>
        <v>411</v>
      </c>
      <c r="T29" s="62"/>
      <c r="U29" s="62"/>
      <c r="V29" s="62"/>
      <c r="W29" s="114">
        <f t="shared" ca="1" si="6"/>
        <v>131988</v>
      </c>
      <c r="X29" s="115">
        <f ca="1">IFERROR(('Main Tab'!$D$10-W29)/'Main Tab'!$D$10,1)</f>
        <v>0.25685779919823432</v>
      </c>
      <c r="Y29" s="110"/>
      <c r="Z29" s="221">
        <v>4</v>
      </c>
      <c r="AA29" s="49"/>
      <c r="AB29" s="49"/>
      <c r="AC29" s="546"/>
      <c r="AD29" s="104"/>
      <c r="AE29" s="106"/>
      <c r="AF29" s="108"/>
      <c r="AI29" s="83">
        <f t="shared" ca="1" si="15"/>
        <v>43614.916666666628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11</v>
      </c>
      <c r="AQ29" s="81">
        <f t="shared" si="0"/>
        <v>25</v>
      </c>
      <c r="AR29" s="81">
        <f t="shared" si="1"/>
        <v>3897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1.75</v>
      </c>
      <c r="AW29" s="81">
        <f t="shared" si="3"/>
        <v>242</v>
      </c>
      <c r="AX29" s="81">
        <f t="shared" si="3"/>
        <v>179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419</v>
      </c>
      <c r="BC29" s="81">
        <f t="shared" si="5"/>
        <v>179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43614.958333333292</v>
      </c>
      <c r="C30" s="205"/>
      <c r="D30" s="546">
        <v>433</v>
      </c>
      <c r="E30" s="51">
        <v>56</v>
      </c>
      <c r="F30" s="551">
        <v>1.75</v>
      </c>
      <c r="G30" s="51">
        <v>220</v>
      </c>
      <c r="H30" s="206">
        <v>180</v>
      </c>
      <c r="I30" s="322"/>
      <c r="J30" s="160"/>
      <c r="K30" s="65"/>
      <c r="L30" s="49"/>
      <c r="M30" s="546"/>
      <c r="N30" s="52"/>
      <c r="O30" s="54">
        <v>4214</v>
      </c>
      <c r="P30" s="551">
        <v>8</v>
      </c>
      <c r="Q30" s="52">
        <v>24</v>
      </c>
      <c r="R30" s="23">
        <f t="shared" si="13"/>
        <v>141</v>
      </c>
      <c r="S30" s="24">
        <f t="shared" si="13"/>
        <v>435</v>
      </c>
      <c r="T30" s="62"/>
      <c r="U30" s="62"/>
      <c r="V30" s="62"/>
      <c r="W30" s="114">
        <f t="shared" ca="1" si="6"/>
        <v>131964</v>
      </c>
      <c r="X30" s="115">
        <f ca="1">IFERROR(('Main Tab'!$D$10-W30)/'Main Tab'!$D$10,1)</f>
        <v>0.25699292824647541</v>
      </c>
      <c r="Y30" s="110"/>
      <c r="Z30" s="221">
        <v>5</v>
      </c>
      <c r="AA30" s="49"/>
      <c r="AB30" s="49"/>
      <c r="AC30" s="546"/>
      <c r="AD30" s="104"/>
      <c r="AE30" s="106"/>
      <c r="AF30" s="108"/>
      <c r="AI30" s="83">
        <f t="shared" ca="1" si="15"/>
        <v>43614.958333333292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8</v>
      </c>
      <c r="AQ30" s="81">
        <f t="shared" si="0"/>
        <v>24</v>
      </c>
      <c r="AR30" s="81">
        <f t="shared" si="1"/>
        <v>4214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1.75</v>
      </c>
      <c r="AW30" s="81">
        <f t="shared" si="3"/>
        <v>220</v>
      </c>
      <c r="AX30" s="81">
        <f t="shared" si="3"/>
        <v>180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433</v>
      </c>
      <c r="BC30" s="81">
        <f t="shared" si="5"/>
        <v>180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43614.999999999956</v>
      </c>
      <c r="C31" s="205"/>
      <c r="D31" s="546">
        <v>422</v>
      </c>
      <c r="E31" s="51">
        <v>56</v>
      </c>
      <c r="F31" s="551">
        <v>1.75</v>
      </c>
      <c r="G31" s="51">
        <v>215</v>
      </c>
      <c r="H31" s="206">
        <v>178</v>
      </c>
      <c r="I31" s="322"/>
      <c r="J31" s="160"/>
      <c r="K31" s="65"/>
      <c r="L31" s="49"/>
      <c r="M31" s="546"/>
      <c r="N31" s="52"/>
      <c r="O31" s="54">
        <v>4155</v>
      </c>
      <c r="P31" s="551">
        <v>10</v>
      </c>
      <c r="Q31" s="52">
        <v>25</v>
      </c>
      <c r="R31" s="23">
        <f t="shared" si="13"/>
        <v>151</v>
      </c>
      <c r="S31" s="24">
        <f t="shared" si="13"/>
        <v>460</v>
      </c>
      <c r="T31" s="62"/>
      <c r="U31" s="62"/>
      <c r="V31" s="62"/>
      <c r="W31" s="114">
        <f t="shared" ca="1" si="6"/>
        <v>131939</v>
      </c>
      <c r="X31" s="115">
        <f ca="1">IFERROR(('Main Tab'!$D$10-W31)/'Main Tab'!$D$10,1)</f>
        <v>0.25713368767172651</v>
      </c>
      <c r="Y31" s="110" t="s">
        <v>432</v>
      </c>
      <c r="Z31" s="221">
        <v>4</v>
      </c>
      <c r="AA31" s="49"/>
      <c r="AB31" s="49"/>
      <c r="AC31" s="546"/>
      <c r="AD31" s="104"/>
      <c r="AE31" s="106"/>
      <c r="AF31" s="108"/>
      <c r="AI31" s="83">
        <f t="shared" ca="1" si="15"/>
        <v>43614.999999999956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Water Pumped- 290</v>
      </c>
      <c r="AP31" s="81">
        <f t="shared" si="0"/>
        <v>10</v>
      </c>
      <c r="AQ31" s="81">
        <f t="shared" si="0"/>
        <v>25</v>
      </c>
      <c r="AR31" s="81">
        <f t="shared" si="1"/>
        <v>4155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1.75</v>
      </c>
      <c r="AW31" s="81">
        <f t="shared" si="3"/>
        <v>215</v>
      </c>
      <c r="AX31" s="81">
        <f t="shared" si="3"/>
        <v>178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422</v>
      </c>
      <c r="BC31" s="81">
        <f t="shared" si="5"/>
        <v>178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43615.041666666621</v>
      </c>
      <c r="C32" s="205"/>
      <c r="D32" s="546">
        <v>419</v>
      </c>
      <c r="E32" s="51">
        <v>56</v>
      </c>
      <c r="F32" s="551">
        <v>1.75</v>
      </c>
      <c r="G32" s="51">
        <v>185</v>
      </c>
      <c r="H32" s="206">
        <v>176</v>
      </c>
      <c r="I32" s="322"/>
      <c r="J32" s="160"/>
      <c r="K32" s="65"/>
      <c r="L32" s="49"/>
      <c r="M32" s="546"/>
      <c r="N32" s="52"/>
      <c r="O32" s="54">
        <v>3911</v>
      </c>
      <c r="P32" s="551">
        <v>9</v>
      </c>
      <c r="Q32" s="52">
        <v>26</v>
      </c>
      <c r="R32" s="23">
        <f t="shared" ref="R32:S37" si="16">P32+R31</f>
        <v>160</v>
      </c>
      <c r="S32" s="24">
        <f t="shared" si="16"/>
        <v>486</v>
      </c>
      <c r="T32" s="62"/>
      <c r="U32" s="62"/>
      <c r="V32" s="62"/>
      <c r="W32" s="114">
        <f t="shared" ca="1" si="6"/>
        <v>131913</v>
      </c>
      <c r="X32" s="115">
        <f ca="1">IFERROR(('Main Tab'!$D$10-W32)/'Main Tab'!$D$10,1)</f>
        <v>0.25728007747398768</v>
      </c>
      <c r="Y32" s="110" t="s">
        <v>433</v>
      </c>
      <c r="Z32" s="221">
        <v>4</v>
      </c>
      <c r="AA32" s="49"/>
      <c r="AB32" s="49"/>
      <c r="AC32" s="546"/>
      <c r="AD32" s="104"/>
      <c r="AE32" s="106"/>
      <c r="AF32" s="108"/>
      <c r="AI32" s="83">
        <f t="shared" ca="1" si="15"/>
        <v>43615.041666666621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Accum- 229215</v>
      </c>
      <c r="AP32" s="81">
        <f t="shared" si="0"/>
        <v>9</v>
      </c>
      <c r="AQ32" s="81">
        <f t="shared" si="0"/>
        <v>26</v>
      </c>
      <c r="AR32" s="81">
        <f t="shared" si="1"/>
        <v>3911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1.75</v>
      </c>
      <c r="AW32" s="81">
        <f t="shared" si="3"/>
        <v>185</v>
      </c>
      <c r="AX32" s="81">
        <f t="shared" si="3"/>
        <v>176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419</v>
      </c>
      <c r="BC32" s="81">
        <f t="shared" si="5"/>
        <v>176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43615.083333333285</v>
      </c>
      <c r="C33" s="205"/>
      <c r="D33" s="546">
        <v>436</v>
      </c>
      <c r="E33" s="51">
        <v>56</v>
      </c>
      <c r="F33" s="551">
        <v>1.75</v>
      </c>
      <c r="G33" s="51">
        <v>233</v>
      </c>
      <c r="H33" s="206">
        <v>178</v>
      </c>
      <c r="I33" s="322"/>
      <c r="J33" s="160"/>
      <c r="K33" s="65"/>
      <c r="L33" s="49"/>
      <c r="M33" s="546"/>
      <c r="N33" s="52"/>
      <c r="O33" s="54">
        <v>4316</v>
      </c>
      <c r="P33" s="551">
        <v>11</v>
      </c>
      <c r="Q33" s="52">
        <v>25</v>
      </c>
      <c r="R33" s="23">
        <f t="shared" si="16"/>
        <v>171</v>
      </c>
      <c r="S33" s="24">
        <f t="shared" si="16"/>
        <v>511</v>
      </c>
      <c r="T33" s="62"/>
      <c r="U33" s="62"/>
      <c r="V33" s="62"/>
      <c r="W33" s="114">
        <f t="shared" ca="1" si="6"/>
        <v>131888</v>
      </c>
      <c r="X33" s="115">
        <f ca="1">IFERROR(('Main Tab'!$D$10-W33)/'Main Tab'!$D$10,1)</f>
        <v>0.25742083689923878</v>
      </c>
      <c r="Y33" s="110" t="s">
        <v>434</v>
      </c>
      <c r="Z33" s="221">
        <v>4</v>
      </c>
      <c r="AA33" s="49"/>
      <c r="AB33" s="49"/>
      <c r="AC33" s="546"/>
      <c r="AD33" s="104"/>
      <c r="AE33" s="106"/>
      <c r="AF33" s="108"/>
      <c r="AI33" s="83">
        <f t="shared" ca="1" si="15"/>
        <v>43615.083333333285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#1- 4'6" OT#2- 7'5"</v>
      </c>
      <c r="AP33" s="81">
        <f t="shared" si="0"/>
        <v>11</v>
      </c>
      <c r="AQ33" s="81">
        <f t="shared" si="0"/>
        <v>25</v>
      </c>
      <c r="AR33" s="81">
        <f t="shared" si="1"/>
        <v>4316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1.75</v>
      </c>
      <c r="AW33" s="81">
        <f t="shared" si="3"/>
        <v>233</v>
      </c>
      <c r="AX33" s="81">
        <f t="shared" si="3"/>
        <v>178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436</v>
      </c>
      <c r="BC33" s="81">
        <f t="shared" si="5"/>
        <v>178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43615.124999999949</v>
      </c>
      <c r="C34" s="205"/>
      <c r="D34" s="546">
        <v>434</v>
      </c>
      <c r="E34" s="51">
        <v>56</v>
      </c>
      <c r="F34" s="551">
        <v>1.75</v>
      </c>
      <c r="G34" s="51">
        <v>222</v>
      </c>
      <c r="H34" s="206">
        <v>178</v>
      </c>
      <c r="I34" s="322"/>
      <c r="J34" s="160"/>
      <c r="K34" s="65"/>
      <c r="L34" s="49"/>
      <c r="M34" s="546"/>
      <c r="N34" s="52"/>
      <c r="O34" s="54">
        <v>4278</v>
      </c>
      <c r="P34" s="551">
        <v>9</v>
      </c>
      <c r="Q34" s="52">
        <v>24</v>
      </c>
      <c r="R34" s="23">
        <f t="shared" si="16"/>
        <v>180</v>
      </c>
      <c r="S34" s="24">
        <f t="shared" si="16"/>
        <v>535</v>
      </c>
      <c r="T34" s="62"/>
      <c r="U34" s="62"/>
      <c r="V34" s="62"/>
      <c r="W34" s="114">
        <f t="shared" ca="1" si="6"/>
        <v>131864</v>
      </c>
      <c r="X34" s="115">
        <f ca="1">IFERROR(('Main Tab'!$D$10-W34)/'Main Tab'!$D$10,1)</f>
        <v>0.25755596594747987</v>
      </c>
      <c r="Y34" s="110"/>
      <c r="Z34" s="221">
        <v>4</v>
      </c>
      <c r="AA34" s="49"/>
      <c r="AB34" s="49"/>
      <c r="AC34" s="546"/>
      <c r="AD34" s="104"/>
      <c r="AE34" s="106"/>
      <c r="AF34" s="108"/>
      <c r="AI34" s="83">
        <f t="shared" ca="1" si="15"/>
        <v>43615.124999999949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9</v>
      </c>
      <c r="AQ34" s="81">
        <f t="shared" si="0"/>
        <v>24</v>
      </c>
      <c r="AR34" s="81">
        <f t="shared" si="1"/>
        <v>4278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1.75</v>
      </c>
      <c r="AW34" s="81">
        <f t="shared" si="3"/>
        <v>222</v>
      </c>
      <c r="AX34" s="81">
        <f t="shared" si="3"/>
        <v>178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434</v>
      </c>
      <c r="BC34" s="81">
        <f t="shared" si="5"/>
        <v>178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43615.166666666613</v>
      </c>
      <c r="C35" s="205"/>
      <c r="D35" s="546">
        <v>432</v>
      </c>
      <c r="E35" s="51">
        <v>56</v>
      </c>
      <c r="F35" s="551">
        <v>1.75</v>
      </c>
      <c r="G35" s="51">
        <v>216</v>
      </c>
      <c r="H35" s="206">
        <v>176</v>
      </c>
      <c r="I35" s="322"/>
      <c r="J35" s="160"/>
      <c r="K35" s="65"/>
      <c r="L35" s="49"/>
      <c r="M35" s="546"/>
      <c r="N35" s="52"/>
      <c r="O35" s="54">
        <v>4140</v>
      </c>
      <c r="P35" s="551">
        <v>10</v>
      </c>
      <c r="Q35" s="52">
        <v>25</v>
      </c>
      <c r="R35" s="23">
        <f t="shared" si="16"/>
        <v>190</v>
      </c>
      <c r="S35" s="24">
        <f t="shared" si="16"/>
        <v>560</v>
      </c>
      <c r="T35" s="62"/>
      <c r="U35" s="62"/>
      <c r="V35" s="62"/>
      <c r="W35" s="114">
        <f t="shared" ca="1" si="6"/>
        <v>131839</v>
      </c>
      <c r="X35" s="115">
        <f ca="1">IFERROR(('Main Tab'!$D$10-W35)/'Main Tab'!$D$10,1)</f>
        <v>0.25769672537273097</v>
      </c>
      <c r="Y35" s="110"/>
      <c r="Z35" s="221">
        <v>4</v>
      </c>
      <c r="AA35" s="49"/>
      <c r="AB35" s="49"/>
      <c r="AC35" s="546"/>
      <c r="AD35" s="104"/>
      <c r="AE35" s="106"/>
      <c r="AF35" s="108"/>
      <c r="AI35" s="83">
        <f t="shared" ca="1" si="15"/>
        <v>43615.166666666613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10</v>
      </c>
      <c r="AQ35" s="81">
        <f t="shared" si="0"/>
        <v>25</v>
      </c>
      <c r="AR35" s="81">
        <f t="shared" si="1"/>
        <v>4140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1.75</v>
      </c>
      <c r="AW35" s="81">
        <f t="shared" si="3"/>
        <v>216</v>
      </c>
      <c r="AX35" s="81">
        <f t="shared" si="3"/>
        <v>176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432</v>
      </c>
      <c r="BC35" s="81">
        <f t="shared" si="5"/>
        <v>176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43615.208333333278</v>
      </c>
      <c r="C36" s="205"/>
      <c r="D36" s="546">
        <v>420</v>
      </c>
      <c r="E36" s="51">
        <v>56</v>
      </c>
      <c r="F36" s="551">
        <v>1.75</v>
      </c>
      <c r="G36" s="51">
        <v>240</v>
      </c>
      <c r="H36" s="206">
        <v>178</v>
      </c>
      <c r="I36" s="322"/>
      <c r="J36" s="160"/>
      <c r="K36" s="65"/>
      <c r="L36" s="49"/>
      <c r="M36" s="546"/>
      <c r="N36" s="52"/>
      <c r="O36" s="54">
        <v>4387</v>
      </c>
      <c r="P36" s="551">
        <v>11</v>
      </c>
      <c r="Q36" s="52">
        <v>23</v>
      </c>
      <c r="R36" s="23">
        <f t="shared" si="16"/>
        <v>201</v>
      </c>
      <c r="S36" s="24">
        <f t="shared" si="16"/>
        <v>583</v>
      </c>
      <c r="T36" s="62"/>
      <c r="U36" s="62"/>
      <c r="V36" s="62"/>
      <c r="W36" s="114">
        <f t="shared" ca="1" si="6"/>
        <v>131816</v>
      </c>
      <c r="X36" s="115">
        <f ca="1">IFERROR(('Main Tab'!$D$10-W36)/'Main Tab'!$D$10,1)</f>
        <v>0.25782622404396199</v>
      </c>
      <c r="Y36" s="110"/>
      <c r="Z36" s="221">
        <v>5</v>
      </c>
      <c r="AA36" s="49"/>
      <c r="AB36" s="49"/>
      <c r="AC36" s="546"/>
      <c r="AD36" s="104"/>
      <c r="AE36" s="106"/>
      <c r="AF36" s="108"/>
      <c r="AI36" s="83">
        <f t="shared" ca="1" si="15"/>
        <v>43615.208333333278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11</v>
      </c>
      <c r="AQ36" s="81">
        <f t="shared" si="0"/>
        <v>23</v>
      </c>
      <c r="AR36" s="81">
        <f t="shared" si="1"/>
        <v>4387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1.75</v>
      </c>
      <c r="AW36" s="81">
        <f t="shared" si="3"/>
        <v>240</v>
      </c>
      <c r="AX36" s="81">
        <f t="shared" si="3"/>
        <v>178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420</v>
      </c>
      <c r="BC36" s="81">
        <f t="shared" si="5"/>
        <v>178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43615.249999999942</v>
      </c>
      <c r="C37" s="205"/>
      <c r="D37" s="546">
        <v>424</v>
      </c>
      <c r="E37" s="51">
        <v>56</v>
      </c>
      <c r="F37" s="551">
        <v>1.75</v>
      </c>
      <c r="G37" s="51">
        <v>194</v>
      </c>
      <c r="H37" s="206">
        <v>176</v>
      </c>
      <c r="I37" s="322"/>
      <c r="J37" s="160"/>
      <c r="K37" s="65"/>
      <c r="L37" s="49"/>
      <c r="M37" s="546"/>
      <c r="N37" s="52"/>
      <c r="O37" s="54">
        <v>3938</v>
      </c>
      <c r="P37" s="546">
        <v>10</v>
      </c>
      <c r="Q37" s="52">
        <v>25</v>
      </c>
      <c r="R37" s="23">
        <f t="shared" si="16"/>
        <v>211</v>
      </c>
      <c r="S37" s="24">
        <f t="shared" si="16"/>
        <v>608</v>
      </c>
      <c r="T37" s="63"/>
      <c r="U37" s="63"/>
      <c r="V37" s="63"/>
      <c r="W37" s="116">
        <f t="shared" ca="1" si="6"/>
        <v>131791</v>
      </c>
      <c r="X37" s="117">
        <f ca="1">IFERROR(('Main Tab'!$D$10-W37)/'Main Tab'!$D$10,1)</f>
        <v>0.2579669834692131</v>
      </c>
      <c r="Y37" s="221"/>
      <c r="Z37" s="221">
        <v>4</v>
      </c>
      <c r="AA37" s="55"/>
      <c r="AB37" s="55"/>
      <c r="AC37" s="550"/>
      <c r="AD37" s="105"/>
      <c r="AE37" s="107"/>
      <c r="AF37" s="109"/>
      <c r="AI37" s="85">
        <f t="shared" ca="1" si="15"/>
        <v>43615.249999999942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10</v>
      </c>
      <c r="AQ37" s="86">
        <f t="shared" si="0"/>
        <v>25</v>
      </c>
      <c r="AR37" s="86">
        <f t="shared" si="1"/>
        <v>3938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1.75</v>
      </c>
      <c r="AW37" s="86">
        <f t="shared" si="3"/>
        <v>194</v>
      </c>
      <c r="AX37" s="86">
        <f t="shared" si="3"/>
        <v>176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424</v>
      </c>
      <c r="BC37" s="86">
        <f t="shared" si="5"/>
        <v>176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547" t="s">
        <v>7</v>
      </c>
      <c r="D40" s="547" t="s">
        <v>117</v>
      </c>
      <c r="E40" s="547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549"/>
      <c r="E41" s="549"/>
      <c r="F41" s="622"/>
      <c r="G41" s="622"/>
      <c r="H41" s="623"/>
    </row>
    <row r="42" spans="2:58" x14ac:dyDescent="0.25">
      <c r="B42" s="54"/>
      <c r="C42" s="147"/>
      <c r="D42" s="546"/>
      <c r="E42" s="546"/>
      <c r="F42" s="612"/>
      <c r="G42" s="612"/>
      <c r="H42" s="613"/>
    </row>
    <row r="43" spans="2:58" x14ac:dyDescent="0.25">
      <c r="B43" s="54"/>
      <c r="C43" s="147"/>
      <c r="D43" s="546"/>
      <c r="E43" s="546"/>
      <c r="F43" s="612"/>
      <c r="G43" s="612"/>
      <c r="H43" s="613"/>
    </row>
    <row r="44" spans="2:58" x14ac:dyDescent="0.25">
      <c r="B44" s="54"/>
      <c r="C44" s="147"/>
      <c r="D44" s="546"/>
      <c r="E44" s="546"/>
      <c r="F44" s="612"/>
      <c r="G44" s="612"/>
      <c r="H44" s="613"/>
    </row>
    <row r="45" spans="2:58" x14ac:dyDescent="0.25">
      <c r="B45" s="54"/>
      <c r="C45" s="147"/>
      <c r="D45" s="546"/>
      <c r="E45" s="546"/>
      <c r="F45" s="612"/>
      <c r="G45" s="612"/>
      <c r="H45" s="613"/>
    </row>
    <row r="46" spans="2:58" x14ac:dyDescent="0.25">
      <c r="B46" s="54"/>
      <c r="C46" s="147"/>
      <c r="D46" s="546"/>
      <c r="E46" s="546"/>
      <c r="F46" s="612"/>
      <c r="G46" s="612"/>
      <c r="H46" s="613"/>
    </row>
    <row r="47" spans="2:58" x14ac:dyDescent="0.25">
      <c r="B47" s="54"/>
      <c r="C47" s="147"/>
      <c r="D47" s="546"/>
      <c r="E47" s="546"/>
      <c r="F47" s="612"/>
      <c r="G47" s="612"/>
      <c r="H47" s="613"/>
    </row>
    <row r="48" spans="2:58" x14ac:dyDescent="0.25">
      <c r="B48" s="54"/>
      <c r="C48" s="147"/>
      <c r="D48" s="546"/>
      <c r="E48" s="546"/>
      <c r="F48" s="612"/>
      <c r="G48" s="612"/>
      <c r="H48" s="613"/>
    </row>
    <row r="49" spans="2:8" x14ac:dyDescent="0.25">
      <c r="B49" s="54"/>
      <c r="C49" s="147"/>
      <c r="D49" s="546"/>
      <c r="E49" s="546"/>
      <c r="F49" s="612"/>
      <c r="G49" s="612"/>
      <c r="H49" s="613"/>
    </row>
    <row r="50" spans="2:8" x14ac:dyDescent="0.25">
      <c r="B50" s="54"/>
      <c r="C50" s="147"/>
      <c r="D50" s="546"/>
      <c r="E50" s="546"/>
      <c r="F50" s="612"/>
      <c r="G50" s="612"/>
      <c r="H50" s="613"/>
    </row>
    <row r="51" spans="2:8" x14ac:dyDescent="0.25">
      <c r="B51" s="54"/>
      <c r="C51" s="147"/>
      <c r="D51" s="546"/>
      <c r="E51" s="546"/>
      <c r="F51" s="612"/>
      <c r="G51" s="612"/>
      <c r="H51" s="613"/>
    </row>
    <row r="52" spans="2:8" x14ac:dyDescent="0.25">
      <c r="B52" s="54"/>
      <c r="C52" s="147"/>
      <c r="D52" s="546"/>
      <c r="E52" s="546"/>
      <c r="F52" s="612"/>
      <c r="G52" s="612"/>
      <c r="H52" s="613"/>
    </row>
    <row r="53" spans="2:8" x14ac:dyDescent="0.25">
      <c r="B53" s="54"/>
      <c r="C53" s="147"/>
      <c r="D53" s="546"/>
      <c r="E53" s="546"/>
      <c r="F53" s="612"/>
      <c r="G53" s="612"/>
      <c r="H53" s="613"/>
    </row>
    <row r="54" spans="2:8" x14ac:dyDescent="0.25">
      <c r="B54" s="54"/>
      <c r="C54" s="147"/>
      <c r="D54" s="546"/>
      <c r="E54" s="546"/>
      <c r="F54" s="612"/>
      <c r="G54" s="612"/>
      <c r="H54" s="613"/>
    </row>
    <row r="55" spans="2:8" x14ac:dyDescent="0.25">
      <c r="B55" s="54"/>
      <c r="C55" s="147"/>
      <c r="D55" s="546"/>
      <c r="E55" s="546"/>
      <c r="F55" s="612"/>
      <c r="G55" s="612"/>
      <c r="H55" s="613"/>
    </row>
    <row r="56" spans="2:8" x14ac:dyDescent="0.25">
      <c r="B56" s="54"/>
      <c r="C56" s="147"/>
      <c r="D56" s="546"/>
      <c r="E56" s="546"/>
      <c r="F56" s="612"/>
      <c r="G56" s="612"/>
      <c r="H56" s="613"/>
    </row>
    <row r="57" spans="2:8" x14ac:dyDescent="0.25">
      <c r="B57" s="54"/>
      <c r="C57" s="147"/>
      <c r="D57" s="546"/>
      <c r="E57" s="546"/>
      <c r="F57" s="612"/>
      <c r="G57" s="612"/>
      <c r="H57" s="613"/>
    </row>
    <row r="58" spans="2:8" x14ac:dyDescent="0.25">
      <c r="B58" s="54"/>
      <c r="C58" s="147"/>
      <c r="D58" s="546"/>
      <c r="E58" s="546"/>
      <c r="F58" s="612"/>
      <c r="G58" s="612"/>
      <c r="H58" s="613"/>
    </row>
    <row r="59" spans="2:8" x14ac:dyDescent="0.25">
      <c r="B59" s="54"/>
      <c r="C59" s="147"/>
      <c r="D59" s="546"/>
      <c r="E59" s="546"/>
      <c r="F59" s="612"/>
      <c r="G59" s="612"/>
      <c r="H59" s="613"/>
    </row>
    <row r="60" spans="2:8" x14ac:dyDescent="0.25">
      <c r="B60" s="54"/>
      <c r="C60" s="147"/>
      <c r="D60" s="546"/>
      <c r="E60" s="546"/>
      <c r="F60" s="612"/>
      <c r="G60" s="612"/>
      <c r="H60" s="613"/>
    </row>
    <row r="61" spans="2:8" x14ac:dyDescent="0.25">
      <c r="B61" s="54"/>
      <c r="C61" s="147"/>
      <c r="D61" s="546"/>
      <c r="E61" s="546"/>
      <c r="F61" s="612"/>
      <c r="G61" s="612"/>
      <c r="H61" s="613"/>
    </row>
    <row r="62" spans="2:8" x14ac:dyDescent="0.25">
      <c r="B62" s="54"/>
      <c r="C62" s="147"/>
      <c r="D62" s="546"/>
      <c r="E62" s="546"/>
      <c r="F62" s="612"/>
      <c r="G62" s="612"/>
      <c r="H62" s="613"/>
    </row>
    <row r="63" spans="2:8" x14ac:dyDescent="0.25">
      <c r="B63" s="54"/>
      <c r="C63" s="147"/>
      <c r="D63" s="546"/>
      <c r="E63" s="546"/>
      <c r="F63" s="612"/>
      <c r="G63" s="612"/>
      <c r="H63" s="613"/>
    </row>
    <row r="64" spans="2:8" x14ac:dyDescent="0.25">
      <c r="B64" s="54"/>
      <c r="C64" s="147"/>
      <c r="D64" s="546"/>
      <c r="E64" s="546"/>
      <c r="F64" s="612"/>
      <c r="G64" s="612"/>
      <c r="H64" s="613"/>
    </row>
    <row r="65" spans="2:8" x14ac:dyDescent="0.25">
      <c r="B65" s="54"/>
      <c r="C65" s="147"/>
      <c r="D65" s="546"/>
      <c r="E65" s="546"/>
      <c r="F65" s="612"/>
      <c r="G65" s="612"/>
      <c r="H65" s="613"/>
    </row>
    <row r="66" spans="2:8" x14ac:dyDescent="0.25">
      <c r="B66" s="54"/>
      <c r="C66" s="147"/>
      <c r="D66" s="546"/>
      <c r="E66" s="546"/>
      <c r="F66" s="612"/>
      <c r="G66" s="612"/>
      <c r="H66" s="613"/>
    </row>
    <row r="67" spans="2:8" x14ac:dyDescent="0.25">
      <c r="B67" s="54"/>
      <c r="C67" s="147"/>
      <c r="D67" s="546"/>
      <c r="E67" s="546"/>
      <c r="F67" s="612"/>
      <c r="G67" s="612"/>
      <c r="H67" s="613"/>
    </row>
    <row r="68" spans="2:8" x14ac:dyDescent="0.25">
      <c r="B68" s="54"/>
      <c r="C68" s="147"/>
      <c r="D68" s="546"/>
      <c r="E68" s="546"/>
      <c r="F68" s="612"/>
      <c r="G68" s="612"/>
      <c r="H68" s="613"/>
    </row>
    <row r="69" spans="2:8" x14ac:dyDescent="0.25">
      <c r="B69" s="54"/>
      <c r="C69" s="147"/>
      <c r="D69" s="546"/>
      <c r="E69" s="546"/>
      <c r="F69" s="612"/>
      <c r="G69" s="612"/>
      <c r="H69" s="613"/>
    </row>
    <row r="70" spans="2:8" x14ac:dyDescent="0.25">
      <c r="B70" s="54"/>
      <c r="C70" s="147"/>
      <c r="D70" s="546"/>
      <c r="E70" s="546"/>
      <c r="F70" s="612"/>
      <c r="G70" s="612"/>
      <c r="H70" s="613"/>
    </row>
    <row r="71" spans="2:8" x14ac:dyDescent="0.25">
      <c r="B71" s="54"/>
      <c r="C71" s="147"/>
      <c r="D71" s="546"/>
      <c r="E71" s="546"/>
      <c r="F71" s="612"/>
      <c r="G71" s="612"/>
      <c r="H71" s="613"/>
    </row>
    <row r="72" spans="2:8" x14ac:dyDescent="0.25">
      <c r="B72" s="54"/>
      <c r="C72" s="147"/>
      <c r="D72" s="546"/>
      <c r="E72" s="546"/>
      <c r="F72" s="612"/>
      <c r="G72" s="612"/>
      <c r="H72" s="613"/>
    </row>
    <row r="73" spans="2:8" x14ac:dyDescent="0.25">
      <c r="B73" s="54"/>
      <c r="C73" s="147"/>
      <c r="D73" s="546"/>
      <c r="E73" s="546"/>
      <c r="F73" s="612"/>
      <c r="G73" s="612"/>
      <c r="H73" s="613"/>
    </row>
    <row r="74" spans="2:8" x14ac:dyDescent="0.25">
      <c r="B74" s="54"/>
      <c r="C74" s="147"/>
      <c r="D74" s="546"/>
      <c r="E74" s="546"/>
      <c r="F74" s="612"/>
      <c r="G74" s="612"/>
      <c r="H74" s="613"/>
    </row>
    <row r="75" spans="2:8" x14ac:dyDescent="0.25">
      <c r="B75" s="54"/>
      <c r="C75" s="147"/>
      <c r="D75" s="546"/>
      <c r="E75" s="546"/>
      <c r="F75" s="612"/>
      <c r="G75" s="612"/>
      <c r="H75" s="613"/>
    </row>
    <row r="76" spans="2:8" x14ac:dyDescent="0.25">
      <c r="B76" s="54"/>
      <c r="C76" s="147"/>
      <c r="D76" s="546"/>
      <c r="E76" s="546"/>
      <c r="F76" s="612"/>
      <c r="G76" s="612"/>
      <c r="H76" s="613"/>
    </row>
    <row r="77" spans="2:8" x14ac:dyDescent="0.25">
      <c r="B77" s="54"/>
      <c r="C77" s="147"/>
      <c r="D77" s="546"/>
      <c r="E77" s="546"/>
      <c r="F77" s="612"/>
      <c r="G77" s="612"/>
      <c r="H77" s="613"/>
    </row>
    <row r="78" spans="2:8" x14ac:dyDescent="0.25">
      <c r="B78" s="54"/>
      <c r="C78" s="147"/>
      <c r="D78" s="546"/>
      <c r="E78" s="546"/>
      <c r="F78" s="612"/>
      <c r="G78" s="612"/>
      <c r="H78" s="613"/>
    </row>
    <row r="79" spans="2:8" x14ac:dyDescent="0.25">
      <c r="B79" s="54"/>
      <c r="C79" s="147"/>
      <c r="D79" s="546"/>
      <c r="E79" s="546"/>
      <c r="F79" s="612"/>
      <c r="G79" s="612"/>
      <c r="H79" s="613"/>
    </row>
    <row r="80" spans="2:8" x14ac:dyDescent="0.25">
      <c r="B80" s="54"/>
      <c r="C80" s="147"/>
      <c r="D80" s="546"/>
      <c r="E80" s="546"/>
      <c r="F80" s="612"/>
      <c r="G80" s="612"/>
      <c r="H80" s="613"/>
    </row>
    <row r="81" spans="2:8" x14ac:dyDescent="0.25">
      <c r="B81" s="54"/>
      <c r="C81" s="147"/>
      <c r="D81" s="546"/>
      <c r="E81" s="546"/>
      <c r="F81" s="612"/>
      <c r="G81" s="612"/>
      <c r="H81" s="613"/>
    </row>
    <row r="82" spans="2:8" x14ac:dyDescent="0.25">
      <c r="B82" s="54"/>
      <c r="C82" s="147"/>
      <c r="D82" s="546"/>
      <c r="E82" s="546"/>
      <c r="F82" s="612"/>
      <c r="G82" s="612"/>
      <c r="H82" s="613"/>
    </row>
    <row r="83" spans="2:8" x14ac:dyDescent="0.25">
      <c r="B83" s="54"/>
      <c r="C83" s="147"/>
      <c r="D83" s="546"/>
      <c r="E83" s="546"/>
      <c r="F83" s="612"/>
      <c r="G83" s="612"/>
      <c r="H83" s="613"/>
    </row>
    <row r="84" spans="2:8" x14ac:dyDescent="0.25">
      <c r="B84" s="54"/>
      <c r="C84" s="147"/>
      <c r="D84" s="546"/>
      <c r="E84" s="546"/>
      <c r="F84" s="612"/>
      <c r="G84" s="612"/>
      <c r="H84" s="613"/>
    </row>
    <row r="85" spans="2:8" x14ac:dyDescent="0.25">
      <c r="B85" s="54"/>
      <c r="C85" s="147"/>
      <c r="D85" s="546"/>
      <c r="E85" s="546"/>
      <c r="F85" s="612"/>
      <c r="G85" s="612"/>
      <c r="H85" s="613"/>
    </row>
    <row r="86" spans="2:8" x14ac:dyDescent="0.25">
      <c r="B86" s="54"/>
      <c r="C86" s="147"/>
      <c r="D86" s="546"/>
      <c r="E86" s="546"/>
      <c r="F86" s="612"/>
      <c r="G86" s="612"/>
      <c r="H86" s="613"/>
    </row>
    <row r="87" spans="2:8" x14ac:dyDescent="0.25">
      <c r="B87" s="54"/>
      <c r="C87" s="147"/>
      <c r="D87" s="546"/>
      <c r="E87" s="546"/>
      <c r="F87" s="612"/>
      <c r="G87" s="612"/>
      <c r="H87" s="613"/>
    </row>
    <row r="88" spans="2:8" x14ac:dyDescent="0.25">
      <c r="B88" s="54"/>
      <c r="C88" s="147"/>
      <c r="D88" s="546"/>
      <c r="E88" s="546"/>
      <c r="F88" s="612"/>
      <c r="G88" s="612"/>
      <c r="H88" s="613"/>
    </row>
    <row r="89" spans="2:8" x14ac:dyDescent="0.25">
      <c r="B89" s="54"/>
      <c r="C89" s="147"/>
      <c r="D89" s="546"/>
      <c r="E89" s="546"/>
      <c r="F89" s="612"/>
      <c r="G89" s="612"/>
      <c r="H89" s="613"/>
    </row>
    <row r="90" spans="2:8" x14ac:dyDescent="0.25">
      <c r="B90" s="54"/>
      <c r="C90" s="147"/>
      <c r="D90" s="546"/>
      <c r="E90" s="546"/>
      <c r="F90" s="612"/>
      <c r="G90" s="612"/>
      <c r="H90" s="613"/>
    </row>
    <row r="91" spans="2:8" x14ac:dyDescent="0.25">
      <c r="B91" s="54"/>
      <c r="C91" s="147"/>
      <c r="D91" s="546"/>
      <c r="E91" s="546"/>
      <c r="F91" s="612"/>
      <c r="G91" s="612"/>
      <c r="H91" s="613"/>
    </row>
    <row r="92" spans="2:8" x14ac:dyDescent="0.25">
      <c r="B92" s="54"/>
      <c r="C92" s="147"/>
      <c r="D92" s="546"/>
      <c r="E92" s="546"/>
      <c r="F92" s="612"/>
      <c r="G92" s="612"/>
      <c r="H92" s="613"/>
    </row>
    <row r="93" spans="2:8" x14ac:dyDescent="0.25">
      <c r="B93" s="54"/>
      <c r="C93" s="147"/>
      <c r="D93" s="546"/>
      <c r="E93" s="546"/>
      <c r="F93" s="612"/>
      <c r="G93" s="612"/>
      <c r="H93" s="613"/>
    </row>
    <row r="94" spans="2:8" x14ac:dyDescent="0.25">
      <c r="B94" s="54"/>
      <c r="C94" s="147"/>
      <c r="D94" s="546"/>
      <c r="E94" s="546"/>
      <c r="F94" s="612"/>
      <c r="G94" s="612"/>
      <c r="H94" s="613"/>
    </row>
    <row r="95" spans="2:8" x14ac:dyDescent="0.25">
      <c r="B95" s="54"/>
      <c r="C95" s="147"/>
      <c r="D95" s="546"/>
      <c r="E95" s="546"/>
      <c r="F95" s="612"/>
      <c r="G95" s="612"/>
      <c r="H95" s="613"/>
    </row>
    <row r="96" spans="2:8" x14ac:dyDescent="0.25">
      <c r="B96" s="54"/>
      <c r="C96" s="147"/>
      <c r="D96" s="546"/>
      <c r="E96" s="546"/>
      <c r="F96" s="612"/>
      <c r="G96" s="612"/>
      <c r="H96" s="613"/>
    </row>
    <row r="97" spans="2:8" x14ac:dyDescent="0.25">
      <c r="B97" s="54"/>
      <c r="C97" s="147"/>
      <c r="D97" s="546"/>
      <c r="E97" s="546"/>
      <c r="F97" s="612"/>
      <c r="G97" s="612"/>
      <c r="H97" s="613"/>
    </row>
    <row r="98" spans="2:8" x14ac:dyDescent="0.25">
      <c r="B98" s="54"/>
      <c r="C98" s="147"/>
      <c r="D98" s="546"/>
      <c r="E98" s="546"/>
      <c r="F98" s="612"/>
      <c r="G98" s="612"/>
      <c r="H98" s="613"/>
    </row>
    <row r="99" spans="2:8" x14ac:dyDescent="0.25">
      <c r="B99" s="54"/>
      <c r="C99" s="147"/>
      <c r="D99" s="546"/>
      <c r="E99" s="546"/>
      <c r="F99" s="612"/>
      <c r="G99" s="612"/>
      <c r="H99" s="613"/>
    </row>
    <row r="100" spans="2:8" ht="15.75" thickBot="1" x14ac:dyDescent="0.3">
      <c r="B100" s="60"/>
      <c r="C100" s="148"/>
      <c r="D100" s="550"/>
      <c r="E100" s="550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F5CD91C3-0D86-427B-B13B-0F5E9C2F2A2A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304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4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CF5A6-C1E6-44EA-AAD5-EA40AD2451C0}">
  <sheetPr codeName="Sheet57">
    <tabColor theme="1"/>
    <pageSetUpPr fitToPage="1"/>
  </sheetPr>
  <dimension ref="B1:BF101"/>
  <sheetViews>
    <sheetView showGridLines="0" topLeftCell="U1" zoomScaleNormal="100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43613</v>
      </c>
      <c r="N5" s="567" t="str">
        <f ca="1">"Oil Sales for "&amp;TEXT(L5,"MM-DD-YY")</f>
        <v>Oil Sales for 05-28-19</v>
      </c>
      <c r="O5" s="568"/>
      <c r="P5" s="96">
        <f>SUM(AC14:AC37)</f>
        <v>371.28</v>
      </c>
      <c r="Q5" s="10"/>
      <c r="R5" s="610" t="str">
        <f ca="1">"Flare Total For "&amp;TEXT(L5,"MM-DD-YY")</f>
        <v>Flare Total For 05-28-19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230</v>
      </c>
      <c r="M6" s="10"/>
      <c r="N6" s="571" t="str">
        <f ca="1">"Gas Sales for "&amp;TEXT(L5,"MM-DD-YY")</f>
        <v>Gas Sales for 05-28-19</v>
      </c>
      <c r="O6" s="572"/>
      <c r="P6" s="132">
        <v>4225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704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37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539" t="s">
        <v>3</v>
      </c>
      <c r="F11" s="539" t="s">
        <v>31</v>
      </c>
      <c r="G11" s="539" t="s">
        <v>32</v>
      </c>
      <c r="H11" s="54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39" t="s">
        <v>40</v>
      </c>
      <c r="N11" s="540" t="s">
        <v>42</v>
      </c>
      <c r="O11" s="38" t="s">
        <v>2</v>
      </c>
      <c r="P11" s="539" t="s">
        <v>6</v>
      </c>
      <c r="Q11" s="54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39" t="s">
        <v>6</v>
      </c>
      <c r="AD11" s="539" t="s">
        <v>102</v>
      </c>
      <c r="AE11" s="539" t="s">
        <v>50</v>
      </c>
      <c r="AF11" s="54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444</v>
      </c>
      <c r="E14" s="196">
        <v>56</v>
      </c>
      <c r="F14" s="196">
        <v>1.75</v>
      </c>
      <c r="G14" s="197">
        <v>221</v>
      </c>
      <c r="H14" s="204">
        <v>184</v>
      </c>
      <c r="I14" s="322"/>
      <c r="J14" s="160"/>
      <c r="K14" s="65"/>
      <c r="L14" s="49"/>
      <c r="M14" s="538"/>
      <c r="N14" s="52"/>
      <c r="O14" s="54">
        <v>4289</v>
      </c>
      <c r="P14" s="538">
        <v>9</v>
      </c>
      <c r="Q14" s="538">
        <v>30</v>
      </c>
      <c r="R14" s="21">
        <f>P14</f>
        <v>9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133077</v>
      </c>
      <c r="X14" s="113">
        <f ca="1">IFERROR(('Main Tab'!$D$10-W14)/'Main Tab'!$D$10,1)</f>
        <v>0.25072631863429573</v>
      </c>
      <c r="Y14" s="218"/>
      <c r="Z14" s="220">
        <v>3</v>
      </c>
      <c r="AA14" s="49"/>
      <c r="AB14" s="49"/>
      <c r="AC14" s="538"/>
      <c r="AD14" s="104"/>
      <c r="AE14" s="106"/>
      <c r="AF14" s="108"/>
      <c r="AI14" s="83">
        <f ca="1">$L$5+B14</f>
        <v>43613.291666666664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30</v>
      </c>
      <c r="AR14" s="81">
        <f t="shared" ref="AR14:AR37" si="1">IF(O14="","",O14)</f>
        <v>4289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0.875</v>
      </c>
      <c r="AV14" s="81">
        <f t="shared" ref="AV14:AZ37" si="3">IF(F14="","",F14)</f>
        <v>1.75</v>
      </c>
      <c r="AW14" s="81">
        <f t="shared" si="3"/>
        <v>221</v>
      </c>
      <c r="AX14" s="81">
        <f t="shared" si="3"/>
        <v>184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444</v>
      </c>
      <c r="BC14" s="81">
        <f t="shared" ref="BC14:BC37" si="5">IF(H14="","",H14)</f>
        <v>184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43613.333333333328</v>
      </c>
      <c r="C15" s="205"/>
      <c r="D15" s="538">
        <v>437</v>
      </c>
      <c r="E15" s="538">
        <v>56</v>
      </c>
      <c r="F15" s="538">
        <v>1.75</v>
      </c>
      <c r="G15" s="51">
        <v>212</v>
      </c>
      <c r="H15" s="206">
        <v>184</v>
      </c>
      <c r="I15" s="322"/>
      <c r="J15" s="160"/>
      <c r="K15" s="65"/>
      <c r="L15" s="49"/>
      <c r="M15" s="538"/>
      <c r="N15" s="52"/>
      <c r="O15" s="54">
        <v>4084</v>
      </c>
      <c r="P15" s="538">
        <v>10</v>
      </c>
      <c r="Q15" s="52">
        <v>29</v>
      </c>
      <c r="R15" s="23">
        <f>P15+R14</f>
        <v>19</v>
      </c>
      <c r="S15" s="24">
        <f>Q15+S14</f>
        <v>59</v>
      </c>
      <c r="T15" s="62"/>
      <c r="U15" s="62"/>
      <c r="V15" s="62"/>
      <c r="W15" s="114">
        <f t="shared" ref="W15:W37" ca="1" si="6">W14-Q15</f>
        <v>133048</v>
      </c>
      <c r="X15" s="115">
        <f ca="1">IFERROR(('Main Tab'!$D$10-W15)/'Main Tab'!$D$10,1)</f>
        <v>0.25088959956758705</v>
      </c>
      <c r="Y15" s="110"/>
      <c r="Z15" s="221">
        <v>3</v>
      </c>
      <c r="AA15" s="49"/>
      <c r="AB15" s="49"/>
      <c r="AC15" s="538"/>
      <c r="AD15" s="104"/>
      <c r="AE15" s="106"/>
      <c r="AF15" s="108"/>
      <c r="AI15" s="83">
        <f ca="1">B15</f>
        <v>43613.333333333328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10</v>
      </c>
      <c r="AQ15" s="81">
        <f t="shared" si="0"/>
        <v>29</v>
      </c>
      <c r="AR15" s="81">
        <f t="shared" si="1"/>
        <v>4084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1.75</v>
      </c>
      <c r="AW15" s="81">
        <f t="shared" si="3"/>
        <v>212</v>
      </c>
      <c r="AX15" s="81">
        <f t="shared" si="3"/>
        <v>184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437</v>
      </c>
      <c r="BC15" s="81">
        <f t="shared" si="5"/>
        <v>184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43613.374999999993</v>
      </c>
      <c r="C16" s="205"/>
      <c r="D16" s="538">
        <v>441</v>
      </c>
      <c r="E16" s="538">
        <v>56</v>
      </c>
      <c r="F16" s="538">
        <v>1.75</v>
      </c>
      <c r="G16" s="51">
        <v>218</v>
      </c>
      <c r="H16" s="206">
        <v>183</v>
      </c>
      <c r="I16" s="322"/>
      <c r="J16" s="160"/>
      <c r="K16" s="65"/>
      <c r="L16" s="49"/>
      <c r="M16" s="538"/>
      <c r="N16" s="52"/>
      <c r="O16" s="54">
        <v>4264</v>
      </c>
      <c r="P16" s="538">
        <v>9</v>
      </c>
      <c r="Q16" s="52">
        <v>32</v>
      </c>
      <c r="R16" s="23">
        <f t="shared" ref="R16:S31" si="13">P16+R15</f>
        <v>28</v>
      </c>
      <c r="S16" s="24">
        <f t="shared" si="13"/>
        <v>91</v>
      </c>
      <c r="T16" s="62"/>
      <c r="U16" s="62"/>
      <c r="V16" s="62"/>
      <c r="W16" s="114">
        <f t="shared" ca="1" si="6"/>
        <v>133016</v>
      </c>
      <c r="X16" s="115">
        <f ca="1">IFERROR(('Main Tab'!$D$10-W16)/'Main Tab'!$D$10,1)</f>
        <v>0.25106977163190847</v>
      </c>
      <c r="Y16" s="110"/>
      <c r="Z16" s="221">
        <v>3</v>
      </c>
      <c r="AA16" s="49"/>
      <c r="AB16" s="49"/>
      <c r="AC16" s="538"/>
      <c r="AD16" s="104"/>
      <c r="AE16" s="106"/>
      <c r="AF16" s="108"/>
      <c r="AI16" s="83">
        <f ca="1">B16</f>
        <v>43613.374999999993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9</v>
      </c>
      <c r="AQ16" s="81">
        <f t="shared" si="0"/>
        <v>32</v>
      </c>
      <c r="AR16" s="81">
        <f t="shared" si="1"/>
        <v>4264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1.75</v>
      </c>
      <c r="AW16" s="81">
        <f t="shared" si="3"/>
        <v>218</v>
      </c>
      <c r="AX16" s="81">
        <f t="shared" si="3"/>
        <v>183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441</v>
      </c>
      <c r="BC16" s="81">
        <f t="shared" si="5"/>
        <v>183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43613.416666666657</v>
      </c>
      <c r="C17" s="205"/>
      <c r="D17" s="538">
        <v>440</v>
      </c>
      <c r="E17" s="538">
        <v>56</v>
      </c>
      <c r="F17" s="538">
        <v>1.75</v>
      </c>
      <c r="G17" s="51">
        <v>212</v>
      </c>
      <c r="H17" s="206">
        <v>185</v>
      </c>
      <c r="I17" s="322"/>
      <c r="J17" s="160"/>
      <c r="K17" s="65"/>
      <c r="L17" s="49"/>
      <c r="M17" s="538"/>
      <c r="N17" s="52"/>
      <c r="O17" s="54">
        <v>4201</v>
      </c>
      <c r="P17" s="538">
        <v>12</v>
      </c>
      <c r="Q17" s="52">
        <v>30</v>
      </c>
      <c r="R17" s="23">
        <f t="shared" si="13"/>
        <v>40</v>
      </c>
      <c r="S17" s="24">
        <f t="shared" si="13"/>
        <v>121</v>
      </c>
      <c r="T17" s="62"/>
      <c r="U17" s="172"/>
      <c r="V17" s="62"/>
      <c r="W17" s="114">
        <f t="shared" ca="1" si="6"/>
        <v>132986</v>
      </c>
      <c r="X17" s="115">
        <f ca="1">IFERROR(('Main Tab'!$D$10-W17)/'Main Tab'!$D$10,1)</f>
        <v>0.2512386829422098</v>
      </c>
      <c r="Y17" s="110"/>
      <c r="Z17" s="221">
        <v>4</v>
      </c>
      <c r="AA17" s="49"/>
      <c r="AB17" s="49"/>
      <c r="AC17" s="538"/>
      <c r="AD17" s="104"/>
      <c r="AE17" s="106"/>
      <c r="AF17" s="108"/>
      <c r="AI17" s="83">
        <f t="shared" ref="AI17:AI37" ca="1" si="15">B17</f>
        <v>43613.416666666657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12</v>
      </c>
      <c r="AQ17" s="81">
        <f t="shared" si="0"/>
        <v>30</v>
      </c>
      <c r="AR17" s="81">
        <f t="shared" si="1"/>
        <v>4201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1.75</v>
      </c>
      <c r="AW17" s="81">
        <f t="shared" si="3"/>
        <v>212</v>
      </c>
      <c r="AX17" s="81">
        <f t="shared" si="3"/>
        <v>185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440</v>
      </c>
      <c r="BC17" s="81">
        <f t="shared" si="5"/>
        <v>185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43613.458333333321</v>
      </c>
      <c r="C18" s="205"/>
      <c r="D18" s="538">
        <v>440</v>
      </c>
      <c r="E18" s="51">
        <v>56</v>
      </c>
      <c r="F18" s="538">
        <v>1.75</v>
      </c>
      <c r="G18" s="51">
        <v>200</v>
      </c>
      <c r="H18" s="206">
        <v>187</v>
      </c>
      <c r="I18" s="322"/>
      <c r="J18" s="160"/>
      <c r="K18" s="65"/>
      <c r="L18" s="49"/>
      <c r="M18" s="538"/>
      <c r="N18" s="52"/>
      <c r="O18" s="54">
        <v>4211</v>
      </c>
      <c r="P18" s="538">
        <v>9</v>
      </c>
      <c r="Q18" s="52">
        <v>28</v>
      </c>
      <c r="R18" s="23">
        <f t="shared" si="13"/>
        <v>49</v>
      </c>
      <c r="S18" s="24">
        <f t="shared" si="13"/>
        <v>149</v>
      </c>
      <c r="T18" s="62"/>
      <c r="U18" s="62"/>
      <c r="V18" s="62"/>
      <c r="W18" s="114">
        <f t="shared" ca="1" si="6"/>
        <v>132958</v>
      </c>
      <c r="X18" s="115">
        <f ca="1">IFERROR(('Main Tab'!$D$10-W18)/'Main Tab'!$D$10,1)</f>
        <v>0.25139633349849105</v>
      </c>
      <c r="Y18" s="110"/>
      <c r="Z18" s="221">
        <v>4</v>
      </c>
      <c r="AA18" s="49"/>
      <c r="AB18" s="49"/>
      <c r="AC18" s="538"/>
      <c r="AD18" s="104"/>
      <c r="AE18" s="106"/>
      <c r="AF18" s="108"/>
      <c r="AI18" s="83">
        <f t="shared" ca="1" si="15"/>
        <v>43613.458333333321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9</v>
      </c>
      <c r="AQ18" s="81">
        <f t="shared" si="0"/>
        <v>28</v>
      </c>
      <c r="AR18" s="81">
        <f t="shared" si="1"/>
        <v>4211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1.75</v>
      </c>
      <c r="AW18" s="81">
        <f t="shared" si="3"/>
        <v>200</v>
      </c>
      <c r="AX18" s="81">
        <f t="shared" si="3"/>
        <v>187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440</v>
      </c>
      <c r="BC18" s="81">
        <f t="shared" si="5"/>
        <v>187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43613.499999999985</v>
      </c>
      <c r="C19" s="205"/>
      <c r="D19" s="538">
        <v>440</v>
      </c>
      <c r="E19" s="51">
        <v>56</v>
      </c>
      <c r="F19" s="538">
        <v>1.75</v>
      </c>
      <c r="G19" s="51">
        <v>195</v>
      </c>
      <c r="H19" s="206">
        <v>189</v>
      </c>
      <c r="I19" s="322"/>
      <c r="J19" s="160"/>
      <c r="K19" s="65"/>
      <c r="L19" s="49"/>
      <c r="M19" s="538"/>
      <c r="N19" s="52"/>
      <c r="O19" s="54">
        <v>4173</v>
      </c>
      <c r="P19" s="538">
        <v>10</v>
      </c>
      <c r="Q19" s="52">
        <v>30</v>
      </c>
      <c r="R19" s="23">
        <f t="shared" si="13"/>
        <v>59</v>
      </c>
      <c r="S19" s="24">
        <f t="shared" si="13"/>
        <v>179</v>
      </c>
      <c r="T19" s="62"/>
      <c r="U19" s="62"/>
      <c r="V19" s="62"/>
      <c r="W19" s="114">
        <f t="shared" ca="1" si="6"/>
        <v>132928</v>
      </c>
      <c r="X19" s="115">
        <f ca="1">IFERROR(('Main Tab'!$D$10-W19)/'Main Tab'!$D$10,1)</f>
        <v>0.25156524480879239</v>
      </c>
      <c r="Y19" s="110"/>
      <c r="Z19" s="221">
        <v>4</v>
      </c>
      <c r="AA19" s="49"/>
      <c r="AB19" s="49"/>
      <c r="AC19" s="538"/>
      <c r="AD19" s="104"/>
      <c r="AE19" s="106"/>
      <c r="AF19" s="108"/>
      <c r="AI19" s="83">
        <f t="shared" ca="1" si="15"/>
        <v>43613.499999999985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10</v>
      </c>
      <c r="AQ19" s="81">
        <f t="shared" si="0"/>
        <v>30</v>
      </c>
      <c r="AR19" s="81">
        <f t="shared" si="1"/>
        <v>4173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1.75</v>
      </c>
      <c r="AW19" s="81">
        <f t="shared" si="3"/>
        <v>195</v>
      </c>
      <c r="AX19" s="81">
        <f t="shared" si="3"/>
        <v>189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440</v>
      </c>
      <c r="BC19" s="81">
        <f t="shared" si="5"/>
        <v>189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43613.54166666665</v>
      </c>
      <c r="C20" s="205"/>
      <c r="D20" s="538">
        <v>440</v>
      </c>
      <c r="E20" s="51">
        <v>56</v>
      </c>
      <c r="F20" s="543">
        <v>1.75</v>
      </c>
      <c r="G20" s="51">
        <v>207</v>
      </c>
      <c r="H20" s="206">
        <v>189</v>
      </c>
      <c r="I20" s="322"/>
      <c r="J20" s="160"/>
      <c r="K20" s="65"/>
      <c r="L20" s="49"/>
      <c r="M20" s="538"/>
      <c r="N20" s="52"/>
      <c r="O20" s="54">
        <v>4221</v>
      </c>
      <c r="P20" s="538">
        <v>9</v>
      </c>
      <c r="Q20" s="52">
        <v>28</v>
      </c>
      <c r="R20" s="23">
        <f t="shared" si="13"/>
        <v>68</v>
      </c>
      <c r="S20" s="24">
        <f t="shared" si="13"/>
        <v>207</v>
      </c>
      <c r="T20" s="62"/>
      <c r="U20" s="62"/>
      <c r="V20" s="62"/>
      <c r="W20" s="114">
        <f t="shared" ca="1" si="6"/>
        <v>132900</v>
      </c>
      <c r="X20" s="115">
        <f ca="1">IFERROR(('Main Tab'!$D$10-W20)/'Main Tab'!$D$10,1)</f>
        <v>0.25172289536507364</v>
      </c>
      <c r="Y20" s="110"/>
      <c r="Z20" s="221">
        <v>4</v>
      </c>
      <c r="AA20" s="49"/>
      <c r="AB20" s="49"/>
      <c r="AC20" s="538"/>
      <c r="AD20" s="104"/>
      <c r="AE20" s="106"/>
      <c r="AF20" s="108"/>
      <c r="AI20" s="83">
        <f t="shared" ca="1" si="15"/>
        <v>43613.54166666665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9</v>
      </c>
      <c r="AQ20" s="81">
        <f t="shared" si="0"/>
        <v>28</v>
      </c>
      <c r="AR20" s="81">
        <f t="shared" si="1"/>
        <v>4221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1.75</v>
      </c>
      <c r="AW20" s="81">
        <f t="shared" si="3"/>
        <v>207</v>
      </c>
      <c r="AX20" s="81">
        <f t="shared" si="3"/>
        <v>189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440</v>
      </c>
      <c r="BC20" s="81">
        <f t="shared" si="5"/>
        <v>189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43613.583333333314</v>
      </c>
      <c r="C21" s="205"/>
      <c r="D21" s="538">
        <v>439</v>
      </c>
      <c r="E21" s="51">
        <v>56</v>
      </c>
      <c r="F21" s="543">
        <v>1.75</v>
      </c>
      <c r="G21" s="51">
        <v>211</v>
      </c>
      <c r="H21" s="206">
        <v>189</v>
      </c>
      <c r="I21" s="322"/>
      <c r="J21" s="160"/>
      <c r="K21" s="65"/>
      <c r="L21" s="49"/>
      <c r="M21" s="538"/>
      <c r="N21" s="52"/>
      <c r="O21" s="54">
        <v>4253</v>
      </c>
      <c r="P21" s="538">
        <v>10</v>
      </c>
      <c r="Q21" s="52">
        <v>30</v>
      </c>
      <c r="R21" s="23">
        <f t="shared" si="13"/>
        <v>78</v>
      </c>
      <c r="S21" s="24">
        <f t="shared" si="13"/>
        <v>237</v>
      </c>
      <c r="T21" s="62"/>
      <c r="U21" s="62"/>
      <c r="V21" s="62"/>
      <c r="W21" s="114">
        <f t="shared" ca="1" si="6"/>
        <v>132870</v>
      </c>
      <c r="X21" s="115">
        <f ca="1">IFERROR(('Main Tab'!$D$10-W21)/'Main Tab'!$D$10,1)</f>
        <v>0.25189180667537497</v>
      </c>
      <c r="Y21" s="110"/>
      <c r="Z21" s="221">
        <v>5</v>
      </c>
      <c r="AA21" s="49">
        <v>8744101</v>
      </c>
      <c r="AB21" s="49" t="s">
        <v>170</v>
      </c>
      <c r="AC21" s="538">
        <v>185.64</v>
      </c>
      <c r="AD21" s="104" t="s">
        <v>171</v>
      </c>
      <c r="AE21" s="106">
        <v>50</v>
      </c>
      <c r="AF21" s="108">
        <v>5.0000000000000001E-4</v>
      </c>
      <c r="AI21" s="83">
        <f t="shared" ca="1" si="15"/>
        <v>43613.583333333314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10</v>
      </c>
      <c r="AQ21" s="81">
        <f t="shared" si="0"/>
        <v>30</v>
      </c>
      <c r="AR21" s="81">
        <f t="shared" si="1"/>
        <v>4253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1.75</v>
      </c>
      <c r="AW21" s="81">
        <f t="shared" si="3"/>
        <v>211</v>
      </c>
      <c r="AX21" s="81">
        <f t="shared" si="3"/>
        <v>189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439</v>
      </c>
      <c r="BC21" s="81">
        <f t="shared" si="5"/>
        <v>189</v>
      </c>
      <c r="BD21" s="81">
        <f t="shared" si="10"/>
        <v>5.0000000000000001E-4</v>
      </c>
      <c r="BE21" s="81">
        <f t="shared" si="11"/>
        <v>50</v>
      </c>
      <c r="BF21" s="84" t="str">
        <f t="shared" si="12"/>
        <v>Ticket No: 8744101 185.64 bbls sold</v>
      </c>
    </row>
    <row r="22" spans="2:58" x14ac:dyDescent="0.25">
      <c r="B22" s="189">
        <f t="shared" ca="1" si="14"/>
        <v>43613.624999999978</v>
      </c>
      <c r="C22" s="205"/>
      <c r="D22" s="538">
        <v>436</v>
      </c>
      <c r="E22" s="51">
        <v>56</v>
      </c>
      <c r="F22" s="543">
        <v>1.75</v>
      </c>
      <c r="G22" s="51">
        <v>215</v>
      </c>
      <c r="H22" s="206">
        <v>187</v>
      </c>
      <c r="I22" s="322"/>
      <c r="J22" s="160"/>
      <c r="K22" s="65"/>
      <c r="L22" s="49"/>
      <c r="M22" s="538"/>
      <c r="N22" s="52"/>
      <c r="O22" s="54">
        <v>4423</v>
      </c>
      <c r="P22" s="538">
        <v>9</v>
      </c>
      <c r="Q22" s="52">
        <v>29</v>
      </c>
      <c r="R22" s="23">
        <f t="shared" si="13"/>
        <v>87</v>
      </c>
      <c r="S22" s="24">
        <f t="shared" si="13"/>
        <v>266</v>
      </c>
      <c r="T22" s="62"/>
      <c r="U22" s="62"/>
      <c r="V22" s="62"/>
      <c r="W22" s="114">
        <f t="shared" ca="1" si="6"/>
        <v>132841</v>
      </c>
      <c r="X22" s="115">
        <f ca="1">IFERROR(('Main Tab'!$D$10-W22)/'Main Tab'!$D$10,1)</f>
        <v>0.2520550876086663</v>
      </c>
      <c r="Y22" s="110"/>
      <c r="Z22" s="221">
        <v>4</v>
      </c>
      <c r="AA22" s="49"/>
      <c r="AB22" s="49"/>
      <c r="AC22" s="538"/>
      <c r="AD22" s="104"/>
      <c r="AE22" s="106"/>
      <c r="AF22" s="108"/>
      <c r="AI22" s="83">
        <f t="shared" ca="1" si="15"/>
        <v>43613.624999999978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29</v>
      </c>
      <c r="AR22" s="81">
        <f t="shared" si="1"/>
        <v>4423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1.75</v>
      </c>
      <c r="AW22" s="81">
        <f t="shared" si="3"/>
        <v>215</v>
      </c>
      <c r="AX22" s="81">
        <f t="shared" si="3"/>
        <v>187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436</v>
      </c>
      <c r="BC22" s="81">
        <f t="shared" si="5"/>
        <v>187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43613.666666666642</v>
      </c>
      <c r="C23" s="205"/>
      <c r="D23" s="538">
        <v>433</v>
      </c>
      <c r="E23" s="51">
        <v>56</v>
      </c>
      <c r="F23" s="543">
        <v>1.75</v>
      </c>
      <c r="G23" s="51">
        <v>235</v>
      </c>
      <c r="H23" s="206">
        <v>186</v>
      </c>
      <c r="I23" s="322"/>
      <c r="J23" s="160"/>
      <c r="K23" s="65"/>
      <c r="L23" s="49"/>
      <c r="M23" s="538"/>
      <c r="N23" s="52"/>
      <c r="O23" s="54">
        <v>4452</v>
      </c>
      <c r="P23" s="538">
        <v>10</v>
      </c>
      <c r="Q23" s="52">
        <v>30</v>
      </c>
      <c r="R23" s="23">
        <f t="shared" si="13"/>
        <v>97</v>
      </c>
      <c r="S23" s="24">
        <f t="shared" si="13"/>
        <v>296</v>
      </c>
      <c r="T23" s="62"/>
      <c r="U23" s="62"/>
      <c r="V23" s="62"/>
      <c r="W23" s="114">
        <f t="shared" ca="1" si="6"/>
        <v>132811</v>
      </c>
      <c r="X23" s="115">
        <f ca="1">IFERROR(('Main Tab'!$D$10-W23)/'Main Tab'!$D$10,1)</f>
        <v>0.25222399891896763</v>
      </c>
      <c r="Y23" s="110"/>
      <c r="Z23" s="221">
        <v>4</v>
      </c>
      <c r="AA23" s="49"/>
      <c r="AB23" s="49"/>
      <c r="AC23" s="538"/>
      <c r="AD23" s="104"/>
      <c r="AE23" s="106"/>
      <c r="AF23" s="108"/>
      <c r="AI23" s="83">
        <f t="shared" ca="1" si="15"/>
        <v>43613.666666666642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10</v>
      </c>
      <c r="AQ23" s="81">
        <f t="shared" si="0"/>
        <v>30</v>
      </c>
      <c r="AR23" s="81">
        <f t="shared" si="1"/>
        <v>4452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1.75</v>
      </c>
      <c r="AW23" s="81">
        <f t="shared" si="3"/>
        <v>235</v>
      </c>
      <c r="AX23" s="81">
        <f t="shared" si="3"/>
        <v>186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433</v>
      </c>
      <c r="BC23" s="81">
        <f t="shared" si="5"/>
        <v>186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43613.708333333307</v>
      </c>
      <c r="C24" s="205"/>
      <c r="D24" s="538">
        <v>432</v>
      </c>
      <c r="E24" s="51">
        <v>56</v>
      </c>
      <c r="F24" s="543">
        <v>1.75</v>
      </c>
      <c r="G24" s="51">
        <v>215</v>
      </c>
      <c r="H24" s="206">
        <v>185</v>
      </c>
      <c r="I24" s="322"/>
      <c r="J24" s="160"/>
      <c r="K24" s="65"/>
      <c r="L24" s="49"/>
      <c r="M24" s="538"/>
      <c r="N24" s="52"/>
      <c r="O24" s="54">
        <v>4267</v>
      </c>
      <c r="P24" s="538">
        <v>9</v>
      </c>
      <c r="Q24" s="52">
        <v>28</v>
      </c>
      <c r="R24" s="23">
        <f t="shared" si="13"/>
        <v>106</v>
      </c>
      <c r="S24" s="24">
        <f t="shared" si="13"/>
        <v>324</v>
      </c>
      <c r="T24" s="62"/>
      <c r="U24" s="62"/>
      <c r="V24" s="62"/>
      <c r="W24" s="114">
        <f t="shared" ca="1" si="6"/>
        <v>132783</v>
      </c>
      <c r="X24" s="115">
        <f ca="1">IFERROR(('Main Tab'!$D$10-W24)/'Main Tab'!$D$10,1)</f>
        <v>0.25238164947524888</v>
      </c>
      <c r="Y24" s="110"/>
      <c r="Z24" s="221">
        <v>4</v>
      </c>
      <c r="AA24" s="49"/>
      <c r="AB24" s="49"/>
      <c r="AC24" s="538"/>
      <c r="AD24" s="104"/>
      <c r="AE24" s="106"/>
      <c r="AF24" s="108"/>
      <c r="AI24" s="83">
        <f t="shared" ca="1" si="15"/>
        <v>43613.708333333307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9</v>
      </c>
      <c r="AQ24" s="81">
        <f t="shared" si="0"/>
        <v>28</v>
      </c>
      <c r="AR24" s="81">
        <f t="shared" si="1"/>
        <v>4267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1.75</v>
      </c>
      <c r="AW24" s="81">
        <f t="shared" si="3"/>
        <v>215</v>
      </c>
      <c r="AX24" s="81">
        <f t="shared" si="3"/>
        <v>185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432</v>
      </c>
      <c r="BC24" s="81">
        <f t="shared" si="5"/>
        <v>185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43613.749999999971</v>
      </c>
      <c r="C25" s="205"/>
      <c r="D25" s="538">
        <v>438</v>
      </c>
      <c r="E25" s="51">
        <v>56</v>
      </c>
      <c r="F25" s="543">
        <v>1.75</v>
      </c>
      <c r="G25" s="51">
        <v>216</v>
      </c>
      <c r="H25" s="206">
        <v>189</v>
      </c>
      <c r="I25" s="322"/>
      <c r="J25" s="160"/>
      <c r="K25" s="65"/>
      <c r="L25" s="49"/>
      <c r="M25" s="538"/>
      <c r="N25" s="52"/>
      <c r="O25" s="54">
        <v>4286</v>
      </c>
      <c r="P25" s="538">
        <v>9</v>
      </c>
      <c r="Q25" s="52">
        <v>28</v>
      </c>
      <c r="R25" s="23">
        <f t="shared" si="13"/>
        <v>115</v>
      </c>
      <c r="S25" s="24">
        <f t="shared" si="13"/>
        <v>352</v>
      </c>
      <c r="T25" s="62"/>
      <c r="U25" s="62"/>
      <c r="V25" s="62"/>
      <c r="W25" s="114">
        <f t="shared" ca="1" si="6"/>
        <v>132755</v>
      </c>
      <c r="X25" s="115">
        <f ca="1">IFERROR(('Main Tab'!$D$10-W25)/'Main Tab'!$D$10,1)</f>
        <v>0.25253930003153013</v>
      </c>
      <c r="Y25" s="110"/>
      <c r="Z25" s="221">
        <v>4</v>
      </c>
      <c r="AA25" s="49"/>
      <c r="AB25" s="49"/>
      <c r="AC25" s="538"/>
      <c r="AD25" s="104"/>
      <c r="AE25" s="106"/>
      <c r="AF25" s="108"/>
      <c r="AI25" s="83">
        <f t="shared" ca="1" si="15"/>
        <v>43613.749999999971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28</v>
      </c>
      <c r="AR25" s="81">
        <f t="shared" si="1"/>
        <v>4286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1.75</v>
      </c>
      <c r="AW25" s="81">
        <f t="shared" si="3"/>
        <v>216</v>
      </c>
      <c r="AX25" s="81">
        <f t="shared" si="3"/>
        <v>189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438</v>
      </c>
      <c r="BC25" s="81">
        <f t="shared" si="5"/>
        <v>189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43613.791666666635</v>
      </c>
      <c r="C26" s="205"/>
      <c r="D26" s="538">
        <v>436</v>
      </c>
      <c r="E26" s="196">
        <v>56</v>
      </c>
      <c r="F26" s="196">
        <v>1.75</v>
      </c>
      <c r="G26" s="51">
        <v>216</v>
      </c>
      <c r="H26" s="206">
        <v>188</v>
      </c>
      <c r="I26" s="322"/>
      <c r="J26" s="160"/>
      <c r="K26" s="65"/>
      <c r="L26" s="49"/>
      <c r="M26" s="538"/>
      <c r="N26" s="52"/>
      <c r="O26" s="54">
        <v>4159</v>
      </c>
      <c r="P26" s="544">
        <v>10</v>
      </c>
      <c r="Q26" s="544">
        <v>30</v>
      </c>
      <c r="R26" s="23">
        <f t="shared" si="13"/>
        <v>125</v>
      </c>
      <c r="S26" s="24">
        <f t="shared" si="13"/>
        <v>382</v>
      </c>
      <c r="T26" s="62"/>
      <c r="U26" s="62"/>
      <c r="V26" s="62"/>
      <c r="W26" s="114">
        <f t="shared" ca="1" si="6"/>
        <v>132725</v>
      </c>
      <c r="X26" s="115">
        <f ca="1">IFERROR(('Main Tab'!$D$10-W26)/'Main Tab'!$D$10,1)</f>
        <v>0.25270821134183147</v>
      </c>
      <c r="Y26" s="110"/>
      <c r="Z26" s="220">
        <v>4</v>
      </c>
      <c r="AA26" s="49"/>
      <c r="AB26" s="49"/>
      <c r="AC26" s="538"/>
      <c r="AD26" s="104"/>
      <c r="AE26" s="106"/>
      <c r="AF26" s="108"/>
      <c r="AI26" s="83">
        <f t="shared" ca="1" si="15"/>
        <v>43613.791666666635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10</v>
      </c>
      <c r="AQ26" s="81">
        <f t="shared" si="0"/>
        <v>30</v>
      </c>
      <c r="AR26" s="81">
        <f t="shared" si="1"/>
        <v>4159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1.75</v>
      </c>
      <c r="AW26" s="81">
        <f t="shared" si="3"/>
        <v>216</v>
      </c>
      <c r="AX26" s="81">
        <f t="shared" si="3"/>
        <v>188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436</v>
      </c>
      <c r="BC26" s="81">
        <f t="shared" si="5"/>
        <v>188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43613.833333333299</v>
      </c>
      <c r="C27" s="205"/>
      <c r="D27" s="538">
        <v>437</v>
      </c>
      <c r="E27" s="544">
        <v>56</v>
      </c>
      <c r="F27" s="544">
        <v>1.75</v>
      </c>
      <c r="G27" s="51">
        <v>218</v>
      </c>
      <c r="H27" s="206">
        <v>186</v>
      </c>
      <c r="I27" s="322"/>
      <c r="J27" s="160"/>
      <c r="K27" s="65"/>
      <c r="L27" s="49"/>
      <c r="M27" s="538"/>
      <c r="N27" s="52"/>
      <c r="O27" s="54">
        <v>4267</v>
      </c>
      <c r="P27" s="544">
        <v>9</v>
      </c>
      <c r="Q27" s="52">
        <v>29</v>
      </c>
      <c r="R27" s="23">
        <f t="shared" si="13"/>
        <v>134</v>
      </c>
      <c r="S27" s="24">
        <f t="shared" si="13"/>
        <v>411</v>
      </c>
      <c r="T27" s="62"/>
      <c r="U27" s="62"/>
      <c r="V27" s="62"/>
      <c r="W27" s="114">
        <f t="shared" ca="1" si="6"/>
        <v>132696</v>
      </c>
      <c r="X27" s="115">
        <f ca="1">IFERROR(('Main Tab'!$D$10-W27)/'Main Tab'!$D$10,1)</f>
        <v>0.25287149227512273</v>
      </c>
      <c r="Y27" s="110"/>
      <c r="Z27" s="221">
        <v>5</v>
      </c>
      <c r="AA27" s="49"/>
      <c r="AB27" s="49"/>
      <c r="AC27" s="538"/>
      <c r="AD27" s="104"/>
      <c r="AE27" s="106"/>
      <c r="AF27" s="108"/>
      <c r="AI27" s="83">
        <f t="shared" ca="1" si="15"/>
        <v>43613.833333333299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9</v>
      </c>
      <c r="AQ27" s="81">
        <f t="shared" si="0"/>
        <v>29</v>
      </c>
      <c r="AR27" s="81">
        <f t="shared" si="1"/>
        <v>4267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1.75</v>
      </c>
      <c r="AW27" s="81">
        <f t="shared" si="3"/>
        <v>218</v>
      </c>
      <c r="AX27" s="81">
        <f t="shared" si="3"/>
        <v>186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437</v>
      </c>
      <c r="BC27" s="81">
        <f t="shared" si="5"/>
        <v>186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43613.874999999964</v>
      </c>
      <c r="C28" s="205"/>
      <c r="D28" s="538">
        <v>435</v>
      </c>
      <c r="E28" s="544">
        <v>56</v>
      </c>
      <c r="F28" s="544">
        <v>1.75</v>
      </c>
      <c r="G28" s="51">
        <v>225</v>
      </c>
      <c r="H28" s="206">
        <v>188</v>
      </c>
      <c r="I28" s="322"/>
      <c r="J28" s="160"/>
      <c r="K28" s="65"/>
      <c r="L28" s="49"/>
      <c r="M28" s="538"/>
      <c r="N28" s="52"/>
      <c r="O28" s="54">
        <v>4325</v>
      </c>
      <c r="P28" s="544">
        <v>12</v>
      </c>
      <c r="Q28" s="52">
        <v>32</v>
      </c>
      <c r="R28" s="23">
        <f t="shared" si="13"/>
        <v>146</v>
      </c>
      <c r="S28" s="24">
        <f t="shared" si="13"/>
        <v>443</v>
      </c>
      <c r="T28" s="62"/>
      <c r="U28" s="62"/>
      <c r="V28" s="62"/>
      <c r="W28" s="114">
        <f t="shared" ca="1" si="6"/>
        <v>132664</v>
      </c>
      <c r="X28" s="115">
        <f ca="1">IFERROR(('Main Tab'!$D$10-W28)/'Main Tab'!$D$10,1)</f>
        <v>0.25305166433944415</v>
      </c>
      <c r="Y28" s="110"/>
      <c r="Z28" s="221">
        <v>4</v>
      </c>
      <c r="AA28" s="49"/>
      <c r="AB28" s="49"/>
      <c r="AC28" s="538"/>
      <c r="AD28" s="104"/>
      <c r="AE28" s="106"/>
      <c r="AF28" s="108"/>
      <c r="AI28" s="83">
        <f t="shared" ca="1" si="15"/>
        <v>43613.874999999964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12</v>
      </c>
      <c r="AQ28" s="81">
        <f t="shared" si="0"/>
        <v>32</v>
      </c>
      <c r="AR28" s="81">
        <f t="shared" si="1"/>
        <v>4325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1.75</v>
      </c>
      <c r="AW28" s="81">
        <f t="shared" si="3"/>
        <v>225</v>
      </c>
      <c r="AX28" s="81">
        <f t="shared" si="3"/>
        <v>188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435</v>
      </c>
      <c r="BC28" s="81">
        <f t="shared" si="5"/>
        <v>188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43613.916666666628</v>
      </c>
      <c r="C29" s="205"/>
      <c r="D29" s="538">
        <v>436</v>
      </c>
      <c r="E29" s="544">
        <v>56</v>
      </c>
      <c r="F29" s="544">
        <v>1.75</v>
      </c>
      <c r="G29" s="51">
        <v>223</v>
      </c>
      <c r="H29" s="206">
        <v>182</v>
      </c>
      <c r="I29" s="322"/>
      <c r="J29" s="160"/>
      <c r="K29" s="65"/>
      <c r="L29" s="49"/>
      <c r="M29" s="538"/>
      <c r="N29" s="52"/>
      <c r="O29" s="54">
        <v>4272</v>
      </c>
      <c r="P29" s="544">
        <v>9</v>
      </c>
      <c r="Q29" s="52">
        <v>30</v>
      </c>
      <c r="R29" s="23">
        <f t="shared" si="13"/>
        <v>155</v>
      </c>
      <c r="S29" s="24">
        <f t="shared" si="13"/>
        <v>473</v>
      </c>
      <c r="T29" s="62"/>
      <c r="U29" s="62"/>
      <c r="V29" s="62"/>
      <c r="W29" s="114">
        <f t="shared" ca="1" si="6"/>
        <v>132634</v>
      </c>
      <c r="X29" s="115">
        <f ca="1">IFERROR(('Main Tab'!$D$10-W29)/'Main Tab'!$D$10,1)</f>
        <v>0.25322057564974548</v>
      </c>
      <c r="Y29" s="110"/>
      <c r="Z29" s="221">
        <v>4</v>
      </c>
      <c r="AA29" s="49"/>
      <c r="AB29" s="49"/>
      <c r="AC29" s="538"/>
      <c r="AD29" s="104"/>
      <c r="AE29" s="106"/>
      <c r="AF29" s="108"/>
      <c r="AI29" s="83">
        <f t="shared" ca="1" si="15"/>
        <v>43613.916666666628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9</v>
      </c>
      <c r="AQ29" s="81">
        <f t="shared" si="0"/>
        <v>30</v>
      </c>
      <c r="AR29" s="81">
        <f t="shared" si="1"/>
        <v>4272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1.75</v>
      </c>
      <c r="AW29" s="81">
        <f t="shared" si="3"/>
        <v>223</v>
      </c>
      <c r="AX29" s="81">
        <f t="shared" si="3"/>
        <v>182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436</v>
      </c>
      <c r="BC29" s="81">
        <f t="shared" si="5"/>
        <v>182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43613.958333333292</v>
      </c>
      <c r="C30" s="205"/>
      <c r="D30" s="538">
        <v>438</v>
      </c>
      <c r="E30" s="51">
        <v>56</v>
      </c>
      <c r="F30" s="544">
        <v>1.75</v>
      </c>
      <c r="G30" s="51">
        <v>222</v>
      </c>
      <c r="H30" s="206">
        <v>185</v>
      </c>
      <c r="I30" s="322"/>
      <c r="J30" s="160"/>
      <c r="K30" s="65"/>
      <c r="L30" s="49"/>
      <c r="M30" s="538"/>
      <c r="N30" s="52"/>
      <c r="O30" s="54">
        <v>4287</v>
      </c>
      <c r="P30" s="544">
        <v>10</v>
      </c>
      <c r="Q30" s="52">
        <v>28</v>
      </c>
      <c r="R30" s="23">
        <f t="shared" si="13"/>
        <v>165</v>
      </c>
      <c r="S30" s="24">
        <f t="shared" si="13"/>
        <v>501</v>
      </c>
      <c r="T30" s="62"/>
      <c r="U30" s="62"/>
      <c r="V30" s="62"/>
      <c r="W30" s="114">
        <f t="shared" ca="1" si="6"/>
        <v>132606</v>
      </c>
      <c r="X30" s="115">
        <f ca="1">IFERROR(('Main Tab'!$D$10-W30)/'Main Tab'!$D$10,1)</f>
        <v>0.25337822620602674</v>
      </c>
      <c r="Y30" s="110"/>
      <c r="Z30" s="221">
        <v>4</v>
      </c>
      <c r="AA30" s="49"/>
      <c r="AB30" s="49"/>
      <c r="AC30" s="538"/>
      <c r="AD30" s="104"/>
      <c r="AE30" s="106"/>
      <c r="AF30" s="108"/>
      <c r="AI30" s="83">
        <f t="shared" ca="1" si="15"/>
        <v>43613.958333333292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10</v>
      </c>
      <c r="AQ30" s="81">
        <f t="shared" si="0"/>
        <v>28</v>
      </c>
      <c r="AR30" s="81">
        <f t="shared" si="1"/>
        <v>4287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1.75</v>
      </c>
      <c r="AW30" s="81">
        <f t="shared" si="3"/>
        <v>222</v>
      </c>
      <c r="AX30" s="81">
        <f t="shared" si="3"/>
        <v>185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438</v>
      </c>
      <c r="BC30" s="81">
        <f t="shared" si="5"/>
        <v>185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43613.999999999956</v>
      </c>
      <c r="C31" s="205"/>
      <c r="D31" s="538">
        <v>436</v>
      </c>
      <c r="E31" s="51">
        <v>56</v>
      </c>
      <c r="F31" s="544">
        <v>1.75</v>
      </c>
      <c r="G31" s="51">
        <v>216</v>
      </c>
      <c r="H31" s="206">
        <v>184</v>
      </c>
      <c r="I31" s="322"/>
      <c r="J31" s="160"/>
      <c r="K31" s="65"/>
      <c r="L31" s="49"/>
      <c r="M31" s="538"/>
      <c r="N31" s="52"/>
      <c r="O31" s="54">
        <v>4256</v>
      </c>
      <c r="P31" s="544">
        <v>9</v>
      </c>
      <c r="Q31" s="52">
        <v>30</v>
      </c>
      <c r="R31" s="23">
        <f t="shared" si="13"/>
        <v>174</v>
      </c>
      <c r="S31" s="24">
        <f t="shared" si="13"/>
        <v>531</v>
      </c>
      <c r="T31" s="62"/>
      <c r="U31" s="62"/>
      <c r="V31" s="62"/>
      <c r="W31" s="114">
        <f t="shared" ca="1" si="6"/>
        <v>132576</v>
      </c>
      <c r="X31" s="115">
        <f ca="1">IFERROR(('Main Tab'!$D$10-W31)/'Main Tab'!$D$10,1)</f>
        <v>0.25354713751632807</v>
      </c>
      <c r="Y31" s="110" t="s">
        <v>429</v>
      </c>
      <c r="Z31" s="221">
        <v>4</v>
      </c>
      <c r="AA31" s="49"/>
      <c r="AB31" s="49"/>
      <c r="AC31" s="538"/>
      <c r="AD31" s="104"/>
      <c r="AE31" s="106"/>
      <c r="AF31" s="108"/>
      <c r="AI31" s="83">
        <f t="shared" ca="1" si="15"/>
        <v>43613.999999999956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Water Pumped- 286</v>
      </c>
      <c r="AP31" s="81">
        <f t="shared" si="0"/>
        <v>9</v>
      </c>
      <c r="AQ31" s="81">
        <f t="shared" si="0"/>
        <v>30</v>
      </c>
      <c r="AR31" s="81">
        <f t="shared" si="1"/>
        <v>4256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1.75</v>
      </c>
      <c r="AW31" s="81">
        <f t="shared" si="3"/>
        <v>216</v>
      </c>
      <c r="AX31" s="81">
        <f t="shared" si="3"/>
        <v>184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436</v>
      </c>
      <c r="BC31" s="81">
        <f t="shared" si="5"/>
        <v>184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43614.041666666621</v>
      </c>
      <c r="C32" s="205"/>
      <c r="D32" s="538">
        <v>433</v>
      </c>
      <c r="E32" s="51">
        <v>56</v>
      </c>
      <c r="F32" s="544">
        <v>1.75</v>
      </c>
      <c r="G32" s="51">
        <v>222</v>
      </c>
      <c r="H32" s="206">
        <v>180</v>
      </c>
      <c r="I32" s="322"/>
      <c r="J32" s="160"/>
      <c r="K32" s="65"/>
      <c r="L32" s="49"/>
      <c r="M32" s="538"/>
      <c r="N32" s="52"/>
      <c r="O32" s="54">
        <v>4246</v>
      </c>
      <c r="P32" s="544">
        <v>10</v>
      </c>
      <c r="Q32" s="52">
        <v>28</v>
      </c>
      <c r="R32" s="23">
        <f t="shared" ref="R32:S37" si="16">P32+R31</f>
        <v>184</v>
      </c>
      <c r="S32" s="24">
        <f t="shared" si="16"/>
        <v>559</v>
      </c>
      <c r="T32" s="62"/>
      <c r="U32" s="62"/>
      <c r="V32" s="62"/>
      <c r="W32" s="114">
        <f t="shared" ca="1" si="6"/>
        <v>132548</v>
      </c>
      <c r="X32" s="115">
        <f ca="1">IFERROR(('Main Tab'!$D$10-W32)/'Main Tab'!$D$10,1)</f>
        <v>0.25370478807260932</v>
      </c>
      <c r="Y32" s="110" t="s">
        <v>430</v>
      </c>
      <c r="Z32" s="221">
        <v>4</v>
      </c>
      <c r="AA32" s="49"/>
      <c r="AB32" s="49"/>
      <c r="AC32" s="538"/>
      <c r="AD32" s="104"/>
      <c r="AE32" s="106"/>
      <c r="AF32" s="108"/>
      <c r="AI32" s="83">
        <f t="shared" ca="1" si="15"/>
        <v>43614.041666666621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Accum- 225253</v>
      </c>
      <c r="AP32" s="81">
        <f t="shared" si="0"/>
        <v>10</v>
      </c>
      <c r="AQ32" s="81">
        <f t="shared" si="0"/>
        <v>28</v>
      </c>
      <c r="AR32" s="81">
        <f t="shared" si="1"/>
        <v>4246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1.75</v>
      </c>
      <c r="AW32" s="81">
        <f t="shared" si="3"/>
        <v>222</v>
      </c>
      <c r="AX32" s="81">
        <f t="shared" si="3"/>
        <v>180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433</v>
      </c>
      <c r="BC32" s="81">
        <f t="shared" si="5"/>
        <v>180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43614.083333333285</v>
      </c>
      <c r="C33" s="205"/>
      <c r="D33" s="538">
        <v>438</v>
      </c>
      <c r="E33" s="51">
        <v>56</v>
      </c>
      <c r="F33" s="544">
        <v>1.75</v>
      </c>
      <c r="G33" s="51">
        <v>227</v>
      </c>
      <c r="H33" s="206">
        <v>179</v>
      </c>
      <c r="I33" s="322"/>
      <c r="J33" s="160"/>
      <c r="K33" s="65"/>
      <c r="L33" s="49"/>
      <c r="M33" s="538"/>
      <c r="N33" s="52"/>
      <c r="O33" s="54">
        <v>4273</v>
      </c>
      <c r="P33" s="544">
        <v>9</v>
      </c>
      <c r="Q33" s="52">
        <v>30</v>
      </c>
      <c r="R33" s="23">
        <f t="shared" si="16"/>
        <v>193</v>
      </c>
      <c r="S33" s="24">
        <f t="shared" si="16"/>
        <v>589</v>
      </c>
      <c r="T33" s="62"/>
      <c r="U33" s="62"/>
      <c r="V33" s="62"/>
      <c r="W33" s="114">
        <f t="shared" ca="1" si="6"/>
        <v>132518</v>
      </c>
      <c r="X33" s="115">
        <f ca="1">IFERROR(('Main Tab'!$D$10-W33)/'Main Tab'!$D$10,1)</f>
        <v>0.25387369938291066</v>
      </c>
      <c r="Y33" s="110" t="s">
        <v>431</v>
      </c>
      <c r="Z33" s="221">
        <v>5</v>
      </c>
      <c r="AA33" s="49"/>
      <c r="AB33" s="49"/>
      <c r="AC33" s="538"/>
      <c r="AD33" s="104"/>
      <c r="AE33" s="106"/>
      <c r="AF33" s="108"/>
      <c r="AI33" s="83">
        <f t="shared" ca="1" si="15"/>
        <v>43614.083333333285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#1- 4'6  OT #2- 6'6</v>
      </c>
      <c r="AP33" s="81">
        <f t="shared" si="0"/>
        <v>9</v>
      </c>
      <c r="AQ33" s="81">
        <f t="shared" si="0"/>
        <v>30</v>
      </c>
      <c r="AR33" s="81">
        <f t="shared" si="1"/>
        <v>4273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1.75</v>
      </c>
      <c r="AW33" s="81">
        <f t="shared" si="3"/>
        <v>227</v>
      </c>
      <c r="AX33" s="81">
        <f t="shared" si="3"/>
        <v>179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438</v>
      </c>
      <c r="BC33" s="81">
        <f t="shared" si="5"/>
        <v>179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43614.124999999949</v>
      </c>
      <c r="C34" s="205"/>
      <c r="D34" s="538">
        <v>432</v>
      </c>
      <c r="E34" s="51">
        <v>56</v>
      </c>
      <c r="F34" s="544">
        <v>1.75</v>
      </c>
      <c r="G34" s="51">
        <v>231</v>
      </c>
      <c r="H34" s="206">
        <v>180</v>
      </c>
      <c r="I34" s="322"/>
      <c r="J34" s="160"/>
      <c r="K34" s="65"/>
      <c r="L34" s="49"/>
      <c r="M34" s="538"/>
      <c r="N34" s="52"/>
      <c r="O34" s="54">
        <v>4356</v>
      </c>
      <c r="P34" s="544">
        <v>10</v>
      </c>
      <c r="Q34" s="52">
        <v>29</v>
      </c>
      <c r="R34" s="23">
        <f t="shared" si="16"/>
        <v>203</v>
      </c>
      <c r="S34" s="24">
        <f t="shared" si="16"/>
        <v>618</v>
      </c>
      <c r="T34" s="62"/>
      <c r="U34" s="62"/>
      <c r="V34" s="62"/>
      <c r="W34" s="114">
        <f t="shared" ca="1" si="6"/>
        <v>132489</v>
      </c>
      <c r="X34" s="115">
        <f ca="1">IFERROR(('Main Tab'!$D$10-W34)/'Main Tab'!$D$10,1)</f>
        <v>0.25403698031620198</v>
      </c>
      <c r="Y34" s="110"/>
      <c r="Z34" s="221">
        <v>4</v>
      </c>
      <c r="AA34" s="49"/>
      <c r="AB34" s="49"/>
      <c r="AC34" s="538"/>
      <c r="AD34" s="104"/>
      <c r="AE34" s="106"/>
      <c r="AF34" s="108"/>
      <c r="AI34" s="83">
        <f t="shared" ca="1" si="15"/>
        <v>43614.124999999949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10</v>
      </c>
      <c r="AQ34" s="81">
        <f t="shared" si="0"/>
        <v>29</v>
      </c>
      <c r="AR34" s="81">
        <f t="shared" si="1"/>
        <v>4356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1.75</v>
      </c>
      <c r="AW34" s="81">
        <f t="shared" si="3"/>
        <v>231</v>
      </c>
      <c r="AX34" s="81">
        <f t="shared" si="3"/>
        <v>180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432</v>
      </c>
      <c r="BC34" s="81">
        <f t="shared" si="5"/>
        <v>180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43614.166666666613</v>
      </c>
      <c r="C35" s="205"/>
      <c r="D35" s="538">
        <v>425</v>
      </c>
      <c r="E35" s="51">
        <v>56</v>
      </c>
      <c r="F35" s="544">
        <v>1.75</v>
      </c>
      <c r="G35" s="51">
        <v>235</v>
      </c>
      <c r="H35" s="206">
        <v>183</v>
      </c>
      <c r="I35" s="322"/>
      <c r="J35" s="160"/>
      <c r="K35" s="65"/>
      <c r="L35" s="49"/>
      <c r="M35" s="538"/>
      <c r="N35" s="52"/>
      <c r="O35" s="54">
        <v>4400</v>
      </c>
      <c r="P35" s="544">
        <v>9</v>
      </c>
      <c r="Q35" s="52">
        <v>30</v>
      </c>
      <c r="R35" s="23">
        <f t="shared" si="16"/>
        <v>212</v>
      </c>
      <c r="S35" s="24">
        <f t="shared" si="16"/>
        <v>648</v>
      </c>
      <c r="T35" s="62"/>
      <c r="U35" s="62"/>
      <c r="V35" s="62"/>
      <c r="W35" s="114">
        <f t="shared" ca="1" si="6"/>
        <v>132459</v>
      </c>
      <c r="X35" s="115">
        <f ca="1">IFERROR(('Main Tab'!$D$10-W35)/'Main Tab'!$D$10,1)</f>
        <v>0.25420589162650331</v>
      </c>
      <c r="Y35" s="110"/>
      <c r="Z35" s="221">
        <v>4</v>
      </c>
      <c r="AA35" s="49"/>
      <c r="AB35" s="49"/>
      <c r="AC35" s="538"/>
      <c r="AD35" s="104"/>
      <c r="AE35" s="106"/>
      <c r="AF35" s="108"/>
      <c r="AI35" s="83">
        <f t="shared" ca="1" si="15"/>
        <v>43614.166666666613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9</v>
      </c>
      <c r="AQ35" s="81">
        <f t="shared" si="0"/>
        <v>30</v>
      </c>
      <c r="AR35" s="81">
        <f t="shared" si="1"/>
        <v>4400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1.75</v>
      </c>
      <c r="AW35" s="81">
        <f t="shared" si="3"/>
        <v>235</v>
      </c>
      <c r="AX35" s="81">
        <f t="shared" si="3"/>
        <v>183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425</v>
      </c>
      <c r="BC35" s="81">
        <f t="shared" si="5"/>
        <v>183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43614.208333333278</v>
      </c>
      <c r="C36" s="205"/>
      <c r="D36" s="538">
        <v>432</v>
      </c>
      <c r="E36" s="51">
        <v>56</v>
      </c>
      <c r="F36" s="544">
        <v>1.75</v>
      </c>
      <c r="G36" s="51">
        <v>229</v>
      </c>
      <c r="H36" s="206">
        <v>180</v>
      </c>
      <c r="I36" s="322"/>
      <c r="J36" s="160"/>
      <c r="K36" s="65"/>
      <c r="L36" s="49"/>
      <c r="M36" s="538"/>
      <c r="N36" s="52"/>
      <c r="O36" s="54">
        <v>4320</v>
      </c>
      <c r="P36" s="544">
        <v>9</v>
      </c>
      <c r="Q36" s="52">
        <v>28</v>
      </c>
      <c r="R36" s="23">
        <f t="shared" si="16"/>
        <v>221</v>
      </c>
      <c r="S36" s="24">
        <f t="shared" si="16"/>
        <v>676</v>
      </c>
      <c r="T36" s="62"/>
      <c r="U36" s="62"/>
      <c r="V36" s="62"/>
      <c r="W36" s="114">
        <f t="shared" ca="1" si="6"/>
        <v>132431</v>
      </c>
      <c r="X36" s="115">
        <f ca="1">IFERROR(('Main Tab'!$D$10-W36)/'Main Tab'!$D$10,1)</f>
        <v>0.25436354218278456</v>
      </c>
      <c r="Y36" s="110"/>
      <c r="Z36" s="221">
        <v>4</v>
      </c>
      <c r="AA36" s="49"/>
      <c r="AB36" s="49"/>
      <c r="AC36" s="538"/>
      <c r="AD36" s="104"/>
      <c r="AE36" s="106"/>
      <c r="AF36" s="108"/>
      <c r="AI36" s="83">
        <f t="shared" ca="1" si="15"/>
        <v>43614.208333333278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9</v>
      </c>
      <c r="AQ36" s="81">
        <f t="shared" si="0"/>
        <v>28</v>
      </c>
      <c r="AR36" s="81">
        <f t="shared" si="1"/>
        <v>4320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1.75</v>
      </c>
      <c r="AW36" s="81">
        <f t="shared" si="3"/>
        <v>229</v>
      </c>
      <c r="AX36" s="81">
        <f t="shared" si="3"/>
        <v>180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432</v>
      </c>
      <c r="BC36" s="81">
        <f t="shared" si="5"/>
        <v>180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43614.249999999942</v>
      </c>
      <c r="C37" s="205"/>
      <c r="D37" s="538">
        <v>432</v>
      </c>
      <c r="E37" s="51">
        <v>56</v>
      </c>
      <c r="F37" s="544">
        <v>1.75</v>
      </c>
      <c r="G37" s="51">
        <v>223</v>
      </c>
      <c r="H37" s="206">
        <v>181</v>
      </c>
      <c r="I37" s="322"/>
      <c r="J37" s="160"/>
      <c r="K37" s="65"/>
      <c r="L37" s="49"/>
      <c r="M37" s="538"/>
      <c r="N37" s="52"/>
      <c r="O37" s="54">
        <v>4307</v>
      </c>
      <c r="P37" s="538">
        <v>9</v>
      </c>
      <c r="Q37" s="52">
        <v>28</v>
      </c>
      <c r="R37" s="23">
        <f t="shared" si="16"/>
        <v>230</v>
      </c>
      <c r="S37" s="24">
        <f t="shared" si="16"/>
        <v>704</v>
      </c>
      <c r="T37" s="63"/>
      <c r="U37" s="63"/>
      <c r="V37" s="63"/>
      <c r="W37" s="116">
        <f t="shared" ca="1" si="6"/>
        <v>132403</v>
      </c>
      <c r="X37" s="117">
        <f ca="1">IFERROR(('Main Tab'!$D$10-W37)/'Main Tab'!$D$10,1)</f>
        <v>0.25452119273906582</v>
      </c>
      <c r="Y37" s="221"/>
      <c r="Z37" s="221">
        <v>4</v>
      </c>
      <c r="AA37" s="55">
        <v>8812501</v>
      </c>
      <c r="AB37" s="55" t="s">
        <v>170</v>
      </c>
      <c r="AC37" s="542">
        <v>185.64</v>
      </c>
      <c r="AD37" s="105" t="s">
        <v>171</v>
      </c>
      <c r="AE37" s="107">
        <v>49</v>
      </c>
      <c r="AF37" s="109">
        <v>5.0000000000000001E-4</v>
      </c>
      <c r="AI37" s="85">
        <f t="shared" ca="1" si="15"/>
        <v>43614.249999999942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9</v>
      </c>
      <c r="AQ37" s="86">
        <f t="shared" si="0"/>
        <v>28</v>
      </c>
      <c r="AR37" s="86">
        <f t="shared" si="1"/>
        <v>4307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1.75</v>
      </c>
      <c r="AW37" s="86">
        <f t="shared" si="3"/>
        <v>223</v>
      </c>
      <c r="AX37" s="86">
        <f t="shared" si="3"/>
        <v>181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432</v>
      </c>
      <c r="BC37" s="86">
        <f t="shared" si="5"/>
        <v>181</v>
      </c>
      <c r="BD37" s="86">
        <f t="shared" si="10"/>
        <v>5.0000000000000001E-4</v>
      </c>
      <c r="BE37" s="86">
        <f t="shared" si="11"/>
        <v>49</v>
      </c>
      <c r="BF37" s="88" t="str">
        <f t="shared" si="12"/>
        <v>Ticket No: 8812501 185.64 bbls sold</v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539" t="s">
        <v>7</v>
      </c>
      <c r="D40" s="539" t="s">
        <v>117</v>
      </c>
      <c r="E40" s="53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541"/>
      <c r="E41" s="541"/>
      <c r="F41" s="622"/>
      <c r="G41" s="622"/>
      <c r="H41" s="623"/>
    </row>
    <row r="42" spans="2:58" x14ac:dyDescent="0.25">
      <c r="B42" s="54"/>
      <c r="C42" s="147"/>
      <c r="D42" s="538"/>
      <c r="E42" s="538"/>
      <c r="F42" s="612"/>
      <c r="G42" s="612"/>
      <c r="H42" s="613"/>
    </row>
    <row r="43" spans="2:58" x14ac:dyDescent="0.25">
      <c r="B43" s="54"/>
      <c r="C43" s="147"/>
      <c r="D43" s="538"/>
      <c r="E43" s="538"/>
      <c r="F43" s="612"/>
      <c r="G43" s="612"/>
      <c r="H43" s="613"/>
    </row>
    <row r="44" spans="2:58" x14ac:dyDescent="0.25">
      <c r="B44" s="54"/>
      <c r="C44" s="147"/>
      <c r="D44" s="538"/>
      <c r="E44" s="538"/>
      <c r="F44" s="612"/>
      <c r="G44" s="612"/>
      <c r="H44" s="613"/>
    </row>
    <row r="45" spans="2:58" x14ac:dyDescent="0.25">
      <c r="B45" s="54"/>
      <c r="C45" s="147"/>
      <c r="D45" s="538"/>
      <c r="E45" s="538"/>
      <c r="F45" s="612"/>
      <c r="G45" s="612"/>
      <c r="H45" s="613"/>
    </row>
    <row r="46" spans="2:58" x14ac:dyDescent="0.25">
      <c r="B46" s="54"/>
      <c r="C46" s="147"/>
      <c r="D46" s="538"/>
      <c r="E46" s="538"/>
      <c r="F46" s="612"/>
      <c r="G46" s="612"/>
      <c r="H46" s="613"/>
    </row>
    <row r="47" spans="2:58" x14ac:dyDescent="0.25">
      <c r="B47" s="54"/>
      <c r="C47" s="147"/>
      <c r="D47" s="538"/>
      <c r="E47" s="538"/>
      <c r="F47" s="612"/>
      <c r="G47" s="612"/>
      <c r="H47" s="613"/>
    </row>
    <row r="48" spans="2:58" x14ac:dyDescent="0.25">
      <c r="B48" s="54"/>
      <c r="C48" s="147"/>
      <c r="D48" s="538"/>
      <c r="E48" s="538"/>
      <c r="F48" s="612"/>
      <c r="G48" s="612"/>
      <c r="H48" s="613"/>
    </row>
    <row r="49" spans="2:8" x14ac:dyDescent="0.25">
      <c r="B49" s="54"/>
      <c r="C49" s="147"/>
      <c r="D49" s="538"/>
      <c r="E49" s="538"/>
      <c r="F49" s="612"/>
      <c r="G49" s="612"/>
      <c r="H49" s="613"/>
    </row>
    <row r="50" spans="2:8" x14ac:dyDescent="0.25">
      <c r="B50" s="54"/>
      <c r="C50" s="147"/>
      <c r="D50" s="538"/>
      <c r="E50" s="538"/>
      <c r="F50" s="612"/>
      <c r="G50" s="612"/>
      <c r="H50" s="613"/>
    </row>
    <row r="51" spans="2:8" x14ac:dyDescent="0.25">
      <c r="B51" s="54"/>
      <c r="C51" s="147"/>
      <c r="D51" s="538"/>
      <c r="E51" s="538"/>
      <c r="F51" s="612"/>
      <c r="G51" s="612"/>
      <c r="H51" s="613"/>
    </row>
    <row r="52" spans="2:8" x14ac:dyDescent="0.25">
      <c r="B52" s="54"/>
      <c r="C52" s="147"/>
      <c r="D52" s="538"/>
      <c r="E52" s="538"/>
      <c r="F52" s="612"/>
      <c r="G52" s="612"/>
      <c r="H52" s="613"/>
    </row>
    <row r="53" spans="2:8" x14ac:dyDescent="0.25">
      <c r="B53" s="54"/>
      <c r="C53" s="147"/>
      <c r="D53" s="538"/>
      <c r="E53" s="538"/>
      <c r="F53" s="612"/>
      <c r="G53" s="612"/>
      <c r="H53" s="613"/>
    </row>
    <row r="54" spans="2:8" x14ac:dyDescent="0.25">
      <c r="B54" s="54"/>
      <c r="C54" s="147"/>
      <c r="D54" s="538"/>
      <c r="E54" s="538"/>
      <c r="F54" s="612"/>
      <c r="G54" s="612"/>
      <c r="H54" s="613"/>
    </row>
    <row r="55" spans="2:8" x14ac:dyDescent="0.25">
      <c r="B55" s="54"/>
      <c r="C55" s="147"/>
      <c r="D55" s="538"/>
      <c r="E55" s="538"/>
      <c r="F55" s="612"/>
      <c r="G55" s="612"/>
      <c r="H55" s="613"/>
    </row>
    <row r="56" spans="2:8" x14ac:dyDescent="0.25">
      <c r="B56" s="54"/>
      <c r="C56" s="147"/>
      <c r="D56" s="538"/>
      <c r="E56" s="538"/>
      <c r="F56" s="612"/>
      <c r="G56" s="612"/>
      <c r="H56" s="613"/>
    </row>
    <row r="57" spans="2:8" x14ac:dyDescent="0.25">
      <c r="B57" s="54"/>
      <c r="C57" s="147"/>
      <c r="D57" s="538"/>
      <c r="E57" s="538"/>
      <c r="F57" s="612"/>
      <c r="G57" s="612"/>
      <c r="H57" s="613"/>
    </row>
    <row r="58" spans="2:8" x14ac:dyDescent="0.25">
      <c r="B58" s="54"/>
      <c r="C58" s="147"/>
      <c r="D58" s="538"/>
      <c r="E58" s="538"/>
      <c r="F58" s="612"/>
      <c r="G58" s="612"/>
      <c r="H58" s="613"/>
    </row>
    <row r="59" spans="2:8" x14ac:dyDescent="0.25">
      <c r="B59" s="54"/>
      <c r="C59" s="147"/>
      <c r="D59" s="538"/>
      <c r="E59" s="538"/>
      <c r="F59" s="612"/>
      <c r="G59" s="612"/>
      <c r="H59" s="613"/>
    </row>
    <row r="60" spans="2:8" x14ac:dyDescent="0.25">
      <c r="B60" s="54"/>
      <c r="C60" s="147"/>
      <c r="D60" s="538"/>
      <c r="E60" s="538"/>
      <c r="F60" s="612"/>
      <c r="G60" s="612"/>
      <c r="H60" s="613"/>
    </row>
    <row r="61" spans="2:8" x14ac:dyDescent="0.25">
      <c r="B61" s="54"/>
      <c r="C61" s="147"/>
      <c r="D61" s="538"/>
      <c r="E61" s="538"/>
      <c r="F61" s="612"/>
      <c r="G61" s="612"/>
      <c r="H61" s="613"/>
    </row>
    <row r="62" spans="2:8" x14ac:dyDescent="0.25">
      <c r="B62" s="54"/>
      <c r="C62" s="147"/>
      <c r="D62" s="538"/>
      <c r="E62" s="538"/>
      <c r="F62" s="612"/>
      <c r="G62" s="612"/>
      <c r="H62" s="613"/>
    </row>
    <row r="63" spans="2:8" x14ac:dyDescent="0.25">
      <c r="B63" s="54"/>
      <c r="C63" s="147"/>
      <c r="D63" s="538"/>
      <c r="E63" s="538"/>
      <c r="F63" s="612"/>
      <c r="G63" s="612"/>
      <c r="H63" s="613"/>
    </row>
    <row r="64" spans="2:8" x14ac:dyDescent="0.25">
      <c r="B64" s="54"/>
      <c r="C64" s="147"/>
      <c r="D64" s="538"/>
      <c r="E64" s="538"/>
      <c r="F64" s="612"/>
      <c r="G64" s="612"/>
      <c r="H64" s="613"/>
    </row>
    <row r="65" spans="2:8" x14ac:dyDescent="0.25">
      <c r="B65" s="54"/>
      <c r="C65" s="147"/>
      <c r="D65" s="538"/>
      <c r="E65" s="538"/>
      <c r="F65" s="612"/>
      <c r="G65" s="612"/>
      <c r="H65" s="613"/>
    </row>
    <row r="66" spans="2:8" x14ac:dyDescent="0.25">
      <c r="B66" s="54"/>
      <c r="C66" s="147"/>
      <c r="D66" s="538"/>
      <c r="E66" s="538"/>
      <c r="F66" s="612"/>
      <c r="G66" s="612"/>
      <c r="H66" s="613"/>
    </row>
    <row r="67" spans="2:8" x14ac:dyDescent="0.25">
      <c r="B67" s="54"/>
      <c r="C67" s="147"/>
      <c r="D67" s="538"/>
      <c r="E67" s="538"/>
      <c r="F67" s="612"/>
      <c r="G67" s="612"/>
      <c r="H67" s="613"/>
    </row>
    <row r="68" spans="2:8" x14ac:dyDescent="0.25">
      <c r="B68" s="54"/>
      <c r="C68" s="147"/>
      <c r="D68" s="538"/>
      <c r="E68" s="538"/>
      <c r="F68" s="612"/>
      <c r="G68" s="612"/>
      <c r="H68" s="613"/>
    </row>
    <row r="69" spans="2:8" x14ac:dyDescent="0.25">
      <c r="B69" s="54"/>
      <c r="C69" s="147"/>
      <c r="D69" s="538"/>
      <c r="E69" s="538"/>
      <c r="F69" s="612"/>
      <c r="G69" s="612"/>
      <c r="H69" s="613"/>
    </row>
    <row r="70" spans="2:8" x14ac:dyDescent="0.25">
      <c r="B70" s="54"/>
      <c r="C70" s="147"/>
      <c r="D70" s="538"/>
      <c r="E70" s="538"/>
      <c r="F70" s="612"/>
      <c r="G70" s="612"/>
      <c r="H70" s="613"/>
    </row>
    <row r="71" spans="2:8" x14ac:dyDescent="0.25">
      <c r="B71" s="54"/>
      <c r="C71" s="147"/>
      <c r="D71" s="538"/>
      <c r="E71" s="538"/>
      <c r="F71" s="612"/>
      <c r="G71" s="612"/>
      <c r="H71" s="613"/>
    </row>
    <row r="72" spans="2:8" x14ac:dyDescent="0.25">
      <c r="B72" s="54"/>
      <c r="C72" s="147"/>
      <c r="D72" s="538"/>
      <c r="E72" s="538"/>
      <c r="F72" s="612"/>
      <c r="G72" s="612"/>
      <c r="H72" s="613"/>
    </row>
    <row r="73" spans="2:8" x14ac:dyDescent="0.25">
      <c r="B73" s="54"/>
      <c r="C73" s="147"/>
      <c r="D73" s="538"/>
      <c r="E73" s="538"/>
      <c r="F73" s="612"/>
      <c r="G73" s="612"/>
      <c r="H73" s="613"/>
    </row>
    <row r="74" spans="2:8" x14ac:dyDescent="0.25">
      <c r="B74" s="54"/>
      <c r="C74" s="147"/>
      <c r="D74" s="538"/>
      <c r="E74" s="538"/>
      <c r="F74" s="612"/>
      <c r="G74" s="612"/>
      <c r="H74" s="613"/>
    </row>
    <row r="75" spans="2:8" x14ac:dyDescent="0.25">
      <c r="B75" s="54"/>
      <c r="C75" s="147"/>
      <c r="D75" s="538"/>
      <c r="E75" s="538"/>
      <c r="F75" s="612"/>
      <c r="G75" s="612"/>
      <c r="H75" s="613"/>
    </row>
    <row r="76" spans="2:8" x14ac:dyDescent="0.25">
      <c r="B76" s="54"/>
      <c r="C76" s="147"/>
      <c r="D76" s="538"/>
      <c r="E76" s="538"/>
      <c r="F76" s="612"/>
      <c r="G76" s="612"/>
      <c r="H76" s="613"/>
    </row>
    <row r="77" spans="2:8" x14ac:dyDescent="0.25">
      <c r="B77" s="54"/>
      <c r="C77" s="147"/>
      <c r="D77" s="538"/>
      <c r="E77" s="538"/>
      <c r="F77" s="612"/>
      <c r="G77" s="612"/>
      <c r="H77" s="613"/>
    </row>
    <row r="78" spans="2:8" x14ac:dyDescent="0.25">
      <c r="B78" s="54"/>
      <c r="C78" s="147"/>
      <c r="D78" s="538"/>
      <c r="E78" s="538"/>
      <c r="F78" s="612"/>
      <c r="G78" s="612"/>
      <c r="H78" s="613"/>
    </row>
    <row r="79" spans="2:8" x14ac:dyDescent="0.25">
      <c r="B79" s="54"/>
      <c r="C79" s="147"/>
      <c r="D79" s="538"/>
      <c r="E79" s="538"/>
      <c r="F79" s="612"/>
      <c r="G79" s="612"/>
      <c r="H79" s="613"/>
    </row>
    <row r="80" spans="2:8" x14ac:dyDescent="0.25">
      <c r="B80" s="54"/>
      <c r="C80" s="147"/>
      <c r="D80" s="538"/>
      <c r="E80" s="538"/>
      <c r="F80" s="612"/>
      <c r="G80" s="612"/>
      <c r="H80" s="613"/>
    </row>
    <row r="81" spans="2:8" x14ac:dyDescent="0.25">
      <c r="B81" s="54"/>
      <c r="C81" s="147"/>
      <c r="D81" s="538"/>
      <c r="E81" s="538"/>
      <c r="F81" s="612"/>
      <c r="G81" s="612"/>
      <c r="H81" s="613"/>
    </row>
    <row r="82" spans="2:8" x14ac:dyDescent="0.25">
      <c r="B82" s="54"/>
      <c r="C82" s="147"/>
      <c r="D82" s="538"/>
      <c r="E82" s="538"/>
      <c r="F82" s="612"/>
      <c r="G82" s="612"/>
      <c r="H82" s="613"/>
    </row>
    <row r="83" spans="2:8" x14ac:dyDescent="0.25">
      <c r="B83" s="54"/>
      <c r="C83" s="147"/>
      <c r="D83" s="538"/>
      <c r="E83" s="538"/>
      <c r="F83" s="612"/>
      <c r="G83" s="612"/>
      <c r="H83" s="613"/>
    </row>
    <row r="84" spans="2:8" x14ac:dyDescent="0.25">
      <c r="B84" s="54"/>
      <c r="C84" s="147"/>
      <c r="D84" s="538"/>
      <c r="E84" s="538"/>
      <c r="F84" s="612"/>
      <c r="G84" s="612"/>
      <c r="H84" s="613"/>
    </row>
    <row r="85" spans="2:8" x14ac:dyDescent="0.25">
      <c r="B85" s="54"/>
      <c r="C85" s="147"/>
      <c r="D85" s="538"/>
      <c r="E85" s="538"/>
      <c r="F85" s="612"/>
      <c r="G85" s="612"/>
      <c r="H85" s="613"/>
    </row>
    <row r="86" spans="2:8" x14ac:dyDescent="0.25">
      <c r="B86" s="54"/>
      <c r="C86" s="147"/>
      <c r="D86" s="538"/>
      <c r="E86" s="538"/>
      <c r="F86" s="612"/>
      <c r="G86" s="612"/>
      <c r="H86" s="613"/>
    </row>
    <row r="87" spans="2:8" x14ac:dyDescent="0.25">
      <c r="B87" s="54"/>
      <c r="C87" s="147"/>
      <c r="D87" s="538"/>
      <c r="E87" s="538"/>
      <c r="F87" s="612"/>
      <c r="G87" s="612"/>
      <c r="H87" s="613"/>
    </row>
    <row r="88" spans="2:8" x14ac:dyDescent="0.25">
      <c r="B88" s="54"/>
      <c r="C88" s="147"/>
      <c r="D88" s="538"/>
      <c r="E88" s="538"/>
      <c r="F88" s="612"/>
      <c r="G88" s="612"/>
      <c r="H88" s="613"/>
    </row>
    <row r="89" spans="2:8" x14ac:dyDescent="0.25">
      <c r="B89" s="54"/>
      <c r="C89" s="147"/>
      <c r="D89" s="538"/>
      <c r="E89" s="538"/>
      <c r="F89" s="612"/>
      <c r="G89" s="612"/>
      <c r="H89" s="613"/>
    </row>
    <row r="90" spans="2:8" x14ac:dyDescent="0.25">
      <c r="B90" s="54"/>
      <c r="C90" s="147"/>
      <c r="D90" s="538"/>
      <c r="E90" s="538"/>
      <c r="F90" s="612"/>
      <c r="G90" s="612"/>
      <c r="H90" s="613"/>
    </row>
    <row r="91" spans="2:8" x14ac:dyDescent="0.25">
      <c r="B91" s="54"/>
      <c r="C91" s="147"/>
      <c r="D91" s="538"/>
      <c r="E91" s="538"/>
      <c r="F91" s="612"/>
      <c r="G91" s="612"/>
      <c r="H91" s="613"/>
    </row>
    <row r="92" spans="2:8" x14ac:dyDescent="0.25">
      <c r="B92" s="54"/>
      <c r="C92" s="147"/>
      <c r="D92" s="538"/>
      <c r="E92" s="538"/>
      <c r="F92" s="612"/>
      <c r="G92" s="612"/>
      <c r="H92" s="613"/>
    </row>
    <row r="93" spans="2:8" x14ac:dyDescent="0.25">
      <c r="B93" s="54"/>
      <c r="C93" s="147"/>
      <c r="D93" s="538"/>
      <c r="E93" s="538"/>
      <c r="F93" s="612"/>
      <c r="G93" s="612"/>
      <c r="H93" s="613"/>
    </row>
    <row r="94" spans="2:8" x14ac:dyDescent="0.25">
      <c r="B94" s="54"/>
      <c r="C94" s="147"/>
      <c r="D94" s="538"/>
      <c r="E94" s="538"/>
      <c r="F94" s="612"/>
      <c r="G94" s="612"/>
      <c r="H94" s="613"/>
    </row>
    <row r="95" spans="2:8" x14ac:dyDescent="0.25">
      <c r="B95" s="54"/>
      <c r="C95" s="147"/>
      <c r="D95" s="538"/>
      <c r="E95" s="538"/>
      <c r="F95" s="612"/>
      <c r="G95" s="612"/>
      <c r="H95" s="613"/>
    </row>
    <row r="96" spans="2:8" x14ac:dyDescent="0.25">
      <c r="B96" s="54"/>
      <c r="C96" s="147"/>
      <c r="D96" s="538"/>
      <c r="E96" s="538"/>
      <c r="F96" s="612"/>
      <c r="G96" s="612"/>
      <c r="H96" s="613"/>
    </row>
    <row r="97" spans="2:8" x14ac:dyDescent="0.25">
      <c r="B97" s="54"/>
      <c r="C97" s="147"/>
      <c r="D97" s="538"/>
      <c r="E97" s="538"/>
      <c r="F97" s="612"/>
      <c r="G97" s="612"/>
      <c r="H97" s="613"/>
    </row>
    <row r="98" spans="2:8" x14ac:dyDescent="0.25">
      <c r="B98" s="54"/>
      <c r="C98" s="147"/>
      <c r="D98" s="538"/>
      <c r="E98" s="538"/>
      <c r="F98" s="612"/>
      <c r="G98" s="612"/>
      <c r="H98" s="613"/>
    </row>
    <row r="99" spans="2:8" x14ac:dyDescent="0.25">
      <c r="B99" s="54"/>
      <c r="C99" s="147"/>
      <c r="D99" s="538"/>
      <c r="E99" s="538"/>
      <c r="F99" s="612"/>
      <c r="G99" s="612"/>
      <c r="H99" s="613"/>
    </row>
    <row r="100" spans="2:8" ht="15.75" thickBot="1" x14ac:dyDescent="0.3">
      <c r="B100" s="60"/>
      <c r="C100" s="148"/>
      <c r="D100" s="542"/>
      <c r="E100" s="542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25 E30:E37" xr:uid="{EDB5C559-8731-4EEE-95BE-7B072B9F257D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2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2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6">
    <tabColor theme="1"/>
    <pageSetUpPr fitToPage="1"/>
  </sheetPr>
  <dimension ref="B1:BF101"/>
  <sheetViews>
    <sheetView showGridLines="0" topLeftCell="M9" zoomScaleNormal="100" zoomScaleSheetLayoutView="50" workbookViewId="0">
      <selection activeCell="D16" sqref="D1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43612</v>
      </c>
      <c r="N5" s="567" t="str">
        <f ca="1">"Oil Sales for "&amp;TEXT(L5,"MM-DD-YY")</f>
        <v>Oil Sales for 05-27-19</v>
      </c>
      <c r="O5" s="568"/>
      <c r="P5" s="96">
        <f>SUM(AC14:AC37)</f>
        <v>0</v>
      </c>
      <c r="Q5" s="10"/>
      <c r="R5" s="610" t="str">
        <f ca="1">"Flare Total For "&amp;TEXT(L5,"MM-DD-YY")</f>
        <v>Flare Total For 05-27-19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238</v>
      </c>
      <c r="M6" s="10"/>
      <c r="N6" s="571" t="str">
        <f ca="1">"Gas Sales for "&amp;TEXT(L5,"MM-DD-YY")</f>
        <v>Gas Sales for 05-27-19</v>
      </c>
      <c r="O6" s="572"/>
      <c r="P6" s="132">
        <v>4471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744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30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532" t="s">
        <v>3</v>
      </c>
      <c r="F11" s="532" t="s">
        <v>31</v>
      </c>
      <c r="G11" s="532" t="s">
        <v>32</v>
      </c>
      <c r="H11" s="53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32" t="s">
        <v>40</v>
      </c>
      <c r="N11" s="533" t="s">
        <v>42</v>
      </c>
      <c r="O11" s="38" t="s">
        <v>2</v>
      </c>
      <c r="P11" s="532" t="s">
        <v>6</v>
      </c>
      <c r="Q11" s="53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32" t="s">
        <v>6</v>
      </c>
      <c r="AD11" s="532" t="s">
        <v>102</v>
      </c>
      <c r="AE11" s="532" t="s">
        <v>50</v>
      </c>
      <c r="AF11" s="53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449</v>
      </c>
      <c r="E14" s="196">
        <v>56</v>
      </c>
      <c r="F14" s="196">
        <v>1.75</v>
      </c>
      <c r="G14" s="197">
        <v>226</v>
      </c>
      <c r="H14" s="204">
        <v>190</v>
      </c>
      <c r="I14" s="322"/>
      <c r="J14" s="160"/>
      <c r="K14" s="65"/>
      <c r="L14" s="49"/>
      <c r="M14" s="531"/>
      <c r="N14" s="52"/>
      <c r="O14" s="54">
        <v>4335</v>
      </c>
      <c r="P14" s="531">
        <v>9</v>
      </c>
      <c r="Q14" s="531">
        <v>30</v>
      </c>
      <c r="R14" s="21">
        <f>P14</f>
        <v>9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133821</v>
      </c>
      <c r="X14" s="113">
        <f ca="1">IFERROR(('Main Tab'!$D$10-W14)/'Main Tab'!$D$10,1)</f>
        <v>0.24653731813882257</v>
      </c>
      <c r="Y14" s="218"/>
      <c r="Z14" s="220">
        <v>3</v>
      </c>
      <c r="AA14" s="49"/>
      <c r="AB14" s="49"/>
      <c r="AC14" s="531"/>
      <c r="AD14" s="104"/>
      <c r="AE14" s="106"/>
      <c r="AF14" s="108"/>
      <c r="AI14" s="83">
        <f ca="1">$L$5+B14</f>
        <v>43612.291666666664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30</v>
      </c>
      <c r="AR14" s="81">
        <f t="shared" ref="AR14:AR37" si="1">IF(O14="","",O14)</f>
        <v>4335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0.875</v>
      </c>
      <c r="AV14" s="81">
        <f t="shared" ref="AV14:AZ37" si="3">IF(F14="","",F14)</f>
        <v>1.75</v>
      </c>
      <c r="AW14" s="81">
        <f t="shared" si="3"/>
        <v>226</v>
      </c>
      <c r="AX14" s="81">
        <f t="shared" si="3"/>
        <v>190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449</v>
      </c>
      <c r="BC14" s="81">
        <f t="shared" ref="BC14:BC37" si="5">IF(H14="","",H14)</f>
        <v>190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43612.333333333328</v>
      </c>
      <c r="C15" s="205"/>
      <c r="D15" s="531">
        <v>457</v>
      </c>
      <c r="E15" s="531">
        <v>56</v>
      </c>
      <c r="F15" s="531">
        <v>1.75</v>
      </c>
      <c r="G15" s="51">
        <v>227</v>
      </c>
      <c r="H15" s="206">
        <v>190</v>
      </c>
      <c r="I15" s="322"/>
      <c r="J15" s="160"/>
      <c r="K15" s="65"/>
      <c r="L15" s="49"/>
      <c r="M15" s="531"/>
      <c r="N15" s="52"/>
      <c r="O15" s="54">
        <v>4424</v>
      </c>
      <c r="P15" s="531">
        <v>10</v>
      </c>
      <c r="Q15" s="52">
        <v>29</v>
      </c>
      <c r="R15" s="23">
        <f>P15+R14</f>
        <v>19</v>
      </c>
      <c r="S15" s="24">
        <f>Q15+S14</f>
        <v>59</v>
      </c>
      <c r="T15" s="62"/>
      <c r="U15" s="62"/>
      <c r="V15" s="62"/>
      <c r="W15" s="114">
        <f t="shared" ref="W15:W37" ca="1" si="6">W14-Q15</f>
        <v>133792</v>
      </c>
      <c r="X15" s="115">
        <f ca="1">IFERROR(('Main Tab'!$D$10-W15)/'Main Tab'!$D$10,1)</f>
        <v>0.24670059907211386</v>
      </c>
      <c r="Y15" s="110"/>
      <c r="Z15" s="221">
        <v>3</v>
      </c>
      <c r="AA15" s="49"/>
      <c r="AB15" s="49"/>
      <c r="AC15" s="531"/>
      <c r="AD15" s="104"/>
      <c r="AE15" s="106"/>
      <c r="AF15" s="108"/>
      <c r="AI15" s="83">
        <f ca="1">B15</f>
        <v>43612.333333333328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10</v>
      </c>
      <c r="AQ15" s="81">
        <f t="shared" si="0"/>
        <v>29</v>
      </c>
      <c r="AR15" s="81">
        <f t="shared" si="1"/>
        <v>4424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1.75</v>
      </c>
      <c r="AW15" s="81">
        <f t="shared" si="3"/>
        <v>227</v>
      </c>
      <c r="AX15" s="81">
        <f t="shared" si="3"/>
        <v>190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457</v>
      </c>
      <c r="BC15" s="81">
        <f t="shared" si="5"/>
        <v>190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43612.374999999993</v>
      </c>
      <c r="C16" s="205"/>
      <c r="D16" s="531">
        <v>453</v>
      </c>
      <c r="E16" s="531">
        <v>56</v>
      </c>
      <c r="F16" s="531">
        <v>1.75</v>
      </c>
      <c r="G16" s="51">
        <v>228</v>
      </c>
      <c r="H16" s="206">
        <v>188</v>
      </c>
      <c r="I16" s="322"/>
      <c r="J16" s="160"/>
      <c r="K16" s="65"/>
      <c r="L16" s="49"/>
      <c r="M16" s="531"/>
      <c r="N16" s="52"/>
      <c r="O16" s="54">
        <v>4413</v>
      </c>
      <c r="P16" s="531">
        <v>9</v>
      </c>
      <c r="Q16" s="52">
        <v>32</v>
      </c>
      <c r="R16" s="23">
        <f t="shared" ref="R16:S31" si="13">P16+R15</f>
        <v>28</v>
      </c>
      <c r="S16" s="24">
        <f t="shared" si="13"/>
        <v>91</v>
      </c>
      <c r="T16" s="62"/>
      <c r="U16" s="62"/>
      <c r="V16" s="62"/>
      <c r="W16" s="114">
        <f t="shared" ca="1" si="6"/>
        <v>133760</v>
      </c>
      <c r="X16" s="115">
        <f ca="1">IFERROR(('Main Tab'!$D$10-W16)/'Main Tab'!$D$10,1)</f>
        <v>0.24688077113643531</v>
      </c>
      <c r="Y16" s="110"/>
      <c r="Z16" s="221">
        <v>3</v>
      </c>
      <c r="AA16" s="49"/>
      <c r="AB16" s="49"/>
      <c r="AC16" s="531"/>
      <c r="AD16" s="104"/>
      <c r="AE16" s="106"/>
      <c r="AF16" s="108"/>
      <c r="AI16" s="83">
        <f ca="1">B16</f>
        <v>43612.374999999993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9</v>
      </c>
      <c r="AQ16" s="81">
        <f t="shared" si="0"/>
        <v>32</v>
      </c>
      <c r="AR16" s="81">
        <f t="shared" si="1"/>
        <v>4413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1.75</v>
      </c>
      <c r="AW16" s="81">
        <f t="shared" si="3"/>
        <v>228</v>
      </c>
      <c r="AX16" s="81">
        <f t="shared" si="3"/>
        <v>188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453</v>
      </c>
      <c r="BC16" s="81">
        <f t="shared" si="5"/>
        <v>188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43612.416666666657</v>
      </c>
      <c r="C17" s="205"/>
      <c r="D17" s="531">
        <v>453</v>
      </c>
      <c r="E17" s="531">
        <v>56</v>
      </c>
      <c r="F17" s="531">
        <v>1.75</v>
      </c>
      <c r="G17" s="51">
        <v>226</v>
      </c>
      <c r="H17" s="206">
        <v>187</v>
      </c>
      <c r="I17" s="322"/>
      <c r="J17" s="160"/>
      <c r="K17" s="65"/>
      <c r="L17" s="49"/>
      <c r="M17" s="531"/>
      <c r="N17" s="52"/>
      <c r="O17" s="54">
        <v>4365</v>
      </c>
      <c r="P17" s="531">
        <v>12</v>
      </c>
      <c r="Q17" s="52">
        <v>30</v>
      </c>
      <c r="R17" s="23">
        <f t="shared" si="13"/>
        <v>40</v>
      </c>
      <c r="S17" s="24">
        <f t="shared" si="13"/>
        <v>121</v>
      </c>
      <c r="T17" s="62"/>
      <c r="U17" s="172"/>
      <c r="V17" s="62"/>
      <c r="W17" s="114">
        <f t="shared" ca="1" si="6"/>
        <v>133730</v>
      </c>
      <c r="X17" s="115">
        <f ca="1">IFERROR(('Main Tab'!$D$10-W17)/'Main Tab'!$D$10,1)</f>
        <v>0.24704968244673664</v>
      </c>
      <c r="Y17" s="110"/>
      <c r="Z17" s="221">
        <v>4</v>
      </c>
      <c r="AA17" s="49"/>
      <c r="AB17" s="49"/>
      <c r="AC17" s="531"/>
      <c r="AD17" s="104"/>
      <c r="AE17" s="106"/>
      <c r="AF17" s="108"/>
      <c r="AI17" s="83">
        <f t="shared" ref="AI17:AI37" ca="1" si="15">B17</f>
        <v>43612.416666666657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12</v>
      </c>
      <c r="AQ17" s="81">
        <f t="shared" si="0"/>
        <v>30</v>
      </c>
      <c r="AR17" s="81">
        <f t="shared" si="1"/>
        <v>4365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1.75</v>
      </c>
      <c r="AW17" s="81">
        <f t="shared" si="3"/>
        <v>226</v>
      </c>
      <c r="AX17" s="81">
        <f t="shared" si="3"/>
        <v>187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453</v>
      </c>
      <c r="BC17" s="81">
        <f t="shared" si="5"/>
        <v>187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43612.458333333321</v>
      </c>
      <c r="C18" s="205"/>
      <c r="D18" s="531">
        <v>455</v>
      </c>
      <c r="E18" s="51">
        <v>56</v>
      </c>
      <c r="F18" s="531">
        <v>1.75</v>
      </c>
      <c r="G18" s="51">
        <v>225</v>
      </c>
      <c r="H18" s="206">
        <v>189</v>
      </c>
      <c r="I18" s="322"/>
      <c r="J18" s="160"/>
      <c r="K18" s="65"/>
      <c r="L18" s="49"/>
      <c r="M18" s="531"/>
      <c r="N18" s="52"/>
      <c r="O18" s="54">
        <v>4332</v>
      </c>
      <c r="P18" s="531">
        <v>10</v>
      </c>
      <c r="Q18" s="52">
        <v>32</v>
      </c>
      <c r="R18" s="23">
        <f t="shared" si="13"/>
        <v>50</v>
      </c>
      <c r="S18" s="24">
        <f t="shared" si="13"/>
        <v>153</v>
      </c>
      <c r="T18" s="62"/>
      <c r="U18" s="62"/>
      <c r="V18" s="62"/>
      <c r="W18" s="114">
        <f t="shared" ca="1" si="6"/>
        <v>133698</v>
      </c>
      <c r="X18" s="115">
        <f ca="1">IFERROR(('Main Tab'!$D$10-W18)/'Main Tab'!$D$10,1)</f>
        <v>0.24722985451105806</v>
      </c>
      <c r="Y18" s="110"/>
      <c r="Z18" s="221">
        <v>3</v>
      </c>
      <c r="AA18" s="49"/>
      <c r="AB18" s="49"/>
      <c r="AC18" s="531"/>
      <c r="AD18" s="104"/>
      <c r="AE18" s="106"/>
      <c r="AF18" s="108"/>
      <c r="AI18" s="83">
        <f t="shared" ca="1" si="15"/>
        <v>43612.458333333321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10</v>
      </c>
      <c r="AQ18" s="81">
        <f t="shared" si="0"/>
        <v>32</v>
      </c>
      <c r="AR18" s="81">
        <f t="shared" si="1"/>
        <v>4332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1.75</v>
      </c>
      <c r="AW18" s="81">
        <f t="shared" si="3"/>
        <v>225</v>
      </c>
      <c r="AX18" s="81">
        <f t="shared" si="3"/>
        <v>189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455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43612.499999999985</v>
      </c>
      <c r="C19" s="205"/>
      <c r="D19" s="531">
        <v>452</v>
      </c>
      <c r="E19" s="51">
        <v>56</v>
      </c>
      <c r="F19" s="531">
        <v>1.75</v>
      </c>
      <c r="G19" s="51">
        <v>223</v>
      </c>
      <c r="H19" s="206">
        <v>190</v>
      </c>
      <c r="I19" s="322"/>
      <c r="J19" s="160"/>
      <c r="K19" s="65"/>
      <c r="L19" s="49"/>
      <c r="M19" s="531"/>
      <c r="N19" s="52"/>
      <c r="O19" s="54">
        <v>4378</v>
      </c>
      <c r="P19" s="531">
        <v>9</v>
      </c>
      <c r="Q19" s="52">
        <v>30</v>
      </c>
      <c r="R19" s="23">
        <f t="shared" si="13"/>
        <v>59</v>
      </c>
      <c r="S19" s="24">
        <f t="shared" si="13"/>
        <v>183</v>
      </c>
      <c r="T19" s="62"/>
      <c r="U19" s="62"/>
      <c r="V19" s="62"/>
      <c r="W19" s="114">
        <f t="shared" ca="1" si="6"/>
        <v>133668</v>
      </c>
      <c r="X19" s="115">
        <f ca="1">IFERROR(('Main Tab'!$D$10-W19)/'Main Tab'!$D$10,1)</f>
        <v>0.24739876582135939</v>
      </c>
      <c r="Y19" s="110"/>
      <c r="Z19" s="221">
        <v>3</v>
      </c>
      <c r="AA19" s="49"/>
      <c r="AB19" s="49"/>
      <c r="AC19" s="531"/>
      <c r="AD19" s="104"/>
      <c r="AE19" s="106"/>
      <c r="AF19" s="108"/>
      <c r="AI19" s="83">
        <f t="shared" ca="1" si="15"/>
        <v>43612.499999999985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9</v>
      </c>
      <c r="AQ19" s="81">
        <f t="shared" si="0"/>
        <v>30</v>
      </c>
      <c r="AR19" s="81">
        <f t="shared" si="1"/>
        <v>4378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1.75</v>
      </c>
      <c r="AW19" s="81">
        <f t="shared" si="3"/>
        <v>223</v>
      </c>
      <c r="AX19" s="81">
        <f t="shared" si="3"/>
        <v>190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452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43612.54166666665</v>
      </c>
      <c r="C20" s="205"/>
      <c r="D20" s="531">
        <v>455</v>
      </c>
      <c r="E20" s="51">
        <v>56</v>
      </c>
      <c r="F20" s="531">
        <v>1.75</v>
      </c>
      <c r="G20" s="51">
        <v>220</v>
      </c>
      <c r="H20" s="206">
        <v>191</v>
      </c>
      <c r="I20" s="322"/>
      <c r="J20" s="160"/>
      <c r="K20" s="65"/>
      <c r="L20" s="49"/>
      <c r="M20" s="531"/>
      <c r="N20" s="52"/>
      <c r="O20" s="54">
        <v>4418</v>
      </c>
      <c r="P20" s="531">
        <v>8</v>
      </c>
      <c r="Q20" s="52">
        <v>31</v>
      </c>
      <c r="R20" s="23">
        <f t="shared" si="13"/>
        <v>67</v>
      </c>
      <c r="S20" s="24">
        <f t="shared" si="13"/>
        <v>214</v>
      </c>
      <c r="T20" s="62"/>
      <c r="U20" s="62"/>
      <c r="V20" s="62"/>
      <c r="W20" s="114">
        <f t="shared" ca="1" si="6"/>
        <v>133637</v>
      </c>
      <c r="X20" s="115">
        <f ca="1">IFERROR(('Main Tab'!$D$10-W20)/'Main Tab'!$D$10,1)</f>
        <v>0.24757330750867079</v>
      </c>
      <c r="Y20" s="110"/>
      <c r="Z20" s="221">
        <v>3</v>
      </c>
      <c r="AA20" s="49"/>
      <c r="AB20" s="49"/>
      <c r="AC20" s="531"/>
      <c r="AD20" s="104"/>
      <c r="AE20" s="106"/>
      <c r="AF20" s="108"/>
      <c r="AI20" s="83">
        <f t="shared" ca="1" si="15"/>
        <v>43612.54166666665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8</v>
      </c>
      <c r="AQ20" s="81">
        <f t="shared" si="0"/>
        <v>31</v>
      </c>
      <c r="AR20" s="81">
        <f t="shared" si="1"/>
        <v>4418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1.75</v>
      </c>
      <c r="AW20" s="81">
        <f t="shared" si="3"/>
        <v>220</v>
      </c>
      <c r="AX20" s="81">
        <f t="shared" si="3"/>
        <v>191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455</v>
      </c>
      <c r="BC20" s="81">
        <f t="shared" si="5"/>
        <v>191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43612.583333333314</v>
      </c>
      <c r="C21" s="205"/>
      <c r="D21" s="531">
        <v>454</v>
      </c>
      <c r="E21" s="51">
        <v>56</v>
      </c>
      <c r="F21" s="531">
        <v>1.75</v>
      </c>
      <c r="G21" s="51">
        <v>222</v>
      </c>
      <c r="H21" s="206">
        <v>190</v>
      </c>
      <c r="I21" s="322"/>
      <c r="J21" s="160"/>
      <c r="K21" s="65"/>
      <c r="L21" s="49"/>
      <c r="M21" s="531"/>
      <c r="N21" s="52"/>
      <c r="O21" s="54">
        <v>4451</v>
      </c>
      <c r="P21" s="531">
        <v>13</v>
      </c>
      <c r="Q21" s="52">
        <v>33</v>
      </c>
      <c r="R21" s="23">
        <f t="shared" si="13"/>
        <v>80</v>
      </c>
      <c r="S21" s="24">
        <f t="shared" si="13"/>
        <v>247</v>
      </c>
      <c r="T21" s="62"/>
      <c r="U21" s="62"/>
      <c r="V21" s="62"/>
      <c r="W21" s="114">
        <f t="shared" ca="1" si="6"/>
        <v>133604</v>
      </c>
      <c r="X21" s="115">
        <f ca="1">IFERROR(('Main Tab'!$D$10-W21)/'Main Tab'!$D$10,1)</f>
        <v>0.24775910995000225</v>
      </c>
      <c r="Y21" s="110"/>
      <c r="Z21" s="221">
        <v>4</v>
      </c>
      <c r="AA21" s="49"/>
      <c r="AB21" s="49"/>
      <c r="AC21" s="531"/>
      <c r="AD21" s="104"/>
      <c r="AE21" s="106"/>
      <c r="AF21" s="108"/>
      <c r="AI21" s="83">
        <f t="shared" ca="1" si="15"/>
        <v>43612.583333333314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13</v>
      </c>
      <c r="AQ21" s="81">
        <f t="shared" si="0"/>
        <v>33</v>
      </c>
      <c r="AR21" s="81">
        <f t="shared" si="1"/>
        <v>4451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1.75</v>
      </c>
      <c r="AW21" s="81">
        <f t="shared" si="3"/>
        <v>222</v>
      </c>
      <c r="AX21" s="81">
        <f t="shared" si="3"/>
        <v>190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454</v>
      </c>
      <c r="BC21" s="81">
        <f t="shared" si="5"/>
        <v>190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43612.624999999978</v>
      </c>
      <c r="C22" s="205"/>
      <c r="D22" s="531">
        <v>453</v>
      </c>
      <c r="E22" s="51">
        <v>56</v>
      </c>
      <c r="F22" s="531">
        <v>1.75</v>
      </c>
      <c r="G22" s="51">
        <v>226</v>
      </c>
      <c r="H22" s="206">
        <v>188</v>
      </c>
      <c r="I22" s="322"/>
      <c r="J22" s="160"/>
      <c r="K22" s="65"/>
      <c r="L22" s="49"/>
      <c r="M22" s="531"/>
      <c r="N22" s="52"/>
      <c r="O22" s="54">
        <v>4413</v>
      </c>
      <c r="P22" s="531">
        <v>9</v>
      </c>
      <c r="Q22" s="52">
        <v>32</v>
      </c>
      <c r="R22" s="23">
        <f t="shared" si="13"/>
        <v>89</v>
      </c>
      <c r="S22" s="24">
        <f t="shared" si="13"/>
        <v>279</v>
      </c>
      <c r="T22" s="62"/>
      <c r="U22" s="62"/>
      <c r="V22" s="62"/>
      <c r="W22" s="114">
        <f t="shared" ca="1" si="6"/>
        <v>133572</v>
      </c>
      <c r="X22" s="115">
        <f ca="1">IFERROR(('Main Tab'!$D$10-W22)/'Main Tab'!$D$10,1)</f>
        <v>0.24793928201432369</v>
      </c>
      <c r="Y22" s="110"/>
      <c r="Z22" s="221">
        <v>4</v>
      </c>
      <c r="AA22" s="49"/>
      <c r="AB22" s="49"/>
      <c r="AC22" s="531"/>
      <c r="AD22" s="104"/>
      <c r="AE22" s="106"/>
      <c r="AF22" s="108"/>
      <c r="AI22" s="83">
        <f t="shared" ca="1" si="15"/>
        <v>43612.624999999978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32</v>
      </c>
      <c r="AR22" s="81">
        <f t="shared" si="1"/>
        <v>4413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1.75</v>
      </c>
      <c r="AW22" s="81">
        <f t="shared" si="3"/>
        <v>226</v>
      </c>
      <c r="AX22" s="81">
        <f t="shared" si="3"/>
        <v>188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453</v>
      </c>
      <c r="BC22" s="81">
        <f t="shared" si="5"/>
        <v>188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43612.666666666642</v>
      </c>
      <c r="C23" s="205"/>
      <c r="D23" s="531">
        <v>454</v>
      </c>
      <c r="E23" s="51">
        <v>56</v>
      </c>
      <c r="F23" s="531">
        <v>1.75</v>
      </c>
      <c r="G23" s="51">
        <v>228</v>
      </c>
      <c r="H23" s="206">
        <v>189</v>
      </c>
      <c r="I23" s="322"/>
      <c r="J23" s="160"/>
      <c r="K23" s="65"/>
      <c r="L23" s="49"/>
      <c r="M23" s="531"/>
      <c r="N23" s="52"/>
      <c r="O23" s="54">
        <v>4401</v>
      </c>
      <c r="P23" s="531">
        <v>8</v>
      </c>
      <c r="Q23" s="52">
        <v>31</v>
      </c>
      <c r="R23" s="23">
        <f t="shared" si="13"/>
        <v>97</v>
      </c>
      <c r="S23" s="24">
        <f t="shared" si="13"/>
        <v>310</v>
      </c>
      <c r="T23" s="62"/>
      <c r="U23" s="62"/>
      <c r="V23" s="62"/>
      <c r="W23" s="114">
        <f t="shared" ca="1" si="6"/>
        <v>133541</v>
      </c>
      <c r="X23" s="115">
        <f ca="1">IFERROR(('Main Tab'!$D$10-W23)/'Main Tab'!$D$10,1)</f>
        <v>0.24811382370163507</v>
      </c>
      <c r="Y23" s="110"/>
      <c r="Z23" s="221">
        <v>3</v>
      </c>
      <c r="AA23" s="49"/>
      <c r="AB23" s="49"/>
      <c r="AC23" s="531"/>
      <c r="AD23" s="104"/>
      <c r="AE23" s="106"/>
      <c r="AF23" s="108"/>
      <c r="AI23" s="83">
        <f t="shared" ca="1" si="15"/>
        <v>43612.666666666642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8</v>
      </c>
      <c r="AQ23" s="81">
        <f t="shared" si="0"/>
        <v>31</v>
      </c>
      <c r="AR23" s="81">
        <f t="shared" si="1"/>
        <v>4401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1.75</v>
      </c>
      <c r="AW23" s="81">
        <f t="shared" si="3"/>
        <v>228</v>
      </c>
      <c r="AX23" s="81">
        <f t="shared" si="3"/>
        <v>189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454</v>
      </c>
      <c r="BC23" s="81">
        <f t="shared" si="5"/>
        <v>189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43612.708333333307</v>
      </c>
      <c r="C24" s="205"/>
      <c r="D24" s="531">
        <v>444</v>
      </c>
      <c r="E24" s="51">
        <v>56</v>
      </c>
      <c r="F24" s="531">
        <v>1.75</v>
      </c>
      <c r="G24" s="51">
        <v>226</v>
      </c>
      <c r="H24" s="206">
        <v>187</v>
      </c>
      <c r="I24" s="322"/>
      <c r="J24" s="160"/>
      <c r="K24" s="65"/>
      <c r="L24" s="49"/>
      <c r="M24" s="531"/>
      <c r="N24" s="52"/>
      <c r="O24" s="54">
        <v>4389</v>
      </c>
      <c r="P24" s="531">
        <v>13</v>
      </c>
      <c r="Q24" s="52">
        <v>32</v>
      </c>
      <c r="R24" s="23">
        <f t="shared" si="13"/>
        <v>110</v>
      </c>
      <c r="S24" s="24">
        <f t="shared" si="13"/>
        <v>342</v>
      </c>
      <c r="T24" s="62"/>
      <c r="U24" s="62"/>
      <c r="V24" s="62"/>
      <c r="W24" s="114">
        <f t="shared" ca="1" si="6"/>
        <v>133509</v>
      </c>
      <c r="X24" s="115">
        <f ca="1">IFERROR(('Main Tab'!$D$10-W24)/'Main Tab'!$D$10,1)</f>
        <v>0.24829399576595648</v>
      </c>
      <c r="Y24" s="110"/>
      <c r="Z24" s="221">
        <v>3</v>
      </c>
      <c r="AA24" s="49"/>
      <c r="AB24" s="49"/>
      <c r="AC24" s="531"/>
      <c r="AD24" s="104"/>
      <c r="AE24" s="106"/>
      <c r="AF24" s="108"/>
      <c r="AI24" s="83">
        <f t="shared" ca="1" si="15"/>
        <v>43612.708333333307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13</v>
      </c>
      <c r="AQ24" s="81">
        <f t="shared" si="0"/>
        <v>32</v>
      </c>
      <c r="AR24" s="81">
        <f t="shared" si="1"/>
        <v>4389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1.75</v>
      </c>
      <c r="AW24" s="81">
        <f t="shared" si="3"/>
        <v>226</v>
      </c>
      <c r="AX24" s="81">
        <f t="shared" si="3"/>
        <v>187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444</v>
      </c>
      <c r="BC24" s="81">
        <f t="shared" si="5"/>
        <v>187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43612.749999999971</v>
      </c>
      <c r="C25" s="205"/>
      <c r="D25" s="531">
        <v>438</v>
      </c>
      <c r="E25" s="51">
        <v>56</v>
      </c>
      <c r="F25" s="531">
        <v>1.75</v>
      </c>
      <c r="G25" s="51">
        <v>235</v>
      </c>
      <c r="H25" s="206">
        <v>186</v>
      </c>
      <c r="I25" s="322"/>
      <c r="J25" s="160"/>
      <c r="K25" s="65"/>
      <c r="L25" s="49"/>
      <c r="M25" s="531"/>
      <c r="N25" s="52"/>
      <c r="O25" s="54">
        <v>4418</v>
      </c>
      <c r="P25" s="531">
        <v>9</v>
      </c>
      <c r="Q25" s="52">
        <v>30</v>
      </c>
      <c r="R25" s="23">
        <f t="shared" si="13"/>
        <v>119</v>
      </c>
      <c r="S25" s="24">
        <f t="shared" si="13"/>
        <v>372</v>
      </c>
      <c r="T25" s="62"/>
      <c r="U25" s="62"/>
      <c r="V25" s="62"/>
      <c r="W25" s="114">
        <f t="shared" ca="1" si="6"/>
        <v>133479</v>
      </c>
      <c r="X25" s="115">
        <f ca="1">IFERROR(('Main Tab'!$D$10-W25)/'Main Tab'!$D$10,1)</f>
        <v>0.24846290707625782</v>
      </c>
      <c r="Y25" s="110"/>
      <c r="Z25" s="221">
        <v>4</v>
      </c>
      <c r="AA25" s="49"/>
      <c r="AB25" s="49"/>
      <c r="AC25" s="531"/>
      <c r="AD25" s="104"/>
      <c r="AE25" s="106"/>
      <c r="AF25" s="108"/>
      <c r="AI25" s="83">
        <f t="shared" ca="1" si="15"/>
        <v>43612.749999999971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30</v>
      </c>
      <c r="AR25" s="81">
        <f t="shared" si="1"/>
        <v>4418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1.75</v>
      </c>
      <c r="AW25" s="81">
        <f t="shared" si="3"/>
        <v>235</v>
      </c>
      <c r="AX25" s="81">
        <f t="shared" si="3"/>
        <v>186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438</v>
      </c>
      <c r="BC25" s="81">
        <f t="shared" si="5"/>
        <v>186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43612.791666666635</v>
      </c>
      <c r="C26" s="205"/>
      <c r="D26" s="531">
        <v>440</v>
      </c>
      <c r="E26" s="196">
        <v>56</v>
      </c>
      <c r="F26" s="196">
        <v>1.75</v>
      </c>
      <c r="G26" s="51">
        <v>222</v>
      </c>
      <c r="H26" s="206">
        <v>187</v>
      </c>
      <c r="I26" s="322"/>
      <c r="J26" s="160"/>
      <c r="K26" s="65"/>
      <c r="L26" s="49"/>
      <c r="M26" s="531"/>
      <c r="N26" s="52"/>
      <c r="O26" s="54">
        <v>4354</v>
      </c>
      <c r="P26" s="536">
        <v>9</v>
      </c>
      <c r="Q26" s="536">
        <v>30</v>
      </c>
      <c r="R26" s="23">
        <f t="shared" si="13"/>
        <v>128</v>
      </c>
      <c r="S26" s="24">
        <f t="shared" si="13"/>
        <v>402</v>
      </c>
      <c r="T26" s="62"/>
      <c r="U26" s="62"/>
      <c r="V26" s="62"/>
      <c r="W26" s="114">
        <f t="shared" ca="1" si="6"/>
        <v>133449</v>
      </c>
      <c r="X26" s="115">
        <f ca="1">IFERROR(('Main Tab'!$D$10-W26)/'Main Tab'!$D$10,1)</f>
        <v>0.24863181838655915</v>
      </c>
      <c r="Y26" s="110"/>
      <c r="Z26" s="220">
        <v>3</v>
      </c>
      <c r="AA26" s="49"/>
      <c r="AB26" s="49"/>
      <c r="AC26" s="531"/>
      <c r="AD26" s="104"/>
      <c r="AE26" s="106"/>
      <c r="AF26" s="108"/>
      <c r="AI26" s="83">
        <f t="shared" ca="1" si="15"/>
        <v>43612.791666666635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9</v>
      </c>
      <c r="AQ26" s="81">
        <f t="shared" si="0"/>
        <v>30</v>
      </c>
      <c r="AR26" s="81">
        <f t="shared" si="1"/>
        <v>4354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1.75</v>
      </c>
      <c r="AW26" s="81">
        <f t="shared" si="3"/>
        <v>222</v>
      </c>
      <c r="AX26" s="81">
        <f t="shared" si="3"/>
        <v>187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440</v>
      </c>
      <c r="BC26" s="81">
        <f t="shared" si="5"/>
        <v>187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43612.833333333299</v>
      </c>
      <c r="C27" s="205"/>
      <c r="D27" s="531">
        <v>443</v>
      </c>
      <c r="E27" s="536">
        <v>56</v>
      </c>
      <c r="F27" s="536">
        <v>1.75</v>
      </c>
      <c r="G27" s="51">
        <v>200</v>
      </c>
      <c r="H27" s="206">
        <v>186</v>
      </c>
      <c r="I27" s="322"/>
      <c r="J27" s="160"/>
      <c r="K27" s="65"/>
      <c r="L27" s="49"/>
      <c r="M27" s="531"/>
      <c r="N27" s="52"/>
      <c r="O27" s="54">
        <v>4141</v>
      </c>
      <c r="P27" s="536">
        <v>10</v>
      </c>
      <c r="Q27" s="52">
        <v>29</v>
      </c>
      <c r="R27" s="23">
        <f t="shared" si="13"/>
        <v>138</v>
      </c>
      <c r="S27" s="24">
        <f t="shared" si="13"/>
        <v>431</v>
      </c>
      <c r="T27" s="62"/>
      <c r="U27" s="62"/>
      <c r="V27" s="62"/>
      <c r="W27" s="114">
        <f t="shared" ca="1" si="6"/>
        <v>133420</v>
      </c>
      <c r="X27" s="115">
        <f ca="1">IFERROR(('Main Tab'!$D$10-W27)/'Main Tab'!$D$10,1)</f>
        <v>0.24879509931985044</v>
      </c>
      <c r="Y27" s="110"/>
      <c r="Z27" s="221">
        <v>3</v>
      </c>
      <c r="AA27" s="49"/>
      <c r="AB27" s="49"/>
      <c r="AC27" s="531"/>
      <c r="AD27" s="104"/>
      <c r="AE27" s="106"/>
      <c r="AF27" s="108"/>
      <c r="AI27" s="83">
        <f t="shared" ca="1" si="15"/>
        <v>43612.833333333299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10</v>
      </c>
      <c r="AQ27" s="81">
        <f t="shared" si="0"/>
        <v>29</v>
      </c>
      <c r="AR27" s="81">
        <f t="shared" si="1"/>
        <v>4141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1.75</v>
      </c>
      <c r="AW27" s="81">
        <f t="shared" si="3"/>
        <v>200</v>
      </c>
      <c r="AX27" s="81">
        <f t="shared" si="3"/>
        <v>186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443</v>
      </c>
      <c r="BC27" s="81">
        <f t="shared" si="5"/>
        <v>186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43612.874999999964</v>
      </c>
      <c r="C28" s="205"/>
      <c r="D28" s="531">
        <v>447</v>
      </c>
      <c r="E28" s="536">
        <v>56</v>
      </c>
      <c r="F28" s="536">
        <v>1.75</v>
      </c>
      <c r="G28" s="51">
        <v>227</v>
      </c>
      <c r="H28" s="206">
        <v>186</v>
      </c>
      <c r="I28" s="322"/>
      <c r="J28" s="160"/>
      <c r="K28" s="65"/>
      <c r="L28" s="49"/>
      <c r="M28" s="531"/>
      <c r="N28" s="52"/>
      <c r="O28" s="54">
        <v>4361</v>
      </c>
      <c r="P28" s="536">
        <v>9</v>
      </c>
      <c r="Q28" s="52">
        <v>32</v>
      </c>
      <c r="R28" s="23">
        <f t="shared" si="13"/>
        <v>147</v>
      </c>
      <c r="S28" s="24">
        <f t="shared" si="13"/>
        <v>463</v>
      </c>
      <c r="T28" s="62"/>
      <c r="U28" s="62"/>
      <c r="V28" s="62"/>
      <c r="W28" s="114">
        <f t="shared" ca="1" si="6"/>
        <v>133388</v>
      </c>
      <c r="X28" s="115">
        <f ca="1">IFERROR(('Main Tab'!$D$10-W28)/'Main Tab'!$D$10,1)</f>
        <v>0.24897527138417189</v>
      </c>
      <c r="Y28" s="110"/>
      <c r="Z28" s="221">
        <v>3</v>
      </c>
      <c r="AA28" s="49"/>
      <c r="AB28" s="49"/>
      <c r="AC28" s="531"/>
      <c r="AD28" s="104"/>
      <c r="AE28" s="106"/>
      <c r="AF28" s="108"/>
      <c r="AI28" s="83">
        <f t="shared" ca="1" si="15"/>
        <v>43612.874999999964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9</v>
      </c>
      <c r="AQ28" s="81">
        <f t="shared" si="0"/>
        <v>32</v>
      </c>
      <c r="AR28" s="81">
        <f t="shared" si="1"/>
        <v>4361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1.75</v>
      </c>
      <c r="AW28" s="81">
        <f t="shared" si="3"/>
        <v>227</v>
      </c>
      <c r="AX28" s="81">
        <f t="shared" si="3"/>
        <v>186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447</v>
      </c>
      <c r="BC28" s="81">
        <f t="shared" si="5"/>
        <v>186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43612.916666666628</v>
      </c>
      <c r="C29" s="205"/>
      <c r="D29" s="531">
        <v>440</v>
      </c>
      <c r="E29" s="536">
        <v>56</v>
      </c>
      <c r="F29" s="536">
        <v>1.75</v>
      </c>
      <c r="G29" s="51">
        <v>227</v>
      </c>
      <c r="H29" s="206">
        <v>187</v>
      </c>
      <c r="I29" s="322"/>
      <c r="J29" s="160"/>
      <c r="K29" s="65"/>
      <c r="L29" s="49"/>
      <c r="M29" s="531"/>
      <c r="N29" s="52"/>
      <c r="O29" s="54">
        <v>4369</v>
      </c>
      <c r="P29" s="536">
        <v>12</v>
      </c>
      <c r="Q29" s="52">
        <v>30</v>
      </c>
      <c r="R29" s="23">
        <f t="shared" si="13"/>
        <v>159</v>
      </c>
      <c r="S29" s="24">
        <f t="shared" si="13"/>
        <v>493</v>
      </c>
      <c r="T29" s="62"/>
      <c r="U29" s="62"/>
      <c r="V29" s="62"/>
      <c r="W29" s="114">
        <f t="shared" ca="1" si="6"/>
        <v>133358</v>
      </c>
      <c r="X29" s="115">
        <f ca="1">IFERROR(('Main Tab'!$D$10-W29)/'Main Tab'!$D$10,1)</f>
        <v>0.24914418269447322</v>
      </c>
      <c r="Y29" s="110"/>
      <c r="Z29" s="221">
        <v>4</v>
      </c>
      <c r="AA29" s="49"/>
      <c r="AB29" s="49"/>
      <c r="AC29" s="531"/>
      <c r="AD29" s="104"/>
      <c r="AE29" s="106"/>
      <c r="AF29" s="108"/>
      <c r="AI29" s="83">
        <f t="shared" ca="1" si="15"/>
        <v>43612.916666666628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12</v>
      </c>
      <c r="AQ29" s="81">
        <f t="shared" si="0"/>
        <v>30</v>
      </c>
      <c r="AR29" s="81">
        <f t="shared" si="1"/>
        <v>4369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1.75</v>
      </c>
      <c r="AW29" s="81">
        <f t="shared" si="3"/>
        <v>227</v>
      </c>
      <c r="AX29" s="81">
        <f t="shared" si="3"/>
        <v>187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440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43612.958333333292</v>
      </c>
      <c r="C30" s="205"/>
      <c r="D30" s="531">
        <v>441</v>
      </c>
      <c r="E30" s="51">
        <v>56</v>
      </c>
      <c r="F30" s="536">
        <v>1.75</v>
      </c>
      <c r="G30" s="51">
        <v>209</v>
      </c>
      <c r="H30" s="206">
        <v>187</v>
      </c>
      <c r="I30" s="322"/>
      <c r="J30" s="160"/>
      <c r="K30" s="65"/>
      <c r="L30" s="49"/>
      <c r="M30" s="531"/>
      <c r="N30" s="52"/>
      <c r="O30" s="54">
        <v>4194</v>
      </c>
      <c r="P30" s="536">
        <v>10</v>
      </c>
      <c r="Q30" s="52">
        <v>32</v>
      </c>
      <c r="R30" s="23">
        <f t="shared" si="13"/>
        <v>169</v>
      </c>
      <c r="S30" s="24">
        <f t="shared" si="13"/>
        <v>525</v>
      </c>
      <c r="T30" s="62"/>
      <c r="U30" s="62"/>
      <c r="V30" s="62"/>
      <c r="W30" s="114">
        <f t="shared" ca="1" si="6"/>
        <v>133326</v>
      </c>
      <c r="X30" s="115">
        <f ca="1">IFERROR(('Main Tab'!$D$10-W30)/'Main Tab'!$D$10,1)</f>
        <v>0.24932435475879464</v>
      </c>
      <c r="Y30" s="110"/>
      <c r="Z30" s="221">
        <v>3</v>
      </c>
      <c r="AA30" s="49"/>
      <c r="AB30" s="49"/>
      <c r="AC30" s="531"/>
      <c r="AD30" s="104"/>
      <c r="AE30" s="106"/>
      <c r="AF30" s="108"/>
      <c r="AI30" s="83">
        <f t="shared" ca="1" si="15"/>
        <v>43612.958333333292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10</v>
      </c>
      <c r="AQ30" s="81">
        <f t="shared" si="0"/>
        <v>32</v>
      </c>
      <c r="AR30" s="81">
        <f t="shared" si="1"/>
        <v>4194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1.75</v>
      </c>
      <c r="AW30" s="81">
        <f t="shared" si="3"/>
        <v>209</v>
      </c>
      <c r="AX30" s="81">
        <f t="shared" si="3"/>
        <v>187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441</v>
      </c>
      <c r="BC30" s="81">
        <f t="shared" si="5"/>
        <v>187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43612.999999999956</v>
      </c>
      <c r="C31" s="205"/>
      <c r="D31" s="531">
        <v>435</v>
      </c>
      <c r="E31" s="51">
        <v>56</v>
      </c>
      <c r="F31" s="536">
        <v>1.75</v>
      </c>
      <c r="G31" s="51">
        <v>216</v>
      </c>
      <c r="H31" s="206">
        <v>183</v>
      </c>
      <c r="I31" s="322"/>
      <c r="J31" s="160"/>
      <c r="K31" s="65"/>
      <c r="L31" s="49"/>
      <c r="M31" s="531"/>
      <c r="N31" s="52"/>
      <c r="O31" s="54">
        <v>4210</v>
      </c>
      <c r="P31" s="536">
        <v>9</v>
      </c>
      <c r="Q31" s="52">
        <v>30</v>
      </c>
      <c r="R31" s="23">
        <f t="shared" si="13"/>
        <v>178</v>
      </c>
      <c r="S31" s="24">
        <f t="shared" si="13"/>
        <v>555</v>
      </c>
      <c r="T31" s="62"/>
      <c r="U31" s="62"/>
      <c r="V31" s="62"/>
      <c r="W31" s="114">
        <f t="shared" ca="1" si="6"/>
        <v>133296</v>
      </c>
      <c r="X31" s="115">
        <f ca="1">IFERROR(('Main Tab'!$D$10-W31)/'Main Tab'!$D$10,1)</f>
        <v>0.249493266069096</v>
      </c>
      <c r="Y31" s="110" t="s">
        <v>426</v>
      </c>
      <c r="Z31" s="221">
        <v>3</v>
      </c>
      <c r="AA31" s="49"/>
      <c r="AB31" s="49"/>
      <c r="AC31" s="531"/>
      <c r="AD31" s="104"/>
      <c r="AE31" s="106"/>
      <c r="AF31" s="108"/>
      <c r="AI31" s="83">
        <f t="shared" ca="1" si="15"/>
        <v>43612.999999999956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Water Pumped- 289</v>
      </c>
      <c r="AP31" s="81">
        <f t="shared" si="0"/>
        <v>9</v>
      </c>
      <c r="AQ31" s="81">
        <f t="shared" si="0"/>
        <v>30</v>
      </c>
      <c r="AR31" s="81">
        <f t="shared" si="1"/>
        <v>4210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1.75</v>
      </c>
      <c r="AW31" s="81">
        <f t="shared" si="3"/>
        <v>216</v>
      </c>
      <c r="AX31" s="81">
        <f t="shared" si="3"/>
        <v>183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435</v>
      </c>
      <c r="BC31" s="81">
        <f t="shared" si="5"/>
        <v>183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43613.041666666621</v>
      </c>
      <c r="C32" s="205"/>
      <c r="D32" s="531">
        <v>445</v>
      </c>
      <c r="E32" s="51">
        <v>56</v>
      </c>
      <c r="F32" s="536">
        <v>1.75</v>
      </c>
      <c r="G32" s="51">
        <v>211</v>
      </c>
      <c r="H32" s="206">
        <v>182</v>
      </c>
      <c r="I32" s="322"/>
      <c r="J32" s="160"/>
      <c r="K32" s="65"/>
      <c r="L32" s="49"/>
      <c r="M32" s="531"/>
      <c r="N32" s="52"/>
      <c r="O32" s="54">
        <v>4159</v>
      </c>
      <c r="P32" s="536">
        <v>8</v>
      </c>
      <c r="Q32" s="52">
        <v>31</v>
      </c>
      <c r="R32" s="23">
        <f t="shared" ref="R32:S37" si="16">P32+R31</f>
        <v>186</v>
      </c>
      <c r="S32" s="24">
        <f t="shared" si="16"/>
        <v>586</v>
      </c>
      <c r="T32" s="62"/>
      <c r="U32" s="62"/>
      <c r="V32" s="62"/>
      <c r="W32" s="114">
        <f t="shared" ca="1" si="6"/>
        <v>133265</v>
      </c>
      <c r="X32" s="115">
        <f ca="1">IFERROR(('Main Tab'!$D$10-W32)/'Main Tab'!$D$10,1)</f>
        <v>0.24966780775640737</v>
      </c>
      <c r="Y32" s="110" t="s">
        <v>427</v>
      </c>
      <c r="Z32" s="221">
        <v>3</v>
      </c>
      <c r="AA32" s="49"/>
      <c r="AB32" s="49"/>
      <c r="AC32" s="531"/>
      <c r="AD32" s="104"/>
      <c r="AE32" s="106"/>
      <c r="AF32" s="108"/>
      <c r="AI32" s="83">
        <f t="shared" ca="1" si="15"/>
        <v>43613.041666666621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Accum-221028</v>
      </c>
      <c r="AP32" s="81">
        <f t="shared" si="0"/>
        <v>8</v>
      </c>
      <c r="AQ32" s="81">
        <f t="shared" si="0"/>
        <v>31</v>
      </c>
      <c r="AR32" s="81">
        <f t="shared" si="1"/>
        <v>4159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1.75</v>
      </c>
      <c r="AW32" s="81">
        <f t="shared" si="3"/>
        <v>211</v>
      </c>
      <c r="AX32" s="81">
        <f t="shared" si="3"/>
        <v>182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445</v>
      </c>
      <c r="BC32" s="81">
        <f t="shared" si="5"/>
        <v>182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43613.083333333285</v>
      </c>
      <c r="C33" s="205"/>
      <c r="D33" s="531">
        <v>443</v>
      </c>
      <c r="E33" s="51">
        <v>56</v>
      </c>
      <c r="F33" s="536">
        <v>1.75</v>
      </c>
      <c r="G33" s="51">
        <v>233</v>
      </c>
      <c r="H33" s="206">
        <v>183</v>
      </c>
      <c r="I33" s="322"/>
      <c r="J33" s="160"/>
      <c r="K33" s="65"/>
      <c r="L33" s="49"/>
      <c r="M33" s="531"/>
      <c r="N33" s="52"/>
      <c r="O33" s="54">
        <v>4109</v>
      </c>
      <c r="P33" s="536">
        <v>9</v>
      </c>
      <c r="Q33" s="52">
        <v>33</v>
      </c>
      <c r="R33" s="23">
        <f t="shared" si="16"/>
        <v>195</v>
      </c>
      <c r="S33" s="24">
        <f t="shared" si="16"/>
        <v>619</v>
      </c>
      <c r="T33" s="62"/>
      <c r="U33" s="62"/>
      <c r="V33" s="62"/>
      <c r="W33" s="114">
        <f t="shared" ca="1" si="6"/>
        <v>133232</v>
      </c>
      <c r="X33" s="115">
        <f ca="1">IFERROR(('Main Tab'!$D$10-W33)/'Main Tab'!$D$10,1)</f>
        <v>0.24985361019773883</v>
      </c>
      <c r="Y33" s="110" t="s">
        <v>428</v>
      </c>
      <c r="Z33" s="221">
        <v>4</v>
      </c>
      <c r="AA33" s="49"/>
      <c r="AB33" s="49"/>
      <c r="AC33" s="531"/>
      <c r="AD33" s="104"/>
      <c r="AE33" s="106"/>
      <c r="AF33" s="108"/>
      <c r="AI33" s="83">
        <f t="shared" ca="1" si="15"/>
        <v>43613.083333333285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 xml:space="preserve"> OT #1- 0'10"  OT #2- 12'10</v>
      </c>
      <c r="AP33" s="81">
        <f t="shared" si="0"/>
        <v>9</v>
      </c>
      <c r="AQ33" s="81">
        <f t="shared" si="0"/>
        <v>33</v>
      </c>
      <c r="AR33" s="81">
        <f t="shared" si="1"/>
        <v>4109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1.75</v>
      </c>
      <c r="AW33" s="81">
        <f t="shared" si="3"/>
        <v>233</v>
      </c>
      <c r="AX33" s="81">
        <f t="shared" si="3"/>
        <v>183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443</v>
      </c>
      <c r="BC33" s="81">
        <f t="shared" si="5"/>
        <v>183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43613.124999999949</v>
      </c>
      <c r="C34" s="205"/>
      <c r="D34" s="531">
        <v>440</v>
      </c>
      <c r="E34" s="51">
        <v>56</v>
      </c>
      <c r="F34" s="536">
        <v>1.75</v>
      </c>
      <c r="G34" s="51">
        <v>219</v>
      </c>
      <c r="H34" s="206">
        <v>186</v>
      </c>
      <c r="I34" s="322"/>
      <c r="J34" s="160"/>
      <c r="K34" s="65"/>
      <c r="L34" s="49"/>
      <c r="M34" s="531"/>
      <c r="N34" s="52"/>
      <c r="O34" s="54">
        <v>4298</v>
      </c>
      <c r="P34" s="536">
        <v>12</v>
      </c>
      <c r="Q34" s="52">
        <v>32</v>
      </c>
      <c r="R34" s="23">
        <f t="shared" si="16"/>
        <v>207</v>
      </c>
      <c r="S34" s="24">
        <f t="shared" si="16"/>
        <v>651</v>
      </c>
      <c r="T34" s="62"/>
      <c r="U34" s="62"/>
      <c r="V34" s="62"/>
      <c r="W34" s="114">
        <f t="shared" ca="1" si="6"/>
        <v>133200</v>
      </c>
      <c r="X34" s="115">
        <f ca="1">IFERROR(('Main Tab'!$D$10-W34)/'Main Tab'!$D$10,1)</f>
        <v>0.25003378226206024</v>
      </c>
      <c r="Y34" s="110"/>
      <c r="Z34" s="221">
        <v>4</v>
      </c>
      <c r="AA34" s="49"/>
      <c r="AB34" s="49"/>
      <c r="AC34" s="531"/>
      <c r="AD34" s="104"/>
      <c r="AE34" s="106"/>
      <c r="AF34" s="108"/>
      <c r="AI34" s="83">
        <f t="shared" ca="1" si="15"/>
        <v>43613.124999999949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12</v>
      </c>
      <c r="AQ34" s="81">
        <f t="shared" si="0"/>
        <v>32</v>
      </c>
      <c r="AR34" s="81">
        <f t="shared" si="1"/>
        <v>4298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1.75</v>
      </c>
      <c r="AW34" s="81">
        <f t="shared" si="3"/>
        <v>219</v>
      </c>
      <c r="AX34" s="81">
        <f t="shared" si="3"/>
        <v>186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440</v>
      </c>
      <c r="BC34" s="81">
        <f t="shared" si="5"/>
        <v>186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43613.166666666613</v>
      </c>
      <c r="C35" s="205"/>
      <c r="D35" s="531">
        <v>441</v>
      </c>
      <c r="E35" s="51">
        <v>56</v>
      </c>
      <c r="F35" s="536">
        <v>1.75</v>
      </c>
      <c r="G35" s="51">
        <v>230</v>
      </c>
      <c r="H35" s="206">
        <v>185</v>
      </c>
      <c r="I35" s="322"/>
      <c r="J35" s="160"/>
      <c r="K35" s="65"/>
      <c r="L35" s="49"/>
      <c r="M35" s="531"/>
      <c r="N35" s="52"/>
      <c r="O35" s="54">
        <v>4377</v>
      </c>
      <c r="P35" s="536">
        <v>10</v>
      </c>
      <c r="Q35" s="52">
        <v>31</v>
      </c>
      <c r="R35" s="23">
        <f t="shared" si="16"/>
        <v>217</v>
      </c>
      <c r="S35" s="24">
        <f t="shared" si="16"/>
        <v>682</v>
      </c>
      <c r="T35" s="62"/>
      <c r="U35" s="62"/>
      <c r="V35" s="62"/>
      <c r="W35" s="114">
        <f t="shared" ca="1" si="6"/>
        <v>133169</v>
      </c>
      <c r="X35" s="115">
        <f ca="1">IFERROR(('Main Tab'!$D$10-W35)/'Main Tab'!$D$10,1)</f>
        <v>0.25020832394937165</v>
      </c>
      <c r="Y35" s="110"/>
      <c r="Z35" s="221">
        <v>3</v>
      </c>
      <c r="AA35" s="49"/>
      <c r="AB35" s="49"/>
      <c r="AC35" s="531"/>
      <c r="AD35" s="104"/>
      <c r="AE35" s="106"/>
      <c r="AF35" s="108"/>
      <c r="AI35" s="83">
        <f t="shared" ca="1" si="15"/>
        <v>43613.166666666613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10</v>
      </c>
      <c r="AQ35" s="81">
        <f t="shared" si="0"/>
        <v>31</v>
      </c>
      <c r="AR35" s="81">
        <f t="shared" si="1"/>
        <v>4377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1.75</v>
      </c>
      <c r="AW35" s="81">
        <f t="shared" si="3"/>
        <v>230</v>
      </c>
      <c r="AX35" s="81">
        <f t="shared" si="3"/>
        <v>185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441</v>
      </c>
      <c r="BC35" s="81">
        <f t="shared" si="5"/>
        <v>185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43613.208333333278</v>
      </c>
      <c r="C36" s="205"/>
      <c r="D36" s="531">
        <v>437</v>
      </c>
      <c r="E36" s="51">
        <v>56</v>
      </c>
      <c r="F36" s="536">
        <v>1.75</v>
      </c>
      <c r="G36" s="51">
        <v>209</v>
      </c>
      <c r="H36" s="206">
        <v>183</v>
      </c>
      <c r="I36" s="322"/>
      <c r="J36" s="160"/>
      <c r="K36" s="65"/>
      <c r="L36" s="49"/>
      <c r="M36" s="531"/>
      <c r="N36" s="52"/>
      <c r="O36" s="54">
        <v>4168</v>
      </c>
      <c r="P36" s="536">
        <v>11</v>
      </c>
      <c r="Q36" s="52">
        <v>32</v>
      </c>
      <c r="R36" s="23">
        <f t="shared" si="16"/>
        <v>228</v>
      </c>
      <c r="S36" s="24">
        <f t="shared" si="16"/>
        <v>714</v>
      </c>
      <c r="T36" s="62"/>
      <c r="U36" s="62"/>
      <c r="V36" s="62"/>
      <c r="W36" s="114">
        <f t="shared" ca="1" si="6"/>
        <v>133137</v>
      </c>
      <c r="X36" s="115">
        <f ca="1">IFERROR(('Main Tab'!$D$10-W36)/'Main Tab'!$D$10,1)</f>
        <v>0.25038849601369306</v>
      </c>
      <c r="Y36" s="110"/>
      <c r="Z36" s="221">
        <v>3</v>
      </c>
      <c r="AA36" s="49"/>
      <c r="AB36" s="49"/>
      <c r="AC36" s="531"/>
      <c r="AD36" s="104"/>
      <c r="AE36" s="106"/>
      <c r="AF36" s="108"/>
      <c r="AI36" s="83">
        <f t="shared" ca="1" si="15"/>
        <v>43613.208333333278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11</v>
      </c>
      <c r="AQ36" s="81">
        <f t="shared" si="0"/>
        <v>32</v>
      </c>
      <c r="AR36" s="81">
        <f t="shared" si="1"/>
        <v>4168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1.75</v>
      </c>
      <c r="AW36" s="81">
        <f t="shared" si="3"/>
        <v>209</v>
      </c>
      <c r="AX36" s="81">
        <f t="shared" si="3"/>
        <v>183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437</v>
      </c>
      <c r="BC36" s="81">
        <f t="shared" si="5"/>
        <v>183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43613.249999999942</v>
      </c>
      <c r="C37" s="205"/>
      <c r="D37" s="531">
        <v>443</v>
      </c>
      <c r="E37" s="51">
        <v>56</v>
      </c>
      <c r="F37" s="536">
        <v>1.75</v>
      </c>
      <c r="G37" s="51">
        <v>211</v>
      </c>
      <c r="H37" s="206">
        <v>182</v>
      </c>
      <c r="I37" s="322"/>
      <c r="J37" s="160"/>
      <c r="K37" s="65"/>
      <c r="L37" s="49"/>
      <c r="M37" s="531"/>
      <c r="N37" s="52"/>
      <c r="O37" s="54">
        <v>4166</v>
      </c>
      <c r="P37" s="536">
        <v>10</v>
      </c>
      <c r="Q37" s="52">
        <v>30</v>
      </c>
      <c r="R37" s="23">
        <f t="shared" si="16"/>
        <v>238</v>
      </c>
      <c r="S37" s="24">
        <f t="shared" si="16"/>
        <v>744</v>
      </c>
      <c r="T37" s="63"/>
      <c r="U37" s="63"/>
      <c r="V37" s="63"/>
      <c r="W37" s="116">
        <f t="shared" ca="1" si="6"/>
        <v>133107</v>
      </c>
      <c r="X37" s="117">
        <f ca="1">IFERROR(('Main Tab'!$D$10-W37)/'Main Tab'!$D$10,1)</f>
        <v>0.2505574073239944</v>
      </c>
      <c r="Y37" s="221"/>
      <c r="Z37" s="221">
        <v>4</v>
      </c>
      <c r="AA37" s="55"/>
      <c r="AB37" s="55"/>
      <c r="AC37" s="535"/>
      <c r="AD37" s="105"/>
      <c r="AE37" s="107"/>
      <c r="AF37" s="109"/>
      <c r="AI37" s="85">
        <f t="shared" ca="1" si="15"/>
        <v>43613.249999999942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10</v>
      </c>
      <c r="AQ37" s="86">
        <f t="shared" si="0"/>
        <v>30</v>
      </c>
      <c r="AR37" s="86">
        <f t="shared" si="1"/>
        <v>4166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1.75</v>
      </c>
      <c r="AW37" s="86">
        <f t="shared" si="3"/>
        <v>211</v>
      </c>
      <c r="AX37" s="86">
        <f t="shared" si="3"/>
        <v>182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443</v>
      </c>
      <c r="BC37" s="86">
        <f t="shared" si="5"/>
        <v>182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532" t="s">
        <v>7</v>
      </c>
      <c r="D40" s="532" t="s">
        <v>117</v>
      </c>
      <c r="E40" s="532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534"/>
      <c r="E41" s="534"/>
      <c r="F41" s="622"/>
      <c r="G41" s="622"/>
      <c r="H41" s="623"/>
    </row>
    <row r="42" spans="2:58" x14ac:dyDescent="0.25">
      <c r="B42" s="54"/>
      <c r="C42" s="147"/>
      <c r="D42" s="531"/>
      <c r="E42" s="531"/>
      <c r="F42" s="612"/>
      <c r="G42" s="612"/>
      <c r="H42" s="613"/>
    </row>
    <row r="43" spans="2:58" x14ac:dyDescent="0.25">
      <c r="B43" s="54"/>
      <c r="C43" s="147"/>
      <c r="D43" s="531"/>
      <c r="E43" s="531"/>
      <c r="F43" s="612"/>
      <c r="G43" s="612"/>
      <c r="H43" s="613"/>
    </row>
    <row r="44" spans="2:58" x14ac:dyDescent="0.25">
      <c r="B44" s="54"/>
      <c r="C44" s="147"/>
      <c r="D44" s="531"/>
      <c r="E44" s="531"/>
      <c r="F44" s="612"/>
      <c r="G44" s="612"/>
      <c r="H44" s="613"/>
    </row>
    <row r="45" spans="2:58" x14ac:dyDescent="0.25">
      <c r="B45" s="54"/>
      <c r="C45" s="147"/>
      <c r="D45" s="531"/>
      <c r="E45" s="531"/>
      <c r="F45" s="612"/>
      <c r="G45" s="612"/>
      <c r="H45" s="613"/>
    </row>
    <row r="46" spans="2:58" x14ac:dyDescent="0.25">
      <c r="B46" s="54"/>
      <c r="C46" s="147"/>
      <c r="D46" s="531"/>
      <c r="E46" s="531"/>
      <c r="F46" s="612"/>
      <c r="G46" s="612"/>
      <c r="H46" s="613"/>
    </row>
    <row r="47" spans="2:58" x14ac:dyDescent="0.25">
      <c r="B47" s="54"/>
      <c r="C47" s="147"/>
      <c r="D47" s="531"/>
      <c r="E47" s="531"/>
      <c r="F47" s="612"/>
      <c r="G47" s="612"/>
      <c r="H47" s="613"/>
    </row>
    <row r="48" spans="2:58" x14ac:dyDescent="0.25">
      <c r="B48" s="54"/>
      <c r="C48" s="147"/>
      <c r="D48" s="531"/>
      <c r="E48" s="531"/>
      <c r="F48" s="612"/>
      <c r="G48" s="612"/>
      <c r="H48" s="613"/>
    </row>
    <row r="49" spans="2:8" x14ac:dyDescent="0.25">
      <c r="B49" s="54"/>
      <c r="C49" s="147"/>
      <c r="D49" s="531"/>
      <c r="E49" s="531"/>
      <c r="F49" s="612"/>
      <c r="G49" s="612"/>
      <c r="H49" s="613"/>
    </row>
    <row r="50" spans="2:8" x14ac:dyDescent="0.25">
      <c r="B50" s="54"/>
      <c r="C50" s="147"/>
      <c r="D50" s="531"/>
      <c r="E50" s="531"/>
      <c r="F50" s="612"/>
      <c r="G50" s="612"/>
      <c r="H50" s="613"/>
    </row>
    <row r="51" spans="2:8" x14ac:dyDescent="0.25">
      <c r="B51" s="54"/>
      <c r="C51" s="147"/>
      <c r="D51" s="531"/>
      <c r="E51" s="531"/>
      <c r="F51" s="612"/>
      <c r="G51" s="612"/>
      <c r="H51" s="613"/>
    </row>
    <row r="52" spans="2:8" x14ac:dyDescent="0.25">
      <c r="B52" s="54"/>
      <c r="C52" s="147"/>
      <c r="D52" s="531"/>
      <c r="E52" s="531"/>
      <c r="F52" s="612"/>
      <c r="G52" s="612"/>
      <c r="H52" s="613"/>
    </row>
    <row r="53" spans="2:8" x14ac:dyDescent="0.25">
      <c r="B53" s="54"/>
      <c r="C53" s="147"/>
      <c r="D53" s="531"/>
      <c r="E53" s="531"/>
      <c r="F53" s="612"/>
      <c r="G53" s="612"/>
      <c r="H53" s="613"/>
    </row>
    <row r="54" spans="2:8" x14ac:dyDescent="0.25">
      <c r="B54" s="54"/>
      <c r="C54" s="147"/>
      <c r="D54" s="531"/>
      <c r="E54" s="531"/>
      <c r="F54" s="612"/>
      <c r="G54" s="612"/>
      <c r="H54" s="613"/>
    </row>
    <row r="55" spans="2:8" x14ac:dyDescent="0.25">
      <c r="B55" s="54"/>
      <c r="C55" s="147"/>
      <c r="D55" s="531"/>
      <c r="E55" s="531"/>
      <c r="F55" s="612"/>
      <c r="G55" s="612"/>
      <c r="H55" s="613"/>
    </row>
    <row r="56" spans="2:8" x14ac:dyDescent="0.25">
      <c r="B56" s="54"/>
      <c r="C56" s="147"/>
      <c r="D56" s="531"/>
      <c r="E56" s="531"/>
      <c r="F56" s="612"/>
      <c r="G56" s="612"/>
      <c r="H56" s="613"/>
    </row>
    <row r="57" spans="2:8" x14ac:dyDescent="0.25">
      <c r="B57" s="54"/>
      <c r="C57" s="147"/>
      <c r="D57" s="531"/>
      <c r="E57" s="531"/>
      <c r="F57" s="612"/>
      <c r="G57" s="612"/>
      <c r="H57" s="613"/>
    </row>
    <row r="58" spans="2:8" x14ac:dyDescent="0.25">
      <c r="B58" s="54"/>
      <c r="C58" s="147"/>
      <c r="D58" s="531"/>
      <c r="E58" s="531"/>
      <c r="F58" s="612"/>
      <c r="G58" s="612"/>
      <c r="H58" s="613"/>
    </row>
    <row r="59" spans="2:8" x14ac:dyDescent="0.25">
      <c r="B59" s="54"/>
      <c r="C59" s="147"/>
      <c r="D59" s="531"/>
      <c r="E59" s="531"/>
      <c r="F59" s="612"/>
      <c r="G59" s="612"/>
      <c r="H59" s="613"/>
    </row>
    <row r="60" spans="2:8" x14ac:dyDescent="0.25">
      <c r="B60" s="54"/>
      <c r="C60" s="147"/>
      <c r="D60" s="531"/>
      <c r="E60" s="531"/>
      <c r="F60" s="612"/>
      <c r="G60" s="612"/>
      <c r="H60" s="613"/>
    </row>
    <row r="61" spans="2:8" x14ac:dyDescent="0.25">
      <c r="B61" s="54"/>
      <c r="C61" s="147"/>
      <c r="D61" s="531"/>
      <c r="E61" s="531"/>
      <c r="F61" s="612"/>
      <c r="G61" s="612"/>
      <c r="H61" s="613"/>
    </row>
    <row r="62" spans="2:8" x14ac:dyDescent="0.25">
      <c r="B62" s="54"/>
      <c r="C62" s="147"/>
      <c r="D62" s="531"/>
      <c r="E62" s="531"/>
      <c r="F62" s="612"/>
      <c r="G62" s="612"/>
      <c r="H62" s="613"/>
    </row>
    <row r="63" spans="2:8" x14ac:dyDescent="0.25">
      <c r="B63" s="54"/>
      <c r="C63" s="147"/>
      <c r="D63" s="531"/>
      <c r="E63" s="531"/>
      <c r="F63" s="612"/>
      <c r="G63" s="612"/>
      <c r="H63" s="613"/>
    </row>
    <row r="64" spans="2:8" x14ac:dyDescent="0.25">
      <c r="B64" s="54"/>
      <c r="C64" s="147"/>
      <c r="D64" s="531"/>
      <c r="E64" s="531"/>
      <c r="F64" s="612"/>
      <c r="G64" s="612"/>
      <c r="H64" s="613"/>
    </row>
    <row r="65" spans="2:8" x14ac:dyDescent="0.25">
      <c r="B65" s="54"/>
      <c r="C65" s="147"/>
      <c r="D65" s="531"/>
      <c r="E65" s="531"/>
      <c r="F65" s="612"/>
      <c r="G65" s="612"/>
      <c r="H65" s="613"/>
    </row>
    <row r="66" spans="2:8" x14ac:dyDescent="0.25">
      <c r="B66" s="54"/>
      <c r="C66" s="147"/>
      <c r="D66" s="531"/>
      <c r="E66" s="531"/>
      <c r="F66" s="612"/>
      <c r="G66" s="612"/>
      <c r="H66" s="613"/>
    </row>
    <row r="67" spans="2:8" x14ac:dyDescent="0.25">
      <c r="B67" s="54"/>
      <c r="C67" s="147"/>
      <c r="D67" s="531"/>
      <c r="E67" s="531"/>
      <c r="F67" s="612"/>
      <c r="G67" s="612"/>
      <c r="H67" s="613"/>
    </row>
    <row r="68" spans="2:8" x14ac:dyDescent="0.25">
      <c r="B68" s="54"/>
      <c r="C68" s="147"/>
      <c r="D68" s="531"/>
      <c r="E68" s="531"/>
      <c r="F68" s="612"/>
      <c r="G68" s="612"/>
      <c r="H68" s="613"/>
    </row>
    <row r="69" spans="2:8" x14ac:dyDescent="0.25">
      <c r="B69" s="54"/>
      <c r="C69" s="147"/>
      <c r="D69" s="531"/>
      <c r="E69" s="531"/>
      <c r="F69" s="612"/>
      <c r="G69" s="612"/>
      <c r="H69" s="613"/>
    </row>
    <row r="70" spans="2:8" x14ac:dyDescent="0.25">
      <c r="B70" s="54"/>
      <c r="C70" s="147"/>
      <c r="D70" s="531"/>
      <c r="E70" s="531"/>
      <c r="F70" s="612"/>
      <c r="G70" s="612"/>
      <c r="H70" s="613"/>
    </row>
    <row r="71" spans="2:8" x14ac:dyDescent="0.25">
      <c r="B71" s="54"/>
      <c r="C71" s="147"/>
      <c r="D71" s="531"/>
      <c r="E71" s="531"/>
      <c r="F71" s="612"/>
      <c r="G71" s="612"/>
      <c r="H71" s="613"/>
    </row>
    <row r="72" spans="2:8" x14ac:dyDescent="0.25">
      <c r="B72" s="54"/>
      <c r="C72" s="147"/>
      <c r="D72" s="531"/>
      <c r="E72" s="531"/>
      <c r="F72" s="612"/>
      <c r="G72" s="612"/>
      <c r="H72" s="613"/>
    </row>
    <row r="73" spans="2:8" x14ac:dyDescent="0.25">
      <c r="B73" s="54"/>
      <c r="C73" s="147"/>
      <c r="D73" s="531"/>
      <c r="E73" s="531"/>
      <c r="F73" s="612"/>
      <c r="G73" s="612"/>
      <c r="H73" s="613"/>
    </row>
    <row r="74" spans="2:8" x14ac:dyDescent="0.25">
      <c r="B74" s="54"/>
      <c r="C74" s="147"/>
      <c r="D74" s="531"/>
      <c r="E74" s="531"/>
      <c r="F74" s="612"/>
      <c r="G74" s="612"/>
      <c r="H74" s="613"/>
    </row>
    <row r="75" spans="2:8" x14ac:dyDescent="0.25">
      <c r="B75" s="54"/>
      <c r="C75" s="147"/>
      <c r="D75" s="531"/>
      <c r="E75" s="531"/>
      <c r="F75" s="612"/>
      <c r="G75" s="612"/>
      <c r="H75" s="613"/>
    </row>
    <row r="76" spans="2:8" x14ac:dyDescent="0.25">
      <c r="B76" s="54"/>
      <c r="C76" s="147"/>
      <c r="D76" s="531"/>
      <c r="E76" s="531"/>
      <c r="F76" s="612"/>
      <c r="G76" s="612"/>
      <c r="H76" s="613"/>
    </row>
    <row r="77" spans="2:8" x14ac:dyDescent="0.25">
      <c r="B77" s="54"/>
      <c r="C77" s="147"/>
      <c r="D77" s="531"/>
      <c r="E77" s="531"/>
      <c r="F77" s="612"/>
      <c r="G77" s="612"/>
      <c r="H77" s="613"/>
    </row>
    <row r="78" spans="2:8" x14ac:dyDescent="0.25">
      <c r="B78" s="54"/>
      <c r="C78" s="147"/>
      <c r="D78" s="531"/>
      <c r="E78" s="531"/>
      <c r="F78" s="612"/>
      <c r="G78" s="612"/>
      <c r="H78" s="613"/>
    </row>
    <row r="79" spans="2:8" x14ac:dyDescent="0.25">
      <c r="B79" s="54"/>
      <c r="C79" s="147"/>
      <c r="D79" s="531"/>
      <c r="E79" s="531"/>
      <c r="F79" s="612"/>
      <c r="G79" s="612"/>
      <c r="H79" s="613"/>
    </row>
    <row r="80" spans="2:8" x14ac:dyDescent="0.25">
      <c r="B80" s="54"/>
      <c r="C80" s="147"/>
      <c r="D80" s="531"/>
      <c r="E80" s="531"/>
      <c r="F80" s="612"/>
      <c r="G80" s="612"/>
      <c r="H80" s="613"/>
    </row>
    <row r="81" spans="2:8" x14ac:dyDescent="0.25">
      <c r="B81" s="54"/>
      <c r="C81" s="147"/>
      <c r="D81" s="531"/>
      <c r="E81" s="531"/>
      <c r="F81" s="612"/>
      <c r="G81" s="612"/>
      <c r="H81" s="613"/>
    </row>
    <row r="82" spans="2:8" x14ac:dyDescent="0.25">
      <c r="B82" s="54"/>
      <c r="C82" s="147"/>
      <c r="D82" s="531"/>
      <c r="E82" s="531"/>
      <c r="F82" s="612"/>
      <c r="G82" s="612"/>
      <c r="H82" s="613"/>
    </row>
    <row r="83" spans="2:8" x14ac:dyDescent="0.25">
      <c r="B83" s="54"/>
      <c r="C83" s="147"/>
      <c r="D83" s="531"/>
      <c r="E83" s="531"/>
      <c r="F83" s="612"/>
      <c r="G83" s="612"/>
      <c r="H83" s="613"/>
    </row>
    <row r="84" spans="2:8" x14ac:dyDescent="0.25">
      <c r="B84" s="54"/>
      <c r="C84" s="147"/>
      <c r="D84" s="531"/>
      <c r="E84" s="531"/>
      <c r="F84" s="612"/>
      <c r="G84" s="612"/>
      <c r="H84" s="613"/>
    </row>
    <row r="85" spans="2:8" x14ac:dyDescent="0.25">
      <c r="B85" s="54"/>
      <c r="C85" s="147"/>
      <c r="D85" s="531"/>
      <c r="E85" s="531"/>
      <c r="F85" s="612"/>
      <c r="G85" s="612"/>
      <c r="H85" s="613"/>
    </row>
    <row r="86" spans="2:8" x14ac:dyDescent="0.25">
      <c r="B86" s="54"/>
      <c r="C86" s="147"/>
      <c r="D86" s="531"/>
      <c r="E86" s="531"/>
      <c r="F86" s="612"/>
      <c r="G86" s="612"/>
      <c r="H86" s="613"/>
    </row>
    <row r="87" spans="2:8" x14ac:dyDescent="0.25">
      <c r="B87" s="54"/>
      <c r="C87" s="147"/>
      <c r="D87" s="531"/>
      <c r="E87" s="531"/>
      <c r="F87" s="612"/>
      <c r="G87" s="612"/>
      <c r="H87" s="613"/>
    </row>
    <row r="88" spans="2:8" x14ac:dyDescent="0.25">
      <c r="B88" s="54"/>
      <c r="C88" s="147"/>
      <c r="D88" s="531"/>
      <c r="E88" s="531"/>
      <c r="F88" s="612"/>
      <c r="G88" s="612"/>
      <c r="H88" s="613"/>
    </row>
    <row r="89" spans="2:8" x14ac:dyDescent="0.25">
      <c r="B89" s="54"/>
      <c r="C89" s="147"/>
      <c r="D89" s="531"/>
      <c r="E89" s="531"/>
      <c r="F89" s="612"/>
      <c r="G89" s="612"/>
      <c r="H89" s="613"/>
    </row>
    <row r="90" spans="2:8" x14ac:dyDescent="0.25">
      <c r="B90" s="54"/>
      <c r="C90" s="147"/>
      <c r="D90" s="531"/>
      <c r="E90" s="531"/>
      <c r="F90" s="612"/>
      <c r="G90" s="612"/>
      <c r="H90" s="613"/>
    </row>
    <row r="91" spans="2:8" x14ac:dyDescent="0.25">
      <c r="B91" s="54"/>
      <c r="C91" s="147"/>
      <c r="D91" s="531"/>
      <c r="E91" s="531"/>
      <c r="F91" s="612"/>
      <c r="G91" s="612"/>
      <c r="H91" s="613"/>
    </row>
    <row r="92" spans="2:8" x14ac:dyDescent="0.25">
      <c r="B92" s="54"/>
      <c r="C92" s="147"/>
      <c r="D92" s="531"/>
      <c r="E92" s="531"/>
      <c r="F92" s="612"/>
      <c r="G92" s="612"/>
      <c r="H92" s="613"/>
    </row>
    <row r="93" spans="2:8" x14ac:dyDescent="0.25">
      <c r="B93" s="54"/>
      <c r="C93" s="147"/>
      <c r="D93" s="531"/>
      <c r="E93" s="531"/>
      <c r="F93" s="612"/>
      <c r="G93" s="612"/>
      <c r="H93" s="613"/>
    </row>
    <row r="94" spans="2:8" x14ac:dyDescent="0.25">
      <c r="B94" s="54"/>
      <c r="C94" s="147"/>
      <c r="D94" s="531"/>
      <c r="E94" s="531"/>
      <c r="F94" s="612"/>
      <c r="G94" s="612"/>
      <c r="H94" s="613"/>
    </row>
    <row r="95" spans="2:8" x14ac:dyDescent="0.25">
      <c r="B95" s="54"/>
      <c r="C95" s="147"/>
      <c r="D95" s="531"/>
      <c r="E95" s="531"/>
      <c r="F95" s="612"/>
      <c r="G95" s="612"/>
      <c r="H95" s="613"/>
    </row>
    <row r="96" spans="2:8" x14ac:dyDescent="0.25">
      <c r="B96" s="54"/>
      <c r="C96" s="147"/>
      <c r="D96" s="531"/>
      <c r="E96" s="531"/>
      <c r="F96" s="612"/>
      <c r="G96" s="612"/>
      <c r="H96" s="613"/>
    </row>
    <row r="97" spans="2:8" x14ac:dyDescent="0.25">
      <c r="B97" s="54"/>
      <c r="C97" s="147"/>
      <c r="D97" s="531"/>
      <c r="E97" s="531"/>
      <c r="F97" s="612"/>
      <c r="G97" s="612"/>
      <c r="H97" s="613"/>
    </row>
    <row r="98" spans="2:8" x14ac:dyDescent="0.25">
      <c r="B98" s="54"/>
      <c r="C98" s="147"/>
      <c r="D98" s="531"/>
      <c r="E98" s="531"/>
      <c r="F98" s="612"/>
      <c r="G98" s="612"/>
      <c r="H98" s="613"/>
    </row>
    <row r="99" spans="2:8" x14ac:dyDescent="0.25">
      <c r="B99" s="54"/>
      <c r="C99" s="147"/>
      <c r="D99" s="531"/>
      <c r="E99" s="531"/>
      <c r="F99" s="612"/>
      <c r="G99" s="612"/>
      <c r="H99" s="613"/>
    </row>
    <row r="100" spans="2:8" ht="15.75" thickBot="1" x14ac:dyDescent="0.3">
      <c r="B100" s="60"/>
      <c r="C100" s="148"/>
      <c r="D100" s="535"/>
      <c r="E100" s="535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00000000-0002-0000-0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14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5">
    <tabColor theme="1"/>
    <pageSetUpPr fitToPage="1"/>
  </sheetPr>
  <dimension ref="B1:BF101"/>
  <sheetViews>
    <sheetView showGridLines="0" topLeftCell="O9" zoomScaleNormal="100" zoomScaleSheetLayoutView="50" workbookViewId="0">
      <selection activeCell="Z14" sqref="Z14:Z2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43611</v>
      </c>
      <c r="N5" s="567" t="str">
        <f ca="1">"Oil Sales for "&amp;TEXT(L5,"MM-DD-YY")</f>
        <v>Oil Sales for 05-26-19</v>
      </c>
      <c r="O5" s="568"/>
      <c r="P5" s="96">
        <f>SUM(AC14:AC37)</f>
        <v>185.64</v>
      </c>
      <c r="Q5" s="10"/>
      <c r="R5" s="610" t="str">
        <f ca="1">"Flare Total For "&amp;TEXT(L5,"MM-DD-YY")</f>
        <v>Flare Total For 05-26-19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247</v>
      </c>
      <c r="M6" s="10"/>
      <c r="N6" s="571" t="str">
        <f ca="1">"Gas Sales for "&amp;TEXT(L5,"MM-DD-YY")</f>
        <v>Gas Sales for 05-26-19</v>
      </c>
      <c r="O6" s="572"/>
      <c r="P6" s="132">
        <v>4342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732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23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526" t="s">
        <v>3</v>
      </c>
      <c r="F11" s="526" t="s">
        <v>31</v>
      </c>
      <c r="G11" s="526" t="s">
        <v>32</v>
      </c>
      <c r="H11" s="52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26" t="s">
        <v>40</v>
      </c>
      <c r="N11" s="527" t="s">
        <v>42</v>
      </c>
      <c r="O11" s="38" t="s">
        <v>2</v>
      </c>
      <c r="P11" s="526" t="s">
        <v>6</v>
      </c>
      <c r="Q11" s="52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26" t="s">
        <v>6</v>
      </c>
      <c r="AD11" s="526" t="s">
        <v>102</v>
      </c>
      <c r="AE11" s="526" t="s">
        <v>50</v>
      </c>
      <c r="AF11" s="52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456</v>
      </c>
      <c r="E14" s="196">
        <v>56</v>
      </c>
      <c r="F14" s="196">
        <v>1.75</v>
      </c>
      <c r="G14" s="197">
        <v>224</v>
      </c>
      <c r="H14" s="204">
        <v>186</v>
      </c>
      <c r="I14" s="322"/>
      <c r="J14" s="160"/>
      <c r="K14" s="65"/>
      <c r="L14" s="49"/>
      <c r="M14" s="524"/>
      <c r="N14" s="52"/>
      <c r="O14" s="54">
        <v>4412</v>
      </c>
      <c r="P14" s="524">
        <v>12</v>
      </c>
      <c r="Q14" s="524">
        <v>30</v>
      </c>
      <c r="R14" s="21">
        <f>P14</f>
        <v>12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134553</v>
      </c>
      <c r="X14" s="113">
        <f ca="1">IFERROR(('Main Tab'!$D$10-W14)/'Main Tab'!$D$10,1)</f>
        <v>0.24241588216746993</v>
      </c>
      <c r="Y14" s="218"/>
      <c r="Z14" s="220">
        <v>3</v>
      </c>
      <c r="AA14" s="49"/>
      <c r="AB14" s="49"/>
      <c r="AC14" s="524"/>
      <c r="AD14" s="104"/>
      <c r="AE14" s="106"/>
      <c r="AF14" s="108"/>
      <c r="AI14" s="83">
        <f ca="1">$L$5+B14</f>
        <v>43611.291666666664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30</v>
      </c>
      <c r="AR14" s="81">
        <f t="shared" ref="AR14:AR37" si="1">IF(O14="","",O14)</f>
        <v>4412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0.875</v>
      </c>
      <c r="AV14" s="81">
        <f t="shared" ref="AV14:AZ37" si="3">IF(F14="","",F14)</f>
        <v>1.75</v>
      </c>
      <c r="AW14" s="81">
        <f t="shared" si="3"/>
        <v>224</v>
      </c>
      <c r="AX14" s="81">
        <f t="shared" si="3"/>
        <v>186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456</v>
      </c>
      <c r="BC14" s="81">
        <f t="shared" ref="BC14:BC37" si="5">IF(H14="","",H14)</f>
        <v>186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43611.333333333328</v>
      </c>
      <c r="C15" s="205"/>
      <c r="D15" s="524">
        <v>452</v>
      </c>
      <c r="E15" s="524">
        <v>56</v>
      </c>
      <c r="F15" s="524">
        <v>1.75</v>
      </c>
      <c r="G15" s="51">
        <v>226</v>
      </c>
      <c r="H15" s="206">
        <v>186</v>
      </c>
      <c r="I15" s="322"/>
      <c r="J15" s="160"/>
      <c r="K15" s="65"/>
      <c r="L15" s="49"/>
      <c r="M15" s="524"/>
      <c r="N15" s="52"/>
      <c r="O15" s="54">
        <v>4788</v>
      </c>
      <c r="P15" s="524">
        <v>13</v>
      </c>
      <c r="Q15" s="52">
        <v>32</v>
      </c>
      <c r="R15" s="23">
        <f>P15+R14</f>
        <v>25</v>
      </c>
      <c r="S15" s="24">
        <f>Q15+S14</f>
        <v>62</v>
      </c>
      <c r="T15" s="62"/>
      <c r="U15" s="62"/>
      <c r="V15" s="62"/>
      <c r="W15" s="114">
        <f t="shared" ref="W15:W37" ca="1" si="6">W14-Q15</f>
        <v>134521</v>
      </c>
      <c r="X15" s="115">
        <f ca="1">IFERROR(('Main Tab'!$D$10-W15)/'Main Tab'!$D$10,1)</f>
        <v>0.24259605423179137</v>
      </c>
      <c r="Y15" s="110"/>
      <c r="Z15" s="221">
        <v>3</v>
      </c>
      <c r="AA15" s="49"/>
      <c r="AB15" s="49"/>
      <c r="AC15" s="524"/>
      <c r="AD15" s="104"/>
      <c r="AE15" s="106"/>
      <c r="AF15" s="108"/>
      <c r="AI15" s="83">
        <f ca="1">B15</f>
        <v>43611.333333333328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13</v>
      </c>
      <c r="AQ15" s="81">
        <f t="shared" si="0"/>
        <v>32</v>
      </c>
      <c r="AR15" s="81">
        <f t="shared" si="1"/>
        <v>4788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1.75</v>
      </c>
      <c r="AW15" s="81">
        <f t="shared" si="3"/>
        <v>226</v>
      </c>
      <c r="AX15" s="81">
        <f t="shared" si="3"/>
        <v>186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452</v>
      </c>
      <c r="BC15" s="81">
        <f t="shared" si="5"/>
        <v>186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43611.374999999993</v>
      </c>
      <c r="C16" s="205"/>
      <c r="D16" s="524">
        <v>456</v>
      </c>
      <c r="E16" s="524">
        <v>56</v>
      </c>
      <c r="F16" s="524">
        <v>1.75</v>
      </c>
      <c r="G16" s="51">
        <v>225</v>
      </c>
      <c r="H16" s="206">
        <v>188</v>
      </c>
      <c r="I16" s="322"/>
      <c r="J16" s="160"/>
      <c r="K16" s="65"/>
      <c r="L16" s="49"/>
      <c r="M16" s="524"/>
      <c r="N16" s="52"/>
      <c r="O16" s="54">
        <v>4352</v>
      </c>
      <c r="P16" s="524">
        <v>13</v>
      </c>
      <c r="Q16" s="52">
        <v>31</v>
      </c>
      <c r="R16" s="23">
        <f t="shared" ref="R16:S31" si="13">P16+R15</f>
        <v>38</v>
      </c>
      <c r="S16" s="24">
        <f t="shared" si="13"/>
        <v>93</v>
      </c>
      <c r="T16" s="62"/>
      <c r="U16" s="62"/>
      <c r="V16" s="62"/>
      <c r="W16" s="114">
        <f t="shared" ca="1" si="6"/>
        <v>134490</v>
      </c>
      <c r="X16" s="115">
        <f ca="1">IFERROR(('Main Tab'!$D$10-W16)/'Main Tab'!$D$10,1)</f>
        <v>0.24277059591910274</v>
      </c>
      <c r="Y16" s="110"/>
      <c r="Z16" s="221">
        <v>3</v>
      </c>
      <c r="AA16" s="49"/>
      <c r="AB16" s="49"/>
      <c r="AC16" s="524"/>
      <c r="AD16" s="104"/>
      <c r="AE16" s="106"/>
      <c r="AF16" s="108"/>
      <c r="AI16" s="83">
        <f ca="1">B16</f>
        <v>43611.374999999993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13</v>
      </c>
      <c r="AQ16" s="81">
        <f t="shared" si="0"/>
        <v>31</v>
      </c>
      <c r="AR16" s="81">
        <f t="shared" si="1"/>
        <v>4352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1.75</v>
      </c>
      <c r="AW16" s="81">
        <f t="shared" si="3"/>
        <v>225</v>
      </c>
      <c r="AX16" s="81">
        <f t="shared" si="3"/>
        <v>188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456</v>
      </c>
      <c r="BC16" s="81">
        <f t="shared" si="5"/>
        <v>188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43611.416666666657</v>
      </c>
      <c r="C17" s="205"/>
      <c r="D17" s="524">
        <v>461</v>
      </c>
      <c r="E17" s="524">
        <v>58</v>
      </c>
      <c r="F17" s="524">
        <v>1.75</v>
      </c>
      <c r="G17" s="51">
        <v>233</v>
      </c>
      <c r="H17" s="206">
        <v>188</v>
      </c>
      <c r="I17" s="322"/>
      <c r="J17" s="160"/>
      <c r="K17" s="65"/>
      <c r="L17" s="49"/>
      <c r="M17" s="524"/>
      <c r="N17" s="52"/>
      <c r="O17" s="54">
        <v>4654</v>
      </c>
      <c r="P17" s="524">
        <v>12</v>
      </c>
      <c r="Q17" s="52">
        <v>30</v>
      </c>
      <c r="R17" s="23">
        <f t="shared" si="13"/>
        <v>50</v>
      </c>
      <c r="S17" s="24">
        <f t="shared" si="13"/>
        <v>123</v>
      </c>
      <c r="T17" s="62"/>
      <c r="U17" s="172"/>
      <c r="V17" s="62"/>
      <c r="W17" s="114">
        <f t="shared" ca="1" si="6"/>
        <v>134460</v>
      </c>
      <c r="X17" s="115">
        <f ca="1">IFERROR(('Main Tab'!$D$10-W17)/'Main Tab'!$D$10,1)</f>
        <v>0.24293950722940408</v>
      </c>
      <c r="Y17" s="110"/>
      <c r="Z17" s="221">
        <v>4</v>
      </c>
      <c r="AA17" s="49"/>
      <c r="AB17" s="49"/>
      <c r="AC17" s="524"/>
      <c r="AD17" s="104"/>
      <c r="AE17" s="106"/>
      <c r="AF17" s="108"/>
      <c r="AI17" s="83">
        <f t="shared" ref="AI17:AI37" ca="1" si="15">B17</f>
        <v>43611.416666666657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12</v>
      </c>
      <c r="AQ17" s="81">
        <f t="shared" si="0"/>
        <v>30</v>
      </c>
      <c r="AR17" s="81">
        <f t="shared" si="1"/>
        <v>4654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1.75</v>
      </c>
      <c r="AW17" s="81">
        <f t="shared" si="3"/>
        <v>233</v>
      </c>
      <c r="AX17" s="81">
        <f t="shared" si="3"/>
        <v>188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461</v>
      </c>
      <c r="BC17" s="81">
        <f t="shared" si="5"/>
        <v>188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43611.458333333321</v>
      </c>
      <c r="C18" s="205"/>
      <c r="D18" s="524">
        <v>448</v>
      </c>
      <c r="E18" s="51">
        <v>58</v>
      </c>
      <c r="F18" s="524">
        <v>1.75</v>
      </c>
      <c r="G18" s="51">
        <v>227</v>
      </c>
      <c r="H18" s="206">
        <v>190</v>
      </c>
      <c r="I18" s="322"/>
      <c r="J18" s="160"/>
      <c r="K18" s="65"/>
      <c r="L18" s="49"/>
      <c r="M18" s="524"/>
      <c r="N18" s="52"/>
      <c r="O18" s="54">
        <v>4126</v>
      </c>
      <c r="P18" s="524">
        <v>13</v>
      </c>
      <c r="Q18" s="52">
        <v>30</v>
      </c>
      <c r="R18" s="23">
        <f t="shared" si="13"/>
        <v>63</v>
      </c>
      <c r="S18" s="24">
        <f t="shared" si="13"/>
        <v>153</v>
      </c>
      <c r="T18" s="62"/>
      <c r="U18" s="62"/>
      <c r="V18" s="62"/>
      <c r="W18" s="114">
        <f t="shared" ca="1" si="6"/>
        <v>134430</v>
      </c>
      <c r="X18" s="115">
        <f ca="1">IFERROR(('Main Tab'!$D$10-W18)/'Main Tab'!$D$10,1)</f>
        <v>0.24310841853970541</v>
      </c>
      <c r="Y18" s="110"/>
      <c r="Z18" s="221">
        <v>3</v>
      </c>
      <c r="AA18" s="49">
        <v>8744301</v>
      </c>
      <c r="AB18" s="49" t="s">
        <v>391</v>
      </c>
      <c r="AC18" s="524">
        <v>185.64</v>
      </c>
      <c r="AD18" s="104" t="s">
        <v>179</v>
      </c>
      <c r="AE18" s="106">
        <v>49</v>
      </c>
      <c r="AF18" s="108">
        <v>5.0000000000000001E-4</v>
      </c>
      <c r="AI18" s="83">
        <f t="shared" ca="1" si="15"/>
        <v>43611.458333333321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13</v>
      </c>
      <c r="AQ18" s="81">
        <f t="shared" si="0"/>
        <v>30</v>
      </c>
      <c r="AR18" s="81">
        <f t="shared" si="1"/>
        <v>4126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1.75</v>
      </c>
      <c r="AW18" s="81">
        <f t="shared" si="3"/>
        <v>227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448</v>
      </c>
      <c r="BC18" s="81">
        <f t="shared" si="5"/>
        <v>190</v>
      </c>
      <c r="BD18" s="81">
        <f t="shared" si="10"/>
        <v>5.0000000000000001E-4</v>
      </c>
      <c r="BE18" s="81">
        <f t="shared" si="11"/>
        <v>49</v>
      </c>
      <c r="BF18" s="84" t="str">
        <f t="shared" si="12"/>
        <v>Ticket No: 8744301 185.64 bbls sold</v>
      </c>
    </row>
    <row r="19" spans="2:58" x14ac:dyDescent="0.25">
      <c r="B19" s="189">
        <f t="shared" ca="1" si="14"/>
        <v>43611.499999999985</v>
      </c>
      <c r="C19" s="205"/>
      <c r="D19" s="524">
        <v>456</v>
      </c>
      <c r="E19" s="51">
        <v>58</v>
      </c>
      <c r="F19" s="524">
        <v>1.75</v>
      </c>
      <c r="G19" s="51">
        <v>239</v>
      </c>
      <c r="H19" s="206">
        <v>190</v>
      </c>
      <c r="I19" s="322"/>
      <c r="J19" s="160"/>
      <c r="K19" s="65"/>
      <c r="L19" s="49"/>
      <c r="M19" s="524"/>
      <c r="N19" s="52"/>
      <c r="O19" s="54">
        <v>4515</v>
      </c>
      <c r="P19" s="524">
        <v>12</v>
      </c>
      <c r="Q19" s="52">
        <v>29</v>
      </c>
      <c r="R19" s="23">
        <f t="shared" si="13"/>
        <v>75</v>
      </c>
      <c r="S19" s="24">
        <f t="shared" si="13"/>
        <v>182</v>
      </c>
      <c r="T19" s="62"/>
      <c r="U19" s="62"/>
      <c r="V19" s="62"/>
      <c r="W19" s="114">
        <f t="shared" ca="1" si="6"/>
        <v>134401</v>
      </c>
      <c r="X19" s="115">
        <f ca="1">IFERROR(('Main Tab'!$D$10-W19)/'Main Tab'!$D$10,1)</f>
        <v>0.24327169947299671</v>
      </c>
      <c r="Y19" s="110"/>
      <c r="Z19" s="221">
        <v>3</v>
      </c>
      <c r="AA19" s="49"/>
      <c r="AB19" s="49"/>
      <c r="AC19" s="524"/>
      <c r="AD19" s="104"/>
      <c r="AE19" s="106"/>
      <c r="AF19" s="108"/>
      <c r="AI19" s="83">
        <f t="shared" ca="1" si="15"/>
        <v>43611.499999999985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12</v>
      </c>
      <c r="AQ19" s="81">
        <f t="shared" si="0"/>
        <v>29</v>
      </c>
      <c r="AR19" s="81">
        <f t="shared" si="1"/>
        <v>4515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 t="shared" si="3"/>
        <v>1.75</v>
      </c>
      <c r="AW19" s="81">
        <f t="shared" si="3"/>
        <v>239</v>
      </c>
      <c r="AX19" s="81">
        <f t="shared" si="3"/>
        <v>190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456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43611.54166666665</v>
      </c>
      <c r="C20" s="205"/>
      <c r="D20" s="524">
        <v>452</v>
      </c>
      <c r="E20" s="51">
        <v>56</v>
      </c>
      <c r="F20" s="524">
        <v>1.75</v>
      </c>
      <c r="G20" s="51">
        <v>226</v>
      </c>
      <c r="H20" s="206">
        <v>191</v>
      </c>
      <c r="I20" s="322"/>
      <c r="J20" s="160"/>
      <c r="K20" s="65"/>
      <c r="L20" s="49"/>
      <c r="M20" s="524"/>
      <c r="N20" s="52"/>
      <c r="O20" s="54">
        <v>4574</v>
      </c>
      <c r="P20" s="524">
        <v>10</v>
      </c>
      <c r="Q20" s="52">
        <v>30</v>
      </c>
      <c r="R20" s="23">
        <f t="shared" si="13"/>
        <v>85</v>
      </c>
      <c r="S20" s="24">
        <f t="shared" si="13"/>
        <v>212</v>
      </c>
      <c r="T20" s="62"/>
      <c r="U20" s="62"/>
      <c r="V20" s="62"/>
      <c r="W20" s="114">
        <f t="shared" ca="1" si="6"/>
        <v>134371</v>
      </c>
      <c r="X20" s="115">
        <f ca="1">IFERROR(('Main Tab'!$D$10-W20)/'Main Tab'!$D$10,1)</f>
        <v>0.24344061078329804</v>
      </c>
      <c r="Y20" s="110"/>
      <c r="Z20" s="221">
        <v>3</v>
      </c>
      <c r="AA20" s="49"/>
      <c r="AB20" s="49"/>
      <c r="AC20" s="524"/>
      <c r="AD20" s="104"/>
      <c r="AE20" s="106"/>
      <c r="AF20" s="108"/>
      <c r="AI20" s="83">
        <f t="shared" ca="1" si="15"/>
        <v>43611.54166666665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10</v>
      </c>
      <c r="AQ20" s="81">
        <f t="shared" si="0"/>
        <v>30</v>
      </c>
      <c r="AR20" s="81">
        <f t="shared" si="1"/>
        <v>4574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1.75</v>
      </c>
      <c r="AW20" s="81">
        <f t="shared" si="3"/>
        <v>226</v>
      </c>
      <c r="AX20" s="81">
        <f t="shared" si="3"/>
        <v>191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452</v>
      </c>
      <c r="BC20" s="81">
        <f t="shared" si="5"/>
        <v>191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43611.583333333314</v>
      </c>
      <c r="C21" s="205"/>
      <c r="D21" s="524">
        <v>456</v>
      </c>
      <c r="E21" s="51">
        <v>56</v>
      </c>
      <c r="F21" s="524">
        <v>1.75</v>
      </c>
      <c r="G21" s="51">
        <v>225</v>
      </c>
      <c r="H21" s="206">
        <v>190</v>
      </c>
      <c r="I21" s="322"/>
      <c r="J21" s="160"/>
      <c r="K21" s="65"/>
      <c r="L21" s="49"/>
      <c r="M21" s="524"/>
      <c r="N21" s="52"/>
      <c r="O21" s="54">
        <v>4385</v>
      </c>
      <c r="P21" s="524">
        <v>10</v>
      </c>
      <c r="Q21" s="52">
        <v>29</v>
      </c>
      <c r="R21" s="23">
        <f t="shared" si="13"/>
        <v>95</v>
      </c>
      <c r="S21" s="24">
        <f t="shared" si="13"/>
        <v>241</v>
      </c>
      <c r="T21" s="62"/>
      <c r="U21" s="62"/>
      <c r="V21" s="62"/>
      <c r="W21" s="114">
        <f t="shared" ca="1" si="6"/>
        <v>134342</v>
      </c>
      <c r="X21" s="115">
        <f ca="1">IFERROR(('Main Tab'!$D$10-W21)/'Main Tab'!$D$10,1)</f>
        <v>0.24360389171658933</v>
      </c>
      <c r="Y21" s="110"/>
      <c r="Z21" s="221">
        <v>4</v>
      </c>
      <c r="AA21" s="49"/>
      <c r="AB21" s="49"/>
      <c r="AC21" s="524"/>
      <c r="AD21" s="104"/>
      <c r="AE21" s="106"/>
      <c r="AF21" s="108"/>
      <c r="AI21" s="83">
        <f t="shared" ca="1" si="15"/>
        <v>43611.583333333314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10</v>
      </c>
      <c r="AQ21" s="81">
        <f t="shared" si="0"/>
        <v>29</v>
      </c>
      <c r="AR21" s="81">
        <f t="shared" si="1"/>
        <v>4385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1.75</v>
      </c>
      <c r="AW21" s="81">
        <f t="shared" si="3"/>
        <v>225</v>
      </c>
      <c r="AX21" s="81">
        <f t="shared" si="3"/>
        <v>190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456</v>
      </c>
      <c r="BC21" s="81">
        <f t="shared" si="5"/>
        <v>190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43611.624999999978</v>
      </c>
      <c r="C22" s="205"/>
      <c r="D22" s="524">
        <v>460</v>
      </c>
      <c r="E22" s="51">
        <v>56</v>
      </c>
      <c r="F22" s="524">
        <v>1.75</v>
      </c>
      <c r="G22" s="51">
        <v>229</v>
      </c>
      <c r="H22" s="206">
        <v>189</v>
      </c>
      <c r="I22" s="322"/>
      <c r="J22" s="160"/>
      <c r="K22" s="65"/>
      <c r="L22" s="49"/>
      <c r="M22" s="524"/>
      <c r="N22" s="52"/>
      <c r="O22" s="54">
        <v>4272</v>
      </c>
      <c r="P22" s="524">
        <v>10</v>
      </c>
      <c r="Q22" s="52">
        <v>30</v>
      </c>
      <c r="R22" s="23">
        <f t="shared" si="13"/>
        <v>105</v>
      </c>
      <c r="S22" s="24">
        <f t="shared" si="13"/>
        <v>271</v>
      </c>
      <c r="T22" s="62"/>
      <c r="U22" s="62"/>
      <c r="V22" s="62"/>
      <c r="W22" s="114">
        <f t="shared" ca="1" si="6"/>
        <v>134312</v>
      </c>
      <c r="X22" s="115">
        <f ca="1">IFERROR(('Main Tab'!$D$10-W22)/'Main Tab'!$D$10,1)</f>
        <v>0.24377280302689069</v>
      </c>
      <c r="Y22" s="110"/>
      <c r="Z22" s="221">
        <v>4</v>
      </c>
      <c r="AA22" s="49"/>
      <c r="AB22" s="49"/>
      <c r="AC22" s="524"/>
      <c r="AD22" s="104"/>
      <c r="AE22" s="106"/>
      <c r="AF22" s="108"/>
      <c r="AI22" s="83">
        <f t="shared" ca="1" si="15"/>
        <v>43611.624999999978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10</v>
      </c>
      <c r="AQ22" s="81">
        <f t="shared" si="0"/>
        <v>30</v>
      </c>
      <c r="AR22" s="81">
        <f t="shared" si="1"/>
        <v>4272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1.75</v>
      </c>
      <c r="AW22" s="81">
        <f t="shared" si="3"/>
        <v>229</v>
      </c>
      <c r="AX22" s="81">
        <f t="shared" si="3"/>
        <v>189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460</v>
      </c>
      <c r="BC22" s="81">
        <f t="shared" si="5"/>
        <v>189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43611.666666666642</v>
      </c>
      <c r="C23" s="205"/>
      <c r="D23" s="524">
        <v>455</v>
      </c>
      <c r="E23" s="51">
        <v>56</v>
      </c>
      <c r="F23" s="524">
        <v>1.75</v>
      </c>
      <c r="G23" s="51">
        <v>225</v>
      </c>
      <c r="H23" s="206">
        <v>191</v>
      </c>
      <c r="I23" s="322"/>
      <c r="J23" s="160"/>
      <c r="K23" s="65"/>
      <c r="L23" s="49"/>
      <c r="M23" s="524"/>
      <c r="N23" s="52"/>
      <c r="O23" s="54">
        <v>4294</v>
      </c>
      <c r="P23" s="524">
        <v>9</v>
      </c>
      <c r="Q23" s="52">
        <v>30</v>
      </c>
      <c r="R23" s="23">
        <f t="shared" si="13"/>
        <v>114</v>
      </c>
      <c r="S23" s="24">
        <f t="shared" si="13"/>
        <v>301</v>
      </c>
      <c r="T23" s="62"/>
      <c r="U23" s="62"/>
      <c r="V23" s="62"/>
      <c r="W23" s="114">
        <f t="shared" ca="1" si="6"/>
        <v>134282</v>
      </c>
      <c r="X23" s="115">
        <f ca="1">IFERROR(('Main Tab'!$D$10-W23)/'Main Tab'!$D$10,1)</f>
        <v>0.24394171433719203</v>
      </c>
      <c r="Y23" s="110"/>
      <c r="Z23" s="221">
        <v>3</v>
      </c>
      <c r="AA23" s="49"/>
      <c r="AB23" s="49"/>
      <c r="AC23" s="524"/>
      <c r="AD23" s="104"/>
      <c r="AE23" s="106"/>
      <c r="AF23" s="108"/>
      <c r="AI23" s="83">
        <f t="shared" ca="1" si="15"/>
        <v>43611.666666666642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9</v>
      </c>
      <c r="AQ23" s="81">
        <f t="shared" si="0"/>
        <v>30</v>
      </c>
      <c r="AR23" s="81">
        <f t="shared" si="1"/>
        <v>4294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1.75</v>
      </c>
      <c r="AW23" s="81">
        <f t="shared" si="3"/>
        <v>225</v>
      </c>
      <c r="AX23" s="81">
        <f t="shared" si="3"/>
        <v>191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455</v>
      </c>
      <c r="BC23" s="81">
        <f t="shared" si="5"/>
        <v>191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43611.708333333307</v>
      </c>
      <c r="C24" s="205"/>
      <c r="D24" s="524">
        <v>457</v>
      </c>
      <c r="E24" s="51">
        <v>56</v>
      </c>
      <c r="F24" s="524">
        <v>1.75</v>
      </c>
      <c r="G24" s="51">
        <v>238</v>
      </c>
      <c r="H24" s="206">
        <v>190</v>
      </c>
      <c r="I24" s="322"/>
      <c r="J24" s="160"/>
      <c r="K24" s="65"/>
      <c r="L24" s="49"/>
      <c r="M24" s="524"/>
      <c r="N24" s="52"/>
      <c r="O24" s="54">
        <v>4312</v>
      </c>
      <c r="P24" s="524">
        <v>10</v>
      </c>
      <c r="Q24" s="52">
        <v>29</v>
      </c>
      <c r="R24" s="23">
        <f t="shared" si="13"/>
        <v>124</v>
      </c>
      <c r="S24" s="24">
        <f t="shared" si="13"/>
        <v>330</v>
      </c>
      <c r="T24" s="62"/>
      <c r="U24" s="62"/>
      <c r="V24" s="62"/>
      <c r="W24" s="114">
        <f t="shared" ca="1" si="6"/>
        <v>134253</v>
      </c>
      <c r="X24" s="115">
        <f ca="1">IFERROR(('Main Tab'!$D$10-W24)/'Main Tab'!$D$10,1)</f>
        <v>0.24410499527048332</v>
      </c>
      <c r="Y24" s="110"/>
      <c r="Z24" s="221">
        <v>3</v>
      </c>
      <c r="AA24" s="49"/>
      <c r="AB24" s="49"/>
      <c r="AC24" s="524"/>
      <c r="AD24" s="104"/>
      <c r="AE24" s="106"/>
      <c r="AF24" s="108"/>
      <c r="AI24" s="83">
        <f t="shared" ca="1" si="15"/>
        <v>43611.708333333307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10</v>
      </c>
      <c r="AQ24" s="81">
        <f t="shared" si="0"/>
        <v>29</v>
      </c>
      <c r="AR24" s="81">
        <f t="shared" si="1"/>
        <v>4312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1.75</v>
      </c>
      <c r="AW24" s="81">
        <f t="shared" si="3"/>
        <v>238</v>
      </c>
      <c r="AX24" s="81">
        <f t="shared" si="3"/>
        <v>190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457</v>
      </c>
      <c r="BC24" s="81">
        <f t="shared" si="5"/>
        <v>190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43611.749999999971</v>
      </c>
      <c r="C25" s="205"/>
      <c r="D25" s="524">
        <v>454</v>
      </c>
      <c r="E25" s="51">
        <v>56</v>
      </c>
      <c r="F25" s="524">
        <v>1.75</v>
      </c>
      <c r="G25" s="51">
        <v>228</v>
      </c>
      <c r="H25" s="206">
        <v>191</v>
      </c>
      <c r="I25" s="322"/>
      <c r="J25" s="160"/>
      <c r="K25" s="65"/>
      <c r="L25" s="49"/>
      <c r="M25" s="524"/>
      <c r="N25" s="52"/>
      <c r="O25" s="54">
        <v>4467</v>
      </c>
      <c r="P25" s="524">
        <v>9</v>
      </c>
      <c r="Q25" s="52">
        <v>30</v>
      </c>
      <c r="R25" s="23">
        <f t="shared" si="13"/>
        <v>133</v>
      </c>
      <c r="S25" s="24">
        <f t="shared" si="13"/>
        <v>360</v>
      </c>
      <c r="T25" s="62"/>
      <c r="U25" s="62"/>
      <c r="V25" s="62"/>
      <c r="W25" s="114">
        <f t="shared" ca="1" si="6"/>
        <v>134223</v>
      </c>
      <c r="X25" s="115">
        <f ca="1">IFERROR(('Main Tab'!$D$10-W25)/'Main Tab'!$D$10,1)</f>
        <v>0.24427390658078466</v>
      </c>
      <c r="Y25" s="110"/>
      <c r="Z25" s="221">
        <v>4</v>
      </c>
      <c r="AA25" s="49"/>
      <c r="AB25" s="49"/>
      <c r="AC25" s="524"/>
      <c r="AD25" s="104"/>
      <c r="AE25" s="106"/>
      <c r="AF25" s="108"/>
      <c r="AI25" s="83">
        <f t="shared" ca="1" si="15"/>
        <v>43611.749999999971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30</v>
      </c>
      <c r="AR25" s="81">
        <f t="shared" si="1"/>
        <v>4467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1.75</v>
      </c>
      <c r="AW25" s="81">
        <f t="shared" si="3"/>
        <v>228</v>
      </c>
      <c r="AX25" s="81">
        <f t="shared" si="3"/>
        <v>191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454</v>
      </c>
      <c r="BC25" s="81">
        <f t="shared" si="5"/>
        <v>191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43611.791666666635</v>
      </c>
      <c r="C26" s="205"/>
      <c r="D26" s="529">
        <v>456</v>
      </c>
      <c r="E26" s="51">
        <v>56</v>
      </c>
      <c r="F26" s="529">
        <v>1.75</v>
      </c>
      <c r="G26" s="51">
        <v>222</v>
      </c>
      <c r="H26" s="206">
        <v>189</v>
      </c>
      <c r="I26" s="322"/>
      <c r="J26" s="160"/>
      <c r="K26" s="65"/>
      <c r="L26" s="49"/>
      <c r="M26" s="529"/>
      <c r="N26" s="52"/>
      <c r="O26" s="54">
        <v>4452</v>
      </c>
      <c r="P26" s="529">
        <v>10</v>
      </c>
      <c r="Q26" s="52">
        <v>31</v>
      </c>
      <c r="R26" s="23">
        <f t="shared" si="13"/>
        <v>143</v>
      </c>
      <c r="S26" s="24">
        <f t="shared" si="13"/>
        <v>391</v>
      </c>
      <c r="T26" s="62"/>
      <c r="U26" s="62"/>
      <c r="V26" s="62"/>
      <c r="W26" s="114">
        <f t="shared" ca="1" si="6"/>
        <v>134192</v>
      </c>
      <c r="X26" s="115">
        <f ca="1">IFERROR(('Main Tab'!$D$10-W26)/'Main Tab'!$D$10,1)</f>
        <v>0.24444844826809603</v>
      </c>
      <c r="Y26" s="110"/>
      <c r="Z26" s="220">
        <v>4</v>
      </c>
      <c r="AA26" s="49"/>
      <c r="AB26" s="49"/>
      <c r="AC26" s="524"/>
      <c r="AD26" s="104"/>
      <c r="AE26" s="106"/>
      <c r="AF26" s="108"/>
      <c r="AI26" s="83">
        <f t="shared" ca="1" si="15"/>
        <v>43611.791666666635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10</v>
      </c>
      <c r="AQ26" s="81">
        <f t="shared" si="0"/>
        <v>31</v>
      </c>
      <c r="AR26" s="81">
        <f t="shared" si="1"/>
        <v>4452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1.75</v>
      </c>
      <c r="AW26" s="81">
        <f t="shared" si="3"/>
        <v>222</v>
      </c>
      <c r="AX26" s="81">
        <f t="shared" si="3"/>
        <v>189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456</v>
      </c>
      <c r="BC26" s="81">
        <f t="shared" si="5"/>
        <v>189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43611.833333333299</v>
      </c>
      <c r="C27" s="205"/>
      <c r="D27" s="529">
        <v>455</v>
      </c>
      <c r="E27" s="51">
        <v>56</v>
      </c>
      <c r="F27" s="529">
        <v>1.75</v>
      </c>
      <c r="G27" s="51">
        <v>224</v>
      </c>
      <c r="H27" s="206">
        <v>191</v>
      </c>
      <c r="I27" s="322"/>
      <c r="J27" s="160"/>
      <c r="K27" s="65"/>
      <c r="L27" s="49"/>
      <c r="M27" s="529"/>
      <c r="N27" s="52"/>
      <c r="O27" s="54">
        <v>4311</v>
      </c>
      <c r="P27" s="529">
        <v>11</v>
      </c>
      <c r="Q27" s="52">
        <v>31</v>
      </c>
      <c r="R27" s="23">
        <f t="shared" si="13"/>
        <v>154</v>
      </c>
      <c r="S27" s="24">
        <f t="shared" si="13"/>
        <v>422</v>
      </c>
      <c r="T27" s="62"/>
      <c r="U27" s="62"/>
      <c r="V27" s="62"/>
      <c r="W27" s="114">
        <f t="shared" ca="1" si="6"/>
        <v>134161</v>
      </c>
      <c r="X27" s="115">
        <f ca="1">IFERROR(('Main Tab'!$D$10-W27)/'Main Tab'!$D$10,1)</f>
        <v>0.2446229899554074</v>
      </c>
      <c r="Y27" s="110"/>
      <c r="Z27" s="221">
        <v>4</v>
      </c>
      <c r="AA27" s="49"/>
      <c r="AB27" s="49"/>
      <c r="AC27" s="524"/>
      <c r="AD27" s="104"/>
      <c r="AE27" s="106"/>
      <c r="AF27" s="108"/>
      <c r="AI27" s="83">
        <f t="shared" ca="1" si="15"/>
        <v>43611.833333333299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11</v>
      </c>
      <c r="AQ27" s="81">
        <f t="shared" si="0"/>
        <v>31</v>
      </c>
      <c r="AR27" s="81">
        <f t="shared" si="1"/>
        <v>4311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1.75</v>
      </c>
      <c r="AW27" s="81">
        <f t="shared" si="3"/>
        <v>224</v>
      </c>
      <c r="AX27" s="81">
        <f t="shared" si="3"/>
        <v>191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455</v>
      </c>
      <c r="BC27" s="81">
        <f t="shared" si="5"/>
        <v>191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43611.874999999964</v>
      </c>
      <c r="C28" s="205"/>
      <c r="D28" s="529">
        <v>449</v>
      </c>
      <c r="E28" s="51">
        <v>56</v>
      </c>
      <c r="F28" s="529">
        <v>1.75</v>
      </c>
      <c r="G28" s="51">
        <v>226</v>
      </c>
      <c r="H28" s="206">
        <v>190</v>
      </c>
      <c r="I28" s="322"/>
      <c r="J28" s="160"/>
      <c r="K28" s="65"/>
      <c r="L28" s="49"/>
      <c r="M28" s="529"/>
      <c r="N28" s="52"/>
      <c r="O28" s="54">
        <v>4335</v>
      </c>
      <c r="P28" s="529">
        <v>9</v>
      </c>
      <c r="Q28" s="52">
        <v>30</v>
      </c>
      <c r="R28" s="23">
        <f t="shared" si="13"/>
        <v>163</v>
      </c>
      <c r="S28" s="24">
        <f t="shared" si="13"/>
        <v>452</v>
      </c>
      <c r="T28" s="62"/>
      <c r="U28" s="62"/>
      <c r="V28" s="62"/>
      <c r="W28" s="114">
        <f t="shared" ca="1" si="6"/>
        <v>134131</v>
      </c>
      <c r="X28" s="115">
        <f ca="1">IFERROR(('Main Tab'!$D$10-W28)/'Main Tab'!$D$10,1)</f>
        <v>0.24479190126570874</v>
      </c>
      <c r="Y28" s="110"/>
      <c r="Z28" s="221">
        <v>4</v>
      </c>
      <c r="AA28" s="49"/>
      <c r="AB28" s="49"/>
      <c r="AC28" s="524"/>
      <c r="AD28" s="104"/>
      <c r="AE28" s="106"/>
      <c r="AF28" s="108"/>
      <c r="AI28" s="83">
        <f t="shared" ca="1" si="15"/>
        <v>43611.874999999964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9</v>
      </c>
      <c r="AQ28" s="81">
        <f t="shared" si="0"/>
        <v>30</v>
      </c>
      <c r="AR28" s="81">
        <f t="shared" si="1"/>
        <v>4335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1.75</v>
      </c>
      <c r="AW28" s="81">
        <f t="shared" si="3"/>
        <v>226</v>
      </c>
      <c r="AX28" s="81">
        <f t="shared" si="3"/>
        <v>190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449</v>
      </c>
      <c r="BC28" s="81">
        <f t="shared" si="5"/>
        <v>190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43611.916666666628</v>
      </c>
      <c r="C29" s="205"/>
      <c r="D29" s="529">
        <v>457</v>
      </c>
      <c r="E29" s="51">
        <v>56</v>
      </c>
      <c r="F29" s="529">
        <v>1.75</v>
      </c>
      <c r="G29" s="51">
        <v>227</v>
      </c>
      <c r="H29" s="206">
        <v>190</v>
      </c>
      <c r="I29" s="322"/>
      <c r="J29" s="160"/>
      <c r="K29" s="65"/>
      <c r="L29" s="49"/>
      <c r="M29" s="529"/>
      <c r="N29" s="52"/>
      <c r="O29" s="54">
        <v>4424</v>
      </c>
      <c r="P29" s="529">
        <v>10</v>
      </c>
      <c r="Q29" s="52">
        <v>29</v>
      </c>
      <c r="R29" s="23">
        <f t="shared" si="13"/>
        <v>173</v>
      </c>
      <c r="S29" s="24">
        <f t="shared" si="13"/>
        <v>481</v>
      </c>
      <c r="T29" s="62"/>
      <c r="U29" s="62"/>
      <c r="V29" s="62"/>
      <c r="W29" s="114">
        <f t="shared" ca="1" si="6"/>
        <v>134102</v>
      </c>
      <c r="X29" s="115">
        <f ca="1">IFERROR(('Main Tab'!$D$10-W29)/'Main Tab'!$D$10,1)</f>
        <v>0.24495518219900003</v>
      </c>
      <c r="Y29" s="110"/>
      <c r="Z29" s="221">
        <v>4</v>
      </c>
      <c r="AA29" s="49"/>
      <c r="AB29" s="49"/>
      <c r="AC29" s="524"/>
      <c r="AD29" s="104"/>
      <c r="AE29" s="106"/>
      <c r="AF29" s="108"/>
      <c r="AI29" s="83">
        <f t="shared" ca="1" si="15"/>
        <v>43611.916666666628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10</v>
      </c>
      <c r="AQ29" s="81">
        <f t="shared" si="0"/>
        <v>29</v>
      </c>
      <c r="AR29" s="81">
        <f t="shared" si="1"/>
        <v>4424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1.75</v>
      </c>
      <c r="AW29" s="81">
        <f t="shared" si="3"/>
        <v>227</v>
      </c>
      <c r="AX29" s="81">
        <f t="shared" si="3"/>
        <v>190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457</v>
      </c>
      <c r="BC29" s="81">
        <f t="shared" si="5"/>
        <v>190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43611.958333333292</v>
      </c>
      <c r="C30" s="205"/>
      <c r="D30" s="529">
        <v>453</v>
      </c>
      <c r="E30" s="51">
        <v>56</v>
      </c>
      <c r="F30" s="529">
        <v>1.75</v>
      </c>
      <c r="G30" s="51">
        <v>228</v>
      </c>
      <c r="H30" s="206">
        <v>188</v>
      </c>
      <c r="I30" s="322"/>
      <c r="J30" s="160"/>
      <c r="K30" s="65"/>
      <c r="L30" s="49"/>
      <c r="M30" s="529"/>
      <c r="N30" s="52"/>
      <c r="O30" s="54">
        <v>4413</v>
      </c>
      <c r="P30" s="529">
        <v>9</v>
      </c>
      <c r="Q30" s="52">
        <v>32</v>
      </c>
      <c r="R30" s="23">
        <f t="shared" si="13"/>
        <v>182</v>
      </c>
      <c r="S30" s="24">
        <f t="shared" si="13"/>
        <v>513</v>
      </c>
      <c r="T30" s="62"/>
      <c r="U30" s="62"/>
      <c r="V30" s="62"/>
      <c r="W30" s="114">
        <f t="shared" ca="1" si="6"/>
        <v>134070</v>
      </c>
      <c r="X30" s="115">
        <f ca="1">IFERROR(('Main Tab'!$D$10-W30)/'Main Tab'!$D$10,1)</f>
        <v>0.24513535426332148</v>
      </c>
      <c r="Y30" s="110"/>
      <c r="Z30" s="221">
        <v>4</v>
      </c>
      <c r="AA30" s="49"/>
      <c r="AB30" s="49"/>
      <c r="AC30" s="524"/>
      <c r="AD30" s="104"/>
      <c r="AE30" s="106"/>
      <c r="AF30" s="108"/>
      <c r="AI30" s="83">
        <f t="shared" ca="1" si="15"/>
        <v>43611.958333333292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9</v>
      </c>
      <c r="AQ30" s="81">
        <f t="shared" si="0"/>
        <v>32</v>
      </c>
      <c r="AR30" s="81">
        <f t="shared" si="1"/>
        <v>4413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1.75</v>
      </c>
      <c r="AW30" s="81">
        <f t="shared" si="3"/>
        <v>228</v>
      </c>
      <c r="AX30" s="81">
        <f t="shared" si="3"/>
        <v>188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453</v>
      </c>
      <c r="BC30" s="81">
        <f t="shared" si="5"/>
        <v>188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43611.999999999956</v>
      </c>
      <c r="C31" s="205"/>
      <c r="D31" s="529">
        <v>453</v>
      </c>
      <c r="E31" s="51">
        <v>56</v>
      </c>
      <c r="F31" s="529">
        <v>1.75</v>
      </c>
      <c r="G31" s="51">
        <v>226</v>
      </c>
      <c r="H31" s="206">
        <v>187</v>
      </c>
      <c r="I31" s="322"/>
      <c r="J31" s="160"/>
      <c r="K31" s="65"/>
      <c r="L31" s="49"/>
      <c r="M31" s="529"/>
      <c r="N31" s="52"/>
      <c r="O31" s="54">
        <v>4365</v>
      </c>
      <c r="P31" s="529">
        <v>12</v>
      </c>
      <c r="Q31" s="52">
        <v>30</v>
      </c>
      <c r="R31" s="23">
        <f t="shared" si="13"/>
        <v>194</v>
      </c>
      <c r="S31" s="24">
        <f t="shared" si="13"/>
        <v>543</v>
      </c>
      <c r="T31" s="62"/>
      <c r="U31" s="62"/>
      <c r="V31" s="62"/>
      <c r="W31" s="114">
        <f t="shared" ca="1" si="6"/>
        <v>134040</v>
      </c>
      <c r="X31" s="115">
        <f ca="1">IFERROR(('Main Tab'!$D$10-W31)/'Main Tab'!$D$10,1)</f>
        <v>0.24530426557362281</v>
      </c>
      <c r="Y31" s="110" t="s">
        <v>424</v>
      </c>
      <c r="Z31" s="221">
        <v>4</v>
      </c>
      <c r="AA31" s="49"/>
      <c r="AB31" s="49"/>
      <c r="AC31" s="524"/>
      <c r="AD31" s="104"/>
      <c r="AE31" s="106"/>
      <c r="AF31" s="108"/>
      <c r="AI31" s="83">
        <f t="shared" ca="1" si="15"/>
        <v>43611.999999999956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Water Pumped- 492</v>
      </c>
      <c r="AP31" s="81">
        <f t="shared" si="0"/>
        <v>12</v>
      </c>
      <c r="AQ31" s="81">
        <f t="shared" si="0"/>
        <v>30</v>
      </c>
      <c r="AR31" s="81">
        <f t="shared" si="1"/>
        <v>4365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1.75</v>
      </c>
      <c r="AW31" s="81">
        <f t="shared" si="3"/>
        <v>226</v>
      </c>
      <c r="AX31" s="81">
        <f t="shared" si="3"/>
        <v>187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453</v>
      </c>
      <c r="BC31" s="81">
        <f t="shared" si="5"/>
        <v>187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43612.041666666621</v>
      </c>
      <c r="C32" s="205"/>
      <c r="D32" s="529">
        <v>455</v>
      </c>
      <c r="E32" s="51">
        <v>56</v>
      </c>
      <c r="F32" s="529">
        <v>1.75</v>
      </c>
      <c r="G32" s="51">
        <v>225</v>
      </c>
      <c r="H32" s="206">
        <v>189</v>
      </c>
      <c r="I32" s="322"/>
      <c r="J32" s="160"/>
      <c r="K32" s="65"/>
      <c r="L32" s="49"/>
      <c r="M32" s="529"/>
      <c r="N32" s="52"/>
      <c r="O32" s="54">
        <v>4332</v>
      </c>
      <c r="P32" s="529">
        <v>10</v>
      </c>
      <c r="Q32" s="52">
        <v>32</v>
      </c>
      <c r="R32" s="23">
        <f t="shared" ref="R32:S37" si="16">P32+R31</f>
        <v>204</v>
      </c>
      <c r="S32" s="24">
        <f t="shared" si="16"/>
        <v>575</v>
      </c>
      <c r="T32" s="62"/>
      <c r="U32" s="62"/>
      <c r="V32" s="62"/>
      <c r="W32" s="114">
        <f t="shared" ca="1" si="6"/>
        <v>134008</v>
      </c>
      <c r="X32" s="115">
        <f ca="1">IFERROR(('Main Tab'!$D$10-W32)/'Main Tab'!$D$10,1)</f>
        <v>0.24548443763794423</v>
      </c>
      <c r="Y32" s="110" t="s">
        <v>423</v>
      </c>
      <c r="Z32" s="221">
        <v>4</v>
      </c>
      <c r="AA32" s="49"/>
      <c r="AB32" s="49"/>
      <c r="AC32" s="524"/>
      <c r="AD32" s="104"/>
      <c r="AE32" s="106"/>
      <c r="AF32" s="108"/>
      <c r="AI32" s="83">
        <f t="shared" ca="1" si="15"/>
        <v>43612.041666666621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Accum- 216557</v>
      </c>
      <c r="AP32" s="81">
        <f t="shared" si="0"/>
        <v>10</v>
      </c>
      <c r="AQ32" s="81">
        <f t="shared" si="0"/>
        <v>32</v>
      </c>
      <c r="AR32" s="81">
        <f t="shared" si="1"/>
        <v>4332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1.75</v>
      </c>
      <c r="AW32" s="81">
        <f t="shared" si="3"/>
        <v>225</v>
      </c>
      <c r="AX32" s="81">
        <f t="shared" si="3"/>
        <v>189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455</v>
      </c>
      <c r="BC32" s="81">
        <f t="shared" si="5"/>
        <v>189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43612.083333333285</v>
      </c>
      <c r="C33" s="205"/>
      <c r="D33" s="529">
        <v>452</v>
      </c>
      <c r="E33" s="51">
        <v>56</v>
      </c>
      <c r="F33" s="529">
        <v>1.75</v>
      </c>
      <c r="G33" s="51">
        <v>223</v>
      </c>
      <c r="H33" s="206">
        <v>190</v>
      </c>
      <c r="I33" s="322"/>
      <c r="J33" s="160"/>
      <c r="K33" s="65"/>
      <c r="L33" s="49"/>
      <c r="M33" s="529"/>
      <c r="N33" s="52"/>
      <c r="O33" s="54">
        <v>4378</v>
      </c>
      <c r="P33" s="529">
        <v>9</v>
      </c>
      <c r="Q33" s="52">
        <v>30</v>
      </c>
      <c r="R33" s="23">
        <f t="shared" si="16"/>
        <v>213</v>
      </c>
      <c r="S33" s="24">
        <f t="shared" si="16"/>
        <v>605</v>
      </c>
      <c r="T33" s="62"/>
      <c r="U33" s="62"/>
      <c r="V33" s="62"/>
      <c r="W33" s="114">
        <f t="shared" ca="1" si="6"/>
        <v>133978</v>
      </c>
      <c r="X33" s="115">
        <f ca="1">IFERROR(('Main Tab'!$D$10-W33)/'Main Tab'!$D$10,1)</f>
        <v>0.24565334894824559</v>
      </c>
      <c r="Y33" s="110" t="s">
        <v>425</v>
      </c>
      <c r="Z33" s="221">
        <v>4</v>
      </c>
      <c r="AA33" s="49"/>
      <c r="AB33" s="49"/>
      <c r="AC33" s="524"/>
      <c r="AD33" s="104"/>
      <c r="AE33" s="106"/>
      <c r="AF33" s="108"/>
      <c r="AI33" s="83">
        <f t="shared" ca="1" si="15"/>
        <v>43612.083333333285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#1- 0.10 OT #2- 7'1</v>
      </c>
      <c r="AP33" s="81">
        <f t="shared" si="0"/>
        <v>9</v>
      </c>
      <c r="AQ33" s="81">
        <f t="shared" si="0"/>
        <v>30</v>
      </c>
      <c r="AR33" s="81">
        <f t="shared" si="1"/>
        <v>4378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1.75</v>
      </c>
      <c r="AW33" s="81">
        <f t="shared" si="3"/>
        <v>223</v>
      </c>
      <c r="AX33" s="81">
        <f t="shared" si="3"/>
        <v>190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452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43612.124999999949</v>
      </c>
      <c r="C34" s="205"/>
      <c r="D34" s="529">
        <v>455</v>
      </c>
      <c r="E34" s="51">
        <v>56</v>
      </c>
      <c r="F34" s="529">
        <v>1.75</v>
      </c>
      <c r="G34" s="51">
        <v>220</v>
      </c>
      <c r="H34" s="206">
        <v>191</v>
      </c>
      <c r="I34" s="322"/>
      <c r="J34" s="160"/>
      <c r="K34" s="65"/>
      <c r="L34" s="49"/>
      <c r="M34" s="529"/>
      <c r="N34" s="52"/>
      <c r="O34" s="54">
        <v>4418</v>
      </c>
      <c r="P34" s="529">
        <v>8</v>
      </c>
      <c r="Q34" s="52">
        <v>31</v>
      </c>
      <c r="R34" s="23">
        <f t="shared" si="16"/>
        <v>221</v>
      </c>
      <c r="S34" s="24">
        <f t="shared" si="16"/>
        <v>636</v>
      </c>
      <c r="T34" s="62"/>
      <c r="U34" s="62"/>
      <c r="V34" s="62"/>
      <c r="W34" s="114">
        <f t="shared" ca="1" si="6"/>
        <v>133947</v>
      </c>
      <c r="X34" s="115">
        <f ca="1">IFERROR(('Main Tab'!$D$10-W34)/'Main Tab'!$D$10,1)</f>
        <v>0.24582789063555696</v>
      </c>
      <c r="Y34" s="110"/>
      <c r="Z34" s="221">
        <v>4</v>
      </c>
      <c r="AA34" s="49"/>
      <c r="AB34" s="49"/>
      <c r="AC34" s="524"/>
      <c r="AD34" s="104"/>
      <c r="AE34" s="106"/>
      <c r="AF34" s="108"/>
      <c r="AI34" s="83">
        <f t="shared" ca="1" si="15"/>
        <v>43612.124999999949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8</v>
      </c>
      <c r="AQ34" s="81">
        <f t="shared" si="0"/>
        <v>31</v>
      </c>
      <c r="AR34" s="81">
        <f t="shared" si="1"/>
        <v>4418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1.75</v>
      </c>
      <c r="AW34" s="81">
        <f t="shared" si="3"/>
        <v>220</v>
      </c>
      <c r="AX34" s="81">
        <f t="shared" si="3"/>
        <v>191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455</v>
      </c>
      <c r="BC34" s="81">
        <f t="shared" si="5"/>
        <v>191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43612.166666666613</v>
      </c>
      <c r="C35" s="205"/>
      <c r="D35" s="529">
        <v>454</v>
      </c>
      <c r="E35" s="51">
        <v>56</v>
      </c>
      <c r="F35" s="529">
        <v>1.75</v>
      </c>
      <c r="G35" s="51">
        <v>222</v>
      </c>
      <c r="H35" s="206">
        <v>190</v>
      </c>
      <c r="I35" s="322"/>
      <c r="J35" s="160"/>
      <c r="K35" s="65"/>
      <c r="L35" s="49"/>
      <c r="M35" s="529"/>
      <c r="N35" s="52"/>
      <c r="O35" s="54">
        <v>4451</v>
      </c>
      <c r="P35" s="529">
        <v>9</v>
      </c>
      <c r="Q35" s="52">
        <v>33</v>
      </c>
      <c r="R35" s="23">
        <f t="shared" si="16"/>
        <v>230</v>
      </c>
      <c r="S35" s="24">
        <f t="shared" si="16"/>
        <v>669</v>
      </c>
      <c r="T35" s="62"/>
      <c r="U35" s="62"/>
      <c r="V35" s="62"/>
      <c r="W35" s="114">
        <f t="shared" ca="1" si="6"/>
        <v>133914</v>
      </c>
      <c r="X35" s="115">
        <f ca="1">IFERROR(('Main Tab'!$D$10-W35)/'Main Tab'!$D$10,1)</f>
        <v>0.24601369307688842</v>
      </c>
      <c r="Y35" s="110"/>
      <c r="Z35" s="221">
        <v>4</v>
      </c>
      <c r="AA35" s="49"/>
      <c r="AB35" s="49"/>
      <c r="AC35" s="524"/>
      <c r="AD35" s="104"/>
      <c r="AE35" s="106"/>
      <c r="AF35" s="108"/>
      <c r="AI35" s="83">
        <f t="shared" ca="1" si="15"/>
        <v>43612.166666666613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9</v>
      </c>
      <c r="AQ35" s="81">
        <f t="shared" si="0"/>
        <v>33</v>
      </c>
      <c r="AR35" s="81">
        <f t="shared" si="1"/>
        <v>4451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1.75</v>
      </c>
      <c r="AW35" s="81">
        <f t="shared" si="3"/>
        <v>222</v>
      </c>
      <c r="AX35" s="81">
        <f t="shared" si="3"/>
        <v>190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454</v>
      </c>
      <c r="BC35" s="81">
        <f t="shared" si="5"/>
        <v>190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43612.208333333278</v>
      </c>
      <c r="C36" s="205"/>
      <c r="D36" s="529">
        <v>453</v>
      </c>
      <c r="E36" s="51">
        <v>56</v>
      </c>
      <c r="F36" s="529">
        <v>1.75</v>
      </c>
      <c r="G36" s="51">
        <v>226</v>
      </c>
      <c r="H36" s="206">
        <v>188</v>
      </c>
      <c r="I36" s="322"/>
      <c r="J36" s="160"/>
      <c r="K36" s="65"/>
      <c r="L36" s="49"/>
      <c r="M36" s="529"/>
      <c r="N36" s="52"/>
      <c r="O36" s="54">
        <v>4413</v>
      </c>
      <c r="P36" s="529">
        <v>9</v>
      </c>
      <c r="Q36" s="52">
        <v>32</v>
      </c>
      <c r="R36" s="23">
        <f t="shared" si="16"/>
        <v>239</v>
      </c>
      <c r="S36" s="24">
        <f t="shared" si="16"/>
        <v>701</v>
      </c>
      <c r="T36" s="62"/>
      <c r="U36" s="62"/>
      <c r="V36" s="62"/>
      <c r="W36" s="114">
        <f t="shared" ca="1" si="6"/>
        <v>133882</v>
      </c>
      <c r="X36" s="115">
        <f ca="1">IFERROR(('Main Tab'!$D$10-W36)/'Main Tab'!$D$10,1)</f>
        <v>0.24619386514120986</v>
      </c>
      <c r="Y36" s="110"/>
      <c r="Z36" s="221">
        <v>4</v>
      </c>
      <c r="AA36" s="49"/>
      <c r="AB36" s="49"/>
      <c r="AC36" s="524"/>
      <c r="AD36" s="104"/>
      <c r="AE36" s="106"/>
      <c r="AF36" s="108"/>
      <c r="AI36" s="83">
        <f t="shared" ca="1" si="15"/>
        <v>43612.208333333278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9</v>
      </c>
      <c r="AQ36" s="81">
        <f t="shared" si="0"/>
        <v>32</v>
      </c>
      <c r="AR36" s="81">
        <f t="shared" si="1"/>
        <v>4413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1.75</v>
      </c>
      <c r="AW36" s="81">
        <f t="shared" si="3"/>
        <v>226</v>
      </c>
      <c r="AX36" s="81">
        <f t="shared" si="3"/>
        <v>188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453</v>
      </c>
      <c r="BC36" s="81">
        <f t="shared" si="5"/>
        <v>188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43612.249999999942</v>
      </c>
      <c r="C37" s="205"/>
      <c r="D37" s="529">
        <v>454</v>
      </c>
      <c r="E37" s="51">
        <v>56</v>
      </c>
      <c r="F37" s="529">
        <v>1.75</v>
      </c>
      <c r="G37" s="51">
        <v>228</v>
      </c>
      <c r="H37" s="206">
        <v>189</v>
      </c>
      <c r="I37" s="322"/>
      <c r="J37" s="160"/>
      <c r="K37" s="65"/>
      <c r="L37" s="49"/>
      <c r="M37" s="529"/>
      <c r="N37" s="52"/>
      <c r="O37" s="54">
        <v>4401</v>
      </c>
      <c r="P37" s="529">
        <v>8</v>
      </c>
      <c r="Q37" s="52">
        <v>31</v>
      </c>
      <c r="R37" s="23">
        <f t="shared" si="16"/>
        <v>247</v>
      </c>
      <c r="S37" s="24">
        <f t="shared" si="16"/>
        <v>732</v>
      </c>
      <c r="T37" s="63"/>
      <c r="U37" s="63"/>
      <c r="V37" s="63"/>
      <c r="W37" s="116">
        <f t="shared" ca="1" si="6"/>
        <v>133851</v>
      </c>
      <c r="X37" s="117">
        <f ca="1">IFERROR(('Main Tab'!$D$10-W37)/'Main Tab'!$D$10,1)</f>
        <v>0.24636840682852124</v>
      </c>
      <c r="Y37" s="221"/>
      <c r="Z37" s="221">
        <v>4</v>
      </c>
      <c r="AA37" s="55"/>
      <c r="AB37" s="55"/>
      <c r="AC37" s="525"/>
      <c r="AD37" s="105"/>
      <c r="AE37" s="107"/>
      <c r="AF37" s="109"/>
      <c r="AI37" s="85">
        <f t="shared" ca="1" si="15"/>
        <v>43612.249999999942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8</v>
      </c>
      <c r="AQ37" s="86">
        <f t="shared" si="0"/>
        <v>31</v>
      </c>
      <c r="AR37" s="86">
        <f t="shared" si="1"/>
        <v>4401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1.75</v>
      </c>
      <c r="AW37" s="86">
        <f t="shared" si="3"/>
        <v>228</v>
      </c>
      <c r="AX37" s="86">
        <f t="shared" si="3"/>
        <v>189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454</v>
      </c>
      <c r="BC37" s="86">
        <f t="shared" si="5"/>
        <v>189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526" t="s">
        <v>7</v>
      </c>
      <c r="D40" s="526" t="s">
        <v>117</v>
      </c>
      <c r="E40" s="526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528"/>
      <c r="E41" s="528"/>
      <c r="F41" s="622"/>
      <c r="G41" s="622"/>
      <c r="H41" s="623"/>
    </row>
    <row r="42" spans="2:58" x14ac:dyDescent="0.25">
      <c r="B42" s="54"/>
      <c r="C42" s="147"/>
      <c r="D42" s="524"/>
      <c r="E42" s="524"/>
      <c r="F42" s="612"/>
      <c r="G42" s="612"/>
      <c r="H42" s="613"/>
    </row>
    <row r="43" spans="2:58" x14ac:dyDescent="0.25">
      <c r="B43" s="54"/>
      <c r="C43" s="147"/>
      <c r="D43" s="524"/>
      <c r="E43" s="524"/>
      <c r="F43" s="612"/>
      <c r="G43" s="612"/>
      <c r="H43" s="613"/>
    </row>
    <row r="44" spans="2:58" x14ac:dyDescent="0.25">
      <c r="B44" s="54"/>
      <c r="C44" s="147"/>
      <c r="D44" s="524"/>
      <c r="E44" s="524"/>
      <c r="F44" s="612"/>
      <c r="G44" s="612"/>
      <c r="H44" s="613"/>
    </row>
    <row r="45" spans="2:58" x14ac:dyDescent="0.25">
      <c r="B45" s="54"/>
      <c r="C45" s="147"/>
      <c r="D45" s="524"/>
      <c r="E45" s="524"/>
      <c r="F45" s="612"/>
      <c r="G45" s="612"/>
      <c r="H45" s="613"/>
    </row>
    <row r="46" spans="2:58" x14ac:dyDescent="0.25">
      <c r="B46" s="54"/>
      <c r="C46" s="147"/>
      <c r="D46" s="524"/>
      <c r="E46" s="524"/>
      <c r="F46" s="612"/>
      <c r="G46" s="612"/>
      <c r="H46" s="613"/>
    </row>
    <row r="47" spans="2:58" x14ac:dyDescent="0.25">
      <c r="B47" s="54"/>
      <c r="C47" s="147"/>
      <c r="D47" s="524"/>
      <c r="E47" s="524"/>
      <c r="F47" s="612"/>
      <c r="G47" s="612"/>
      <c r="H47" s="613"/>
    </row>
    <row r="48" spans="2:58" x14ac:dyDescent="0.25">
      <c r="B48" s="54"/>
      <c r="C48" s="147"/>
      <c r="D48" s="524"/>
      <c r="E48" s="524"/>
      <c r="F48" s="612"/>
      <c r="G48" s="612"/>
      <c r="H48" s="613"/>
    </row>
    <row r="49" spans="2:8" x14ac:dyDescent="0.25">
      <c r="B49" s="54"/>
      <c r="C49" s="147"/>
      <c r="D49" s="524"/>
      <c r="E49" s="524"/>
      <c r="F49" s="612"/>
      <c r="G49" s="612"/>
      <c r="H49" s="613"/>
    </row>
    <row r="50" spans="2:8" x14ac:dyDescent="0.25">
      <c r="B50" s="54"/>
      <c r="C50" s="147"/>
      <c r="D50" s="524"/>
      <c r="E50" s="524"/>
      <c r="F50" s="612"/>
      <c r="G50" s="612"/>
      <c r="H50" s="613"/>
    </row>
    <row r="51" spans="2:8" x14ac:dyDescent="0.25">
      <c r="B51" s="54"/>
      <c r="C51" s="147"/>
      <c r="D51" s="524"/>
      <c r="E51" s="524"/>
      <c r="F51" s="612"/>
      <c r="G51" s="612"/>
      <c r="H51" s="613"/>
    </row>
    <row r="52" spans="2:8" x14ac:dyDescent="0.25">
      <c r="B52" s="54"/>
      <c r="C52" s="147"/>
      <c r="D52" s="524"/>
      <c r="E52" s="524"/>
      <c r="F52" s="612"/>
      <c r="G52" s="612"/>
      <c r="H52" s="613"/>
    </row>
    <row r="53" spans="2:8" x14ac:dyDescent="0.25">
      <c r="B53" s="54"/>
      <c r="C53" s="147"/>
      <c r="D53" s="524"/>
      <c r="E53" s="524"/>
      <c r="F53" s="612"/>
      <c r="G53" s="612"/>
      <c r="H53" s="613"/>
    </row>
    <row r="54" spans="2:8" x14ac:dyDescent="0.25">
      <c r="B54" s="54"/>
      <c r="C54" s="147"/>
      <c r="D54" s="524"/>
      <c r="E54" s="524"/>
      <c r="F54" s="612"/>
      <c r="G54" s="612"/>
      <c r="H54" s="613"/>
    </row>
    <row r="55" spans="2:8" x14ac:dyDescent="0.25">
      <c r="B55" s="54"/>
      <c r="C55" s="147"/>
      <c r="D55" s="524"/>
      <c r="E55" s="524"/>
      <c r="F55" s="612"/>
      <c r="G55" s="612"/>
      <c r="H55" s="613"/>
    </row>
    <row r="56" spans="2:8" x14ac:dyDescent="0.25">
      <c r="B56" s="54"/>
      <c r="C56" s="147"/>
      <c r="D56" s="524"/>
      <c r="E56" s="524"/>
      <c r="F56" s="612"/>
      <c r="G56" s="612"/>
      <c r="H56" s="613"/>
    </row>
    <row r="57" spans="2:8" x14ac:dyDescent="0.25">
      <c r="B57" s="54"/>
      <c r="C57" s="147"/>
      <c r="D57" s="524"/>
      <c r="E57" s="524"/>
      <c r="F57" s="612"/>
      <c r="G57" s="612"/>
      <c r="H57" s="613"/>
    </row>
    <row r="58" spans="2:8" x14ac:dyDescent="0.25">
      <c r="B58" s="54"/>
      <c r="C58" s="147"/>
      <c r="D58" s="524"/>
      <c r="E58" s="524"/>
      <c r="F58" s="612"/>
      <c r="G58" s="612"/>
      <c r="H58" s="613"/>
    </row>
    <row r="59" spans="2:8" x14ac:dyDescent="0.25">
      <c r="B59" s="54"/>
      <c r="C59" s="147"/>
      <c r="D59" s="524"/>
      <c r="E59" s="524"/>
      <c r="F59" s="612"/>
      <c r="G59" s="612"/>
      <c r="H59" s="613"/>
    </row>
    <row r="60" spans="2:8" x14ac:dyDescent="0.25">
      <c r="B60" s="54"/>
      <c r="C60" s="147"/>
      <c r="D60" s="524"/>
      <c r="E60" s="524"/>
      <c r="F60" s="612"/>
      <c r="G60" s="612"/>
      <c r="H60" s="613"/>
    </row>
    <row r="61" spans="2:8" x14ac:dyDescent="0.25">
      <c r="B61" s="54"/>
      <c r="C61" s="147"/>
      <c r="D61" s="524"/>
      <c r="E61" s="524"/>
      <c r="F61" s="612"/>
      <c r="G61" s="612"/>
      <c r="H61" s="613"/>
    </row>
    <row r="62" spans="2:8" x14ac:dyDescent="0.25">
      <c r="B62" s="54"/>
      <c r="C62" s="147"/>
      <c r="D62" s="524"/>
      <c r="E62" s="524"/>
      <c r="F62" s="612"/>
      <c r="G62" s="612"/>
      <c r="H62" s="613"/>
    </row>
    <row r="63" spans="2:8" x14ac:dyDescent="0.25">
      <c r="B63" s="54"/>
      <c r="C63" s="147"/>
      <c r="D63" s="524"/>
      <c r="E63" s="524"/>
      <c r="F63" s="612"/>
      <c r="G63" s="612"/>
      <c r="H63" s="613"/>
    </row>
    <row r="64" spans="2:8" x14ac:dyDescent="0.25">
      <c r="B64" s="54"/>
      <c r="C64" s="147"/>
      <c r="D64" s="524"/>
      <c r="E64" s="524"/>
      <c r="F64" s="612"/>
      <c r="G64" s="612"/>
      <c r="H64" s="613"/>
    </row>
    <row r="65" spans="2:8" x14ac:dyDescent="0.25">
      <c r="B65" s="54"/>
      <c r="C65" s="147"/>
      <c r="D65" s="524"/>
      <c r="E65" s="524"/>
      <c r="F65" s="612"/>
      <c r="G65" s="612"/>
      <c r="H65" s="613"/>
    </row>
    <row r="66" spans="2:8" x14ac:dyDescent="0.25">
      <c r="B66" s="54"/>
      <c r="C66" s="147"/>
      <c r="D66" s="524"/>
      <c r="E66" s="524"/>
      <c r="F66" s="612"/>
      <c r="G66" s="612"/>
      <c r="H66" s="613"/>
    </row>
    <row r="67" spans="2:8" x14ac:dyDescent="0.25">
      <c r="B67" s="54"/>
      <c r="C67" s="147"/>
      <c r="D67" s="524"/>
      <c r="E67" s="524"/>
      <c r="F67" s="612"/>
      <c r="G67" s="612"/>
      <c r="H67" s="613"/>
    </row>
    <row r="68" spans="2:8" x14ac:dyDescent="0.25">
      <c r="B68" s="54"/>
      <c r="C68" s="147"/>
      <c r="D68" s="524"/>
      <c r="E68" s="524"/>
      <c r="F68" s="612"/>
      <c r="G68" s="612"/>
      <c r="H68" s="613"/>
    </row>
    <row r="69" spans="2:8" x14ac:dyDescent="0.25">
      <c r="B69" s="54"/>
      <c r="C69" s="147"/>
      <c r="D69" s="524"/>
      <c r="E69" s="524"/>
      <c r="F69" s="612"/>
      <c r="G69" s="612"/>
      <c r="H69" s="613"/>
    </row>
    <row r="70" spans="2:8" x14ac:dyDescent="0.25">
      <c r="B70" s="54"/>
      <c r="C70" s="147"/>
      <c r="D70" s="524"/>
      <c r="E70" s="524"/>
      <c r="F70" s="612"/>
      <c r="G70" s="612"/>
      <c r="H70" s="613"/>
    </row>
    <row r="71" spans="2:8" x14ac:dyDescent="0.25">
      <c r="B71" s="54"/>
      <c r="C71" s="147"/>
      <c r="D71" s="524"/>
      <c r="E71" s="524"/>
      <c r="F71" s="612"/>
      <c r="G71" s="612"/>
      <c r="H71" s="613"/>
    </row>
    <row r="72" spans="2:8" x14ac:dyDescent="0.25">
      <c r="B72" s="54"/>
      <c r="C72" s="147"/>
      <c r="D72" s="524"/>
      <c r="E72" s="524"/>
      <c r="F72" s="612"/>
      <c r="G72" s="612"/>
      <c r="H72" s="613"/>
    </row>
    <row r="73" spans="2:8" x14ac:dyDescent="0.25">
      <c r="B73" s="54"/>
      <c r="C73" s="147"/>
      <c r="D73" s="524"/>
      <c r="E73" s="524"/>
      <c r="F73" s="612"/>
      <c r="G73" s="612"/>
      <c r="H73" s="613"/>
    </row>
    <row r="74" spans="2:8" x14ac:dyDescent="0.25">
      <c r="B74" s="54"/>
      <c r="C74" s="147"/>
      <c r="D74" s="524"/>
      <c r="E74" s="524"/>
      <c r="F74" s="612"/>
      <c r="G74" s="612"/>
      <c r="H74" s="613"/>
    </row>
    <row r="75" spans="2:8" x14ac:dyDescent="0.25">
      <c r="B75" s="54"/>
      <c r="C75" s="147"/>
      <c r="D75" s="524"/>
      <c r="E75" s="524"/>
      <c r="F75" s="612"/>
      <c r="G75" s="612"/>
      <c r="H75" s="613"/>
    </row>
    <row r="76" spans="2:8" x14ac:dyDescent="0.25">
      <c r="B76" s="54"/>
      <c r="C76" s="147"/>
      <c r="D76" s="524"/>
      <c r="E76" s="524"/>
      <c r="F76" s="612"/>
      <c r="G76" s="612"/>
      <c r="H76" s="613"/>
    </row>
    <row r="77" spans="2:8" x14ac:dyDescent="0.25">
      <c r="B77" s="54"/>
      <c r="C77" s="147"/>
      <c r="D77" s="524"/>
      <c r="E77" s="524"/>
      <c r="F77" s="612"/>
      <c r="G77" s="612"/>
      <c r="H77" s="613"/>
    </row>
    <row r="78" spans="2:8" x14ac:dyDescent="0.25">
      <c r="B78" s="54"/>
      <c r="C78" s="147"/>
      <c r="D78" s="524"/>
      <c r="E78" s="524"/>
      <c r="F78" s="612"/>
      <c r="G78" s="612"/>
      <c r="H78" s="613"/>
    </row>
    <row r="79" spans="2:8" x14ac:dyDescent="0.25">
      <c r="B79" s="54"/>
      <c r="C79" s="147"/>
      <c r="D79" s="524"/>
      <c r="E79" s="524"/>
      <c r="F79" s="612"/>
      <c r="G79" s="612"/>
      <c r="H79" s="613"/>
    </row>
    <row r="80" spans="2:8" x14ac:dyDescent="0.25">
      <c r="B80" s="54"/>
      <c r="C80" s="147"/>
      <c r="D80" s="524"/>
      <c r="E80" s="524"/>
      <c r="F80" s="612"/>
      <c r="G80" s="612"/>
      <c r="H80" s="613"/>
    </row>
    <row r="81" spans="2:8" x14ac:dyDescent="0.25">
      <c r="B81" s="54"/>
      <c r="C81" s="147"/>
      <c r="D81" s="524"/>
      <c r="E81" s="524"/>
      <c r="F81" s="612"/>
      <c r="G81" s="612"/>
      <c r="H81" s="613"/>
    </row>
    <row r="82" spans="2:8" x14ac:dyDescent="0.25">
      <c r="B82" s="54"/>
      <c r="C82" s="147"/>
      <c r="D82" s="524"/>
      <c r="E82" s="524"/>
      <c r="F82" s="612"/>
      <c r="G82" s="612"/>
      <c r="H82" s="613"/>
    </row>
    <row r="83" spans="2:8" x14ac:dyDescent="0.25">
      <c r="B83" s="54"/>
      <c r="C83" s="147"/>
      <c r="D83" s="524"/>
      <c r="E83" s="524"/>
      <c r="F83" s="612"/>
      <c r="G83" s="612"/>
      <c r="H83" s="613"/>
    </row>
    <row r="84" spans="2:8" x14ac:dyDescent="0.25">
      <c r="B84" s="54"/>
      <c r="C84" s="147"/>
      <c r="D84" s="524"/>
      <c r="E84" s="524"/>
      <c r="F84" s="612"/>
      <c r="G84" s="612"/>
      <c r="H84" s="613"/>
    </row>
    <row r="85" spans="2:8" x14ac:dyDescent="0.25">
      <c r="B85" s="54"/>
      <c r="C85" s="147"/>
      <c r="D85" s="524"/>
      <c r="E85" s="524"/>
      <c r="F85" s="612"/>
      <c r="G85" s="612"/>
      <c r="H85" s="613"/>
    </row>
    <row r="86" spans="2:8" x14ac:dyDescent="0.25">
      <c r="B86" s="54"/>
      <c r="C86" s="147"/>
      <c r="D86" s="524"/>
      <c r="E86" s="524"/>
      <c r="F86" s="612"/>
      <c r="G86" s="612"/>
      <c r="H86" s="613"/>
    </row>
    <row r="87" spans="2:8" x14ac:dyDescent="0.25">
      <c r="B87" s="54"/>
      <c r="C87" s="147"/>
      <c r="D87" s="524"/>
      <c r="E87" s="524"/>
      <c r="F87" s="612"/>
      <c r="G87" s="612"/>
      <c r="H87" s="613"/>
    </row>
    <row r="88" spans="2:8" x14ac:dyDescent="0.25">
      <c r="B88" s="54"/>
      <c r="C88" s="147"/>
      <c r="D88" s="524"/>
      <c r="E88" s="524"/>
      <c r="F88" s="612"/>
      <c r="G88" s="612"/>
      <c r="H88" s="613"/>
    </row>
    <row r="89" spans="2:8" x14ac:dyDescent="0.25">
      <c r="B89" s="54"/>
      <c r="C89" s="147"/>
      <c r="D89" s="524"/>
      <c r="E89" s="524"/>
      <c r="F89" s="612"/>
      <c r="G89" s="612"/>
      <c r="H89" s="613"/>
    </row>
    <row r="90" spans="2:8" x14ac:dyDescent="0.25">
      <c r="B90" s="54"/>
      <c r="C90" s="147"/>
      <c r="D90" s="524"/>
      <c r="E90" s="524"/>
      <c r="F90" s="612"/>
      <c r="G90" s="612"/>
      <c r="H90" s="613"/>
    </row>
    <row r="91" spans="2:8" x14ac:dyDescent="0.25">
      <c r="B91" s="54"/>
      <c r="C91" s="147"/>
      <c r="D91" s="524"/>
      <c r="E91" s="524"/>
      <c r="F91" s="612"/>
      <c r="G91" s="612"/>
      <c r="H91" s="613"/>
    </row>
    <row r="92" spans="2:8" x14ac:dyDescent="0.25">
      <c r="B92" s="54"/>
      <c r="C92" s="147"/>
      <c r="D92" s="524"/>
      <c r="E92" s="524"/>
      <c r="F92" s="612"/>
      <c r="G92" s="612"/>
      <c r="H92" s="613"/>
    </row>
    <row r="93" spans="2:8" x14ac:dyDescent="0.25">
      <c r="B93" s="54"/>
      <c r="C93" s="147"/>
      <c r="D93" s="524"/>
      <c r="E93" s="524"/>
      <c r="F93" s="612"/>
      <c r="G93" s="612"/>
      <c r="H93" s="613"/>
    </row>
    <row r="94" spans="2:8" x14ac:dyDescent="0.25">
      <c r="B94" s="54"/>
      <c r="C94" s="147"/>
      <c r="D94" s="524"/>
      <c r="E94" s="524"/>
      <c r="F94" s="612"/>
      <c r="G94" s="612"/>
      <c r="H94" s="613"/>
    </row>
    <row r="95" spans="2:8" x14ac:dyDescent="0.25">
      <c r="B95" s="54"/>
      <c r="C95" s="147"/>
      <c r="D95" s="524"/>
      <c r="E95" s="524"/>
      <c r="F95" s="612"/>
      <c r="G95" s="612"/>
      <c r="H95" s="613"/>
    </row>
    <row r="96" spans="2:8" x14ac:dyDescent="0.25">
      <c r="B96" s="54"/>
      <c r="C96" s="147"/>
      <c r="D96" s="524"/>
      <c r="E96" s="524"/>
      <c r="F96" s="612"/>
      <c r="G96" s="612"/>
      <c r="H96" s="613"/>
    </row>
    <row r="97" spans="2:8" x14ac:dyDescent="0.25">
      <c r="B97" s="54"/>
      <c r="C97" s="147"/>
      <c r="D97" s="524"/>
      <c r="E97" s="524"/>
      <c r="F97" s="612"/>
      <c r="G97" s="612"/>
      <c r="H97" s="613"/>
    </row>
    <row r="98" spans="2:8" x14ac:dyDescent="0.25">
      <c r="B98" s="54"/>
      <c r="C98" s="147"/>
      <c r="D98" s="524"/>
      <c r="E98" s="524"/>
      <c r="F98" s="612"/>
      <c r="G98" s="612"/>
      <c r="H98" s="613"/>
    </row>
    <row r="99" spans="2:8" x14ac:dyDescent="0.25">
      <c r="B99" s="54"/>
      <c r="C99" s="147"/>
      <c r="D99" s="524"/>
      <c r="E99" s="524"/>
      <c r="F99" s="612"/>
      <c r="G99" s="612"/>
      <c r="H99" s="613"/>
    </row>
    <row r="100" spans="2:8" ht="15.75" thickBot="1" x14ac:dyDescent="0.3">
      <c r="B100" s="60"/>
      <c r="C100" s="148"/>
      <c r="D100" s="525"/>
      <c r="E100" s="525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37" xr:uid="{00000000-0002-0000-0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71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4">
    <tabColor theme="1"/>
    <pageSetUpPr fitToPage="1"/>
  </sheetPr>
  <dimension ref="B1:BF101"/>
  <sheetViews>
    <sheetView showGridLines="0" topLeftCell="M18" zoomScaleNormal="100" zoomScaleSheetLayoutView="50" workbookViewId="0">
      <selection activeCell="Y30" sqref="Y30: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43610</v>
      </c>
      <c r="N5" s="567" t="str">
        <f ca="1">"Oil Sales for "&amp;TEXT(L5,"MM-DD-YY")</f>
        <v>Oil Sales for 05-25-19</v>
      </c>
      <c r="O5" s="568"/>
      <c r="P5" s="96">
        <f>SUM(AC14:AC37)</f>
        <v>421.73</v>
      </c>
      <c r="Q5" s="10"/>
      <c r="R5" s="610" t="str">
        <f ca="1">"Flare Total For "&amp;TEXT(L5,"MM-DD-YY")</f>
        <v>Flare Total For 05-25-19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240</v>
      </c>
      <c r="M6" s="10"/>
      <c r="N6" s="571" t="str">
        <f ca="1">"Gas Sales for "&amp;TEXT(L5,"MM-DD-YY")</f>
        <v>Gas Sales for 05-25-19</v>
      </c>
      <c r="O6" s="572"/>
      <c r="P6" s="132">
        <v>4382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619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17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519" t="s">
        <v>3</v>
      </c>
      <c r="F11" s="519" t="s">
        <v>31</v>
      </c>
      <c r="G11" s="519" t="s">
        <v>32</v>
      </c>
      <c r="H11" s="52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19" t="s">
        <v>40</v>
      </c>
      <c r="N11" s="520" t="s">
        <v>42</v>
      </c>
      <c r="O11" s="38" t="s">
        <v>2</v>
      </c>
      <c r="P11" s="519" t="s">
        <v>6</v>
      </c>
      <c r="Q11" s="52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19" t="s">
        <v>6</v>
      </c>
      <c r="AD11" s="519" t="s">
        <v>102</v>
      </c>
      <c r="AE11" s="519" t="s">
        <v>50</v>
      </c>
      <c r="AF11" s="52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476</v>
      </c>
      <c r="E14" s="196">
        <v>54</v>
      </c>
      <c r="F14" s="196">
        <v>1.75</v>
      </c>
      <c r="G14" s="197">
        <v>228</v>
      </c>
      <c r="H14" s="204">
        <v>183</v>
      </c>
      <c r="I14" s="322"/>
      <c r="J14" s="160"/>
      <c r="K14" s="65"/>
      <c r="L14" s="49"/>
      <c r="M14" s="518"/>
      <c r="N14" s="52"/>
      <c r="O14" s="54">
        <v>4401</v>
      </c>
      <c r="P14" s="518">
        <v>10</v>
      </c>
      <c r="Q14" s="518">
        <v>24</v>
      </c>
      <c r="R14" s="21">
        <f>P14</f>
        <v>10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135172</v>
      </c>
      <c r="X14" s="113">
        <f ca="1">IFERROR(('Main Tab'!$D$10-W14)/'Main Tab'!$D$10,1)</f>
        <v>0.23893067879825233</v>
      </c>
      <c r="Y14" s="218"/>
      <c r="Z14" s="220">
        <v>2</v>
      </c>
      <c r="AA14" s="49"/>
      <c r="AB14" s="49"/>
      <c r="AC14" s="518"/>
      <c r="AD14" s="104"/>
      <c r="AE14" s="106"/>
      <c r="AF14" s="108"/>
      <c r="AI14" s="83">
        <f ca="1">$L$5+B14</f>
        <v>43610.291666666664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24</v>
      </c>
      <c r="AR14" s="81">
        <f t="shared" ref="AR14:AR37" si="1">IF(O14="","",O14)</f>
        <v>4401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0.84375</v>
      </c>
      <c r="AV14" s="81">
        <f t="shared" ref="AV14:AZ37" si="3">IF(F14="","",F14)</f>
        <v>1.75</v>
      </c>
      <c r="AW14" s="81">
        <f t="shared" si="3"/>
        <v>228</v>
      </c>
      <c r="AX14" s="81">
        <f t="shared" si="3"/>
        <v>183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476</v>
      </c>
      <c r="BC14" s="81">
        <f t="shared" ref="BC14:BC37" si="5">IF(H14="","",H14)</f>
        <v>183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43610.333333333328</v>
      </c>
      <c r="C15" s="205"/>
      <c r="D15" s="518">
        <v>478</v>
      </c>
      <c r="E15" s="518">
        <v>54</v>
      </c>
      <c r="F15" s="518">
        <v>1.75</v>
      </c>
      <c r="G15" s="51">
        <v>222</v>
      </c>
      <c r="H15" s="206">
        <v>187</v>
      </c>
      <c r="I15" s="322"/>
      <c r="J15" s="160"/>
      <c r="K15" s="65"/>
      <c r="L15" s="49"/>
      <c r="M15" s="518"/>
      <c r="N15" s="52"/>
      <c r="O15" s="54">
        <v>4382</v>
      </c>
      <c r="P15" s="518">
        <v>11</v>
      </c>
      <c r="Q15" s="52">
        <v>24</v>
      </c>
      <c r="R15" s="23">
        <f>P15+R14</f>
        <v>21</v>
      </c>
      <c r="S15" s="24">
        <f>Q15+S14</f>
        <v>48</v>
      </c>
      <c r="T15" s="62"/>
      <c r="U15" s="62"/>
      <c r="V15" s="62"/>
      <c r="W15" s="114">
        <f t="shared" ref="W15:W37" ca="1" si="6">W14-Q15</f>
        <v>135148</v>
      </c>
      <c r="X15" s="115">
        <f ca="1">IFERROR(('Main Tab'!$D$10-W15)/'Main Tab'!$D$10,1)</f>
        <v>0.23906580784649339</v>
      </c>
      <c r="Y15" s="110"/>
      <c r="Z15" s="221">
        <v>3</v>
      </c>
      <c r="AA15" s="49"/>
      <c r="AB15" s="49"/>
      <c r="AC15" s="518"/>
      <c r="AD15" s="104"/>
      <c r="AE15" s="106"/>
      <c r="AF15" s="108"/>
      <c r="AI15" s="83">
        <f ca="1">B15</f>
        <v>43610.333333333328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0" si="7">IF(Y15="","",Y15)</f>
        <v/>
      </c>
      <c r="AP15" s="81">
        <f t="shared" si="0"/>
        <v>11</v>
      </c>
      <c r="AQ15" s="81">
        <f t="shared" si="0"/>
        <v>24</v>
      </c>
      <c r="AR15" s="81">
        <f t="shared" si="1"/>
        <v>4382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1.75</v>
      </c>
      <c r="AW15" s="81">
        <f t="shared" si="3"/>
        <v>222</v>
      </c>
      <c r="AX15" s="81">
        <f t="shared" si="3"/>
        <v>187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478</v>
      </c>
      <c r="BC15" s="81">
        <f t="shared" si="5"/>
        <v>187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43610.374999999993</v>
      </c>
      <c r="C16" s="205"/>
      <c r="D16" s="518">
        <v>477</v>
      </c>
      <c r="E16" s="518">
        <v>54</v>
      </c>
      <c r="F16" s="518">
        <v>1.75</v>
      </c>
      <c r="G16" s="51">
        <v>218</v>
      </c>
      <c r="H16" s="206">
        <v>186</v>
      </c>
      <c r="I16" s="322"/>
      <c r="J16" s="160"/>
      <c r="K16" s="65"/>
      <c r="L16" s="49"/>
      <c r="M16" s="518"/>
      <c r="N16" s="52"/>
      <c r="O16" s="54">
        <v>5008</v>
      </c>
      <c r="P16" s="518">
        <v>10</v>
      </c>
      <c r="Q16" s="52">
        <v>23</v>
      </c>
      <c r="R16" s="23">
        <f t="shared" ref="R16:R37" si="13">P16+R15</f>
        <v>31</v>
      </c>
      <c r="S16" s="24">
        <f t="shared" ref="S16:S37" si="14">Q16+S15</f>
        <v>71</v>
      </c>
      <c r="T16" s="62"/>
      <c r="U16" s="62"/>
      <c r="V16" s="62"/>
      <c r="W16" s="114">
        <f t="shared" ca="1" si="6"/>
        <v>135125</v>
      </c>
      <c r="X16" s="115">
        <f ca="1">IFERROR(('Main Tab'!$D$10-W16)/'Main Tab'!$D$10,1)</f>
        <v>0.23919530651772442</v>
      </c>
      <c r="Y16" s="110"/>
      <c r="Z16" s="221">
        <v>3</v>
      </c>
      <c r="AA16" s="49">
        <v>8742811</v>
      </c>
      <c r="AB16" s="49" t="s">
        <v>391</v>
      </c>
      <c r="AC16" s="518">
        <v>241.75</v>
      </c>
      <c r="AD16" s="104" t="s">
        <v>179</v>
      </c>
      <c r="AE16" s="106">
        <v>49.8</v>
      </c>
      <c r="AF16" s="108">
        <v>2E-3</v>
      </c>
      <c r="AI16" s="83">
        <f ca="1">B16</f>
        <v>43610.374999999993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10</v>
      </c>
      <c r="AQ16" s="81">
        <f t="shared" si="0"/>
        <v>23</v>
      </c>
      <c r="AR16" s="81">
        <f t="shared" si="1"/>
        <v>5008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1.75</v>
      </c>
      <c r="AW16" s="81">
        <f t="shared" si="3"/>
        <v>218</v>
      </c>
      <c r="AX16" s="81">
        <f t="shared" si="3"/>
        <v>186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477</v>
      </c>
      <c r="BC16" s="81">
        <f t="shared" si="5"/>
        <v>186</v>
      </c>
      <c r="BD16" s="81">
        <f t="shared" si="10"/>
        <v>2E-3</v>
      </c>
      <c r="BE16" s="81">
        <f t="shared" si="11"/>
        <v>49.8</v>
      </c>
      <c r="BF16" s="84" t="str">
        <f t="shared" si="12"/>
        <v>Ticket No: 8742811 241.75 bbls sold</v>
      </c>
    </row>
    <row r="17" spans="2:58" x14ac:dyDescent="0.25">
      <c r="B17" s="189">
        <f t="shared" ref="B17:B37" ca="1" si="15">+B16+TIME(1,0,0)</f>
        <v>43610.416666666657</v>
      </c>
      <c r="C17" s="205"/>
      <c r="D17" s="518">
        <v>475</v>
      </c>
      <c r="E17" s="518">
        <v>56</v>
      </c>
      <c r="F17" s="518">
        <v>1.75</v>
      </c>
      <c r="G17" s="51">
        <v>225</v>
      </c>
      <c r="H17" s="206">
        <v>185</v>
      </c>
      <c r="I17" s="322"/>
      <c r="J17" s="160"/>
      <c r="K17" s="65"/>
      <c r="L17" s="49"/>
      <c r="M17" s="518"/>
      <c r="N17" s="52"/>
      <c r="O17" s="54">
        <v>4459</v>
      </c>
      <c r="P17" s="518">
        <v>11</v>
      </c>
      <c r="Q17" s="52">
        <v>24</v>
      </c>
      <c r="R17" s="23">
        <f t="shared" si="13"/>
        <v>42</v>
      </c>
      <c r="S17" s="24">
        <f t="shared" si="14"/>
        <v>95</v>
      </c>
      <c r="T17" s="62"/>
      <c r="U17" s="172"/>
      <c r="V17" s="62"/>
      <c r="W17" s="114">
        <f t="shared" ca="1" si="6"/>
        <v>135101</v>
      </c>
      <c r="X17" s="115">
        <f ca="1">IFERROR(('Main Tab'!$D$10-W17)/'Main Tab'!$D$10,1)</f>
        <v>0.2393304355659655</v>
      </c>
      <c r="Y17" s="110"/>
      <c r="Z17" s="221">
        <v>3</v>
      </c>
      <c r="AA17" s="49"/>
      <c r="AB17" s="49"/>
      <c r="AC17" s="518"/>
      <c r="AD17" s="104"/>
      <c r="AE17" s="106"/>
      <c r="AF17" s="108"/>
      <c r="AI17" s="83">
        <f t="shared" ref="AI17:AI37" ca="1" si="16">B17</f>
        <v>43610.416666666657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11</v>
      </c>
      <c r="AQ17" s="81">
        <f t="shared" si="0"/>
        <v>24</v>
      </c>
      <c r="AR17" s="81">
        <f t="shared" si="1"/>
        <v>4459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1.75</v>
      </c>
      <c r="AW17" s="81">
        <f t="shared" si="3"/>
        <v>225</v>
      </c>
      <c r="AX17" s="81">
        <f t="shared" si="3"/>
        <v>185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475</v>
      </c>
      <c r="BC17" s="81">
        <f t="shared" si="5"/>
        <v>185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5"/>
        <v>43610.458333333321</v>
      </c>
      <c r="C18" s="205"/>
      <c r="D18" s="518">
        <v>476</v>
      </c>
      <c r="E18" s="51">
        <v>56</v>
      </c>
      <c r="F18" s="518">
        <v>1.75</v>
      </c>
      <c r="G18" s="51">
        <v>216</v>
      </c>
      <c r="H18" s="206">
        <v>183</v>
      </c>
      <c r="I18" s="322"/>
      <c r="J18" s="160"/>
      <c r="K18" s="65"/>
      <c r="L18" s="49"/>
      <c r="M18" s="518"/>
      <c r="N18" s="52"/>
      <c r="O18" s="54">
        <v>4238</v>
      </c>
      <c r="P18" s="518">
        <v>8</v>
      </c>
      <c r="Q18" s="52">
        <v>25</v>
      </c>
      <c r="R18" s="23">
        <f t="shared" si="13"/>
        <v>50</v>
      </c>
      <c r="S18" s="24">
        <f t="shared" si="14"/>
        <v>120</v>
      </c>
      <c r="T18" s="62"/>
      <c r="U18" s="62"/>
      <c r="V18" s="62"/>
      <c r="W18" s="114">
        <f t="shared" ca="1" si="6"/>
        <v>135076</v>
      </c>
      <c r="X18" s="115">
        <f ca="1">IFERROR(('Main Tab'!$D$10-W18)/'Main Tab'!$D$10,1)</f>
        <v>0.23947119499121661</v>
      </c>
      <c r="Y18" s="110"/>
      <c r="Z18" s="221">
        <v>4</v>
      </c>
      <c r="AA18" s="49"/>
      <c r="AB18" s="49"/>
      <c r="AC18" s="518"/>
      <c r="AD18" s="104"/>
      <c r="AE18" s="106"/>
      <c r="AF18" s="108"/>
      <c r="AI18" s="83">
        <f t="shared" ca="1" si="16"/>
        <v>43610.458333333321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8</v>
      </c>
      <c r="AQ18" s="81">
        <f t="shared" si="0"/>
        <v>25</v>
      </c>
      <c r="AR18" s="81">
        <f t="shared" si="1"/>
        <v>4238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1.75</v>
      </c>
      <c r="AW18" s="81">
        <f t="shared" si="3"/>
        <v>216</v>
      </c>
      <c r="AX18" s="81">
        <f t="shared" si="3"/>
        <v>183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476</v>
      </c>
      <c r="BC18" s="81">
        <f t="shared" si="5"/>
        <v>183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5"/>
        <v>43610.499999999985</v>
      </c>
      <c r="C19" s="205"/>
      <c r="D19" s="518">
        <v>476</v>
      </c>
      <c r="E19" s="51">
        <v>56</v>
      </c>
      <c r="F19" s="518">
        <v>1.75</v>
      </c>
      <c r="G19" s="51">
        <v>213</v>
      </c>
      <c r="H19" s="206">
        <v>188</v>
      </c>
      <c r="I19" s="322"/>
      <c r="J19" s="160"/>
      <c r="K19" s="65"/>
      <c r="L19" s="49"/>
      <c r="M19" s="518"/>
      <c r="N19" s="52"/>
      <c r="O19" s="54">
        <v>4241</v>
      </c>
      <c r="P19" s="518">
        <v>9</v>
      </c>
      <c r="Q19" s="52">
        <v>29</v>
      </c>
      <c r="R19" s="23">
        <f t="shared" si="13"/>
        <v>59</v>
      </c>
      <c r="S19" s="24">
        <f t="shared" si="14"/>
        <v>149</v>
      </c>
      <c r="T19" s="62"/>
      <c r="U19" s="62"/>
      <c r="V19" s="62"/>
      <c r="W19" s="114">
        <f t="shared" ca="1" si="6"/>
        <v>135047</v>
      </c>
      <c r="X19" s="115">
        <f ca="1">IFERROR(('Main Tab'!$D$10-W19)/'Main Tab'!$D$10,1)</f>
        <v>0.2396344759245079</v>
      </c>
      <c r="Y19" s="110"/>
      <c r="Z19" s="221">
        <v>4</v>
      </c>
      <c r="AA19" s="49"/>
      <c r="AB19" s="49"/>
      <c r="AC19" s="518"/>
      <c r="AD19" s="104"/>
      <c r="AE19" s="106"/>
      <c r="AF19" s="108"/>
      <c r="AI19" s="83">
        <f t="shared" ca="1" si="16"/>
        <v>43610.499999999985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9</v>
      </c>
      <c r="AQ19" s="81">
        <f t="shared" si="0"/>
        <v>29</v>
      </c>
      <c r="AR19" s="81">
        <f t="shared" si="1"/>
        <v>4241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1.75</v>
      </c>
      <c r="AW19" s="81">
        <f t="shared" si="3"/>
        <v>213</v>
      </c>
      <c r="AX19" s="81">
        <f t="shared" si="3"/>
        <v>188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476</v>
      </c>
      <c r="BC19" s="81">
        <f t="shared" si="5"/>
        <v>188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5"/>
        <v>43610.54166666665</v>
      </c>
      <c r="C20" s="205"/>
      <c r="D20" s="518">
        <v>466</v>
      </c>
      <c r="E20" s="51">
        <v>56</v>
      </c>
      <c r="F20" s="518">
        <v>1.75</v>
      </c>
      <c r="G20" s="51">
        <v>214</v>
      </c>
      <c r="H20" s="206">
        <v>191</v>
      </c>
      <c r="I20" s="322"/>
      <c r="J20" s="160"/>
      <c r="K20" s="65"/>
      <c r="L20" s="49"/>
      <c r="M20" s="518"/>
      <c r="N20" s="52"/>
      <c r="O20" s="54">
        <v>4280</v>
      </c>
      <c r="P20" s="518">
        <v>10</v>
      </c>
      <c r="Q20" s="52">
        <v>31</v>
      </c>
      <c r="R20" s="23">
        <f t="shared" si="13"/>
        <v>69</v>
      </c>
      <c r="S20" s="24">
        <f t="shared" si="14"/>
        <v>180</v>
      </c>
      <c r="T20" s="62"/>
      <c r="U20" s="62"/>
      <c r="V20" s="62"/>
      <c r="W20" s="114">
        <f t="shared" ca="1" si="6"/>
        <v>135016</v>
      </c>
      <c r="X20" s="115">
        <f ca="1">IFERROR(('Main Tab'!$D$10-W20)/'Main Tab'!$D$10,1)</f>
        <v>0.23980901761181928</v>
      </c>
      <c r="Y20" s="110"/>
      <c r="Z20" s="221">
        <v>3</v>
      </c>
      <c r="AA20" s="49"/>
      <c r="AB20" s="49"/>
      <c r="AC20" s="518"/>
      <c r="AD20" s="104"/>
      <c r="AE20" s="106"/>
      <c r="AF20" s="108"/>
      <c r="AI20" s="83">
        <f t="shared" ca="1" si="16"/>
        <v>43610.54166666665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10</v>
      </c>
      <c r="AQ20" s="81">
        <f t="shared" si="0"/>
        <v>31</v>
      </c>
      <c r="AR20" s="81">
        <f t="shared" si="1"/>
        <v>4280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1.75</v>
      </c>
      <c r="AW20" s="81">
        <f t="shared" si="3"/>
        <v>214</v>
      </c>
      <c r="AX20" s="81">
        <f t="shared" si="3"/>
        <v>191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466</v>
      </c>
      <c r="BC20" s="81">
        <f t="shared" si="5"/>
        <v>191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5"/>
        <v>43610.583333333314</v>
      </c>
      <c r="C21" s="205"/>
      <c r="D21" s="518">
        <v>469</v>
      </c>
      <c r="E21" s="51">
        <v>56</v>
      </c>
      <c r="F21" s="518">
        <v>1.75</v>
      </c>
      <c r="G21" s="51">
        <v>223</v>
      </c>
      <c r="H21" s="206">
        <v>191</v>
      </c>
      <c r="I21" s="322"/>
      <c r="J21" s="160"/>
      <c r="K21" s="65"/>
      <c r="L21" s="49"/>
      <c r="M21" s="518"/>
      <c r="N21" s="52"/>
      <c r="O21" s="54">
        <v>4370</v>
      </c>
      <c r="P21" s="518">
        <v>10</v>
      </c>
      <c r="Q21" s="52">
        <v>32</v>
      </c>
      <c r="R21" s="23">
        <f t="shared" si="13"/>
        <v>79</v>
      </c>
      <c r="S21" s="24">
        <f t="shared" si="14"/>
        <v>212</v>
      </c>
      <c r="T21" s="62"/>
      <c r="U21" s="62"/>
      <c r="V21" s="62"/>
      <c r="W21" s="114">
        <f t="shared" ca="1" si="6"/>
        <v>134984</v>
      </c>
      <c r="X21" s="115">
        <f ca="1">IFERROR(('Main Tab'!$D$10-W21)/'Main Tab'!$D$10,1)</f>
        <v>0.23998918967614072</v>
      </c>
      <c r="Y21" s="110"/>
      <c r="Z21" s="221">
        <v>3</v>
      </c>
      <c r="AA21" s="49"/>
      <c r="AB21" s="49"/>
      <c r="AC21" s="518"/>
      <c r="AD21" s="104"/>
      <c r="AE21" s="106"/>
      <c r="AF21" s="108"/>
      <c r="AI21" s="83">
        <f t="shared" ca="1" si="16"/>
        <v>43610.583333333314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10</v>
      </c>
      <c r="AQ21" s="81">
        <f t="shared" si="0"/>
        <v>32</v>
      </c>
      <c r="AR21" s="81">
        <f t="shared" si="1"/>
        <v>4370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1.75</v>
      </c>
      <c r="AW21" s="81">
        <f t="shared" si="3"/>
        <v>223</v>
      </c>
      <c r="AX21" s="81">
        <f t="shared" si="3"/>
        <v>191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469</v>
      </c>
      <c r="BC21" s="81">
        <f t="shared" si="5"/>
        <v>191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5"/>
        <v>43610.624999999978</v>
      </c>
      <c r="C22" s="205"/>
      <c r="D22" s="518">
        <v>470</v>
      </c>
      <c r="E22" s="51">
        <v>56</v>
      </c>
      <c r="F22" s="518">
        <v>1.75</v>
      </c>
      <c r="G22" s="51">
        <v>214</v>
      </c>
      <c r="H22" s="206">
        <v>191</v>
      </c>
      <c r="I22" s="322"/>
      <c r="J22" s="160"/>
      <c r="K22" s="65"/>
      <c r="L22" s="49"/>
      <c r="M22" s="518"/>
      <c r="N22" s="52"/>
      <c r="O22" s="54">
        <v>4213</v>
      </c>
      <c r="P22" s="518">
        <v>9</v>
      </c>
      <c r="Q22" s="52">
        <v>31</v>
      </c>
      <c r="R22" s="23">
        <f t="shared" si="13"/>
        <v>88</v>
      </c>
      <c r="S22" s="24">
        <f t="shared" si="14"/>
        <v>243</v>
      </c>
      <c r="T22" s="62"/>
      <c r="U22" s="62"/>
      <c r="V22" s="62"/>
      <c r="W22" s="114">
        <f t="shared" ca="1" si="6"/>
        <v>134953</v>
      </c>
      <c r="X22" s="115">
        <f ca="1">IFERROR(('Main Tab'!$D$10-W22)/'Main Tab'!$D$10,1)</f>
        <v>0.24016373136345209</v>
      </c>
      <c r="Y22" s="110"/>
      <c r="Z22" s="221">
        <v>4</v>
      </c>
      <c r="AA22" s="49"/>
      <c r="AB22" s="49"/>
      <c r="AC22" s="518"/>
      <c r="AD22" s="104"/>
      <c r="AE22" s="106"/>
      <c r="AF22" s="108"/>
      <c r="AI22" s="83">
        <f t="shared" ca="1" si="16"/>
        <v>43610.624999999978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9</v>
      </c>
      <c r="AQ22" s="81">
        <f t="shared" si="0"/>
        <v>31</v>
      </c>
      <c r="AR22" s="81">
        <f t="shared" si="1"/>
        <v>4213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1.75</v>
      </c>
      <c r="AW22" s="81">
        <f t="shared" si="3"/>
        <v>214</v>
      </c>
      <c r="AX22" s="81">
        <f t="shared" si="3"/>
        <v>191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470</v>
      </c>
      <c r="BC22" s="81">
        <f t="shared" si="5"/>
        <v>191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5"/>
        <v>43610.666666666642</v>
      </c>
      <c r="C23" s="205"/>
      <c r="D23" s="518">
        <v>471</v>
      </c>
      <c r="E23" s="51">
        <v>56</v>
      </c>
      <c r="F23" s="518">
        <v>1.75</v>
      </c>
      <c r="G23" s="51">
        <v>226</v>
      </c>
      <c r="H23" s="206">
        <v>190</v>
      </c>
      <c r="I23" s="322"/>
      <c r="J23" s="160"/>
      <c r="K23" s="65"/>
      <c r="L23" s="49"/>
      <c r="M23" s="518"/>
      <c r="N23" s="52"/>
      <c r="O23" s="54">
        <v>4396</v>
      </c>
      <c r="P23" s="518">
        <v>9</v>
      </c>
      <c r="Q23" s="52">
        <v>31</v>
      </c>
      <c r="R23" s="23">
        <f t="shared" si="13"/>
        <v>97</v>
      </c>
      <c r="S23" s="24">
        <f t="shared" si="14"/>
        <v>274</v>
      </c>
      <c r="T23" s="62"/>
      <c r="U23" s="62"/>
      <c r="V23" s="62"/>
      <c r="W23" s="114">
        <f t="shared" ca="1" si="6"/>
        <v>134922</v>
      </c>
      <c r="X23" s="115">
        <f ca="1">IFERROR(('Main Tab'!$D$10-W23)/'Main Tab'!$D$10,1)</f>
        <v>0.24033827305076347</v>
      </c>
      <c r="Y23" s="110"/>
      <c r="Z23" s="221">
        <v>3</v>
      </c>
      <c r="AA23" s="49"/>
      <c r="AB23" s="49"/>
      <c r="AC23" s="518"/>
      <c r="AD23" s="104"/>
      <c r="AE23" s="106"/>
      <c r="AF23" s="108"/>
      <c r="AI23" s="83">
        <f t="shared" ca="1" si="16"/>
        <v>43610.666666666642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9</v>
      </c>
      <c r="AQ23" s="81">
        <f t="shared" si="0"/>
        <v>31</v>
      </c>
      <c r="AR23" s="81">
        <f t="shared" si="1"/>
        <v>4396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1.75</v>
      </c>
      <c r="AW23" s="81">
        <f t="shared" si="3"/>
        <v>226</v>
      </c>
      <c r="AX23" s="81">
        <f t="shared" si="3"/>
        <v>190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471</v>
      </c>
      <c r="BC23" s="81">
        <f t="shared" si="5"/>
        <v>190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5"/>
        <v>43610.708333333307</v>
      </c>
      <c r="C24" s="205"/>
      <c r="D24" s="518">
        <v>469</v>
      </c>
      <c r="E24" s="51">
        <v>56</v>
      </c>
      <c r="F24" s="518">
        <v>1.75</v>
      </c>
      <c r="G24" s="51">
        <v>228</v>
      </c>
      <c r="H24" s="206">
        <v>191</v>
      </c>
      <c r="I24" s="322"/>
      <c r="J24" s="160"/>
      <c r="K24" s="65"/>
      <c r="L24" s="49"/>
      <c r="M24" s="518"/>
      <c r="N24" s="52"/>
      <c r="O24" s="54">
        <v>4412</v>
      </c>
      <c r="P24" s="518">
        <v>10</v>
      </c>
      <c r="Q24" s="52">
        <v>33</v>
      </c>
      <c r="R24" s="23">
        <f t="shared" si="13"/>
        <v>107</v>
      </c>
      <c r="S24" s="24">
        <f t="shared" si="14"/>
        <v>307</v>
      </c>
      <c r="T24" s="62"/>
      <c r="U24" s="62"/>
      <c r="V24" s="62"/>
      <c r="W24" s="114">
        <f t="shared" ca="1" si="6"/>
        <v>134889</v>
      </c>
      <c r="X24" s="115">
        <f ca="1">IFERROR(('Main Tab'!$D$10-W24)/'Main Tab'!$D$10,1)</f>
        <v>0.24052407549209495</v>
      </c>
      <c r="Y24" s="110"/>
      <c r="Z24" s="221">
        <v>3</v>
      </c>
      <c r="AA24" s="49"/>
      <c r="AB24" s="49"/>
      <c r="AC24" s="518"/>
      <c r="AD24" s="104"/>
      <c r="AE24" s="106"/>
      <c r="AF24" s="108"/>
      <c r="AI24" s="83">
        <f t="shared" ca="1" si="16"/>
        <v>43610.708333333307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10</v>
      </c>
      <c r="AQ24" s="81">
        <f t="shared" si="0"/>
        <v>33</v>
      </c>
      <c r="AR24" s="81">
        <f t="shared" si="1"/>
        <v>4412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1.75</v>
      </c>
      <c r="AW24" s="81">
        <f t="shared" si="3"/>
        <v>228</v>
      </c>
      <c r="AX24" s="81">
        <f t="shared" si="3"/>
        <v>191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469</v>
      </c>
      <c r="BC24" s="81">
        <f t="shared" si="5"/>
        <v>191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5"/>
        <v>43610.749999999971</v>
      </c>
      <c r="C25" s="205"/>
      <c r="D25" s="518">
        <v>470</v>
      </c>
      <c r="E25" s="51">
        <v>56</v>
      </c>
      <c r="F25" s="518">
        <v>1.75</v>
      </c>
      <c r="G25" s="51">
        <v>243</v>
      </c>
      <c r="H25" s="206">
        <v>192</v>
      </c>
      <c r="I25" s="322"/>
      <c r="J25" s="160"/>
      <c r="K25" s="65"/>
      <c r="L25" s="49"/>
      <c r="M25" s="518"/>
      <c r="N25" s="52"/>
      <c r="O25" s="54">
        <v>4574</v>
      </c>
      <c r="P25" s="518">
        <v>9</v>
      </c>
      <c r="Q25" s="52">
        <v>32</v>
      </c>
      <c r="R25" s="23">
        <f t="shared" si="13"/>
        <v>116</v>
      </c>
      <c r="S25" s="24">
        <f t="shared" si="14"/>
        <v>339</v>
      </c>
      <c r="T25" s="62"/>
      <c r="U25" s="62"/>
      <c r="V25" s="62"/>
      <c r="W25" s="114">
        <f t="shared" ca="1" si="6"/>
        <v>134857</v>
      </c>
      <c r="X25" s="115">
        <f ca="1">IFERROR(('Main Tab'!$D$10-W25)/'Main Tab'!$D$10,1)</f>
        <v>0.24070424755641637</v>
      </c>
      <c r="Y25" s="110"/>
      <c r="Z25" s="221">
        <v>3</v>
      </c>
      <c r="AA25" s="49"/>
      <c r="AB25" s="49"/>
      <c r="AC25" s="518"/>
      <c r="AD25" s="104"/>
      <c r="AE25" s="106"/>
      <c r="AF25" s="108"/>
      <c r="AI25" s="83">
        <f t="shared" ca="1" si="16"/>
        <v>43610.749999999971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9</v>
      </c>
      <c r="AQ25" s="81">
        <f t="shared" si="0"/>
        <v>32</v>
      </c>
      <c r="AR25" s="81">
        <f t="shared" si="1"/>
        <v>4574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1.75</v>
      </c>
      <c r="AW25" s="81">
        <f t="shared" si="3"/>
        <v>243</v>
      </c>
      <c r="AX25" s="81">
        <f t="shared" si="3"/>
        <v>192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470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5"/>
        <v>43610.791666666635</v>
      </c>
      <c r="C26" s="205"/>
      <c r="D26" s="518">
        <v>468</v>
      </c>
      <c r="E26" s="196">
        <v>56</v>
      </c>
      <c r="F26" s="518">
        <v>1.75</v>
      </c>
      <c r="G26" s="51">
        <v>228</v>
      </c>
      <c r="H26" s="206">
        <v>190</v>
      </c>
      <c r="I26" s="322"/>
      <c r="J26" s="160"/>
      <c r="K26" s="65"/>
      <c r="L26" s="49"/>
      <c r="M26" s="518"/>
      <c r="N26" s="52"/>
      <c r="O26" s="54">
        <v>4385</v>
      </c>
      <c r="P26" s="518">
        <v>9</v>
      </c>
      <c r="Q26" s="518">
        <v>26</v>
      </c>
      <c r="R26" s="23">
        <f t="shared" si="13"/>
        <v>125</v>
      </c>
      <c r="S26" s="24">
        <f t="shared" si="14"/>
        <v>365</v>
      </c>
      <c r="T26" s="62"/>
      <c r="U26" s="62"/>
      <c r="V26" s="62"/>
      <c r="W26" s="114">
        <f t="shared" ca="1" si="6"/>
        <v>134831</v>
      </c>
      <c r="X26" s="115">
        <f ca="1">IFERROR(('Main Tab'!$D$10-W26)/'Main Tab'!$D$10,1)</f>
        <v>0.24085063735867754</v>
      </c>
      <c r="Y26" s="110"/>
      <c r="Z26" s="220">
        <v>3</v>
      </c>
      <c r="AA26" s="49"/>
      <c r="AB26" s="49"/>
      <c r="AC26" s="518"/>
      <c r="AD26" s="104"/>
      <c r="AE26" s="106"/>
      <c r="AF26" s="108"/>
      <c r="AI26" s="83">
        <f t="shared" ca="1" si="16"/>
        <v>43610.791666666635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9</v>
      </c>
      <c r="AQ26" s="81">
        <f t="shared" si="0"/>
        <v>26</v>
      </c>
      <c r="AR26" s="81">
        <f t="shared" si="1"/>
        <v>4385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1.75</v>
      </c>
      <c r="AW26" s="81">
        <f t="shared" si="3"/>
        <v>228</v>
      </c>
      <c r="AX26" s="81">
        <f t="shared" si="3"/>
        <v>190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468</v>
      </c>
      <c r="BC26" s="81">
        <f t="shared" si="5"/>
        <v>190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5"/>
        <v>43610.833333333299</v>
      </c>
      <c r="C27" s="205"/>
      <c r="D27" s="518">
        <v>464</v>
      </c>
      <c r="E27" s="518">
        <v>56</v>
      </c>
      <c r="F27" s="518">
        <v>1.75</v>
      </c>
      <c r="G27" s="51">
        <v>214</v>
      </c>
      <c r="H27" s="206">
        <v>189</v>
      </c>
      <c r="I27" s="322"/>
      <c r="J27" s="160"/>
      <c r="K27" s="65"/>
      <c r="L27" s="49"/>
      <c r="M27" s="518"/>
      <c r="N27" s="52"/>
      <c r="O27" s="54">
        <v>4272</v>
      </c>
      <c r="P27" s="518">
        <v>10</v>
      </c>
      <c r="Q27" s="52">
        <v>28</v>
      </c>
      <c r="R27" s="23">
        <f t="shared" si="13"/>
        <v>135</v>
      </c>
      <c r="S27" s="24">
        <f t="shared" si="14"/>
        <v>393</v>
      </c>
      <c r="T27" s="62"/>
      <c r="U27" s="62"/>
      <c r="V27" s="62"/>
      <c r="W27" s="114">
        <f t="shared" ca="1" si="6"/>
        <v>134803</v>
      </c>
      <c r="X27" s="115">
        <f ca="1">IFERROR(('Main Tab'!$D$10-W27)/'Main Tab'!$D$10,1)</f>
        <v>0.24100828791495879</v>
      </c>
      <c r="Y27" s="110"/>
      <c r="Z27" s="221">
        <v>3</v>
      </c>
      <c r="AA27" s="49"/>
      <c r="AB27" s="49"/>
      <c r="AC27" s="518"/>
      <c r="AD27" s="104"/>
      <c r="AE27" s="106"/>
      <c r="AF27" s="108"/>
      <c r="AI27" s="83">
        <f t="shared" ca="1" si="16"/>
        <v>43610.833333333299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10</v>
      </c>
      <c r="AQ27" s="81">
        <f t="shared" si="0"/>
        <v>28</v>
      </c>
      <c r="AR27" s="81">
        <f t="shared" si="1"/>
        <v>4272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1.75</v>
      </c>
      <c r="AW27" s="81">
        <f t="shared" si="3"/>
        <v>214</v>
      </c>
      <c r="AX27" s="81">
        <f t="shared" si="3"/>
        <v>189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464</v>
      </c>
      <c r="BC27" s="81">
        <f t="shared" si="5"/>
        <v>189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5"/>
        <v>43610.874999999964</v>
      </c>
      <c r="C28" s="205"/>
      <c r="D28" s="518">
        <v>463</v>
      </c>
      <c r="E28" s="518">
        <v>56</v>
      </c>
      <c r="F28" s="518">
        <v>1.75</v>
      </c>
      <c r="G28" s="51">
        <v>218</v>
      </c>
      <c r="H28" s="206">
        <v>189</v>
      </c>
      <c r="I28" s="322"/>
      <c r="J28" s="160"/>
      <c r="K28" s="65"/>
      <c r="L28" s="49"/>
      <c r="M28" s="518"/>
      <c r="N28" s="52"/>
      <c r="O28" s="54">
        <v>4294</v>
      </c>
      <c r="P28" s="518">
        <v>9</v>
      </c>
      <c r="Q28" s="52">
        <v>24</v>
      </c>
      <c r="R28" s="23">
        <f t="shared" si="13"/>
        <v>144</v>
      </c>
      <c r="S28" s="24">
        <f t="shared" si="14"/>
        <v>417</v>
      </c>
      <c r="T28" s="62"/>
      <c r="U28" s="62"/>
      <c r="V28" s="62"/>
      <c r="W28" s="114">
        <f t="shared" ca="1" si="6"/>
        <v>134779</v>
      </c>
      <c r="X28" s="115">
        <f ca="1">IFERROR(('Main Tab'!$D$10-W28)/'Main Tab'!$D$10,1)</f>
        <v>0.24114341696319985</v>
      </c>
      <c r="Y28" s="110"/>
      <c r="Z28" s="221">
        <v>3</v>
      </c>
      <c r="AA28" s="49"/>
      <c r="AB28" s="49"/>
      <c r="AC28" s="518"/>
      <c r="AD28" s="104"/>
      <c r="AE28" s="106"/>
      <c r="AF28" s="108"/>
      <c r="AI28" s="83">
        <f t="shared" ca="1" si="16"/>
        <v>43610.874999999964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9</v>
      </c>
      <c r="AQ28" s="81">
        <f t="shared" si="0"/>
        <v>24</v>
      </c>
      <c r="AR28" s="81">
        <f t="shared" si="1"/>
        <v>4294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1.75</v>
      </c>
      <c r="AW28" s="81">
        <f t="shared" si="3"/>
        <v>218</v>
      </c>
      <c r="AX28" s="81">
        <f t="shared" si="3"/>
        <v>189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463</v>
      </c>
      <c r="BC28" s="81">
        <f t="shared" si="5"/>
        <v>189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5"/>
        <v>43610.916666666628</v>
      </c>
      <c r="C29" s="205"/>
      <c r="D29" s="518">
        <v>462</v>
      </c>
      <c r="E29" s="518">
        <v>56</v>
      </c>
      <c r="F29" s="518">
        <v>1.75</v>
      </c>
      <c r="G29" s="51">
        <v>224</v>
      </c>
      <c r="H29" s="206">
        <v>189</v>
      </c>
      <c r="I29" s="322"/>
      <c r="J29" s="160"/>
      <c r="K29" s="65"/>
      <c r="L29" s="49"/>
      <c r="M29" s="518"/>
      <c r="N29" s="52"/>
      <c r="O29" s="54">
        <v>4312</v>
      </c>
      <c r="P29" s="518">
        <v>10</v>
      </c>
      <c r="Q29" s="52">
        <v>26</v>
      </c>
      <c r="R29" s="23">
        <f t="shared" si="13"/>
        <v>154</v>
      </c>
      <c r="S29" s="24">
        <f t="shared" si="14"/>
        <v>443</v>
      </c>
      <c r="T29" s="62"/>
      <c r="U29" s="62"/>
      <c r="V29" s="62"/>
      <c r="W29" s="114">
        <f t="shared" ca="1" si="6"/>
        <v>134753</v>
      </c>
      <c r="X29" s="115">
        <f ca="1">IFERROR(('Main Tab'!$D$10-W29)/'Main Tab'!$D$10,1)</f>
        <v>0.24128980676546102</v>
      </c>
      <c r="Y29" s="110"/>
      <c r="Z29" s="221">
        <v>3</v>
      </c>
      <c r="AA29" s="49">
        <v>7137921</v>
      </c>
      <c r="AB29" s="49" t="s">
        <v>156</v>
      </c>
      <c r="AC29" s="518">
        <v>179.98</v>
      </c>
      <c r="AD29" s="104" t="s">
        <v>179</v>
      </c>
      <c r="AE29" s="106">
        <v>49.2</v>
      </c>
      <c r="AF29" s="108">
        <v>1E-3</v>
      </c>
      <c r="AI29" s="83">
        <f t="shared" ca="1" si="16"/>
        <v>43610.916666666628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10</v>
      </c>
      <c r="AQ29" s="81">
        <f t="shared" si="0"/>
        <v>26</v>
      </c>
      <c r="AR29" s="81">
        <f t="shared" si="1"/>
        <v>4312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1.75</v>
      </c>
      <c r="AW29" s="81">
        <f t="shared" si="3"/>
        <v>224</v>
      </c>
      <c r="AX29" s="81">
        <f t="shared" si="3"/>
        <v>189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462</v>
      </c>
      <c r="BC29" s="81">
        <f t="shared" si="5"/>
        <v>189</v>
      </c>
      <c r="BD29" s="81">
        <f t="shared" si="10"/>
        <v>1E-3</v>
      </c>
      <c r="BE29" s="81">
        <f t="shared" si="11"/>
        <v>49.2</v>
      </c>
      <c r="BF29" s="84" t="str">
        <f t="shared" si="12"/>
        <v>Ticket No: 7137921 179.98 bbls sold</v>
      </c>
    </row>
    <row r="30" spans="2:58" x14ac:dyDescent="0.25">
      <c r="B30" s="189">
        <f t="shared" ca="1" si="15"/>
        <v>43610.958333333292</v>
      </c>
      <c r="C30" s="205"/>
      <c r="D30" s="518">
        <v>468</v>
      </c>
      <c r="E30" s="51">
        <v>56</v>
      </c>
      <c r="F30" s="518">
        <v>1.75</v>
      </c>
      <c r="G30" s="51">
        <v>222</v>
      </c>
      <c r="H30" s="206">
        <v>190</v>
      </c>
      <c r="I30" s="322"/>
      <c r="J30" s="160"/>
      <c r="K30" s="65"/>
      <c r="L30" s="49"/>
      <c r="M30" s="518"/>
      <c r="N30" s="52"/>
      <c r="O30" s="54">
        <v>4426</v>
      </c>
      <c r="P30" s="518">
        <v>11</v>
      </c>
      <c r="Q30" s="52">
        <v>22</v>
      </c>
      <c r="R30" s="23">
        <f t="shared" si="13"/>
        <v>165</v>
      </c>
      <c r="S30" s="24">
        <f t="shared" si="14"/>
        <v>465</v>
      </c>
      <c r="T30" s="62"/>
      <c r="U30" s="62"/>
      <c r="V30" s="62"/>
      <c r="W30" s="114">
        <f t="shared" ca="1" si="6"/>
        <v>134731</v>
      </c>
      <c r="X30" s="115">
        <f ca="1">IFERROR(('Main Tab'!$D$10-W30)/'Main Tab'!$D$10,1)</f>
        <v>0.241413675059682</v>
      </c>
      <c r="Y30" s="110" t="s">
        <v>419</v>
      </c>
      <c r="Z30" s="221">
        <v>3</v>
      </c>
      <c r="AA30" s="49"/>
      <c r="AB30" s="49"/>
      <c r="AC30" s="518"/>
      <c r="AD30" s="104"/>
      <c r="AE30" s="106"/>
      <c r="AF30" s="108"/>
      <c r="AI30" s="83">
        <f t="shared" ca="1" si="16"/>
        <v>43610.958333333292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>Water Pumped- 280</v>
      </c>
      <c r="AP30" s="81">
        <f t="shared" si="0"/>
        <v>11</v>
      </c>
      <c r="AQ30" s="81">
        <f t="shared" si="0"/>
        <v>22</v>
      </c>
      <c r="AR30" s="81">
        <f t="shared" si="1"/>
        <v>4426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1.75</v>
      </c>
      <c r="AW30" s="81">
        <f t="shared" si="3"/>
        <v>222</v>
      </c>
      <c r="AX30" s="81">
        <f t="shared" si="3"/>
        <v>190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468</v>
      </c>
      <c r="BC30" s="81">
        <f t="shared" si="5"/>
        <v>190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5"/>
        <v>43610.999999999956</v>
      </c>
      <c r="C31" s="205"/>
      <c r="D31" s="518">
        <v>464</v>
      </c>
      <c r="E31" s="51">
        <v>56</v>
      </c>
      <c r="F31" s="518">
        <v>1.75</v>
      </c>
      <c r="G31" s="51">
        <v>224</v>
      </c>
      <c r="H31" s="206">
        <v>187</v>
      </c>
      <c r="I31" s="322"/>
      <c r="J31" s="160"/>
      <c r="K31" s="65"/>
      <c r="L31" s="49"/>
      <c r="M31" s="518"/>
      <c r="N31" s="52"/>
      <c r="O31" s="54">
        <v>4437</v>
      </c>
      <c r="P31" s="518">
        <v>12</v>
      </c>
      <c r="Q31" s="52">
        <v>24</v>
      </c>
      <c r="R31" s="23">
        <f t="shared" si="13"/>
        <v>177</v>
      </c>
      <c r="S31" s="24">
        <f t="shared" si="14"/>
        <v>489</v>
      </c>
      <c r="T31" s="62"/>
      <c r="U31" s="62"/>
      <c r="V31" s="62"/>
      <c r="W31" s="114">
        <f t="shared" ca="1" si="6"/>
        <v>134707</v>
      </c>
      <c r="X31" s="115">
        <f ca="1">IFERROR(('Main Tab'!$D$10-W31)/'Main Tab'!$D$10,1)</f>
        <v>0.24154880410792307</v>
      </c>
      <c r="Y31" s="110" t="s">
        <v>420</v>
      </c>
      <c r="Z31" s="221">
        <v>3</v>
      </c>
      <c r="AA31" s="49"/>
      <c r="AB31" s="49"/>
      <c r="AC31" s="518"/>
      <c r="AD31" s="104"/>
      <c r="AE31" s="106"/>
      <c r="AF31" s="108"/>
      <c r="AI31" s="83">
        <f t="shared" ca="1" si="16"/>
        <v>43610.999999999956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ref="AO31:AO36" si="17">IF(Y31="","",Y31)</f>
        <v>Accum- 212215</v>
      </c>
      <c r="AP31" s="81">
        <f t="shared" si="0"/>
        <v>12</v>
      </c>
      <c r="AQ31" s="81">
        <f t="shared" si="0"/>
        <v>24</v>
      </c>
      <c r="AR31" s="81">
        <f t="shared" si="1"/>
        <v>4437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1.75</v>
      </c>
      <c r="AW31" s="81">
        <f t="shared" si="3"/>
        <v>224</v>
      </c>
      <c r="AX31" s="81">
        <f t="shared" si="3"/>
        <v>187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464</v>
      </c>
      <c r="BC31" s="81">
        <f t="shared" si="5"/>
        <v>187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5"/>
        <v>43611.041666666621</v>
      </c>
      <c r="C32" s="205"/>
      <c r="D32" s="518">
        <v>460</v>
      </c>
      <c r="E32" s="51">
        <v>56</v>
      </c>
      <c r="F32" s="518">
        <v>1.75</v>
      </c>
      <c r="G32" s="51">
        <v>226</v>
      </c>
      <c r="H32" s="206">
        <v>185</v>
      </c>
      <c r="I32" s="322"/>
      <c r="J32" s="160"/>
      <c r="K32" s="65"/>
      <c r="L32" s="49"/>
      <c r="M32" s="518"/>
      <c r="N32" s="52"/>
      <c r="O32" s="54">
        <v>4456</v>
      </c>
      <c r="P32" s="518">
        <v>10</v>
      </c>
      <c r="Q32" s="52">
        <v>22</v>
      </c>
      <c r="R32" s="23">
        <f t="shared" si="13"/>
        <v>187</v>
      </c>
      <c r="S32" s="24">
        <f t="shared" si="14"/>
        <v>511</v>
      </c>
      <c r="T32" s="62"/>
      <c r="U32" s="62"/>
      <c r="V32" s="62"/>
      <c r="W32" s="114">
        <f t="shared" ca="1" si="6"/>
        <v>134685</v>
      </c>
      <c r="X32" s="115">
        <f ca="1">IFERROR(('Main Tab'!$D$10-W32)/'Main Tab'!$D$10,1)</f>
        <v>0.24167267240214405</v>
      </c>
      <c r="Y32" s="110" t="s">
        <v>421</v>
      </c>
      <c r="Z32" s="221">
        <v>3</v>
      </c>
      <c r="AA32" s="49"/>
      <c r="AB32" s="49"/>
      <c r="AC32" s="518"/>
      <c r="AD32" s="104"/>
      <c r="AE32" s="106"/>
      <c r="AF32" s="108"/>
      <c r="AI32" s="83">
        <f t="shared" ca="1" si="16"/>
        <v>43611.041666666621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17"/>
        <v>OT #1- 0.10 OT #2- 5'3</v>
      </c>
      <c r="AP32" s="81">
        <f t="shared" si="0"/>
        <v>10</v>
      </c>
      <c r="AQ32" s="81">
        <f t="shared" si="0"/>
        <v>22</v>
      </c>
      <c r="AR32" s="81">
        <f t="shared" si="1"/>
        <v>4456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1.75</v>
      </c>
      <c r="AW32" s="81">
        <f t="shared" si="3"/>
        <v>226</v>
      </c>
      <c r="AX32" s="81">
        <f t="shared" si="3"/>
        <v>185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460</v>
      </c>
      <c r="BC32" s="81">
        <f t="shared" si="5"/>
        <v>185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5"/>
        <v>43611.083333333285</v>
      </c>
      <c r="C33" s="205"/>
      <c r="D33" s="518">
        <v>456</v>
      </c>
      <c r="E33" s="51">
        <v>56</v>
      </c>
      <c r="F33" s="518">
        <v>1.75</v>
      </c>
      <c r="G33" s="51">
        <v>224</v>
      </c>
      <c r="H33" s="206">
        <v>186</v>
      </c>
      <c r="I33" s="322"/>
      <c r="J33" s="160"/>
      <c r="K33" s="65"/>
      <c r="L33" s="49"/>
      <c r="M33" s="518"/>
      <c r="N33" s="52"/>
      <c r="O33" s="54">
        <v>4412</v>
      </c>
      <c r="P33" s="518">
        <v>12</v>
      </c>
      <c r="Q33" s="52">
        <v>22</v>
      </c>
      <c r="R33" s="23">
        <f t="shared" si="13"/>
        <v>199</v>
      </c>
      <c r="S33" s="24">
        <f t="shared" si="14"/>
        <v>533</v>
      </c>
      <c r="T33" s="62"/>
      <c r="U33" s="62"/>
      <c r="V33" s="62"/>
      <c r="W33" s="114">
        <f t="shared" ca="1" si="6"/>
        <v>134663</v>
      </c>
      <c r="X33" s="115">
        <f ca="1">IFERROR(('Main Tab'!$D$10-W33)/'Main Tab'!$D$10,1)</f>
        <v>0.24179654069636503</v>
      </c>
      <c r="Y33" s="110" t="s">
        <v>422</v>
      </c>
      <c r="Z33" s="221">
        <v>3</v>
      </c>
      <c r="AA33" s="49"/>
      <c r="AB33" s="49"/>
      <c r="AC33" s="518"/>
      <c r="AD33" s="104"/>
      <c r="AE33" s="106"/>
      <c r="AF33" s="108"/>
      <c r="AI33" s="83">
        <f t="shared" ca="1" si="16"/>
        <v>43611.083333333285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17"/>
        <v>BBL Meter- 44196</v>
      </c>
      <c r="AP33" s="81">
        <f t="shared" si="0"/>
        <v>12</v>
      </c>
      <c r="AQ33" s="81">
        <f t="shared" si="0"/>
        <v>22</v>
      </c>
      <c r="AR33" s="81">
        <f t="shared" si="1"/>
        <v>4412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1.75</v>
      </c>
      <c r="AW33" s="81">
        <f t="shared" si="3"/>
        <v>224</v>
      </c>
      <c r="AX33" s="81">
        <f t="shared" si="3"/>
        <v>186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456</v>
      </c>
      <c r="BC33" s="81">
        <f t="shared" si="5"/>
        <v>186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5"/>
        <v>43611.124999999949</v>
      </c>
      <c r="C34" s="205"/>
      <c r="D34" s="518">
        <v>452</v>
      </c>
      <c r="E34" s="51">
        <v>56</v>
      </c>
      <c r="F34" s="518">
        <v>1.75</v>
      </c>
      <c r="G34" s="51">
        <v>226</v>
      </c>
      <c r="H34" s="206">
        <v>186</v>
      </c>
      <c r="I34" s="322"/>
      <c r="J34" s="160"/>
      <c r="K34" s="65"/>
      <c r="L34" s="49"/>
      <c r="M34" s="518"/>
      <c r="N34" s="52"/>
      <c r="O34" s="54">
        <v>4323</v>
      </c>
      <c r="P34" s="518">
        <v>10</v>
      </c>
      <c r="Q34" s="52">
        <v>24</v>
      </c>
      <c r="R34" s="23">
        <f t="shared" si="13"/>
        <v>209</v>
      </c>
      <c r="S34" s="24">
        <f t="shared" si="14"/>
        <v>557</v>
      </c>
      <c r="T34" s="62"/>
      <c r="U34" s="62"/>
      <c r="V34" s="62"/>
      <c r="W34" s="114">
        <f t="shared" ca="1" si="6"/>
        <v>134639</v>
      </c>
      <c r="X34" s="115">
        <f ca="1">IFERROR(('Main Tab'!$D$10-W34)/'Main Tab'!$D$10,1)</f>
        <v>0.24193166974460609</v>
      </c>
      <c r="Y34" s="110"/>
      <c r="Z34" s="221">
        <v>3</v>
      </c>
      <c r="AA34" s="49"/>
      <c r="AB34" s="49"/>
      <c r="AC34" s="518"/>
      <c r="AD34" s="104"/>
      <c r="AE34" s="106"/>
      <c r="AF34" s="108"/>
      <c r="AI34" s="83">
        <f t="shared" ca="1" si="16"/>
        <v>43611.124999999949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17"/>
        <v/>
      </c>
      <c r="AP34" s="81">
        <f t="shared" si="0"/>
        <v>10</v>
      </c>
      <c r="AQ34" s="81">
        <f t="shared" si="0"/>
        <v>24</v>
      </c>
      <c r="AR34" s="81">
        <f t="shared" si="1"/>
        <v>4323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1.75</v>
      </c>
      <c r="AW34" s="81">
        <f t="shared" si="3"/>
        <v>226</v>
      </c>
      <c r="AX34" s="81">
        <f t="shared" si="3"/>
        <v>186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452</v>
      </c>
      <c r="BC34" s="81">
        <f t="shared" si="5"/>
        <v>186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5"/>
        <v>43611.166666666613</v>
      </c>
      <c r="C35" s="205"/>
      <c r="D35" s="518">
        <v>456</v>
      </c>
      <c r="E35" s="51">
        <v>56</v>
      </c>
      <c r="F35" s="518">
        <v>1.75</v>
      </c>
      <c r="G35" s="51">
        <v>225</v>
      </c>
      <c r="H35" s="206">
        <v>186</v>
      </c>
      <c r="I35" s="322"/>
      <c r="J35" s="160"/>
      <c r="K35" s="65"/>
      <c r="L35" s="49"/>
      <c r="M35" s="518"/>
      <c r="N35" s="52"/>
      <c r="O35" s="54">
        <v>4367</v>
      </c>
      <c r="P35" s="518">
        <v>11</v>
      </c>
      <c r="Q35" s="52">
        <v>22</v>
      </c>
      <c r="R35" s="23">
        <f t="shared" si="13"/>
        <v>220</v>
      </c>
      <c r="S35" s="24">
        <f t="shared" si="14"/>
        <v>579</v>
      </c>
      <c r="T35" s="62"/>
      <c r="U35" s="62"/>
      <c r="V35" s="62"/>
      <c r="W35" s="114">
        <f t="shared" ca="1" si="6"/>
        <v>134617</v>
      </c>
      <c r="X35" s="115">
        <f ca="1">IFERROR(('Main Tab'!$D$10-W35)/'Main Tab'!$D$10,1)</f>
        <v>0.24205553803882707</v>
      </c>
      <c r="Y35" s="110"/>
      <c r="Z35" s="221">
        <v>3</v>
      </c>
      <c r="AA35" s="49"/>
      <c r="AB35" s="49"/>
      <c r="AC35" s="518"/>
      <c r="AD35" s="104"/>
      <c r="AE35" s="106"/>
      <c r="AF35" s="108"/>
      <c r="AI35" s="83">
        <f t="shared" ca="1" si="16"/>
        <v>43611.166666666613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17"/>
        <v/>
      </c>
      <c r="AP35" s="81">
        <f t="shared" si="0"/>
        <v>11</v>
      </c>
      <c r="AQ35" s="81">
        <f t="shared" si="0"/>
        <v>22</v>
      </c>
      <c r="AR35" s="81">
        <f t="shared" si="1"/>
        <v>4367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1.75</v>
      </c>
      <c r="AW35" s="81">
        <f t="shared" si="3"/>
        <v>225</v>
      </c>
      <c r="AX35" s="81">
        <f t="shared" si="3"/>
        <v>186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456</v>
      </c>
      <c r="BC35" s="81">
        <f t="shared" si="5"/>
        <v>186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5"/>
        <v>43611.208333333278</v>
      </c>
      <c r="C36" s="205"/>
      <c r="D36" s="518">
        <v>461</v>
      </c>
      <c r="E36" s="51">
        <v>56</v>
      </c>
      <c r="F36" s="518">
        <v>1.75</v>
      </c>
      <c r="G36" s="51">
        <v>229</v>
      </c>
      <c r="H36" s="206">
        <v>186</v>
      </c>
      <c r="I36" s="322"/>
      <c r="J36" s="160"/>
      <c r="K36" s="65"/>
      <c r="L36" s="49"/>
      <c r="M36" s="518"/>
      <c r="N36" s="52"/>
      <c r="O36" s="54">
        <v>4395</v>
      </c>
      <c r="P36" s="518">
        <v>10</v>
      </c>
      <c r="Q36" s="52">
        <v>20</v>
      </c>
      <c r="R36" s="23">
        <f t="shared" si="13"/>
        <v>230</v>
      </c>
      <c r="S36" s="24">
        <f t="shared" si="14"/>
        <v>599</v>
      </c>
      <c r="T36" s="62"/>
      <c r="U36" s="62"/>
      <c r="V36" s="62"/>
      <c r="W36" s="114">
        <f t="shared" ca="1" si="6"/>
        <v>134597</v>
      </c>
      <c r="X36" s="115">
        <f ca="1">IFERROR(('Main Tab'!$D$10-W36)/'Main Tab'!$D$10,1)</f>
        <v>0.24216814557902797</v>
      </c>
      <c r="Y36" s="110"/>
      <c r="Z36" s="221">
        <v>3</v>
      </c>
      <c r="AA36" s="49"/>
      <c r="AB36" s="49"/>
      <c r="AC36" s="518"/>
      <c r="AD36" s="104"/>
      <c r="AE36" s="106"/>
      <c r="AF36" s="108"/>
      <c r="AI36" s="83">
        <f t="shared" ca="1" si="16"/>
        <v>43611.208333333278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17"/>
        <v/>
      </c>
      <c r="AP36" s="81">
        <f t="shared" si="0"/>
        <v>10</v>
      </c>
      <c r="AQ36" s="81">
        <f t="shared" si="0"/>
        <v>20</v>
      </c>
      <c r="AR36" s="81">
        <f t="shared" si="1"/>
        <v>4395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1.75</v>
      </c>
      <c r="AW36" s="81">
        <f t="shared" si="3"/>
        <v>229</v>
      </c>
      <c r="AX36" s="81">
        <f t="shared" si="3"/>
        <v>186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461</v>
      </c>
      <c r="BC36" s="81">
        <f t="shared" si="5"/>
        <v>186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5"/>
        <v>43611.249999999942</v>
      </c>
      <c r="C37" s="207"/>
      <c r="D37" s="208">
        <v>448</v>
      </c>
      <c r="E37" s="51">
        <v>56</v>
      </c>
      <c r="F37" s="518">
        <v>1.75</v>
      </c>
      <c r="G37" s="209">
        <v>227</v>
      </c>
      <c r="H37" s="216">
        <v>187</v>
      </c>
      <c r="I37" s="323"/>
      <c r="J37" s="161"/>
      <c r="K37" s="66"/>
      <c r="L37" s="55"/>
      <c r="M37" s="522"/>
      <c r="N37" s="58"/>
      <c r="O37" s="60">
        <v>4399</v>
      </c>
      <c r="P37" s="518">
        <v>10</v>
      </c>
      <c r="Q37" s="52">
        <v>20</v>
      </c>
      <c r="R37" s="23">
        <f t="shared" si="13"/>
        <v>240</v>
      </c>
      <c r="S37" s="24">
        <f t="shared" si="14"/>
        <v>619</v>
      </c>
      <c r="T37" s="63"/>
      <c r="U37" s="63"/>
      <c r="V37" s="63"/>
      <c r="W37" s="116">
        <f t="shared" ca="1" si="6"/>
        <v>134577</v>
      </c>
      <c r="X37" s="117">
        <f ca="1">IFERROR(('Main Tab'!$D$10-W37)/'Main Tab'!$D$10,1)</f>
        <v>0.24228075311922886</v>
      </c>
      <c r="Y37" s="221"/>
      <c r="Z37" s="221">
        <v>3</v>
      </c>
      <c r="AA37" s="55"/>
      <c r="AB37" s="55"/>
      <c r="AC37" s="522"/>
      <c r="AD37" s="105"/>
      <c r="AE37" s="107"/>
      <c r="AF37" s="109"/>
      <c r="AI37" s="85">
        <f t="shared" ca="1" si="16"/>
        <v>43611.249999999942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10</v>
      </c>
      <c r="AQ37" s="86">
        <f t="shared" si="0"/>
        <v>20</v>
      </c>
      <c r="AR37" s="86">
        <f t="shared" si="1"/>
        <v>4399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1.75</v>
      </c>
      <c r="AW37" s="86">
        <f t="shared" si="3"/>
        <v>227</v>
      </c>
      <c r="AX37" s="86">
        <f t="shared" si="3"/>
        <v>187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448</v>
      </c>
      <c r="BC37" s="86">
        <f t="shared" si="5"/>
        <v>187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519" t="s">
        <v>7</v>
      </c>
      <c r="D40" s="519" t="s">
        <v>117</v>
      </c>
      <c r="E40" s="51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521"/>
      <c r="E41" s="521"/>
      <c r="F41" s="622"/>
      <c r="G41" s="622"/>
      <c r="H41" s="623"/>
    </row>
    <row r="42" spans="2:58" x14ac:dyDescent="0.25">
      <c r="B42" s="54"/>
      <c r="C42" s="147"/>
      <c r="D42" s="518"/>
      <c r="E42" s="518"/>
      <c r="F42" s="612"/>
      <c r="G42" s="612"/>
      <c r="H42" s="613"/>
    </row>
    <row r="43" spans="2:58" x14ac:dyDescent="0.25">
      <c r="B43" s="54"/>
      <c r="C43" s="147"/>
      <c r="D43" s="518"/>
      <c r="E43" s="518"/>
      <c r="F43" s="612"/>
      <c r="G43" s="612"/>
      <c r="H43" s="613"/>
    </row>
    <row r="44" spans="2:58" x14ac:dyDescent="0.25">
      <c r="B44" s="54"/>
      <c r="C44" s="147"/>
      <c r="D44" s="518"/>
      <c r="E44" s="518"/>
      <c r="F44" s="612"/>
      <c r="G44" s="612"/>
      <c r="H44" s="613"/>
    </row>
    <row r="45" spans="2:58" x14ac:dyDescent="0.25">
      <c r="B45" s="54"/>
      <c r="C45" s="147"/>
      <c r="D45" s="518"/>
      <c r="E45" s="518"/>
      <c r="F45" s="612"/>
      <c r="G45" s="612"/>
      <c r="H45" s="613"/>
    </row>
    <row r="46" spans="2:58" x14ac:dyDescent="0.25">
      <c r="B46" s="54"/>
      <c r="C46" s="147"/>
      <c r="D46" s="518"/>
      <c r="E46" s="518"/>
      <c r="F46" s="612"/>
      <c r="G46" s="612"/>
      <c r="H46" s="613"/>
    </row>
    <row r="47" spans="2:58" x14ac:dyDescent="0.25">
      <c r="B47" s="54"/>
      <c r="C47" s="147"/>
      <c r="D47" s="518"/>
      <c r="E47" s="518"/>
      <c r="F47" s="612"/>
      <c r="G47" s="612"/>
      <c r="H47" s="613"/>
    </row>
    <row r="48" spans="2:58" x14ac:dyDescent="0.25">
      <c r="B48" s="54"/>
      <c r="C48" s="147"/>
      <c r="D48" s="518"/>
      <c r="E48" s="518"/>
      <c r="F48" s="612"/>
      <c r="G48" s="612"/>
      <c r="H48" s="613"/>
    </row>
    <row r="49" spans="2:8" x14ac:dyDescent="0.25">
      <c r="B49" s="54"/>
      <c r="C49" s="147"/>
      <c r="D49" s="518"/>
      <c r="E49" s="518"/>
      <c r="F49" s="612"/>
      <c r="G49" s="612"/>
      <c r="H49" s="613"/>
    </row>
    <row r="50" spans="2:8" x14ac:dyDescent="0.25">
      <c r="B50" s="54"/>
      <c r="C50" s="147"/>
      <c r="D50" s="518"/>
      <c r="E50" s="518"/>
      <c r="F50" s="612"/>
      <c r="G50" s="612"/>
      <c r="H50" s="613"/>
    </row>
    <row r="51" spans="2:8" x14ac:dyDescent="0.25">
      <c r="B51" s="54"/>
      <c r="C51" s="147"/>
      <c r="D51" s="518"/>
      <c r="E51" s="518"/>
      <c r="F51" s="612"/>
      <c r="G51" s="612"/>
      <c r="H51" s="613"/>
    </row>
    <row r="52" spans="2:8" x14ac:dyDescent="0.25">
      <c r="B52" s="54"/>
      <c r="C52" s="147"/>
      <c r="D52" s="518"/>
      <c r="E52" s="518"/>
      <c r="F52" s="612"/>
      <c r="G52" s="612"/>
      <c r="H52" s="613"/>
    </row>
    <row r="53" spans="2:8" x14ac:dyDescent="0.25">
      <c r="B53" s="54"/>
      <c r="C53" s="147"/>
      <c r="D53" s="518"/>
      <c r="E53" s="518"/>
      <c r="F53" s="612"/>
      <c r="G53" s="612"/>
      <c r="H53" s="613"/>
    </row>
    <row r="54" spans="2:8" x14ac:dyDescent="0.25">
      <c r="B54" s="54"/>
      <c r="C54" s="147"/>
      <c r="D54" s="518"/>
      <c r="E54" s="518"/>
      <c r="F54" s="612"/>
      <c r="G54" s="612"/>
      <c r="H54" s="613"/>
    </row>
    <row r="55" spans="2:8" x14ac:dyDescent="0.25">
      <c r="B55" s="54"/>
      <c r="C55" s="147"/>
      <c r="D55" s="518"/>
      <c r="E55" s="518"/>
      <c r="F55" s="612"/>
      <c r="G55" s="612"/>
      <c r="H55" s="613"/>
    </row>
    <row r="56" spans="2:8" x14ac:dyDescent="0.25">
      <c r="B56" s="54"/>
      <c r="C56" s="147"/>
      <c r="D56" s="518"/>
      <c r="E56" s="518"/>
      <c r="F56" s="612"/>
      <c r="G56" s="612"/>
      <c r="H56" s="613"/>
    </row>
    <row r="57" spans="2:8" x14ac:dyDescent="0.25">
      <c r="B57" s="54"/>
      <c r="C57" s="147"/>
      <c r="D57" s="518"/>
      <c r="E57" s="518"/>
      <c r="F57" s="612"/>
      <c r="G57" s="612"/>
      <c r="H57" s="613"/>
    </row>
    <row r="58" spans="2:8" x14ac:dyDescent="0.25">
      <c r="B58" s="54"/>
      <c r="C58" s="147"/>
      <c r="D58" s="518"/>
      <c r="E58" s="518"/>
      <c r="F58" s="612"/>
      <c r="G58" s="612"/>
      <c r="H58" s="613"/>
    </row>
    <row r="59" spans="2:8" x14ac:dyDescent="0.25">
      <c r="B59" s="54"/>
      <c r="C59" s="147"/>
      <c r="D59" s="518"/>
      <c r="E59" s="518"/>
      <c r="F59" s="612"/>
      <c r="G59" s="612"/>
      <c r="H59" s="613"/>
    </row>
    <row r="60" spans="2:8" x14ac:dyDescent="0.25">
      <c r="B60" s="54"/>
      <c r="C60" s="147"/>
      <c r="D60" s="518"/>
      <c r="E60" s="518"/>
      <c r="F60" s="612"/>
      <c r="G60" s="612"/>
      <c r="H60" s="613"/>
    </row>
    <row r="61" spans="2:8" x14ac:dyDescent="0.25">
      <c r="B61" s="54"/>
      <c r="C61" s="147"/>
      <c r="D61" s="518"/>
      <c r="E61" s="518"/>
      <c r="F61" s="612"/>
      <c r="G61" s="612"/>
      <c r="H61" s="613"/>
    </row>
    <row r="62" spans="2:8" x14ac:dyDescent="0.25">
      <c r="B62" s="54"/>
      <c r="C62" s="147"/>
      <c r="D62" s="518"/>
      <c r="E62" s="518"/>
      <c r="F62" s="612"/>
      <c r="G62" s="612"/>
      <c r="H62" s="613"/>
    </row>
    <row r="63" spans="2:8" x14ac:dyDescent="0.25">
      <c r="B63" s="54"/>
      <c r="C63" s="147"/>
      <c r="D63" s="518"/>
      <c r="E63" s="518"/>
      <c r="F63" s="612"/>
      <c r="G63" s="612"/>
      <c r="H63" s="613"/>
    </row>
    <row r="64" spans="2:8" x14ac:dyDescent="0.25">
      <c r="B64" s="54"/>
      <c r="C64" s="147"/>
      <c r="D64" s="518"/>
      <c r="E64" s="518"/>
      <c r="F64" s="612"/>
      <c r="G64" s="612"/>
      <c r="H64" s="613"/>
    </row>
    <row r="65" spans="2:8" x14ac:dyDescent="0.25">
      <c r="B65" s="54"/>
      <c r="C65" s="147"/>
      <c r="D65" s="518"/>
      <c r="E65" s="518"/>
      <c r="F65" s="612"/>
      <c r="G65" s="612"/>
      <c r="H65" s="613"/>
    </row>
    <row r="66" spans="2:8" x14ac:dyDescent="0.25">
      <c r="B66" s="54"/>
      <c r="C66" s="147"/>
      <c r="D66" s="518"/>
      <c r="E66" s="518"/>
      <c r="F66" s="612"/>
      <c r="G66" s="612"/>
      <c r="H66" s="613"/>
    </row>
    <row r="67" spans="2:8" x14ac:dyDescent="0.25">
      <c r="B67" s="54"/>
      <c r="C67" s="147"/>
      <c r="D67" s="518"/>
      <c r="E67" s="518"/>
      <c r="F67" s="612"/>
      <c r="G67" s="612"/>
      <c r="H67" s="613"/>
    </row>
    <row r="68" spans="2:8" x14ac:dyDescent="0.25">
      <c r="B68" s="54"/>
      <c r="C68" s="147"/>
      <c r="D68" s="518"/>
      <c r="E68" s="518"/>
      <c r="F68" s="612"/>
      <c r="G68" s="612"/>
      <c r="H68" s="613"/>
    </row>
    <row r="69" spans="2:8" x14ac:dyDescent="0.25">
      <c r="B69" s="54"/>
      <c r="C69" s="147"/>
      <c r="D69" s="518"/>
      <c r="E69" s="518"/>
      <c r="F69" s="612"/>
      <c r="G69" s="612"/>
      <c r="H69" s="613"/>
    </row>
    <row r="70" spans="2:8" x14ac:dyDescent="0.25">
      <c r="B70" s="54"/>
      <c r="C70" s="147"/>
      <c r="D70" s="518"/>
      <c r="E70" s="518"/>
      <c r="F70" s="612"/>
      <c r="G70" s="612"/>
      <c r="H70" s="613"/>
    </row>
    <row r="71" spans="2:8" x14ac:dyDescent="0.25">
      <c r="B71" s="54"/>
      <c r="C71" s="147"/>
      <c r="D71" s="518"/>
      <c r="E71" s="518"/>
      <c r="F71" s="612"/>
      <c r="G71" s="612"/>
      <c r="H71" s="613"/>
    </row>
    <row r="72" spans="2:8" x14ac:dyDescent="0.25">
      <c r="B72" s="54"/>
      <c r="C72" s="147"/>
      <c r="D72" s="518"/>
      <c r="E72" s="518"/>
      <c r="F72" s="612"/>
      <c r="G72" s="612"/>
      <c r="H72" s="613"/>
    </row>
    <row r="73" spans="2:8" x14ac:dyDescent="0.25">
      <c r="B73" s="54"/>
      <c r="C73" s="147"/>
      <c r="D73" s="518"/>
      <c r="E73" s="518"/>
      <c r="F73" s="612"/>
      <c r="G73" s="612"/>
      <c r="H73" s="613"/>
    </row>
    <row r="74" spans="2:8" x14ac:dyDescent="0.25">
      <c r="B74" s="54"/>
      <c r="C74" s="147"/>
      <c r="D74" s="518"/>
      <c r="E74" s="518"/>
      <c r="F74" s="612"/>
      <c r="G74" s="612"/>
      <c r="H74" s="613"/>
    </row>
    <row r="75" spans="2:8" x14ac:dyDescent="0.25">
      <c r="B75" s="54"/>
      <c r="C75" s="147"/>
      <c r="D75" s="518"/>
      <c r="E75" s="518"/>
      <c r="F75" s="612"/>
      <c r="G75" s="612"/>
      <c r="H75" s="613"/>
    </row>
    <row r="76" spans="2:8" x14ac:dyDescent="0.25">
      <c r="B76" s="54"/>
      <c r="C76" s="147"/>
      <c r="D76" s="518"/>
      <c r="E76" s="518"/>
      <c r="F76" s="612"/>
      <c r="G76" s="612"/>
      <c r="H76" s="613"/>
    </row>
    <row r="77" spans="2:8" x14ac:dyDescent="0.25">
      <c r="B77" s="54"/>
      <c r="C77" s="147"/>
      <c r="D77" s="518"/>
      <c r="E77" s="518"/>
      <c r="F77" s="612"/>
      <c r="G77" s="612"/>
      <c r="H77" s="613"/>
    </row>
    <row r="78" spans="2:8" x14ac:dyDescent="0.25">
      <c r="B78" s="54"/>
      <c r="C78" s="147"/>
      <c r="D78" s="518"/>
      <c r="E78" s="518"/>
      <c r="F78" s="612"/>
      <c r="G78" s="612"/>
      <c r="H78" s="613"/>
    </row>
    <row r="79" spans="2:8" x14ac:dyDescent="0.25">
      <c r="B79" s="54"/>
      <c r="C79" s="147"/>
      <c r="D79" s="518"/>
      <c r="E79" s="518"/>
      <c r="F79" s="612"/>
      <c r="G79" s="612"/>
      <c r="H79" s="613"/>
    </row>
    <row r="80" spans="2:8" x14ac:dyDescent="0.25">
      <c r="B80" s="54"/>
      <c r="C80" s="147"/>
      <c r="D80" s="518"/>
      <c r="E80" s="518"/>
      <c r="F80" s="612"/>
      <c r="G80" s="612"/>
      <c r="H80" s="613"/>
    </row>
    <row r="81" spans="2:8" x14ac:dyDescent="0.25">
      <c r="B81" s="54"/>
      <c r="C81" s="147"/>
      <c r="D81" s="518"/>
      <c r="E81" s="518"/>
      <c r="F81" s="612"/>
      <c r="G81" s="612"/>
      <c r="H81" s="613"/>
    </row>
    <row r="82" spans="2:8" x14ac:dyDescent="0.25">
      <c r="B82" s="54"/>
      <c r="C82" s="147"/>
      <c r="D82" s="518"/>
      <c r="E82" s="518"/>
      <c r="F82" s="612"/>
      <c r="G82" s="612"/>
      <c r="H82" s="613"/>
    </row>
    <row r="83" spans="2:8" x14ac:dyDescent="0.25">
      <c r="B83" s="54"/>
      <c r="C83" s="147"/>
      <c r="D83" s="518"/>
      <c r="E83" s="518"/>
      <c r="F83" s="612"/>
      <c r="G83" s="612"/>
      <c r="H83" s="613"/>
    </row>
    <row r="84" spans="2:8" x14ac:dyDescent="0.25">
      <c r="B84" s="54"/>
      <c r="C84" s="147"/>
      <c r="D84" s="518"/>
      <c r="E84" s="518"/>
      <c r="F84" s="612"/>
      <c r="G84" s="612"/>
      <c r="H84" s="613"/>
    </row>
    <row r="85" spans="2:8" x14ac:dyDescent="0.25">
      <c r="B85" s="54"/>
      <c r="C85" s="147"/>
      <c r="D85" s="518"/>
      <c r="E85" s="518"/>
      <c r="F85" s="612"/>
      <c r="G85" s="612"/>
      <c r="H85" s="613"/>
    </row>
    <row r="86" spans="2:8" x14ac:dyDescent="0.25">
      <c r="B86" s="54"/>
      <c r="C86" s="147"/>
      <c r="D86" s="518"/>
      <c r="E86" s="518"/>
      <c r="F86" s="612"/>
      <c r="G86" s="612"/>
      <c r="H86" s="613"/>
    </row>
    <row r="87" spans="2:8" x14ac:dyDescent="0.25">
      <c r="B87" s="54"/>
      <c r="C87" s="147"/>
      <c r="D87" s="518"/>
      <c r="E87" s="518"/>
      <c r="F87" s="612"/>
      <c r="G87" s="612"/>
      <c r="H87" s="613"/>
    </row>
    <row r="88" spans="2:8" x14ac:dyDescent="0.25">
      <c r="B88" s="54"/>
      <c r="C88" s="147"/>
      <c r="D88" s="518"/>
      <c r="E88" s="518"/>
      <c r="F88" s="612"/>
      <c r="G88" s="612"/>
      <c r="H88" s="613"/>
    </row>
    <row r="89" spans="2:8" x14ac:dyDescent="0.25">
      <c r="B89" s="54"/>
      <c r="C89" s="147"/>
      <c r="D89" s="518"/>
      <c r="E89" s="518"/>
      <c r="F89" s="612"/>
      <c r="G89" s="612"/>
      <c r="H89" s="613"/>
    </row>
    <row r="90" spans="2:8" x14ac:dyDescent="0.25">
      <c r="B90" s="54"/>
      <c r="C90" s="147"/>
      <c r="D90" s="518"/>
      <c r="E90" s="518"/>
      <c r="F90" s="612"/>
      <c r="G90" s="612"/>
      <c r="H90" s="613"/>
    </row>
    <row r="91" spans="2:8" x14ac:dyDescent="0.25">
      <c r="B91" s="54"/>
      <c r="C91" s="147"/>
      <c r="D91" s="518"/>
      <c r="E91" s="518"/>
      <c r="F91" s="612"/>
      <c r="G91" s="612"/>
      <c r="H91" s="613"/>
    </row>
    <row r="92" spans="2:8" x14ac:dyDescent="0.25">
      <c r="B92" s="54"/>
      <c r="C92" s="147"/>
      <c r="D92" s="518"/>
      <c r="E92" s="518"/>
      <c r="F92" s="612"/>
      <c r="G92" s="612"/>
      <c r="H92" s="613"/>
    </row>
    <row r="93" spans="2:8" x14ac:dyDescent="0.25">
      <c r="B93" s="54"/>
      <c r="C93" s="147"/>
      <c r="D93" s="518"/>
      <c r="E93" s="518"/>
      <c r="F93" s="612"/>
      <c r="G93" s="612"/>
      <c r="H93" s="613"/>
    </row>
    <row r="94" spans="2:8" x14ac:dyDescent="0.25">
      <c r="B94" s="54"/>
      <c r="C94" s="147"/>
      <c r="D94" s="518"/>
      <c r="E94" s="518"/>
      <c r="F94" s="612"/>
      <c r="G94" s="612"/>
      <c r="H94" s="613"/>
    </row>
    <row r="95" spans="2:8" x14ac:dyDescent="0.25">
      <c r="B95" s="54"/>
      <c r="C95" s="147"/>
      <c r="D95" s="518"/>
      <c r="E95" s="518"/>
      <c r="F95" s="612"/>
      <c r="G95" s="612"/>
      <c r="H95" s="613"/>
    </row>
    <row r="96" spans="2:8" x14ac:dyDescent="0.25">
      <c r="B96" s="54"/>
      <c r="C96" s="147"/>
      <c r="D96" s="518"/>
      <c r="E96" s="518"/>
      <c r="F96" s="612"/>
      <c r="G96" s="612"/>
      <c r="H96" s="613"/>
    </row>
    <row r="97" spans="2:8" x14ac:dyDescent="0.25">
      <c r="B97" s="54"/>
      <c r="C97" s="147"/>
      <c r="D97" s="518"/>
      <c r="E97" s="518"/>
      <c r="F97" s="612"/>
      <c r="G97" s="612"/>
      <c r="H97" s="613"/>
    </row>
    <row r="98" spans="2:8" x14ac:dyDescent="0.25">
      <c r="B98" s="54"/>
      <c r="C98" s="147"/>
      <c r="D98" s="518"/>
      <c r="E98" s="518"/>
      <c r="F98" s="612"/>
      <c r="G98" s="612"/>
      <c r="H98" s="613"/>
    </row>
    <row r="99" spans="2:8" x14ac:dyDescent="0.25">
      <c r="B99" s="54"/>
      <c r="C99" s="147"/>
      <c r="D99" s="518"/>
      <c r="E99" s="518"/>
      <c r="F99" s="612"/>
      <c r="G99" s="612"/>
      <c r="H99" s="613"/>
    </row>
    <row r="100" spans="2:8" ht="15.75" thickBot="1" x14ac:dyDescent="0.3">
      <c r="B100" s="60"/>
      <c r="C100" s="148"/>
      <c r="D100" s="522"/>
      <c r="E100" s="522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25 E30:E37" xr:uid="{00000000-0002-0000-05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39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3">
    <tabColor theme="1"/>
    <pageSetUpPr fitToPage="1"/>
  </sheetPr>
  <dimension ref="B1:BF101"/>
  <sheetViews>
    <sheetView showGridLines="0" zoomScaleNormal="100" zoomScaleSheetLayoutView="50" workbookViewId="0">
      <selection activeCell="P5" sqref="P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43609</v>
      </c>
      <c r="N5" s="567" t="str">
        <f ca="1">"Oil Sales for "&amp;TEXT(L5,"MM-DD-YY")</f>
        <v>Oil Sales for 05-24-19</v>
      </c>
      <c r="O5" s="568"/>
      <c r="P5" s="96">
        <f>SUM(AC14:AC37)</f>
        <v>0</v>
      </c>
      <c r="Q5" s="10"/>
      <c r="R5" s="610" t="str">
        <f ca="1">"Flare Total For "&amp;TEXT(L5,"MM-DD-YY")</f>
        <v>Flare Total For 05-24-19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255</v>
      </c>
      <c r="M6" s="10"/>
      <c r="N6" s="571" t="str">
        <f ca="1">"Gas Sales for "&amp;TEXT(L5,"MM-DD-YY")</f>
        <v>Gas Sales for 05-24-19</v>
      </c>
      <c r="O6" s="572"/>
      <c r="P6" s="132">
        <v>4366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459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10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513" t="s">
        <v>3</v>
      </c>
      <c r="F11" s="513" t="s">
        <v>31</v>
      </c>
      <c r="G11" s="513" t="s">
        <v>32</v>
      </c>
      <c r="H11" s="51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13" t="s">
        <v>40</v>
      </c>
      <c r="N11" s="514" t="s">
        <v>42</v>
      </c>
      <c r="O11" s="38" t="s">
        <v>2</v>
      </c>
      <c r="P11" s="513" t="s">
        <v>6</v>
      </c>
      <c r="Q11" s="51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13" t="s">
        <v>6</v>
      </c>
      <c r="AD11" s="513" t="s">
        <v>102</v>
      </c>
      <c r="AE11" s="513" t="s">
        <v>50</v>
      </c>
      <c r="AF11" s="51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486</v>
      </c>
      <c r="E14" s="196">
        <v>54</v>
      </c>
      <c r="F14" s="196">
        <v>1.75</v>
      </c>
      <c r="G14" s="197">
        <v>236</v>
      </c>
      <c r="H14" s="204">
        <v>187</v>
      </c>
      <c r="I14" s="322"/>
      <c r="J14" s="160"/>
      <c r="K14" s="65"/>
      <c r="L14" s="49"/>
      <c r="M14" s="511"/>
      <c r="N14" s="52"/>
      <c r="O14" s="54">
        <v>4484</v>
      </c>
      <c r="P14" s="511">
        <v>11</v>
      </c>
      <c r="Q14" s="511">
        <v>21</v>
      </c>
      <c r="R14" s="21">
        <f>P14</f>
        <v>11</v>
      </c>
      <c r="S14" s="22">
        <f>Q14</f>
        <v>21</v>
      </c>
      <c r="T14" s="61"/>
      <c r="U14" s="61"/>
      <c r="V14" s="61"/>
      <c r="W14" s="112">
        <f ca="1">INDEX('Daily Totals'!$1:$1048576,MATCH(L5,'Daily Totals'!B:B)-1,17)</f>
        <v>135631</v>
      </c>
      <c r="X14" s="113">
        <f ca="1">IFERROR(('Main Tab'!$D$10-W14)/'Main Tab'!$D$10,1)</f>
        <v>0.23634633575064187</v>
      </c>
      <c r="Y14" s="218"/>
      <c r="Z14" s="220">
        <v>3</v>
      </c>
      <c r="AA14" s="49"/>
      <c r="AB14" s="49"/>
      <c r="AC14" s="511"/>
      <c r="AD14" s="104"/>
      <c r="AE14" s="106"/>
      <c r="AF14" s="108"/>
      <c r="AI14" s="83">
        <f ca="1">$L$5+B14</f>
        <v>43609.291666666664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21</v>
      </c>
      <c r="AR14" s="81">
        <f t="shared" ref="AR14:AR37" si="1">IF(O14="","",O14)</f>
        <v>4484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0.84375</v>
      </c>
      <c r="AV14" s="81">
        <f t="shared" ref="AV14:AZ37" si="3">IF(F14="","",F14)</f>
        <v>1.75</v>
      </c>
      <c r="AW14" s="81">
        <f t="shared" si="3"/>
        <v>236</v>
      </c>
      <c r="AX14" s="81">
        <f t="shared" si="3"/>
        <v>187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486</v>
      </c>
      <c r="BC14" s="81">
        <f t="shared" ref="BC14:BC37" si="5">IF(H14="","",H14)</f>
        <v>187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43609.333333333328</v>
      </c>
      <c r="C15" s="205"/>
      <c r="D15" s="511">
        <v>486</v>
      </c>
      <c r="E15" s="511">
        <v>54</v>
      </c>
      <c r="F15" s="511">
        <v>1.75</v>
      </c>
      <c r="G15" s="51">
        <v>230</v>
      </c>
      <c r="H15" s="206">
        <v>191</v>
      </c>
      <c r="I15" s="322"/>
      <c r="J15" s="160"/>
      <c r="K15" s="65"/>
      <c r="L15" s="49"/>
      <c r="M15" s="511"/>
      <c r="N15" s="52"/>
      <c r="O15" s="54">
        <v>4444</v>
      </c>
      <c r="P15" s="511">
        <v>11</v>
      </c>
      <c r="Q15" s="52">
        <v>22</v>
      </c>
      <c r="R15" s="23">
        <f>P15+R14</f>
        <v>22</v>
      </c>
      <c r="S15" s="24">
        <f>Q15+S14</f>
        <v>43</v>
      </c>
      <c r="T15" s="62"/>
      <c r="U15" s="62"/>
      <c r="V15" s="62"/>
      <c r="W15" s="114">
        <f t="shared" ref="W15:W37" ca="1" si="6">W14-Q15</f>
        <v>135609</v>
      </c>
      <c r="X15" s="115">
        <f ca="1">IFERROR(('Main Tab'!$D$10-W15)/'Main Tab'!$D$10,1)</f>
        <v>0.23647020404486285</v>
      </c>
      <c r="Y15" s="110"/>
      <c r="Z15" s="221">
        <v>4</v>
      </c>
      <c r="AA15" s="49"/>
      <c r="AB15" s="49"/>
      <c r="AC15" s="511"/>
      <c r="AD15" s="104"/>
      <c r="AE15" s="106"/>
      <c r="AF15" s="108"/>
      <c r="AI15" s="83">
        <f ca="1">B15</f>
        <v>43609.333333333328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0" si="7">IF(Y15="","",Y15)</f>
        <v/>
      </c>
      <c r="AP15" s="81">
        <f t="shared" si="0"/>
        <v>11</v>
      </c>
      <c r="AQ15" s="81">
        <f t="shared" si="0"/>
        <v>22</v>
      </c>
      <c r="AR15" s="81">
        <f t="shared" si="1"/>
        <v>4444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1.75</v>
      </c>
      <c r="AW15" s="81">
        <f t="shared" si="3"/>
        <v>230</v>
      </c>
      <c r="AX15" s="81">
        <f t="shared" si="3"/>
        <v>191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486</v>
      </c>
      <c r="BC15" s="81">
        <f t="shared" si="5"/>
        <v>191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43609.374999999993</v>
      </c>
      <c r="C16" s="205"/>
      <c r="D16" s="511">
        <v>489</v>
      </c>
      <c r="E16" s="511">
        <v>54</v>
      </c>
      <c r="F16" s="511">
        <v>1.75</v>
      </c>
      <c r="G16" s="51">
        <v>236</v>
      </c>
      <c r="H16" s="206">
        <v>188</v>
      </c>
      <c r="I16" s="322"/>
      <c r="J16" s="160"/>
      <c r="K16" s="65"/>
      <c r="L16" s="49"/>
      <c r="M16" s="511"/>
      <c r="N16" s="52"/>
      <c r="O16" s="54">
        <v>5436</v>
      </c>
      <c r="P16" s="511">
        <v>10</v>
      </c>
      <c r="Q16" s="52">
        <v>22</v>
      </c>
      <c r="R16" s="23">
        <f t="shared" ref="R16:S31" si="13">P16+R15</f>
        <v>32</v>
      </c>
      <c r="S16" s="24">
        <f t="shared" si="13"/>
        <v>65</v>
      </c>
      <c r="T16" s="62"/>
      <c r="U16" s="62"/>
      <c r="V16" s="62"/>
      <c r="W16" s="114">
        <f t="shared" ca="1" si="6"/>
        <v>135587</v>
      </c>
      <c r="X16" s="115">
        <f ca="1">IFERROR(('Main Tab'!$D$10-W16)/'Main Tab'!$D$10,1)</f>
        <v>0.23659407233908383</v>
      </c>
      <c r="Y16" s="110"/>
      <c r="Z16" s="221">
        <v>3</v>
      </c>
      <c r="AA16" s="49"/>
      <c r="AB16" s="49"/>
      <c r="AC16" s="511"/>
      <c r="AD16" s="104"/>
      <c r="AE16" s="106"/>
      <c r="AF16" s="108"/>
      <c r="AI16" s="83">
        <f ca="1">B16</f>
        <v>43609.374999999993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10</v>
      </c>
      <c r="AQ16" s="81">
        <f t="shared" si="0"/>
        <v>22</v>
      </c>
      <c r="AR16" s="81">
        <f t="shared" si="1"/>
        <v>5436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1.75</v>
      </c>
      <c r="AW16" s="81">
        <f t="shared" si="3"/>
        <v>236</v>
      </c>
      <c r="AX16" s="81">
        <f t="shared" si="3"/>
        <v>188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489</v>
      </c>
      <c r="BC16" s="81">
        <f t="shared" si="5"/>
        <v>188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43609.416666666657</v>
      </c>
      <c r="C17" s="205"/>
      <c r="D17" s="511">
        <v>488</v>
      </c>
      <c r="E17" s="511">
        <v>54</v>
      </c>
      <c r="F17" s="511">
        <v>1.75</v>
      </c>
      <c r="G17" s="51">
        <v>230</v>
      </c>
      <c r="H17" s="206">
        <v>191</v>
      </c>
      <c r="I17" s="322"/>
      <c r="J17" s="160"/>
      <c r="K17" s="65"/>
      <c r="L17" s="49"/>
      <c r="M17" s="511"/>
      <c r="N17" s="52"/>
      <c r="O17" s="54">
        <v>4461</v>
      </c>
      <c r="P17" s="511">
        <v>10</v>
      </c>
      <c r="Q17" s="52">
        <v>21</v>
      </c>
      <c r="R17" s="23">
        <f t="shared" si="13"/>
        <v>42</v>
      </c>
      <c r="S17" s="24">
        <f>Q17+S16</f>
        <v>86</v>
      </c>
      <c r="T17" s="62"/>
      <c r="U17" s="172"/>
      <c r="V17" s="62"/>
      <c r="W17" s="114">
        <f t="shared" ca="1" si="6"/>
        <v>135566</v>
      </c>
      <c r="X17" s="115">
        <f ca="1">IFERROR(('Main Tab'!$D$10-W17)/'Main Tab'!$D$10,1)</f>
        <v>0.23671231025629477</v>
      </c>
      <c r="Y17" s="110"/>
      <c r="Z17" s="221">
        <v>3</v>
      </c>
      <c r="AA17" s="49"/>
      <c r="AB17" s="49"/>
      <c r="AC17" s="511"/>
      <c r="AD17" s="104"/>
      <c r="AE17" s="106"/>
      <c r="AF17" s="108"/>
      <c r="AI17" s="83">
        <f t="shared" ref="AI17:AI37" ca="1" si="15">B17</f>
        <v>43609.416666666657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10</v>
      </c>
      <c r="AQ17" s="81">
        <f t="shared" si="0"/>
        <v>21</v>
      </c>
      <c r="AR17" s="81">
        <f t="shared" si="1"/>
        <v>4461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1.75</v>
      </c>
      <c r="AW17" s="81">
        <f t="shared" si="3"/>
        <v>230</v>
      </c>
      <c r="AX17" s="81">
        <f t="shared" si="3"/>
        <v>191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488</v>
      </c>
      <c r="BC17" s="81">
        <f t="shared" si="5"/>
        <v>191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43609.458333333321</v>
      </c>
      <c r="C18" s="205"/>
      <c r="D18" s="511">
        <v>486</v>
      </c>
      <c r="E18" s="51">
        <v>54</v>
      </c>
      <c r="F18" s="511">
        <v>1.75</v>
      </c>
      <c r="G18" s="51">
        <v>230</v>
      </c>
      <c r="H18" s="206">
        <v>190</v>
      </c>
      <c r="I18" s="322"/>
      <c r="J18" s="160"/>
      <c r="K18" s="65"/>
      <c r="L18" s="49"/>
      <c r="M18" s="511"/>
      <c r="N18" s="52"/>
      <c r="O18" s="54">
        <v>4439</v>
      </c>
      <c r="P18" s="511">
        <v>12</v>
      </c>
      <c r="Q18" s="52">
        <v>24</v>
      </c>
      <c r="R18" s="23">
        <f t="shared" si="13"/>
        <v>54</v>
      </c>
      <c r="S18" s="24">
        <f t="shared" si="13"/>
        <v>110</v>
      </c>
      <c r="T18" s="62"/>
      <c r="U18" s="62"/>
      <c r="V18" s="62"/>
      <c r="W18" s="114">
        <f t="shared" ca="1" si="6"/>
        <v>135542</v>
      </c>
      <c r="X18" s="115">
        <f ca="1">IFERROR(('Main Tab'!$D$10-W18)/'Main Tab'!$D$10,1)</f>
        <v>0.23684743930453583</v>
      </c>
      <c r="Y18" s="110"/>
      <c r="Z18" s="221">
        <v>4</v>
      </c>
      <c r="AA18" s="49"/>
      <c r="AB18" s="49"/>
      <c r="AC18" s="511"/>
      <c r="AD18" s="104"/>
      <c r="AE18" s="106"/>
      <c r="AF18" s="108"/>
      <c r="AI18" s="83">
        <f t="shared" ca="1" si="15"/>
        <v>43609.458333333321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12</v>
      </c>
      <c r="AQ18" s="81">
        <f t="shared" si="0"/>
        <v>24</v>
      </c>
      <c r="AR18" s="81">
        <f t="shared" si="1"/>
        <v>4439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1.75</v>
      </c>
      <c r="AW18" s="81">
        <f t="shared" si="3"/>
        <v>230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486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43609.499999999985</v>
      </c>
      <c r="C19" s="205"/>
      <c r="D19" s="511">
        <v>482</v>
      </c>
      <c r="E19" s="51">
        <v>54</v>
      </c>
      <c r="F19" s="511">
        <v>1.75</v>
      </c>
      <c r="G19" s="51">
        <v>221</v>
      </c>
      <c r="H19" s="206">
        <v>193</v>
      </c>
      <c r="I19" s="322"/>
      <c r="J19" s="160"/>
      <c r="K19" s="65"/>
      <c r="L19" s="49"/>
      <c r="M19" s="511"/>
      <c r="N19" s="52"/>
      <c r="O19" s="54">
        <v>4386</v>
      </c>
      <c r="P19" s="511">
        <v>11</v>
      </c>
      <c r="Q19" s="52">
        <v>20</v>
      </c>
      <c r="R19" s="23">
        <f t="shared" si="13"/>
        <v>65</v>
      </c>
      <c r="S19" s="24">
        <f t="shared" si="13"/>
        <v>130</v>
      </c>
      <c r="T19" s="62"/>
      <c r="U19" s="62"/>
      <c r="V19" s="62"/>
      <c r="W19" s="114">
        <f t="shared" ca="1" si="6"/>
        <v>135522</v>
      </c>
      <c r="X19" s="115">
        <f ca="1">IFERROR(('Main Tab'!$D$10-W19)/'Main Tab'!$D$10,1)</f>
        <v>0.23696004684473673</v>
      </c>
      <c r="Y19" s="110"/>
      <c r="Z19" s="221">
        <v>3</v>
      </c>
      <c r="AA19" s="49"/>
      <c r="AB19" s="49"/>
      <c r="AC19" s="511"/>
      <c r="AD19" s="104"/>
      <c r="AE19" s="106"/>
      <c r="AF19" s="108"/>
      <c r="AI19" s="83">
        <f t="shared" ca="1" si="15"/>
        <v>43609.499999999985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11</v>
      </c>
      <c r="AQ19" s="81">
        <f t="shared" si="0"/>
        <v>20</v>
      </c>
      <c r="AR19" s="81">
        <f t="shared" si="1"/>
        <v>4386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1.75</v>
      </c>
      <c r="AW19" s="81">
        <f t="shared" si="3"/>
        <v>221</v>
      </c>
      <c r="AX19" s="81">
        <f t="shared" si="3"/>
        <v>193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482</v>
      </c>
      <c r="BC19" s="81">
        <f t="shared" si="5"/>
        <v>193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43609.54166666665</v>
      </c>
      <c r="C20" s="205"/>
      <c r="D20" s="511">
        <v>487</v>
      </c>
      <c r="E20" s="51">
        <v>54</v>
      </c>
      <c r="F20" s="511">
        <v>1.75</v>
      </c>
      <c r="G20" s="51">
        <v>239</v>
      </c>
      <c r="H20" s="206">
        <v>191</v>
      </c>
      <c r="I20" s="322"/>
      <c r="J20" s="160"/>
      <c r="K20" s="65"/>
      <c r="L20" s="49"/>
      <c r="M20" s="511"/>
      <c r="N20" s="52"/>
      <c r="O20" s="54">
        <v>4531</v>
      </c>
      <c r="P20" s="511">
        <v>12</v>
      </c>
      <c r="Q20" s="52">
        <v>21</v>
      </c>
      <c r="R20" s="23">
        <f t="shared" si="13"/>
        <v>77</v>
      </c>
      <c r="S20" s="24">
        <f t="shared" si="13"/>
        <v>151</v>
      </c>
      <c r="T20" s="62"/>
      <c r="U20" s="62"/>
      <c r="V20" s="62"/>
      <c r="W20" s="114">
        <f t="shared" ca="1" si="6"/>
        <v>135501</v>
      </c>
      <c r="X20" s="115">
        <f ca="1">IFERROR(('Main Tab'!$D$10-W20)/'Main Tab'!$D$10,1)</f>
        <v>0.23707828476194767</v>
      </c>
      <c r="Y20" s="110"/>
      <c r="Z20" s="221">
        <v>3</v>
      </c>
      <c r="AA20" s="49"/>
      <c r="AB20" s="49"/>
      <c r="AC20" s="511"/>
      <c r="AD20" s="104"/>
      <c r="AE20" s="106"/>
      <c r="AF20" s="108"/>
      <c r="AI20" s="83">
        <f t="shared" ca="1" si="15"/>
        <v>43609.54166666665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12</v>
      </c>
      <c r="AQ20" s="81">
        <f t="shared" si="0"/>
        <v>21</v>
      </c>
      <c r="AR20" s="81">
        <f t="shared" si="1"/>
        <v>4531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1.75</v>
      </c>
      <c r="AW20" s="81">
        <f t="shared" si="3"/>
        <v>239</v>
      </c>
      <c r="AX20" s="81">
        <f t="shared" si="3"/>
        <v>191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487</v>
      </c>
      <c r="BC20" s="81">
        <f t="shared" si="5"/>
        <v>191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43609.583333333314</v>
      </c>
      <c r="C21" s="205"/>
      <c r="D21" s="511">
        <v>489</v>
      </c>
      <c r="E21" s="51">
        <v>54</v>
      </c>
      <c r="F21" s="511">
        <v>1.75</v>
      </c>
      <c r="G21" s="51">
        <v>235</v>
      </c>
      <c r="H21" s="206">
        <v>190</v>
      </c>
      <c r="I21" s="322"/>
      <c r="J21" s="160"/>
      <c r="K21" s="65"/>
      <c r="L21" s="49"/>
      <c r="M21" s="511"/>
      <c r="N21" s="52"/>
      <c r="O21" s="54">
        <v>4482</v>
      </c>
      <c r="P21" s="511">
        <v>11</v>
      </c>
      <c r="Q21" s="52">
        <v>18</v>
      </c>
      <c r="R21" s="23">
        <f t="shared" si="13"/>
        <v>88</v>
      </c>
      <c r="S21" s="24">
        <f t="shared" si="13"/>
        <v>169</v>
      </c>
      <c r="T21" s="62"/>
      <c r="U21" s="62"/>
      <c r="V21" s="62"/>
      <c r="W21" s="114">
        <f t="shared" ca="1" si="6"/>
        <v>135483</v>
      </c>
      <c r="X21" s="115">
        <f ca="1">IFERROR(('Main Tab'!$D$10-W21)/'Main Tab'!$D$10,1)</f>
        <v>0.23717963154812846</v>
      </c>
      <c r="Y21" s="110"/>
      <c r="Z21" s="221">
        <v>3</v>
      </c>
      <c r="AA21" s="49"/>
      <c r="AB21" s="49"/>
      <c r="AC21" s="511"/>
      <c r="AD21" s="104"/>
      <c r="AE21" s="106"/>
      <c r="AF21" s="108"/>
      <c r="AI21" s="83">
        <f t="shared" ca="1" si="15"/>
        <v>43609.583333333314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11</v>
      </c>
      <c r="AQ21" s="81">
        <f t="shared" si="0"/>
        <v>18</v>
      </c>
      <c r="AR21" s="81">
        <f t="shared" si="1"/>
        <v>4482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1.75</v>
      </c>
      <c r="AW21" s="81">
        <f t="shared" si="3"/>
        <v>235</v>
      </c>
      <c r="AX21" s="81">
        <f t="shared" si="3"/>
        <v>190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489</v>
      </c>
      <c r="BC21" s="81">
        <f t="shared" si="5"/>
        <v>190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43609.624999999978</v>
      </c>
      <c r="C22" s="205"/>
      <c r="D22" s="511">
        <v>491</v>
      </c>
      <c r="E22" s="51">
        <v>54</v>
      </c>
      <c r="F22" s="511">
        <v>1.75</v>
      </c>
      <c r="G22" s="51">
        <v>232</v>
      </c>
      <c r="H22" s="206">
        <v>191</v>
      </c>
      <c r="I22" s="322"/>
      <c r="J22" s="160"/>
      <c r="K22" s="65"/>
      <c r="L22" s="49"/>
      <c r="M22" s="511"/>
      <c r="N22" s="52"/>
      <c r="O22" s="54">
        <v>4471</v>
      </c>
      <c r="P22" s="511">
        <v>10</v>
      </c>
      <c r="Q22" s="52">
        <v>19</v>
      </c>
      <c r="R22" s="23">
        <f t="shared" si="13"/>
        <v>98</v>
      </c>
      <c r="S22" s="24">
        <f t="shared" si="13"/>
        <v>188</v>
      </c>
      <c r="T22" s="62"/>
      <c r="U22" s="62"/>
      <c r="V22" s="62"/>
      <c r="W22" s="114">
        <f t="shared" ca="1" si="6"/>
        <v>135464</v>
      </c>
      <c r="X22" s="115">
        <f ca="1">IFERROR(('Main Tab'!$D$10-W22)/'Main Tab'!$D$10,1)</f>
        <v>0.23728660871131932</v>
      </c>
      <c r="Y22" s="110"/>
      <c r="Z22" s="221">
        <v>3</v>
      </c>
      <c r="AA22" s="49"/>
      <c r="AB22" s="49"/>
      <c r="AC22" s="511"/>
      <c r="AD22" s="104"/>
      <c r="AE22" s="106"/>
      <c r="AF22" s="108"/>
      <c r="AI22" s="83">
        <f t="shared" ca="1" si="15"/>
        <v>43609.624999999978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10</v>
      </c>
      <c r="AQ22" s="81">
        <f t="shared" si="0"/>
        <v>19</v>
      </c>
      <c r="AR22" s="81">
        <f t="shared" si="1"/>
        <v>4471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1.75</v>
      </c>
      <c r="AW22" s="81">
        <f t="shared" si="3"/>
        <v>232</v>
      </c>
      <c r="AX22" s="81">
        <f t="shared" si="3"/>
        <v>191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491</v>
      </c>
      <c r="BC22" s="81">
        <f t="shared" si="5"/>
        <v>191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43609.666666666642</v>
      </c>
      <c r="C23" s="205"/>
      <c r="D23" s="511">
        <v>488</v>
      </c>
      <c r="E23" s="51">
        <v>54</v>
      </c>
      <c r="F23" s="511">
        <v>1.75</v>
      </c>
      <c r="G23" s="51">
        <v>227</v>
      </c>
      <c r="H23" s="206">
        <v>192</v>
      </c>
      <c r="I23" s="322"/>
      <c r="J23" s="160"/>
      <c r="K23" s="65"/>
      <c r="L23" s="49"/>
      <c r="M23" s="511"/>
      <c r="N23" s="52"/>
      <c r="O23" s="54">
        <v>4437</v>
      </c>
      <c r="P23" s="511">
        <v>10</v>
      </c>
      <c r="Q23" s="52">
        <v>16</v>
      </c>
      <c r="R23" s="23">
        <f t="shared" si="13"/>
        <v>108</v>
      </c>
      <c r="S23" s="24">
        <f t="shared" si="13"/>
        <v>204</v>
      </c>
      <c r="T23" s="62"/>
      <c r="U23" s="62"/>
      <c r="V23" s="62"/>
      <c r="W23" s="114">
        <f t="shared" ca="1" si="6"/>
        <v>135448</v>
      </c>
      <c r="X23" s="115">
        <f ca="1">IFERROR(('Main Tab'!$D$10-W23)/'Main Tab'!$D$10,1)</f>
        <v>0.23737669474348003</v>
      </c>
      <c r="Y23" s="110"/>
      <c r="Z23" s="221">
        <v>3</v>
      </c>
      <c r="AA23" s="49"/>
      <c r="AB23" s="49"/>
      <c r="AC23" s="511"/>
      <c r="AD23" s="104"/>
      <c r="AE23" s="106"/>
      <c r="AF23" s="108"/>
      <c r="AI23" s="83">
        <f t="shared" ca="1" si="15"/>
        <v>43609.666666666642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10</v>
      </c>
      <c r="AQ23" s="81">
        <f t="shared" si="0"/>
        <v>16</v>
      </c>
      <c r="AR23" s="81">
        <f t="shared" si="1"/>
        <v>4437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1.75</v>
      </c>
      <c r="AW23" s="81">
        <f t="shared" si="3"/>
        <v>227</v>
      </c>
      <c r="AX23" s="81">
        <f t="shared" si="3"/>
        <v>192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488</v>
      </c>
      <c r="BC23" s="81">
        <f t="shared" si="5"/>
        <v>192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43609.708333333307</v>
      </c>
      <c r="C24" s="205"/>
      <c r="D24" s="511">
        <v>488</v>
      </c>
      <c r="E24" s="51">
        <v>54</v>
      </c>
      <c r="F24" s="511">
        <v>1.75</v>
      </c>
      <c r="G24" s="51">
        <v>236</v>
      </c>
      <c r="H24" s="206">
        <v>187</v>
      </c>
      <c r="I24" s="322"/>
      <c r="J24" s="160"/>
      <c r="K24" s="65"/>
      <c r="L24" s="49"/>
      <c r="M24" s="511"/>
      <c r="N24" s="52"/>
      <c r="O24" s="54">
        <v>4484</v>
      </c>
      <c r="P24" s="511">
        <v>11</v>
      </c>
      <c r="Q24" s="52">
        <v>17</v>
      </c>
      <c r="R24" s="23">
        <f t="shared" si="13"/>
        <v>119</v>
      </c>
      <c r="S24" s="24">
        <f t="shared" si="13"/>
        <v>221</v>
      </c>
      <c r="T24" s="62"/>
      <c r="U24" s="62"/>
      <c r="V24" s="62"/>
      <c r="W24" s="114">
        <f t="shared" ca="1" si="6"/>
        <v>135431</v>
      </c>
      <c r="X24" s="115">
        <f ca="1">IFERROR(('Main Tab'!$D$10-W24)/'Main Tab'!$D$10,1)</f>
        <v>0.23747241115265078</v>
      </c>
      <c r="Y24" s="110"/>
      <c r="Z24" s="221">
        <v>4</v>
      </c>
      <c r="AA24" s="49"/>
      <c r="AB24" s="49"/>
      <c r="AC24" s="511"/>
      <c r="AD24" s="104"/>
      <c r="AE24" s="106"/>
      <c r="AF24" s="108"/>
      <c r="AI24" s="83">
        <f t="shared" ca="1" si="15"/>
        <v>43609.708333333307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11</v>
      </c>
      <c r="AQ24" s="81">
        <f t="shared" si="0"/>
        <v>17</v>
      </c>
      <c r="AR24" s="81">
        <f t="shared" si="1"/>
        <v>4484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1.75</v>
      </c>
      <c r="AW24" s="81">
        <f t="shared" si="3"/>
        <v>236</v>
      </c>
      <c r="AX24" s="81">
        <f t="shared" si="3"/>
        <v>187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488</v>
      </c>
      <c r="BC24" s="81">
        <f t="shared" si="5"/>
        <v>187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43609.749999999971</v>
      </c>
      <c r="C25" s="205"/>
      <c r="D25" s="511">
        <v>482</v>
      </c>
      <c r="E25" s="51">
        <v>54</v>
      </c>
      <c r="F25" s="511">
        <v>1.75</v>
      </c>
      <c r="G25" s="51">
        <v>232</v>
      </c>
      <c r="H25" s="206">
        <v>190</v>
      </c>
      <c r="I25" s="322"/>
      <c r="J25" s="160"/>
      <c r="K25" s="65"/>
      <c r="L25" s="49"/>
      <c r="M25" s="511"/>
      <c r="N25" s="52"/>
      <c r="O25" s="54">
        <v>4455</v>
      </c>
      <c r="P25" s="511">
        <v>10</v>
      </c>
      <c r="Q25" s="52">
        <v>16</v>
      </c>
      <c r="R25" s="23">
        <f t="shared" si="13"/>
        <v>129</v>
      </c>
      <c r="S25" s="24">
        <f t="shared" si="13"/>
        <v>237</v>
      </c>
      <c r="T25" s="62"/>
      <c r="U25" s="62"/>
      <c r="V25" s="62"/>
      <c r="W25" s="114">
        <f t="shared" ca="1" si="6"/>
        <v>135415</v>
      </c>
      <c r="X25" s="115">
        <f ca="1">IFERROR(('Main Tab'!$D$10-W25)/'Main Tab'!$D$10,1)</f>
        <v>0.23756249718481148</v>
      </c>
      <c r="Y25" s="110"/>
      <c r="Z25" s="221">
        <v>3</v>
      </c>
      <c r="AA25" s="49"/>
      <c r="AB25" s="49"/>
      <c r="AC25" s="511"/>
      <c r="AD25" s="104"/>
      <c r="AE25" s="106"/>
      <c r="AF25" s="108"/>
      <c r="AI25" s="83">
        <f t="shared" ca="1" si="15"/>
        <v>43609.749999999971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10</v>
      </c>
      <c r="AQ25" s="81">
        <f t="shared" si="0"/>
        <v>16</v>
      </c>
      <c r="AR25" s="81">
        <f t="shared" si="1"/>
        <v>4455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1.75</v>
      </c>
      <c r="AW25" s="81">
        <f t="shared" si="3"/>
        <v>232</v>
      </c>
      <c r="AX25" s="81">
        <f t="shared" si="3"/>
        <v>190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482</v>
      </c>
      <c r="BC25" s="81">
        <f t="shared" si="5"/>
        <v>190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43609.791666666635</v>
      </c>
      <c r="C26" s="205"/>
      <c r="D26" s="511">
        <v>481</v>
      </c>
      <c r="E26" s="196">
        <v>54</v>
      </c>
      <c r="F26" s="516">
        <v>1.75</v>
      </c>
      <c r="G26" s="51">
        <v>224</v>
      </c>
      <c r="H26" s="206">
        <v>190</v>
      </c>
      <c r="I26" s="322"/>
      <c r="J26" s="160"/>
      <c r="K26" s="65"/>
      <c r="L26" s="49"/>
      <c r="M26" s="511"/>
      <c r="N26" s="52"/>
      <c r="O26" s="54">
        <v>4367</v>
      </c>
      <c r="P26" s="511">
        <v>10</v>
      </c>
      <c r="Q26" s="511">
        <v>16</v>
      </c>
      <c r="R26" s="23">
        <f t="shared" si="13"/>
        <v>139</v>
      </c>
      <c r="S26" s="24">
        <f t="shared" si="13"/>
        <v>253</v>
      </c>
      <c r="T26" s="62"/>
      <c r="U26" s="62"/>
      <c r="V26" s="62"/>
      <c r="W26" s="114">
        <f t="shared" ca="1" si="6"/>
        <v>135399</v>
      </c>
      <c r="X26" s="115">
        <f ca="1">IFERROR(('Main Tab'!$D$10-W26)/'Main Tab'!$D$10,1)</f>
        <v>0.23765258321697222</v>
      </c>
      <c r="Y26" s="110"/>
      <c r="Z26" s="220">
        <v>3</v>
      </c>
      <c r="AA26" s="49"/>
      <c r="AB26" s="49"/>
      <c r="AC26" s="511"/>
      <c r="AD26" s="104"/>
      <c r="AE26" s="106"/>
      <c r="AF26" s="108"/>
      <c r="AI26" s="83">
        <f t="shared" ca="1" si="15"/>
        <v>43609.791666666635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10</v>
      </c>
      <c r="AQ26" s="81">
        <f t="shared" si="0"/>
        <v>16</v>
      </c>
      <c r="AR26" s="81">
        <f t="shared" si="1"/>
        <v>4367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1.75</v>
      </c>
      <c r="AW26" s="81">
        <f t="shared" si="3"/>
        <v>224</v>
      </c>
      <c r="AX26" s="81">
        <f t="shared" si="3"/>
        <v>190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481</v>
      </c>
      <c r="BC26" s="81">
        <f t="shared" si="5"/>
        <v>190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43609.833333333299</v>
      </c>
      <c r="C27" s="205"/>
      <c r="D27" s="511">
        <v>480</v>
      </c>
      <c r="E27" s="511">
        <v>54</v>
      </c>
      <c r="F27" s="516">
        <v>1.75</v>
      </c>
      <c r="G27" s="51">
        <v>219</v>
      </c>
      <c r="H27" s="206">
        <v>189</v>
      </c>
      <c r="I27" s="322"/>
      <c r="J27" s="160"/>
      <c r="K27" s="65"/>
      <c r="L27" s="49"/>
      <c r="M27" s="511"/>
      <c r="N27" s="52"/>
      <c r="O27" s="54">
        <v>4312</v>
      </c>
      <c r="P27" s="511">
        <v>11</v>
      </c>
      <c r="Q27" s="52">
        <v>17</v>
      </c>
      <c r="R27" s="23">
        <f t="shared" si="13"/>
        <v>150</v>
      </c>
      <c r="S27" s="24">
        <f t="shared" si="13"/>
        <v>270</v>
      </c>
      <c r="T27" s="62"/>
      <c r="U27" s="62"/>
      <c r="V27" s="62"/>
      <c r="W27" s="114">
        <f t="shared" ca="1" si="6"/>
        <v>135382</v>
      </c>
      <c r="X27" s="115">
        <f ca="1">IFERROR(('Main Tab'!$D$10-W27)/'Main Tab'!$D$10,1)</f>
        <v>0.23774829962614297</v>
      </c>
      <c r="Y27" s="110"/>
      <c r="Z27" s="221">
        <v>3</v>
      </c>
      <c r="AA27" s="49"/>
      <c r="AB27" s="49"/>
      <c r="AC27" s="511"/>
      <c r="AD27" s="104"/>
      <c r="AE27" s="106"/>
      <c r="AF27" s="108"/>
      <c r="AI27" s="83">
        <f t="shared" ca="1" si="15"/>
        <v>43609.833333333299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11</v>
      </c>
      <c r="AQ27" s="81">
        <f t="shared" si="0"/>
        <v>17</v>
      </c>
      <c r="AR27" s="81">
        <f t="shared" si="1"/>
        <v>4312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1.75</v>
      </c>
      <c r="AW27" s="81">
        <f t="shared" si="3"/>
        <v>219</v>
      </c>
      <c r="AX27" s="81">
        <f t="shared" si="3"/>
        <v>189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480</v>
      </c>
      <c r="BC27" s="81">
        <f t="shared" si="5"/>
        <v>189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43609.874999999964</v>
      </c>
      <c r="C28" s="205"/>
      <c r="D28" s="511">
        <v>480</v>
      </c>
      <c r="E28" s="511">
        <v>54</v>
      </c>
      <c r="F28" s="516">
        <v>1.75</v>
      </c>
      <c r="G28" s="51">
        <v>221</v>
      </c>
      <c r="H28" s="206">
        <v>187</v>
      </c>
      <c r="I28" s="322"/>
      <c r="J28" s="160"/>
      <c r="K28" s="65"/>
      <c r="L28" s="49"/>
      <c r="M28" s="511"/>
      <c r="N28" s="52"/>
      <c r="O28" s="54">
        <v>4395</v>
      </c>
      <c r="P28" s="511">
        <v>10</v>
      </c>
      <c r="Q28" s="52">
        <v>19</v>
      </c>
      <c r="R28" s="23">
        <f t="shared" si="13"/>
        <v>160</v>
      </c>
      <c r="S28" s="24">
        <f t="shared" si="13"/>
        <v>289</v>
      </c>
      <c r="T28" s="62"/>
      <c r="U28" s="62"/>
      <c r="V28" s="62"/>
      <c r="W28" s="114">
        <f t="shared" ca="1" si="6"/>
        <v>135363</v>
      </c>
      <c r="X28" s="115">
        <f ca="1">IFERROR(('Main Tab'!$D$10-W28)/'Main Tab'!$D$10,1)</f>
        <v>0.23785527678933382</v>
      </c>
      <c r="Y28" s="110"/>
      <c r="Z28" s="221">
        <v>3</v>
      </c>
      <c r="AA28" s="49"/>
      <c r="AB28" s="49"/>
      <c r="AC28" s="511"/>
      <c r="AD28" s="104"/>
      <c r="AE28" s="106"/>
      <c r="AF28" s="108"/>
      <c r="AI28" s="83">
        <f t="shared" ca="1" si="15"/>
        <v>43609.874999999964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10</v>
      </c>
      <c r="AQ28" s="81">
        <f t="shared" si="0"/>
        <v>19</v>
      </c>
      <c r="AR28" s="81">
        <f t="shared" si="1"/>
        <v>4395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1.75</v>
      </c>
      <c r="AW28" s="81">
        <f t="shared" si="3"/>
        <v>221</v>
      </c>
      <c r="AX28" s="81">
        <f t="shared" si="3"/>
        <v>187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480</v>
      </c>
      <c r="BC28" s="81">
        <f t="shared" si="5"/>
        <v>187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43609.916666666628</v>
      </c>
      <c r="C29" s="205"/>
      <c r="D29" s="511">
        <v>480</v>
      </c>
      <c r="E29" s="511">
        <v>54</v>
      </c>
      <c r="F29" s="516">
        <v>1.75</v>
      </c>
      <c r="G29" s="51">
        <v>224</v>
      </c>
      <c r="H29" s="206">
        <v>185</v>
      </c>
      <c r="I29" s="322"/>
      <c r="J29" s="160"/>
      <c r="K29" s="65"/>
      <c r="L29" s="49"/>
      <c r="M29" s="511"/>
      <c r="N29" s="52"/>
      <c r="O29" s="54">
        <v>4446</v>
      </c>
      <c r="P29" s="511">
        <v>12</v>
      </c>
      <c r="Q29" s="52">
        <v>1</v>
      </c>
      <c r="R29" s="23">
        <f t="shared" si="13"/>
        <v>172</v>
      </c>
      <c r="S29" s="24">
        <f t="shared" si="13"/>
        <v>290</v>
      </c>
      <c r="T29" s="62"/>
      <c r="U29" s="62"/>
      <c r="V29" s="62"/>
      <c r="W29" s="114">
        <f t="shared" ca="1" si="6"/>
        <v>135362</v>
      </c>
      <c r="X29" s="115">
        <f ca="1">IFERROR(('Main Tab'!$D$10-W29)/'Main Tab'!$D$10,1)</f>
        <v>0.23786090716634387</v>
      </c>
      <c r="Y29" s="110"/>
      <c r="Z29" s="221">
        <v>3</v>
      </c>
      <c r="AA29" s="49"/>
      <c r="AB29" s="49"/>
      <c r="AC29" s="511"/>
      <c r="AD29" s="104"/>
      <c r="AE29" s="106"/>
      <c r="AF29" s="108"/>
      <c r="AI29" s="83">
        <f t="shared" ca="1" si="15"/>
        <v>43609.916666666628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12</v>
      </c>
      <c r="AQ29" s="81">
        <f t="shared" si="0"/>
        <v>1</v>
      </c>
      <c r="AR29" s="81">
        <f t="shared" si="1"/>
        <v>4446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1.75</v>
      </c>
      <c r="AW29" s="81">
        <f t="shared" si="3"/>
        <v>224</v>
      </c>
      <c r="AX29" s="81">
        <f t="shared" si="3"/>
        <v>185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480</v>
      </c>
      <c r="BC29" s="81">
        <f t="shared" si="5"/>
        <v>185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43609.958333333292</v>
      </c>
      <c r="C30" s="205"/>
      <c r="D30" s="511">
        <v>480</v>
      </c>
      <c r="E30" s="51">
        <v>54</v>
      </c>
      <c r="F30" s="516">
        <v>1.75</v>
      </c>
      <c r="G30" s="51">
        <v>222</v>
      </c>
      <c r="H30" s="206">
        <v>187</v>
      </c>
      <c r="I30" s="322"/>
      <c r="J30" s="160"/>
      <c r="K30" s="65"/>
      <c r="L30" s="49"/>
      <c r="M30" s="511"/>
      <c r="N30" s="52"/>
      <c r="O30" s="54">
        <v>4409</v>
      </c>
      <c r="P30" s="511">
        <v>10</v>
      </c>
      <c r="Q30" s="52">
        <v>21</v>
      </c>
      <c r="R30" s="23">
        <f t="shared" si="13"/>
        <v>182</v>
      </c>
      <c r="S30" s="24">
        <f t="shared" si="13"/>
        <v>311</v>
      </c>
      <c r="T30" s="62"/>
      <c r="U30" s="62"/>
      <c r="V30" s="62"/>
      <c r="W30" s="114">
        <f t="shared" ca="1" si="6"/>
        <v>135341</v>
      </c>
      <c r="X30" s="115">
        <f ca="1">IFERROR(('Main Tab'!$D$10-W30)/'Main Tab'!$D$10,1)</f>
        <v>0.23797914508355481</v>
      </c>
      <c r="Y30" s="110"/>
      <c r="Z30" s="221">
        <v>3</v>
      </c>
      <c r="AA30" s="49"/>
      <c r="AB30" s="49"/>
      <c r="AC30" s="511"/>
      <c r="AD30" s="104"/>
      <c r="AE30" s="106"/>
      <c r="AF30" s="108"/>
      <c r="AI30" s="83">
        <f t="shared" ca="1" si="15"/>
        <v>43609.958333333292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10</v>
      </c>
      <c r="AQ30" s="81">
        <f t="shared" si="0"/>
        <v>21</v>
      </c>
      <c r="AR30" s="81">
        <f t="shared" si="1"/>
        <v>4409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1.75</v>
      </c>
      <c r="AW30" s="81">
        <f t="shared" si="3"/>
        <v>222</v>
      </c>
      <c r="AX30" s="81">
        <f t="shared" si="3"/>
        <v>187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480</v>
      </c>
      <c r="BC30" s="81">
        <f t="shared" si="5"/>
        <v>187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43609.999999999956</v>
      </c>
      <c r="C31" s="205"/>
      <c r="D31" s="511">
        <v>479</v>
      </c>
      <c r="E31" s="51">
        <v>54</v>
      </c>
      <c r="F31" s="516">
        <v>1.75</v>
      </c>
      <c r="G31" s="51">
        <v>226</v>
      </c>
      <c r="H31" s="206">
        <v>189</v>
      </c>
      <c r="I31" s="322"/>
      <c r="J31" s="160"/>
      <c r="K31" s="65"/>
      <c r="L31" s="49"/>
      <c r="M31" s="511"/>
      <c r="N31" s="52"/>
      <c r="O31" s="54">
        <v>4423</v>
      </c>
      <c r="P31" s="511">
        <v>11</v>
      </c>
      <c r="Q31" s="52">
        <v>21</v>
      </c>
      <c r="R31" s="23">
        <f t="shared" si="13"/>
        <v>193</v>
      </c>
      <c r="S31" s="24">
        <f t="shared" si="13"/>
        <v>332</v>
      </c>
      <c r="T31" s="62"/>
      <c r="U31" s="62"/>
      <c r="V31" s="62"/>
      <c r="W31" s="114">
        <f t="shared" ca="1" si="6"/>
        <v>135320</v>
      </c>
      <c r="X31" s="115">
        <f ca="1">IFERROR(('Main Tab'!$D$10-W31)/'Main Tab'!$D$10,1)</f>
        <v>0.23809738300076574</v>
      </c>
      <c r="Y31" s="110" t="s">
        <v>415</v>
      </c>
      <c r="Z31" s="221">
        <v>3</v>
      </c>
      <c r="AA31" s="49"/>
      <c r="AB31" s="49"/>
      <c r="AC31" s="511"/>
      <c r="AD31" s="104"/>
      <c r="AE31" s="106"/>
      <c r="AF31" s="108"/>
      <c r="AI31" s="83">
        <f t="shared" ca="1" si="15"/>
        <v>43609.999999999956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ref="AO31:AO36" si="16">IF(Y31="","",Y31)</f>
        <v>Water Pumped- 2969</v>
      </c>
      <c r="AP31" s="81">
        <f t="shared" si="0"/>
        <v>11</v>
      </c>
      <c r="AQ31" s="81">
        <f t="shared" si="0"/>
        <v>21</v>
      </c>
      <c r="AR31" s="81">
        <f t="shared" si="1"/>
        <v>4423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1.75</v>
      </c>
      <c r="AW31" s="81">
        <f t="shared" si="3"/>
        <v>226</v>
      </c>
      <c r="AX31" s="81">
        <f t="shared" si="3"/>
        <v>189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479</v>
      </c>
      <c r="BC31" s="81">
        <f t="shared" si="5"/>
        <v>189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43610.041666666621</v>
      </c>
      <c r="C32" s="205"/>
      <c r="D32" s="511">
        <v>479</v>
      </c>
      <c r="E32" s="51">
        <v>54</v>
      </c>
      <c r="F32" s="516">
        <v>1.75</v>
      </c>
      <c r="G32" s="51">
        <v>231</v>
      </c>
      <c r="H32" s="206">
        <v>190</v>
      </c>
      <c r="I32" s="322"/>
      <c r="J32" s="160"/>
      <c r="K32" s="65"/>
      <c r="L32" s="49"/>
      <c r="M32" s="511"/>
      <c r="N32" s="52"/>
      <c r="O32" s="54">
        <v>4468</v>
      </c>
      <c r="P32" s="511">
        <v>12</v>
      </c>
      <c r="Q32" s="52">
        <v>22</v>
      </c>
      <c r="R32" s="23">
        <f t="shared" ref="R32:S37" si="17">P32+R31</f>
        <v>205</v>
      </c>
      <c r="S32" s="24">
        <f t="shared" si="17"/>
        <v>354</v>
      </c>
      <c r="T32" s="62"/>
      <c r="U32" s="62"/>
      <c r="V32" s="62"/>
      <c r="W32" s="114">
        <f t="shared" ca="1" si="6"/>
        <v>135298</v>
      </c>
      <c r="X32" s="115">
        <f ca="1">IFERROR(('Main Tab'!$D$10-W32)/'Main Tab'!$D$10,1)</f>
        <v>0.23822125129498672</v>
      </c>
      <c r="Y32" s="110" t="s">
        <v>416</v>
      </c>
      <c r="Z32" s="221">
        <v>3</v>
      </c>
      <c r="AA32" s="49"/>
      <c r="AB32" s="49"/>
      <c r="AC32" s="511"/>
      <c r="AD32" s="104"/>
      <c r="AE32" s="106"/>
      <c r="AF32" s="108"/>
      <c r="AI32" s="83">
        <f t="shared" ca="1" si="15"/>
        <v>43610.041666666621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16"/>
        <v>Accum- 207833</v>
      </c>
      <c r="AP32" s="81">
        <f t="shared" si="0"/>
        <v>12</v>
      </c>
      <c r="AQ32" s="81">
        <f t="shared" si="0"/>
        <v>22</v>
      </c>
      <c r="AR32" s="81">
        <f t="shared" si="1"/>
        <v>4468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1.75</v>
      </c>
      <c r="AW32" s="81">
        <f t="shared" si="3"/>
        <v>231</v>
      </c>
      <c r="AX32" s="81">
        <f t="shared" si="3"/>
        <v>190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479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43610.083333333285</v>
      </c>
      <c r="C33" s="205"/>
      <c r="D33" s="511">
        <v>478</v>
      </c>
      <c r="E33" s="51">
        <v>54</v>
      </c>
      <c r="F33" s="516">
        <v>1.75</v>
      </c>
      <c r="G33" s="51">
        <v>228</v>
      </c>
      <c r="H33" s="206">
        <v>188</v>
      </c>
      <c r="I33" s="322"/>
      <c r="J33" s="160"/>
      <c r="K33" s="65"/>
      <c r="L33" s="49"/>
      <c r="M33" s="511"/>
      <c r="N33" s="52"/>
      <c r="O33" s="54">
        <v>4401</v>
      </c>
      <c r="P33" s="511">
        <v>10</v>
      </c>
      <c r="Q33" s="52">
        <v>21</v>
      </c>
      <c r="R33" s="23">
        <f t="shared" si="17"/>
        <v>215</v>
      </c>
      <c r="S33" s="24">
        <f t="shared" si="17"/>
        <v>375</v>
      </c>
      <c r="T33" s="62"/>
      <c r="U33" s="62"/>
      <c r="V33" s="62"/>
      <c r="W33" s="114">
        <f t="shared" ca="1" si="6"/>
        <v>135277</v>
      </c>
      <c r="X33" s="115">
        <f ca="1">IFERROR(('Main Tab'!$D$10-W33)/'Main Tab'!$D$10,1)</f>
        <v>0.23833948921219764</v>
      </c>
      <c r="Y33" s="110" t="s">
        <v>417</v>
      </c>
      <c r="Z33" s="221">
        <v>3</v>
      </c>
      <c r="AA33" s="49"/>
      <c r="AB33" s="49"/>
      <c r="AC33" s="511"/>
      <c r="AD33" s="104"/>
      <c r="AE33" s="106"/>
      <c r="AF33" s="108"/>
      <c r="AI33" s="83">
        <f t="shared" ca="1" si="15"/>
        <v>43610.083333333285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16"/>
        <v>OT #1- 0.10 OT #2- 11'0</v>
      </c>
      <c r="AP33" s="81">
        <f t="shared" si="0"/>
        <v>10</v>
      </c>
      <c r="AQ33" s="81">
        <f t="shared" si="0"/>
        <v>21</v>
      </c>
      <c r="AR33" s="81">
        <f t="shared" si="1"/>
        <v>4401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1.75</v>
      </c>
      <c r="AW33" s="81">
        <f t="shared" si="3"/>
        <v>228</v>
      </c>
      <c r="AX33" s="81">
        <f t="shared" si="3"/>
        <v>188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478</v>
      </c>
      <c r="BC33" s="81">
        <f t="shared" si="5"/>
        <v>188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43610.124999999949</v>
      </c>
      <c r="C34" s="205"/>
      <c r="D34" s="511">
        <v>477</v>
      </c>
      <c r="E34" s="51">
        <v>54</v>
      </c>
      <c r="F34" s="516">
        <v>1.75</v>
      </c>
      <c r="G34" s="51">
        <v>230</v>
      </c>
      <c r="H34" s="206">
        <v>187</v>
      </c>
      <c r="I34" s="322"/>
      <c r="J34" s="160"/>
      <c r="K34" s="65"/>
      <c r="L34" s="49"/>
      <c r="M34" s="511"/>
      <c r="N34" s="52"/>
      <c r="O34" s="54">
        <v>4382</v>
      </c>
      <c r="P34" s="511">
        <v>11</v>
      </c>
      <c r="Q34" s="52">
        <v>22</v>
      </c>
      <c r="R34" s="23">
        <f t="shared" si="17"/>
        <v>226</v>
      </c>
      <c r="S34" s="24">
        <f t="shared" si="17"/>
        <v>397</v>
      </c>
      <c r="T34" s="62"/>
      <c r="U34" s="62"/>
      <c r="V34" s="62"/>
      <c r="W34" s="114">
        <f t="shared" ca="1" si="6"/>
        <v>135255</v>
      </c>
      <c r="X34" s="115">
        <f ca="1">IFERROR(('Main Tab'!$D$10-W34)/'Main Tab'!$D$10,1)</f>
        <v>0.23846335750641862</v>
      </c>
      <c r="Y34" s="110" t="s">
        <v>418</v>
      </c>
      <c r="Z34" s="221">
        <v>3</v>
      </c>
      <c r="AA34" s="49"/>
      <c r="AB34" s="49"/>
      <c r="AC34" s="511"/>
      <c r="AD34" s="104"/>
      <c r="AE34" s="106"/>
      <c r="AF34" s="108"/>
      <c r="AI34" s="83">
        <f t="shared" ca="1" si="15"/>
        <v>43610.124999999949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16"/>
        <v>BBL Meter- 43489</v>
      </c>
      <c r="AP34" s="81">
        <f t="shared" si="0"/>
        <v>11</v>
      </c>
      <c r="AQ34" s="81">
        <f t="shared" si="0"/>
        <v>22</v>
      </c>
      <c r="AR34" s="81">
        <f t="shared" si="1"/>
        <v>4382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1.75</v>
      </c>
      <c r="AW34" s="81">
        <f t="shared" si="3"/>
        <v>230</v>
      </c>
      <c r="AX34" s="81">
        <f t="shared" si="3"/>
        <v>187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477</v>
      </c>
      <c r="BC34" s="81">
        <f t="shared" si="5"/>
        <v>187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43610.166666666613</v>
      </c>
      <c r="C35" s="205"/>
      <c r="D35" s="511">
        <v>476</v>
      </c>
      <c r="E35" s="51">
        <v>54</v>
      </c>
      <c r="F35" s="516">
        <v>1.75</v>
      </c>
      <c r="G35" s="51">
        <v>229</v>
      </c>
      <c r="H35" s="206">
        <v>186</v>
      </c>
      <c r="I35" s="322"/>
      <c r="J35" s="160"/>
      <c r="K35" s="65"/>
      <c r="L35" s="49"/>
      <c r="M35" s="511"/>
      <c r="N35" s="52"/>
      <c r="O35" s="54">
        <v>4366</v>
      </c>
      <c r="P35" s="511">
        <v>10</v>
      </c>
      <c r="Q35" s="52">
        <v>20</v>
      </c>
      <c r="R35" s="23">
        <f t="shared" si="17"/>
        <v>236</v>
      </c>
      <c r="S35" s="24">
        <f t="shared" si="17"/>
        <v>417</v>
      </c>
      <c r="T35" s="62"/>
      <c r="U35" s="62"/>
      <c r="V35" s="62"/>
      <c r="W35" s="114">
        <f t="shared" ca="1" si="6"/>
        <v>135235</v>
      </c>
      <c r="X35" s="115">
        <f ca="1">IFERROR(('Main Tab'!$D$10-W35)/'Main Tab'!$D$10,1)</f>
        <v>0.23857596504661951</v>
      </c>
      <c r="Y35" s="110"/>
      <c r="Z35" s="221">
        <v>3</v>
      </c>
      <c r="AA35" s="49"/>
      <c r="AB35" s="49"/>
      <c r="AC35" s="511"/>
      <c r="AD35" s="104"/>
      <c r="AE35" s="106"/>
      <c r="AF35" s="108"/>
      <c r="AI35" s="83">
        <f t="shared" ca="1" si="15"/>
        <v>43610.166666666613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16"/>
        <v/>
      </c>
      <c r="AP35" s="81">
        <f t="shared" si="0"/>
        <v>10</v>
      </c>
      <c r="AQ35" s="81">
        <f t="shared" si="0"/>
        <v>20</v>
      </c>
      <c r="AR35" s="81">
        <f t="shared" si="1"/>
        <v>4366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1.75</v>
      </c>
      <c r="AW35" s="81">
        <f t="shared" si="3"/>
        <v>229</v>
      </c>
      <c r="AX35" s="81">
        <f t="shared" si="3"/>
        <v>186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476</v>
      </c>
      <c r="BC35" s="81">
        <f t="shared" si="5"/>
        <v>186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43610.208333333278</v>
      </c>
      <c r="C36" s="205"/>
      <c r="D36" s="511">
        <v>476</v>
      </c>
      <c r="E36" s="51">
        <v>54</v>
      </c>
      <c r="F36" s="516">
        <v>1.75</v>
      </c>
      <c r="G36" s="51">
        <v>225</v>
      </c>
      <c r="H36" s="206">
        <v>188</v>
      </c>
      <c r="I36" s="322"/>
      <c r="J36" s="160"/>
      <c r="K36" s="65"/>
      <c r="L36" s="49"/>
      <c r="M36" s="511"/>
      <c r="N36" s="52"/>
      <c r="O36" s="54">
        <v>4429</v>
      </c>
      <c r="P36" s="511">
        <v>11</v>
      </c>
      <c r="Q36" s="52">
        <v>22</v>
      </c>
      <c r="R36" s="23">
        <f t="shared" si="17"/>
        <v>247</v>
      </c>
      <c r="S36" s="24">
        <f t="shared" si="17"/>
        <v>439</v>
      </c>
      <c r="T36" s="62"/>
      <c r="U36" s="62"/>
      <c r="V36" s="62"/>
      <c r="W36" s="114">
        <f t="shared" ca="1" si="6"/>
        <v>135213</v>
      </c>
      <c r="X36" s="115">
        <f ca="1">IFERROR(('Main Tab'!$D$10-W36)/'Main Tab'!$D$10,1)</f>
        <v>0.23869983334084049</v>
      </c>
      <c r="Y36" s="110"/>
      <c r="Z36" s="221">
        <v>3</v>
      </c>
      <c r="AA36" s="49"/>
      <c r="AB36" s="49"/>
      <c r="AC36" s="511"/>
      <c r="AD36" s="104"/>
      <c r="AE36" s="106"/>
      <c r="AF36" s="108"/>
      <c r="AI36" s="83">
        <f t="shared" ca="1" si="15"/>
        <v>43610.208333333278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16"/>
        <v/>
      </c>
      <c r="AP36" s="81">
        <f t="shared" si="0"/>
        <v>11</v>
      </c>
      <c r="AQ36" s="81">
        <f t="shared" si="0"/>
        <v>22</v>
      </c>
      <c r="AR36" s="81">
        <f t="shared" si="1"/>
        <v>4429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1.75</v>
      </c>
      <c r="AW36" s="81">
        <f t="shared" si="3"/>
        <v>225</v>
      </c>
      <c r="AX36" s="81">
        <f t="shared" si="3"/>
        <v>188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476</v>
      </c>
      <c r="BC36" s="81">
        <f t="shared" si="5"/>
        <v>188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43610.249999999942</v>
      </c>
      <c r="C37" s="207"/>
      <c r="D37" s="208">
        <v>476</v>
      </c>
      <c r="E37" s="51">
        <v>54</v>
      </c>
      <c r="F37" s="516">
        <v>1.75</v>
      </c>
      <c r="G37" s="209">
        <v>216</v>
      </c>
      <c r="H37" s="216">
        <v>183</v>
      </c>
      <c r="I37" s="323"/>
      <c r="J37" s="161"/>
      <c r="K37" s="66"/>
      <c r="L37" s="55"/>
      <c r="M37" s="512"/>
      <c r="N37" s="58"/>
      <c r="O37" s="60">
        <v>4241</v>
      </c>
      <c r="P37" s="511">
        <v>8</v>
      </c>
      <c r="Q37" s="52">
        <v>20</v>
      </c>
      <c r="R37" s="25">
        <f t="shared" si="17"/>
        <v>255</v>
      </c>
      <c r="S37" s="26">
        <f t="shared" si="17"/>
        <v>459</v>
      </c>
      <c r="T37" s="63"/>
      <c r="U37" s="63"/>
      <c r="V37" s="63"/>
      <c r="W37" s="116">
        <f t="shared" ca="1" si="6"/>
        <v>135193</v>
      </c>
      <c r="X37" s="117">
        <f ca="1">IFERROR(('Main Tab'!$D$10-W37)/'Main Tab'!$D$10,1)</f>
        <v>0.23881244088104139</v>
      </c>
      <c r="Y37" s="221"/>
      <c r="Z37" s="221">
        <v>3</v>
      </c>
      <c r="AA37" s="55"/>
      <c r="AB37" s="55"/>
      <c r="AC37" s="512"/>
      <c r="AD37" s="105"/>
      <c r="AE37" s="107"/>
      <c r="AF37" s="109"/>
      <c r="AI37" s="85">
        <f t="shared" ca="1" si="15"/>
        <v>43610.249999999942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8</v>
      </c>
      <c r="AQ37" s="86">
        <f t="shared" si="0"/>
        <v>20</v>
      </c>
      <c r="AR37" s="86">
        <f t="shared" si="1"/>
        <v>4241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1.75</v>
      </c>
      <c r="AW37" s="86">
        <f t="shared" si="3"/>
        <v>216</v>
      </c>
      <c r="AX37" s="86">
        <f t="shared" si="3"/>
        <v>183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476</v>
      </c>
      <c r="BC37" s="86">
        <f t="shared" si="5"/>
        <v>183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513" t="s">
        <v>7</v>
      </c>
      <c r="D40" s="513" t="s">
        <v>117</v>
      </c>
      <c r="E40" s="513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515"/>
      <c r="E41" s="515"/>
      <c r="F41" s="622"/>
      <c r="G41" s="622"/>
      <c r="H41" s="623"/>
    </row>
    <row r="42" spans="2:58" x14ac:dyDescent="0.25">
      <c r="B42" s="54"/>
      <c r="C42" s="147"/>
      <c r="D42" s="511"/>
      <c r="E42" s="511"/>
      <c r="F42" s="612"/>
      <c r="G42" s="612"/>
      <c r="H42" s="613"/>
    </row>
    <row r="43" spans="2:58" x14ac:dyDescent="0.25">
      <c r="B43" s="54"/>
      <c r="C43" s="147"/>
      <c r="D43" s="511"/>
      <c r="E43" s="511"/>
      <c r="F43" s="612"/>
      <c r="G43" s="612"/>
      <c r="H43" s="613"/>
    </row>
    <row r="44" spans="2:58" x14ac:dyDescent="0.25">
      <c r="B44" s="54"/>
      <c r="C44" s="147"/>
      <c r="D44" s="511"/>
      <c r="E44" s="511"/>
      <c r="F44" s="612"/>
      <c r="G44" s="612"/>
      <c r="H44" s="613"/>
    </row>
    <row r="45" spans="2:58" x14ac:dyDescent="0.25">
      <c r="B45" s="54"/>
      <c r="C45" s="147"/>
      <c r="D45" s="511"/>
      <c r="E45" s="511"/>
      <c r="F45" s="612"/>
      <c r="G45" s="612"/>
      <c r="H45" s="613"/>
    </row>
    <row r="46" spans="2:58" x14ac:dyDescent="0.25">
      <c r="B46" s="54"/>
      <c r="C46" s="147"/>
      <c r="D46" s="511"/>
      <c r="E46" s="511"/>
      <c r="F46" s="612"/>
      <c r="G46" s="612"/>
      <c r="H46" s="613"/>
    </row>
    <row r="47" spans="2:58" x14ac:dyDescent="0.25">
      <c r="B47" s="54"/>
      <c r="C47" s="147"/>
      <c r="D47" s="511"/>
      <c r="E47" s="511"/>
      <c r="F47" s="612"/>
      <c r="G47" s="612"/>
      <c r="H47" s="613"/>
    </row>
    <row r="48" spans="2:58" x14ac:dyDescent="0.25">
      <c r="B48" s="54"/>
      <c r="C48" s="147"/>
      <c r="D48" s="511"/>
      <c r="E48" s="511"/>
      <c r="F48" s="612"/>
      <c r="G48" s="612"/>
      <c r="H48" s="613"/>
    </row>
    <row r="49" spans="2:8" x14ac:dyDescent="0.25">
      <c r="B49" s="54"/>
      <c r="C49" s="147"/>
      <c r="D49" s="511"/>
      <c r="E49" s="511"/>
      <c r="F49" s="612"/>
      <c r="G49" s="612"/>
      <c r="H49" s="613"/>
    </row>
    <row r="50" spans="2:8" x14ac:dyDescent="0.25">
      <c r="B50" s="54"/>
      <c r="C50" s="147"/>
      <c r="D50" s="511"/>
      <c r="E50" s="511"/>
      <c r="F50" s="612"/>
      <c r="G50" s="612"/>
      <c r="H50" s="613"/>
    </row>
    <row r="51" spans="2:8" x14ac:dyDescent="0.25">
      <c r="B51" s="54"/>
      <c r="C51" s="147"/>
      <c r="D51" s="511"/>
      <c r="E51" s="511"/>
      <c r="F51" s="612"/>
      <c r="G51" s="612"/>
      <c r="H51" s="613"/>
    </row>
    <row r="52" spans="2:8" x14ac:dyDescent="0.25">
      <c r="B52" s="54"/>
      <c r="C52" s="147"/>
      <c r="D52" s="511"/>
      <c r="E52" s="511"/>
      <c r="F52" s="612"/>
      <c r="G52" s="612"/>
      <c r="H52" s="613"/>
    </row>
    <row r="53" spans="2:8" x14ac:dyDescent="0.25">
      <c r="B53" s="54"/>
      <c r="C53" s="147"/>
      <c r="D53" s="511"/>
      <c r="E53" s="511"/>
      <c r="F53" s="612"/>
      <c r="G53" s="612"/>
      <c r="H53" s="613"/>
    </row>
    <row r="54" spans="2:8" x14ac:dyDescent="0.25">
      <c r="B54" s="54"/>
      <c r="C54" s="147"/>
      <c r="D54" s="511"/>
      <c r="E54" s="511"/>
      <c r="F54" s="612"/>
      <c r="G54" s="612"/>
      <c r="H54" s="613"/>
    </row>
    <row r="55" spans="2:8" x14ac:dyDescent="0.25">
      <c r="B55" s="54"/>
      <c r="C55" s="147"/>
      <c r="D55" s="511"/>
      <c r="E55" s="511"/>
      <c r="F55" s="612"/>
      <c r="G55" s="612"/>
      <c r="H55" s="613"/>
    </row>
    <row r="56" spans="2:8" x14ac:dyDescent="0.25">
      <c r="B56" s="54"/>
      <c r="C56" s="147"/>
      <c r="D56" s="511"/>
      <c r="E56" s="511"/>
      <c r="F56" s="612"/>
      <c r="G56" s="612"/>
      <c r="H56" s="613"/>
    </row>
    <row r="57" spans="2:8" x14ac:dyDescent="0.25">
      <c r="B57" s="54"/>
      <c r="C57" s="147"/>
      <c r="D57" s="511"/>
      <c r="E57" s="511"/>
      <c r="F57" s="612"/>
      <c r="G57" s="612"/>
      <c r="H57" s="613"/>
    </row>
    <row r="58" spans="2:8" x14ac:dyDescent="0.25">
      <c r="B58" s="54"/>
      <c r="C58" s="147"/>
      <c r="D58" s="511"/>
      <c r="E58" s="511"/>
      <c r="F58" s="612"/>
      <c r="G58" s="612"/>
      <c r="H58" s="613"/>
    </row>
    <row r="59" spans="2:8" x14ac:dyDescent="0.25">
      <c r="B59" s="54"/>
      <c r="C59" s="147"/>
      <c r="D59" s="511"/>
      <c r="E59" s="511"/>
      <c r="F59" s="612"/>
      <c r="G59" s="612"/>
      <c r="H59" s="613"/>
    </row>
    <row r="60" spans="2:8" x14ac:dyDescent="0.25">
      <c r="B60" s="54"/>
      <c r="C60" s="147"/>
      <c r="D60" s="511"/>
      <c r="E60" s="511"/>
      <c r="F60" s="612"/>
      <c r="G60" s="612"/>
      <c r="H60" s="613"/>
    </row>
    <row r="61" spans="2:8" x14ac:dyDescent="0.25">
      <c r="B61" s="54"/>
      <c r="C61" s="147"/>
      <c r="D61" s="511"/>
      <c r="E61" s="511"/>
      <c r="F61" s="612"/>
      <c r="G61" s="612"/>
      <c r="H61" s="613"/>
    </row>
    <row r="62" spans="2:8" x14ac:dyDescent="0.25">
      <c r="B62" s="54"/>
      <c r="C62" s="147"/>
      <c r="D62" s="511"/>
      <c r="E62" s="511"/>
      <c r="F62" s="612"/>
      <c r="G62" s="612"/>
      <c r="H62" s="613"/>
    </row>
    <row r="63" spans="2:8" x14ac:dyDescent="0.25">
      <c r="B63" s="54"/>
      <c r="C63" s="147"/>
      <c r="D63" s="511"/>
      <c r="E63" s="511"/>
      <c r="F63" s="612"/>
      <c r="G63" s="612"/>
      <c r="H63" s="613"/>
    </row>
    <row r="64" spans="2:8" x14ac:dyDescent="0.25">
      <c r="B64" s="54"/>
      <c r="C64" s="147"/>
      <c r="D64" s="511"/>
      <c r="E64" s="511"/>
      <c r="F64" s="612"/>
      <c r="G64" s="612"/>
      <c r="H64" s="613"/>
    </row>
    <row r="65" spans="2:8" x14ac:dyDescent="0.25">
      <c r="B65" s="54"/>
      <c r="C65" s="147"/>
      <c r="D65" s="511"/>
      <c r="E65" s="511"/>
      <c r="F65" s="612"/>
      <c r="G65" s="612"/>
      <c r="H65" s="613"/>
    </row>
    <row r="66" spans="2:8" x14ac:dyDescent="0.25">
      <c r="B66" s="54"/>
      <c r="C66" s="147"/>
      <c r="D66" s="511"/>
      <c r="E66" s="511"/>
      <c r="F66" s="612"/>
      <c r="G66" s="612"/>
      <c r="H66" s="613"/>
    </row>
    <row r="67" spans="2:8" x14ac:dyDescent="0.25">
      <c r="B67" s="54"/>
      <c r="C67" s="147"/>
      <c r="D67" s="511"/>
      <c r="E67" s="511"/>
      <c r="F67" s="612"/>
      <c r="G67" s="612"/>
      <c r="H67" s="613"/>
    </row>
    <row r="68" spans="2:8" x14ac:dyDescent="0.25">
      <c r="B68" s="54"/>
      <c r="C68" s="147"/>
      <c r="D68" s="511"/>
      <c r="E68" s="511"/>
      <c r="F68" s="612"/>
      <c r="G68" s="612"/>
      <c r="H68" s="613"/>
    </row>
    <row r="69" spans="2:8" x14ac:dyDescent="0.25">
      <c r="B69" s="54"/>
      <c r="C69" s="147"/>
      <c r="D69" s="511"/>
      <c r="E69" s="511"/>
      <c r="F69" s="612"/>
      <c r="G69" s="612"/>
      <c r="H69" s="613"/>
    </row>
    <row r="70" spans="2:8" x14ac:dyDescent="0.25">
      <c r="B70" s="54"/>
      <c r="C70" s="147"/>
      <c r="D70" s="511"/>
      <c r="E70" s="511"/>
      <c r="F70" s="612"/>
      <c r="G70" s="612"/>
      <c r="H70" s="613"/>
    </row>
    <row r="71" spans="2:8" x14ac:dyDescent="0.25">
      <c r="B71" s="54"/>
      <c r="C71" s="147"/>
      <c r="D71" s="511"/>
      <c r="E71" s="511"/>
      <c r="F71" s="612"/>
      <c r="G71" s="612"/>
      <c r="H71" s="613"/>
    </row>
    <row r="72" spans="2:8" x14ac:dyDescent="0.25">
      <c r="B72" s="54"/>
      <c r="C72" s="147"/>
      <c r="D72" s="511"/>
      <c r="E72" s="511"/>
      <c r="F72" s="612"/>
      <c r="G72" s="612"/>
      <c r="H72" s="613"/>
    </row>
    <row r="73" spans="2:8" x14ac:dyDescent="0.25">
      <c r="B73" s="54"/>
      <c r="C73" s="147"/>
      <c r="D73" s="511"/>
      <c r="E73" s="511"/>
      <c r="F73" s="612"/>
      <c r="G73" s="612"/>
      <c r="H73" s="613"/>
    </row>
    <row r="74" spans="2:8" x14ac:dyDescent="0.25">
      <c r="B74" s="54"/>
      <c r="C74" s="147"/>
      <c r="D74" s="511"/>
      <c r="E74" s="511"/>
      <c r="F74" s="612"/>
      <c r="G74" s="612"/>
      <c r="H74" s="613"/>
    </row>
    <row r="75" spans="2:8" x14ac:dyDescent="0.25">
      <c r="B75" s="54"/>
      <c r="C75" s="147"/>
      <c r="D75" s="511"/>
      <c r="E75" s="511"/>
      <c r="F75" s="612"/>
      <c r="G75" s="612"/>
      <c r="H75" s="613"/>
    </row>
    <row r="76" spans="2:8" x14ac:dyDescent="0.25">
      <c r="B76" s="54"/>
      <c r="C76" s="147"/>
      <c r="D76" s="511"/>
      <c r="E76" s="511"/>
      <c r="F76" s="612"/>
      <c r="G76" s="612"/>
      <c r="H76" s="613"/>
    </row>
    <row r="77" spans="2:8" x14ac:dyDescent="0.25">
      <c r="B77" s="54"/>
      <c r="C77" s="147"/>
      <c r="D77" s="511"/>
      <c r="E77" s="511"/>
      <c r="F77" s="612"/>
      <c r="G77" s="612"/>
      <c r="H77" s="613"/>
    </row>
    <row r="78" spans="2:8" x14ac:dyDescent="0.25">
      <c r="B78" s="54"/>
      <c r="C78" s="147"/>
      <c r="D78" s="511"/>
      <c r="E78" s="511"/>
      <c r="F78" s="612"/>
      <c r="G78" s="612"/>
      <c r="H78" s="613"/>
    </row>
    <row r="79" spans="2:8" x14ac:dyDescent="0.25">
      <c r="B79" s="54"/>
      <c r="C79" s="147"/>
      <c r="D79" s="511"/>
      <c r="E79" s="511"/>
      <c r="F79" s="612"/>
      <c r="G79" s="612"/>
      <c r="H79" s="613"/>
    </row>
    <row r="80" spans="2:8" x14ac:dyDescent="0.25">
      <c r="B80" s="54"/>
      <c r="C80" s="147"/>
      <c r="D80" s="511"/>
      <c r="E80" s="511"/>
      <c r="F80" s="612"/>
      <c r="G80" s="612"/>
      <c r="H80" s="613"/>
    </row>
    <row r="81" spans="2:8" x14ac:dyDescent="0.25">
      <c r="B81" s="54"/>
      <c r="C81" s="147"/>
      <c r="D81" s="511"/>
      <c r="E81" s="511"/>
      <c r="F81" s="612"/>
      <c r="G81" s="612"/>
      <c r="H81" s="613"/>
    </row>
    <row r="82" spans="2:8" x14ac:dyDescent="0.25">
      <c r="B82" s="54"/>
      <c r="C82" s="147"/>
      <c r="D82" s="511"/>
      <c r="E82" s="511"/>
      <c r="F82" s="612"/>
      <c r="G82" s="612"/>
      <c r="H82" s="613"/>
    </row>
    <row r="83" spans="2:8" x14ac:dyDescent="0.25">
      <c r="B83" s="54"/>
      <c r="C83" s="147"/>
      <c r="D83" s="511"/>
      <c r="E83" s="511"/>
      <c r="F83" s="612"/>
      <c r="G83" s="612"/>
      <c r="H83" s="613"/>
    </row>
    <row r="84" spans="2:8" x14ac:dyDescent="0.25">
      <c r="B84" s="54"/>
      <c r="C84" s="147"/>
      <c r="D84" s="511"/>
      <c r="E84" s="511"/>
      <c r="F84" s="612"/>
      <c r="G84" s="612"/>
      <c r="H84" s="613"/>
    </row>
    <row r="85" spans="2:8" x14ac:dyDescent="0.25">
      <c r="B85" s="54"/>
      <c r="C85" s="147"/>
      <c r="D85" s="511"/>
      <c r="E85" s="511"/>
      <c r="F85" s="612"/>
      <c r="G85" s="612"/>
      <c r="H85" s="613"/>
    </row>
    <row r="86" spans="2:8" x14ac:dyDescent="0.25">
      <c r="B86" s="54"/>
      <c r="C86" s="147"/>
      <c r="D86" s="511"/>
      <c r="E86" s="511"/>
      <c r="F86" s="612"/>
      <c r="G86" s="612"/>
      <c r="H86" s="613"/>
    </row>
    <row r="87" spans="2:8" x14ac:dyDescent="0.25">
      <c r="B87" s="54"/>
      <c r="C87" s="147"/>
      <c r="D87" s="511"/>
      <c r="E87" s="511"/>
      <c r="F87" s="612"/>
      <c r="G87" s="612"/>
      <c r="H87" s="613"/>
    </row>
    <row r="88" spans="2:8" x14ac:dyDescent="0.25">
      <c r="B88" s="54"/>
      <c r="C88" s="147"/>
      <c r="D88" s="511"/>
      <c r="E88" s="511"/>
      <c r="F88" s="612"/>
      <c r="G88" s="612"/>
      <c r="H88" s="613"/>
    </row>
    <row r="89" spans="2:8" x14ac:dyDescent="0.25">
      <c r="B89" s="54"/>
      <c r="C89" s="147"/>
      <c r="D89" s="511"/>
      <c r="E89" s="511"/>
      <c r="F89" s="612"/>
      <c r="G89" s="612"/>
      <c r="H89" s="613"/>
    </row>
    <row r="90" spans="2:8" x14ac:dyDescent="0.25">
      <c r="B90" s="54"/>
      <c r="C90" s="147"/>
      <c r="D90" s="511"/>
      <c r="E90" s="511"/>
      <c r="F90" s="612"/>
      <c r="G90" s="612"/>
      <c r="H90" s="613"/>
    </row>
    <row r="91" spans="2:8" x14ac:dyDescent="0.25">
      <c r="B91" s="54"/>
      <c r="C91" s="147"/>
      <c r="D91" s="511"/>
      <c r="E91" s="511"/>
      <c r="F91" s="612"/>
      <c r="G91" s="612"/>
      <c r="H91" s="613"/>
    </row>
    <row r="92" spans="2:8" x14ac:dyDescent="0.25">
      <c r="B92" s="54"/>
      <c r="C92" s="147"/>
      <c r="D92" s="511"/>
      <c r="E92" s="511"/>
      <c r="F92" s="612"/>
      <c r="G92" s="612"/>
      <c r="H92" s="613"/>
    </row>
    <row r="93" spans="2:8" x14ac:dyDescent="0.25">
      <c r="B93" s="54"/>
      <c r="C93" s="147"/>
      <c r="D93" s="511"/>
      <c r="E93" s="511"/>
      <c r="F93" s="612"/>
      <c r="G93" s="612"/>
      <c r="H93" s="613"/>
    </row>
    <row r="94" spans="2:8" x14ac:dyDescent="0.25">
      <c r="B94" s="54"/>
      <c r="C94" s="147"/>
      <c r="D94" s="511"/>
      <c r="E94" s="511"/>
      <c r="F94" s="612"/>
      <c r="G94" s="612"/>
      <c r="H94" s="613"/>
    </row>
    <row r="95" spans="2:8" x14ac:dyDescent="0.25">
      <c r="B95" s="54"/>
      <c r="C95" s="147"/>
      <c r="D95" s="511"/>
      <c r="E95" s="511"/>
      <c r="F95" s="612"/>
      <c r="G95" s="612"/>
      <c r="H95" s="613"/>
    </row>
    <row r="96" spans="2:8" x14ac:dyDescent="0.25">
      <c r="B96" s="54"/>
      <c r="C96" s="147"/>
      <c r="D96" s="511"/>
      <c r="E96" s="511"/>
      <c r="F96" s="612"/>
      <c r="G96" s="612"/>
      <c r="H96" s="613"/>
    </row>
    <row r="97" spans="2:8" x14ac:dyDescent="0.25">
      <c r="B97" s="54"/>
      <c r="C97" s="147"/>
      <c r="D97" s="511"/>
      <c r="E97" s="511"/>
      <c r="F97" s="612"/>
      <c r="G97" s="612"/>
      <c r="H97" s="613"/>
    </row>
    <row r="98" spans="2:8" x14ac:dyDescent="0.25">
      <c r="B98" s="54"/>
      <c r="C98" s="147"/>
      <c r="D98" s="511"/>
      <c r="E98" s="511"/>
      <c r="F98" s="612"/>
      <c r="G98" s="612"/>
      <c r="H98" s="613"/>
    </row>
    <row r="99" spans="2:8" x14ac:dyDescent="0.25">
      <c r="B99" s="54"/>
      <c r="C99" s="147"/>
      <c r="D99" s="511"/>
      <c r="E99" s="511"/>
      <c r="F99" s="612"/>
      <c r="G99" s="612"/>
      <c r="H99" s="613"/>
    </row>
    <row r="100" spans="2:8" ht="15.75" thickBot="1" x14ac:dyDescent="0.3">
      <c r="B100" s="60"/>
      <c r="C100" s="148"/>
      <c r="D100" s="512"/>
      <c r="E100" s="512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00000000-0002-0000-06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8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68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>
    <tabColor theme="1"/>
    <pageSetUpPr fitToPage="1"/>
  </sheetPr>
  <dimension ref="B1:BF101"/>
  <sheetViews>
    <sheetView showGridLines="0" zoomScaleNormal="100" zoomScaleSheetLayoutView="50" workbookViewId="0">
      <selection activeCell="Q38" sqref="Q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43608</v>
      </c>
      <c r="N5" s="567" t="str">
        <f ca="1">"Oil Sales for "&amp;TEXT(L5,"MM-DD-YY")</f>
        <v>Oil Sales for 05-23-19</v>
      </c>
      <c r="O5" s="568"/>
      <c r="P5" s="96">
        <f>SUM(AC14:AC37)</f>
        <v>421.89</v>
      </c>
      <c r="Q5" s="10"/>
      <c r="R5" s="610" t="str">
        <f ca="1">"Flare Total For "&amp;TEXT(L5,"MM-DD-YY")</f>
        <v>Flare Total For 05-23-19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248</v>
      </c>
      <c r="M6" s="10"/>
      <c r="N6" s="571" t="str">
        <f ca="1">"Gas Sales for "&amp;TEXT(L5,"MM-DD-YY")</f>
        <v>Gas Sales for 05-23-19</v>
      </c>
      <c r="O6" s="572"/>
      <c r="P6" s="132">
        <v>4505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470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03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506" t="s">
        <v>3</v>
      </c>
      <c r="F11" s="506" t="s">
        <v>31</v>
      </c>
      <c r="G11" s="506" t="s">
        <v>32</v>
      </c>
      <c r="H11" s="50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06" t="s">
        <v>40</v>
      </c>
      <c r="N11" s="507" t="s">
        <v>42</v>
      </c>
      <c r="O11" s="38" t="s">
        <v>2</v>
      </c>
      <c r="P11" s="506" t="s">
        <v>6</v>
      </c>
      <c r="Q11" s="50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06" t="s">
        <v>6</v>
      </c>
      <c r="AD11" s="506" t="s">
        <v>102</v>
      </c>
      <c r="AE11" s="506" t="s">
        <v>50</v>
      </c>
      <c r="AF11" s="50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498</v>
      </c>
      <c r="E14" s="196">
        <v>54</v>
      </c>
      <c r="F14" s="196">
        <v>1.75</v>
      </c>
      <c r="G14" s="197">
        <v>279</v>
      </c>
      <c r="H14" s="204">
        <v>188</v>
      </c>
      <c r="I14" s="322"/>
      <c r="J14" s="160"/>
      <c r="K14" s="65"/>
      <c r="L14" s="49"/>
      <c r="M14" s="504"/>
      <c r="N14" s="52"/>
      <c r="O14" s="54">
        <v>4847</v>
      </c>
      <c r="P14" s="504">
        <v>12</v>
      </c>
      <c r="Q14" s="504">
        <v>22</v>
      </c>
      <c r="R14" s="21">
        <f>P14</f>
        <v>12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136101</v>
      </c>
      <c r="X14" s="113">
        <f ca="1">IFERROR(('Main Tab'!$D$10-W14)/'Main Tab'!$D$10,1)</f>
        <v>0.23370005855592091</v>
      </c>
      <c r="Y14" s="218"/>
      <c r="Z14" s="220">
        <v>3</v>
      </c>
      <c r="AA14" s="49"/>
      <c r="AB14" s="49"/>
      <c r="AC14" s="504"/>
      <c r="AD14" s="104"/>
      <c r="AE14" s="106"/>
      <c r="AF14" s="108"/>
      <c r="AI14" s="83">
        <f ca="1">$L$5+B14</f>
        <v>43608.291666666664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22</v>
      </c>
      <c r="AR14" s="81">
        <f t="shared" ref="AR14:AR37" si="1">IF(O14="","",O14)</f>
        <v>4847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0.84375</v>
      </c>
      <c r="AV14" s="81">
        <f t="shared" ref="AV14:AZ37" si="3">IF(F14="","",F14)</f>
        <v>1.75</v>
      </c>
      <c r="AW14" s="81">
        <f t="shared" si="3"/>
        <v>279</v>
      </c>
      <c r="AX14" s="81">
        <f t="shared" si="3"/>
        <v>188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498</v>
      </c>
      <c r="BC14" s="81">
        <f t="shared" ref="BC14:BC37" si="5">IF(H14="","",H14)</f>
        <v>188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43608.333333333328</v>
      </c>
      <c r="C15" s="205"/>
      <c r="D15" s="504">
        <v>510</v>
      </c>
      <c r="E15" s="504">
        <v>54</v>
      </c>
      <c r="F15" s="504">
        <v>1.75</v>
      </c>
      <c r="G15" s="51">
        <v>223</v>
      </c>
      <c r="H15" s="206">
        <v>183</v>
      </c>
      <c r="I15" s="322"/>
      <c r="J15" s="160"/>
      <c r="K15" s="65"/>
      <c r="L15" s="49"/>
      <c r="M15" s="504"/>
      <c r="N15" s="52"/>
      <c r="O15" s="54">
        <v>4298</v>
      </c>
      <c r="P15" s="504">
        <v>13</v>
      </c>
      <c r="Q15" s="52">
        <v>23</v>
      </c>
      <c r="R15" s="23">
        <f>P15+R14</f>
        <v>25</v>
      </c>
      <c r="S15" s="24">
        <f>Q15+S14</f>
        <v>45</v>
      </c>
      <c r="T15" s="62"/>
      <c r="U15" s="62"/>
      <c r="V15" s="62"/>
      <c r="W15" s="114">
        <f t="shared" ref="W15:W37" ca="1" si="6">W14-Q15</f>
        <v>136078</v>
      </c>
      <c r="X15" s="115">
        <f ca="1">IFERROR(('Main Tab'!$D$10-W15)/'Main Tab'!$D$10,1)</f>
        <v>0.23382955722715193</v>
      </c>
      <c r="Y15" s="110"/>
      <c r="Z15" s="221">
        <v>3</v>
      </c>
      <c r="AA15" s="49"/>
      <c r="AB15" s="49"/>
      <c r="AC15" s="504"/>
      <c r="AD15" s="104"/>
      <c r="AE15" s="106"/>
      <c r="AF15" s="108"/>
      <c r="AI15" s="83">
        <f ca="1">B15</f>
        <v>43608.333333333328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13</v>
      </c>
      <c r="AQ15" s="81">
        <f t="shared" si="0"/>
        <v>23</v>
      </c>
      <c r="AR15" s="81">
        <f t="shared" si="1"/>
        <v>4298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1.75</v>
      </c>
      <c r="AW15" s="81">
        <f t="shared" si="3"/>
        <v>223</v>
      </c>
      <c r="AX15" s="81">
        <f t="shared" si="3"/>
        <v>183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510</v>
      </c>
      <c r="BC15" s="81">
        <f t="shared" si="5"/>
        <v>183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43608.374999999993</v>
      </c>
      <c r="C16" s="205"/>
      <c r="D16" s="504">
        <v>495</v>
      </c>
      <c r="E16" s="504">
        <v>54</v>
      </c>
      <c r="F16" s="504">
        <v>1.75</v>
      </c>
      <c r="G16" s="51">
        <v>251</v>
      </c>
      <c r="H16" s="206">
        <v>186</v>
      </c>
      <c r="I16" s="322"/>
      <c r="J16" s="160"/>
      <c r="K16" s="65"/>
      <c r="L16" s="49"/>
      <c r="M16" s="504"/>
      <c r="N16" s="52"/>
      <c r="O16" s="54">
        <v>4576</v>
      </c>
      <c r="P16" s="504">
        <v>11</v>
      </c>
      <c r="Q16" s="52">
        <v>23</v>
      </c>
      <c r="R16" s="23">
        <f t="shared" ref="R16:S31" si="13">P16+R15</f>
        <v>36</v>
      </c>
      <c r="S16" s="24">
        <f t="shared" si="13"/>
        <v>68</v>
      </c>
      <c r="T16" s="62"/>
      <c r="U16" s="62"/>
      <c r="V16" s="62"/>
      <c r="W16" s="114">
        <f t="shared" ca="1" si="6"/>
        <v>136055</v>
      </c>
      <c r="X16" s="115">
        <f ca="1">IFERROR(('Main Tab'!$D$10-W16)/'Main Tab'!$D$10,1)</f>
        <v>0.23395905589838295</v>
      </c>
      <c r="Y16" s="110"/>
      <c r="Z16" s="221">
        <v>4</v>
      </c>
      <c r="AA16" s="49">
        <v>8646421</v>
      </c>
      <c r="AB16" s="49" t="s">
        <v>391</v>
      </c>
      <c r="AC16" s="504">
        <v>196.76</v>
      </c>
      <c r="AD16" s="104" t="s">
        <v>179</v>
      </c>
      <c r="AE16" s="106">
        <v>45.5</v>
      </c>
      <c r="AF16" s="108">
        <v>1E-3</v>
      </c>
      <c r="AI16" s="83">
        <f ca="1">B16</f>
        <v>43608.374999999993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11</v>
      </c>
      <c r="AQ16" s="81">
        <f t="shared" si="0"/>
        <v>23</v>
      </c>
      <c r="AR16" s="81">
        <f t="shared" si="1"/>
        <v>4576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1.75</v>
      </c>
      <c r="AW16" s="81">
        <f t="shared" si="3"/>
        <v>251</v>
      </c>
      <c r="AX16" s="81">
        <f t="shared" si="3"/>
        <v>186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495</v>
      </c>
      <c r="BC16" s="81">
        <f t="shared" si="5"/>
        <v>186</v>
      </c>
      <c r="BD16" s="81">
        <f t="shared" si="10"/>
        <v>1E-3</v>
      </c>
      <c r="BE16" s="81">
        <f t="shared" si="11"/>
        <v>45.5</v>
      </c>
      <c r="BF16" s="84" t="str">
        <f t="shared" si="12"/>
        <v>Ticket No: 8646421 196.76 bbls sold</v>
      </c>
    </row>
    <row r="17" spans="2:58" x14ac:dyDescent="0.25">
      <c r="B17" s="189">
        <f t="shared" ref="B17:B37" ca="1" si="14">+B16+TIME(1,0,0)</f>
        <v>43608.416666666657</v>
      </c>
      <c r="C17" s="205"/>
      <c r="D17" s="504">
        <v>501</v>
      </c>
      <c r="E17" s="504">
        <v>54</v>
      </c>
      <c r="F17" s="504">
        <v>1.75</v>
      </c>
      <c r="G17" s="51">
        <v>303</v>
      </c>
      <c r="H17" s="206">
        <v>191</v>
      </c>
      <c r="I17" s="322"/>
      <c r="J17" s="160"/>
      <c r="K17" s="65"/>
      <c r="L17" s="49"/>
      <c r="M17" s="504"/>
      <c r="N17" s="52"/>
      <c r="O17" s="54">
        <v>5086</v>
      </c>
      <c r="P17" s="504">
        <v>9</v>
      </c>
      <c r="Q17" s="52">
        <v>22</v>
      </c>
      <c r="R17" s="23">
        <f t="shared" si="13"/>
        <v>45</v>
      </c>
      <c r="S17" s="24">
        <f>Q17+S16</f>
        <v>90</v>
      </c>
      <c r="T17" s="62"/>
      <c r="U17" s="172"/>
      <c r="V17" s="62"/>
      <c r="W17" s="114">
        <f t="shared" ca="1" si="6"/>
        <v>136033</v>
      </c>
      <c r="X17" s="115">
        <f ca="1">IFERROR(('Main Tab'!$D$10-W17)/'Main Tab'!$D$10,1)</f>
        <v>0.23408292419260393</v>
      </c>
      <c r="Y17" s="110"/>
      <c r="Z17" s="221">
        <v>3</v>
      </c>
      <c r="AA17" s="49"/>
      <c r="AB17" s="49"/>
      <c r="AC17" s="504"/>
      <c r="AD17" s="104"/>
      <c r="AE17" s="106"/>
      <c r="AF17" s="108"/>
      <c r="AI17" s="83">
        <f t="shared" ref="AI17:AI37" ca="1" si="15">B17</f>
        <v>43608.416666666657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9</v>
      </c>
      <c r="AQ17" s="81">
        <f t="shared" si="0"/>
        <v>22</v>
      </c>
      <c r="AR17" s="81">
        <f t="shared" si="1"/>
        <v>5086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1.75</v>
      </c>
      <c r="AW17" s="81">
        <f t="shared" si="3"/>
        <v>303</v>
      </c>
      <c r="AX17" s="81">
        <f t="shared" si="3"/>
        <v>191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501</v>
      </c>
      <c r="BC17" s="81">
        <f t="shared" si="5"/>
        <v>191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43608.458333333321</v>
      </c>
      <c r="C18" s="205"/>
      <c r="D18" s="504">
        <v>491</v>
      </c>
      <c r="E18" s="51">
        <v>54</v>
      </c>
      <c r="F18" s="504">
        <v>1.75</v>
      </c>
      <c r="G18" s="51">
        <v>248</v>
      </c>
      <c r="H18" s="206">
        <v>185</v>
      </c>
      <c r="I18" s="322"/>
      <c r="J18" s="160"/>
      <c r="K18" s="65"/>
      <c r="L18" s="49"/>
      <c r="M18" s="504"/>
      <c r="N18" s="52"/>
      <c r="O18" s="54">
        <v>4540</v>
      </c>
      <c r="P18" s="504">
        <v>8</v>
      </c>
      <c r="Q18" s="52">
        <v>18</v>
      </c>
      <c r="R18" s="23">
        <f t="shared" si="13"/>
        <v>53</v>
      </c>
      <c r="S18" s="24">
        <f t="shared" si="13"/>
        <v>108</v>
      </c>
      <c r="T18" s="62"/>
      <c r="U18" s="62"/>
      <c r="V18" s="62"/>
      <c r="W18" s="114">
        <f t="shared" ca="1" si="6"/>
        <v>136015</v>
      </c>
      <c r="X18" s="115">
        <f ca="1">IFERROR(('Main Tab'!$D$10-W18)/'Main Tab'!$D$10,1)</f>
        <v>0.23418427097878475</v>
      </c>
      <c r="Y18" s="110"/>
      <c r="Z18" s="221">
        <v>4</v>
      </c>
      <c r="AA18" s="49"/>
      <c r="AB18" s="49"/>
      <c r="AC18" s="504"/>
      <c r="AD18" s="104"/>
      <c r="AE18" s="106"/>
      <c r="AF18" s="108"/>
      <c r="AI18" s="83">
        <f t="shared" ca="1" si="15"/>
        <v>43608.458333333321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8</v>
      </c>
      <c r="AQ18" s="81">
        <f t="shared" si="0"/>
        <v>18</v>
      </c>
      <c r="AR18" s="81">
        <f t="shared" si="1"/>
        <v>4540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1.75</v>
      </c>
      <c r="AW18" s="81">
        <f t="shared" si="3"/>
        <v>248</v>
      </c>
      <c r="AX18" s="81">
        <f t="shared" si="3"/>
        <v>185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491</v>
      </c>
      <c r="BC18" s="81">
        <f t="shared" si="5"/>
        <v>185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43608.499999999985</v>
      </c>
      <c r="C19" s="205"/>
      <c r="D19" s="504">
        <v>492</v>
      </c>
      <c r="E19" s="51">
        <v>54</v>
      </c>
      <c r="F19" s="504">
        <v>1.75</v>
      </c>
      <c r="G19" s="51">
        <v>232</v>
      </c>
      <c r="H19" s="206">
        <v>193</v>
      </c>
      <c r="I19" s="322"/>
      <c r="J19" s="160"/>
      <c r="K19" s="65"/>
      <c r="L19" s="49"/>
      <c r="M19" s="504"/>
      <c r="N19" s="52"/>
      <c r="O19" s="54">
        <v>4490</v>
      </c>
      <c r="P19" s="504">
        <v>8</v>
      </c>
      <c r="Q19" s="52">
        <v>19</v>
      </c>
      <c r="R19" s="23">
        <f t="shared" si="13"/>
        <v>61</v>
      </c>
      <c r="S19" s="24">
        <f t="shared" si="13"/>
        <v>127</v>
      </c>
      <c r="T19" s="62"/>
      <c r="U19" s="62"/>
      <c r="V19" s="62"/>
      <c r="W19" s="114">
        <f t="shared" ca="1" si="6"/>
        <v>135996</v>
      </c>
      <c r="X19" s="115">
        <f ca="1">IFERROR(('Main Tab'!$D$10-W19)/'Main Tab'!$D$10,1)</f>
        <v>0.23429124814197558</v>
      </c>
      <c r="Y19" s="110"/>
      <c r="Z19" s="221">
        <v>4</v>
      </c>
      <c r="AA19" s="49"/>
      <c r="AB19" s="49"/>
      <c r="AC19" s="504"/>
      <c r="AD19" s="104"/>
      <c r="AE19" s="106"/>
      <c r="AF19" s="108"/>
      <c r="AI19" s="83">
        <f t="shared" ca="1" si="15"/>
        <v>43608.499999999985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8</v>
      </c>
      <c r="AQ19" s="81">
        <f t="shared" si="0"/>
        <v>19</v>
      </c>
      <c r="AR19" s="81">
        <f t="shared" si="1"/>
        <v>4490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1.75</v>
      </c>
      <c r="AW19" s="81">
        <f t="shared" si="3"/>
        <v>232</v>
      </c>
      <c r="AX19" s="81">
        <f t="shared" si="3"/>
        <v>193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492</v>
      </c>
      <c r="BC19" s="81">
        <f t="shared" si="5"/>
        <v>193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43608.54166666665</v>
      </c>
      <c r="C20" s="205"/>
      <c r="D20" s="504">
        <v>498</v>
      </c>
      <c r="E20" s="51">
        <v>54</v>
      </c>
      <c r="F20" s="504">
        <v>1.75</v>
      </c>
      <c r="G20" s="51">
        <v>279</v>
      </c>
      <c r="H20" s="206">
        <v>188</v>
      </c>
      <c r="I20" s="322"/>
      <c r="J20" s="160"/>
      <c r="K20" s="65"/>
      <c r="L20" s="49"/>
      <c r="M20" s="504"/>
      <c r="N20" s="52"/>
      <c r="O20" s="54">
        <v>4847</v>
      </c>
      <c r="P20" s="504">
        <v>9</v>
      </c>
      <c r="Q20" s="52">
        <v>16</v>
      </c>
      <c r="R20" s="23">
        <f t="shared" si="13"/>
        <v>70</v>
      </c>
      <c r="S20" s="24">
        <f t="shared" si="13"/>
        <v>143</v>
      </c>
      <c r="T20" s="62"/>
      <c r="U20" s="62"/>
      <c r="V20" s="62"/>
      <c r="W20" s="114">
        <f t="shared" ca="1" si="6"/>
        <v>135980</v>
      </c>
      <c r="X20" s="115">
        <f ca="1">IFERROR(('Main Tab'!$D$10-W20)/'Main Tab'!$D$10,1)</f>
        <v>0.23438133417413631</v>
      </c>
      <c r="Y20" s="110"/>
      <c r="Z20" s="221">
        <v>3</v>
      </c>
      <c r="AA20" s="49"/>
      <c r="AB20" s="49"/>
      <c r="AC20" s="504"/>
      <c r="AD20" s="104"/>
      <c r="AE20" s="106"/>
      <c r="AF20" s="108"/>
      <c r="AI20" s="83">
        <f t="shared" ca="1" si="15"/>
        <v>43608.54166666665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9</v>
      </c>
      <c r="AQ20" s="81">
        <f t="shared" si="0"/>
        <v>16</v>
      </c>
      <c r="AR20" s="81">
        <f t="shared" si="1"/>
        <v>4847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1.75</v>
      </c>
      <c r="AW20" s="81">
        <f t="shared" si="3"/>
        <v>279</v>
      </c>
      <c r="AX20" s="81">
        <f t="shared" si="3"/>
        <v>188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498</v>
      </c>
      <c r="BC20" s="81">
        <f t="shared" si="5"/>
        <v>188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43608.583333333314</v>
      </c>
      <c r="C21" s="205"/>
      <c r="D21" s="504">
        <v>510</v>
      </c>
      <c r="E21" s="51">
        <v>54</v>
      </c>
      <c r="F21" s="504">
        <v>1.75</v>
      </c>
      <c r="G21" s="51">
        <v>223</v>
      </c>
      <c r="H21" s="206">
        <v>183</v>
      </c>
      <c r="I21" s="322"/>
      <c r="J21" s="160"/>
      <c r="K21" s="65"/>
      <c r="L21" s="49"/>
      <c r="M21" s="504"/>
      <c r="N21" s="52"/>
      <c r="O21" s="54">
        <v>4298</v>
      </c>
      <c r="P21" s="504">
        <v>9</v>
      </c>
      <c r="Q21" s="52">
        <v>17</v>
      </c>
      <c r="R21" s="23">
        <f t="shared" si="13"/>
        <v>79</v>
      </c>
      <c r="S21" s="24">
        <f t="shared" si="13"/>
        <v>160</v>
      </c>
      <c r="T21" s="62"/>
      <c r="U21" s="62"/>
      <c r="V21" s="62"/>
      <c r="W21" s="114">
        <f t="shared" ca="1" si="6"/>
        <v>135963</v>
      </c>
      <c r="X21" s="115">
        <f ca="1">IFERROR(('Main Tab'!$D$10-W21)/'Main Tab'!$D$10,1)</f>
        <v>0.23447705058330706</v>
      </c>
      <c r="Y21" s="110"/>
      <c r="Z21" s="221">
        <v>3</v>
      </c>
      <c r="AA21" s="49"/>
      <c r="AB21" s="49"/>
      <c r="AC21" s="504"/>
      <c r="AD21" s="104"/>
      <c r="AE21" s="106"/>
      <c r="AF21" s="108"/>
      <c r="AI21" s="83">
        <f t="shared" ca="1" si="15"/>
        <v>43608.583333333314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9</v>
      </c>
      <c r="AQ21" s="81">
        <f t="shared" si="0"/>
        <v>17</v>
      </c>
      <c r="AR21" s="81">
        <f t="shared" si="1"/>
        <v>4298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1.75</v>
      </c>
      <c r="AW21" s="81">
        <f t="shared" si="3"/>
        <v>223</v>
      </c>
      <c r="AX21" s="81">
        <f t="shared" si="3"/>
        <v>183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510</v>
      </c>
      <c r="BC21" s="81">
        <f t="shared" si="5"/>
        <v>183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43608.624999999978</v>
      </c>
      <c r="C22" s="205"/>
      <c r="D22" s="504">
        <v>495</v>
      </c>
      <c r="E22" s="51">
        <v>54</v>
      </c>
      <c r="F22" s="504">
        <v>1.75</v>
      </c>
      <c r="G22" s="51">
        <v>251</v>
      </c>
      <c r="H22" s="206">
        <v>186</v>
      </c>
      <c r="I22" s="322"/>
      <c r="J22" s="160"/>
      <c r="K22" s="65"/>
      <c r="L22" s="49"/>
      <c r="M22" s="504"/>
      <c r="N22" s="52"/>
      <c r="O22" s="54">
        <v>4576</v>
      </c>
      <c r="P22" s="504">
        <v>8</v>
      </c>
      <c r="Q22" s="52">
        <v>18</v>
      </c>
      <c r="R22" s="23">
        <f t="shared" si="13"/>
        <v>87</v>
      </c>
      <c r="S22" s="24">
        <f t="shared" si="13"/>
        <v>178</v>
      </c>
      <c r="T22" s="62"/>
      <c r="U22" s="62"/>
      <c r="V22" s="62"/>
      <c r="W22" s="114">
        <f t="shared" ca="1" si="6"/>
        <v>135945</v>
      </c>
      <c r="X22" s="115">
        <f ca="1">IFERROR(('Main Tab'!$D$10-W22)/'Main Tab'!$D$10,1)</f>
        <v>0.23457839736948785</v>
      </c>
      <c r="Y22" s="110"/>
      <c r="Z22" s="221">
        <v>3</v>
      </c>
      <c r="AA22" s="49"/>
      <c r="AB22" s="49"/>
      <c r="AC22" s="504"/>
      <c r="AD22" s="104"/>
      <c r="AE22" s="106"/>
      <c r="AF22" s="108"/>
      <c r="AI22" s="83">
        <f t="shared" ca="1" si="15"/>
        <v>43608.624999999978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8</v>
      </c>
      <c r="AQ22" s="81">
        <f t="shared" si="0"/>
        <v>18</v>
      </c>
      <c r="AR22" s="81">
        <f t="shared" si="1"/>
        <v>4576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1.75</v>
      </c>
      <c r="AW22" s="81">
        <f t="shared" si="3"/>
        <v>251</v>
      </c>
      <c r="AX22" s="81">
        <f t="shared" si="3"/>
        <v>186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495</v>
      </c>
      <c r="BC22" s="81">
        <f t="shared" si="5"/>
        <v>186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43608.666666666642</v>
      </c>
      <c r="C23" s="205"/>
      <c r="D23" s="504">
        <v>501</v>
      </c>
      <c r="E23" s="51">
        <v>54</v>
      </c>
      <c r="F23" s="504">
        <v>1.75</v>
      </c>
      <c r="G23" s="51">
        <v>303</v>
      </c>
      <c r="H23" s="206">
        <v>191</v>
      </c>
      <c r="I23" s="322"/>
      <c r="J23" s="160"/>
      <c r="K23" s="65"/>
      <c r="L23" s="49"/>
      <c r="M23" s="504"/>
      <c r="N23" s="52"/>
      <c r="O23" s="54">
        <v>5086</v>
      </c>
      <c r="P23" s="504">
        <v>10</v>
      </c>
      <c r="Q23" s="52">
        <v>19</v>
      </c>
      <c r="R23" s="23">
        <f t="shared" si="13"/>
        <v>97</v>
      </c>
      <c r="S23" s="24">
        <f t="shared" si="13"/>
        <v>197</v>
      </c>
      <c r="T23" s="62"/>
      <c r="U23" s="62"/>
      <c r="V23" s="62"/>
      <c r="W23" s="114">
        <f t="shared" ca="1" si="6"/>
        <v>135926</v>
      </c>
      <c r="X23" s="115">
        <f ca="1">IFERROR(('Main Tab'!$D$10-W23)/'Main Tab'!$D$10,1)</f>
        <v>0.23468537453267871</v>
      </c>
      <c r="Y23" s="110"/>
      <c r="Z23" s="221">
        <v>3</v>
      </c>
      <c r="AA23" s="49"/>
      <c r="AB23" s="49"/>
      <c r="AC23" s="504"/>
      <c r="AD23" s="104"/>
      <c r="AE23" s="106"/>
      <c r="AF23" s="108"/>
      <c r="AI23" s="83">
        <f t="shared" ca="1" si="15"/>
        <v>43608.666666666642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10</v>
      </c>
      <c r="AQ23" s="81">
        <f t="shared" si="0"/>
        <v>19</v>
      </c>
      <c r="AR23" s="81">
        <f t="shared" si="1"/>
        <v>5086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1.75</v>
      </c>
      <c r="AW23" s="81">
        <f t="shared" si="3"/>
        <v>303</v>
      </c>
      <c r="AX23" s="81">
        <f t="shared" si="3"/>
        <v>191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501</v>
      </c>
      <c r="BC23" s="81">
        <f t="shared" si="5"/>
        <v>191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43608.708333333307</v>
      </c>
      <c r="C24" s="205"/>
      <c r="D24" s="504">
        <v>495</v>
      </c>
      <c r="E24" s="51">
        <v>54</v>
      </c>
      <c r="F24" s="504">
        <v>1.75</v>
      </c>
      <c r="G24" s="51">
        <v>209</v>
      </c>
      <c r="H24" s="206">
        <v>194</v>
      </c>
      <c r="I24" s="322"/>
      <c r="J24" s="160"/>
      <c r="K24" s="65"/>
      <c r="L24" s="49"/>
      <c r="M24" s="504"/>
      <c r="N24" s="52"/>
      <c r="O24" s="54">
        <v>4277</v>
      </c>
      <c r="P24" s="504">
        <v>12</v>
      </c>
      <c r="Q24" s="52">
        <v>18</v>
      </c>
      <c r="R24" s="23">
        <f t="shared" si="13"/>
        <v>109</v>
      </c>
      <c r="S24" s="24">
        <f t="shared" si="13"/>
        <v>215</v>
      </c>
      <c r="T24" s="62"/>
      <c r="U24" s="62"/>
      <c r="V24" s="62"/>
      <c r="W24" s="114">
        <f t="shared" ca="1" si="6"/>
        <v>135908</v>
      </c>
      <c r="X24" s="115">
        <f ca="1">IFERROR(('Main Tab'!$D$10-W24)/'Main Tab'!$D$10,1)</f>
        <v>0.2347867213188595</v>
      </c>
      <c r="Y24" s="110"/>
      <c r="Z24" s="221">
        <v>3</v>
      </c>
      <c r="AA24" s="49"/>
      <c r="AB24" s="49"/>
      <c r="AC24" s="504"/>
      <c r="AD24" s="104"/>
      <c r="AE24" s="106"/>
      <c r="AF24" s="108"/>
      <c r="AI24" s="83">
        <f t="shared" ca="1" si="15"/>
        <v>43608.708333333307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12</v>
      </c>
      <c r="AQ24" s="81">
        <f t="shared" si="0"/>
        <v>18</v>
      </c>
      <c r="AR24" s="81">
        <f t="shared" si="1"/>
        <v>4277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1.75</v>
      </c>
      <c r="AW24" s="81">
        <f t="shared" si="3"/>
        <v>209</v>
      </c>
      <c r="AX24" s="81">
        <f t="shared" si="3"/>
        <v>194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495</v>
      </c>
      <c r="BC24" s="81">
        <f t="shared" si="5"/>
        <v>194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43608.749999999971</v>
      </c>
      <c r="C25" s="205"/>
      <c r="D25" s="504">
        <v>492</v>
      </c>
      <c r="E25" s="51">
        <v>54</v>
      </c>
      <c r="F25" s="504">
        <v>1.75</v>
      </c>
      <c r="G25" s="51">
        <v>232</v>
      </c>
      <c r="H25" s="206">
        <v>193</v>
      </c>
      <c r="I25" s="322"/>
      <c r="J25" s="160"/>
      <c r="K25" s="65"/>
      <c r="L25" s="49"/>
      <c r="M25" s="504"/>
      <c r="N25" s="52"/>
      <c r="O25" s="54">
        <v>4490</v>
      </c>
      <c r="P25" s="504">
        <v>10</v>
      </c>
      <c r="Q25" s="52">
        <v>18</v>
      </c>
      <c r="R25" s="23">
        <f t="shared" si="13"/>
        <v>119</v>
      </c>
      <c r="S25" s="24">
        <f t="shared" si="13"/>
        <v>233</v>
      </c>
      <c r="T25" s="62"/>
      <c r="U25" s="62"/>
      <c r="V25" s="62"/>
      <c r="W25" s="114">
        <f t="shared" ca="1" si="6"/>
        <v>135890</v>
      </c>
      <c r="X25" s="115">
        <f ca="1">IFERROR(('Main Tab'!$D$10-W25)/'Main Tab'!$D$10,1)</f>
        <v>0.23488806810504032</v>
      </c>
      <c r="Y25" s="110"/>
      <c r="Z25" s="221">
        <v>3</v>
      </c>
      <c r="AA25" s="49"/>
      <c r="AB25" s="49"/>
      <c r="AC25" s="504"/>
      <c r="AD25" s="104"/>
      <c r="AE25" s="106"/>
      <c r="AF25" s="108"/>
      <c r="AI25" s="83">
        <f t="shared" ca="1" si="15"/>
        <v>43608.749999999971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10</v>
      </c>
      <c r="AQ25" s="81">
        <f t="shared" si="0"/>
        <v>18</v>
      </c>
      <c r="AR25" s="81">
        <f t="shared" si="1"/>
        <v>4490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1.75</v>
      </c>
      <c r="AW25" s="81">
        <f t="shared" si="3"/>
        <v>232</v>
      </c>
      <c r="AX25" s="81">
        <f t="shared" si="3"/>
        <v>193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492</v>
      </c>
      <c r="BC25" s="81">
        <f t="shared" si="5"/>
        <v>193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43608.791666666635</v>
      </c>
      <c r="C26" s="205"/>
      <c r="D26" s="504">
        <v>491</v>
      </c>
      <c r="E26" s="196">
        <v>54</v>
      </c>
      <c r="F26" s="196">
        <v>1.75</v>
      </c>
      <c r="G26" s="51">
        <v>231</v>
      </c>
      <c r="H26" s="206">
        <v>193</v>
      </c>
      <c r="I26" s="322"/>
      <c r="J26" s="160"/>
      <c r="K26" s="65"/>
      <c r="L26" s="49"/>
      <c r="M26" s="504"/>
      <c r="N26" s="52"/>
      <c r="O26" s="54">
        <v>4475</v>
      </c>
      <c r="P26" s="509">
        <v>12</v>
      </c>
      <c r="Q26" s="509">
        <v>22</v>
      </c>
      <c r="R26" s="23">
        <f t="shared" si="13"/>
        <v>131</v>
      </c>
      <c r="S26" s="24">
        <f t="shared" si="13"/>
        <v>255</v>
      </c>
      <c r="T26" s="62"/>
      <c r="U26" s="62"/>
      <c r="V26" s="62"/>
      <c r="W26" s="114">
        <f t="shared" ca="1" si="6"/>
        <v>135868</v>
      </c>
      <c r="X26" s="115">
        <f ca="1">IFERROR(('Main Tab'!$D$10-W26)/'Main Tab'!$D$10,1)</f>
        <v>0.2350119363992613</v>
      </c>
      <c r="Y26" s="110"/>
      <c r="Z26" s="220">
        <v>3</v>
      </c>
      <c r="AA26" s="49"/>
      <c r="AB26" s="49"/>
      <c r="AC26" s="504"/>
      <c r="AD26" s="104"/>
      <c r="AE26" s="106"/>
      <c r="AF26" s="108"/>
      <c r="AI26" s="83">
        <f t="shared" ca="1" si="15"/>
        <v>43608.791666666635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12</v>
      </c>
      <c r="AQ26" s="81">
        <f t="shared" si="0"/>
        <v>22</v>
      </c>
      <c r="AR26" s="81">
        <f t="shared" si="1"/>
        <v>4475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1.75</v>
      </c>
      <c r="AW26" s="81">
        <f t="shared" si="3"/>
        <v>231</v>
      </c>
      <c r="AX26" s="81">
        <f t="shared" si="3"/>
        <v>193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491</v>
      </c>
      <c r="BC26" s="81">
        <f t="shared" si="5"/>
        <v>193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43608.833333333299</v>
      </c>
      <c r="C27" s="205"/>
      <c r="D27" s="504">
        <v>490</v>
      </c>
      <c r="E27" s="509">
        <v>54</v>
      </c>
      <c r="F27" s="509">
        <v>1.75</v>
      </c>
      <c r="G27" s="51">
        <v>226</v>
      </c>
      <c r="H27" s="206">
        <v>194</v>
      </c>
      <c r="I27" s="322"/>
      <c r="J27" s="160"/>
      <c r="K27" s="65"/>
      <c r="L27" s="49"/>
      <c r="M27" s="504"/>
      <c r="N27" s="52"/>
      <c r="O27" s="54">
        <v>4448</v>
      </c>
      <c r="P27" s="509">
        <v>13</v>
      </c>
      <c r="Q27" s="52">
        <v>23</v>
      </c>
      <c r="R27" s="23">
        <f t="shared" si="13"/>
        <v>144</v>
      </c>
      <c r="S27" s="24">
        <f t="shared" si="13"/>
        <v>278</v>
      </c>
      <c r="T27" s="62"/>
      <c r="U27" s="62"/>
      <c r="V27" s="62"/>
      <c r="W27" s="114">
        <f t="shared" ca="1" si="6"/>
        <v>135845</v>
      </c>
      <c r="X27" s="115">
        <f ca="1">IFERROR(('Main Tab'!$D$10-W27)/'Main Tab'!$D$10,1)</f>
        <v>0.23514143507049232</v>
      </c>
      <c r="Y27" s="110"/>
      <c r="Z27" s="221">
        <v>3</v>
      </c>
      <c r="AA27" s="49"/>
      <c r="AB27" s="49"/>
      <c r="AC27" s="504"/>
      <c r="AD27" s="104"/>
      <c r="AE27" s="106"/>
      <c r="AF27" s="108"/>
      <c r="AI27" s="83">
        <f t="shared" ca="1" si="15"/>
        <v>43608.833333333299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13</v>
      </c>
      <c r="AQ27" s="81">
        <f t="shared" si="0"/>
        <v>23</v>
      </c>
      <c r="AR27" s="81">
        <f t="shared" si="1"/>
        <v>4448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1.75</v>
      </c>
      <c r="AW27" s="81">
        <f t="shared" si="3"/>
        <v>226</v>
      </c>
      <c r="AX27" s="81">
        <f t="shared" si="3"/>
        <v>194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490</v>
      </c>
      <c r="BC27" s="81">
        <f t="shared" si="5"/>
        <v>194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43608.874999999964</v>
      </c>
      <c r="C28" s="205"/>
      <c r="D28" s="504">
        <v>489</v>
      </c>
      <c r="E28" s="509">
        <v>54</v>
      </c>
      <c r="F28" s="509">
        <v>1.75</v>
      </c>
      <c r="G28" s="51">
        <v>230</v>
      </c>
      <c r="H28" s="206">
        <v>192</v>
      </c>
      <c r="I28" s="322"/>
      <c r="J28" s="160"/>
      <c r="K28" s="65"/>
      <c r="L28" s="49"/>
      <c r="M28" s="504"/>
      <c r="N28" s="52"/>
      <c r="O28" s="54">
        <v>4465</v>
      </c>
      <c r="P28" s="509">
        <v>11</v>
      </c>
      <c r="Q28" s="52">
        <v>23</v>
      </c>
      <c r="R28" s="23">
        <f t="shared" si="13"/>
        <v>155</v>
      </c>
      <c r="S28" s="24">
        <f t="shared" si="13"/>
        <v>301</v>
      </c>
      <c r="T28" s="62"/>
      <c r="U28" s="62"/>
      <c r="V28" s="62"/>
      <c r="W28" s="114">
        <f t="shared" ca="1" si="6"/>
        <v>135822</v>
      </c>
      <c r="X28" s="115">
        <f ca="1">IFERROR(('Main Tab'!$D$10-W28)/'Main Tab'!$D$10,1)</f>
        <v>0.23527093374172334</v>
      </c>
      <c r="Y28" s="110"/>
      <c r="Z28" s="221">
        <v>4</v>
      </c>
      <c r="AA28" s="49"/>
      <c r="AB28" s="49"/>
      <c r="AC28" s="504"/>
      <c r="AD28" s="104"/>
      <c r="AE28" s="106"/>
      <c r="AF28" s="108"/>
      <c r="AI28" s="83">
        <f t="shared" ca="1" si="15"/>
        <v>43608.874999999964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11</v>
      </c>
      <c r="AQ28" s="81">
        <f t="shared" si="0"/>
        <v>23</v>
      </c>
      <c r="AR28" s="81">
        <f t="shared" si="1"/>
        <v>4465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1.75</v>
      </c>
      <c r="AW28" s="81">
        <f t="shared" si="3"/>
        <v>230</v>
      </c>
      <c r="AX28" s="81">
        <f t="shared" si="3"/>
        <v>192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489</v>
      </c>
      <c r="BC28" s="81">
        <f t="shared" si="5"/>
        <v>192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43608.916666666628</v>
      </c>
      <c r="C29" s="205"/>
      <c r="D29" s="504">
        <v>487</v>
      </c>
      <c r="E29" s="509">
        <v>54</v>
      </c>
      <c r="F29" s="509">
        <v>1.75</v>
      </c>
      <c r="G29" s="51">
        <v>239</v>
      </c>
      <c r="H29" s="206">
        <v>191</v>
      </c>
      <c r="I29" s="322"/>
      <c r="J29" s="160"/>
      <c r="K29" s="65"/>
      <c r="L29" s="49"/>
      <c r="M29" s="504"/>
      <c r="N29" s="52"/>
      <c r="O29" s="54">
        <v>4531</v>
      </c>
      <c r="P29" s="509">
        <v>9</v>
      </c>
      <c r="Q29" s="52">
        <v>22</v>
      </c>
      <c r="R29" s="23">
        <f t="shared" si="13"/>
        <v>164</v>
      </c>
      <c r="S29" s="24">
        <f t="shared" si="13"/>
        <v>323</v>
      </c>
      <c r="T29" s="62"/>
      <c r="U29" s="62"/>
      <c r="V29" s="62"/>
      <c r="W29" s="114">
        <f t="shared" ca="1" si="6"/>
        <v>135800</v>
      </c>
      <c r="X29" s="115">
        <f ca="1">IFERROR(('Main Tab'!$D$10-W29)/'Main Tab'!$D$10,1)</f>
        <v>0.23539480203594432</v>
      </c>
      <c r="Y29" s="110"/>
      <c r="Z29" s="221">
        <v>3</v>
      </c>
      <c r="AA29" s="49"/>
      <c r="AB29" s="49"/>
      <c r="AC29" s="504"/>
      <c r="AD29" s="104"/>
      <c r="AE29" s="106"/>
      <c r="AF29" s="108"/>
      <c r="AI29" s="83">
        <f t="shared" ca="1" si="15"/>
        <v>43608.916666666628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9</v>
      </c>
      <c r="AQ29" s="81">
        <f t="shared" si="0"/>
        <v>22</v>
      </c>
      <c r="AR29" s="81">
        <f t="shared" si="1"/>
        <v>4531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1.75</v>
      </c>
      <c r="AW29" s="81">
        <f t="shared" si="3"/>
        <v>239</v>
      </c>
      <c r="AX29" s="81">
        <f t="shared" si="3"/>
        <v>191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487</v>
      </c>
      <c r="BC29" s="81">
        <f t="shared" si="5"/>
        <v>191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43608.958333333292</v>
      </c>
      <c r="C30" s="205"/>
      <c r="D30" s="504">
        <v>489</v>
      </c>
      <c r="E30" s="51">
        <v>54</v>
      </c>
      <c r="F30" s="509">
        <v>1.75</v>
      </c>
      <c r="G30" s="51">
        <v>235</v>
      </c>
      <c r="H30" s="206">
        <v>190</v>
      </c>
      <c r="I30" s="322"/>
      <c r="J30" s="160"/>
      <c r="K30" s="65"/>
      <c r="L30" s="49"/>
      <c r="M30" s="504"/>
      <c r="N30" s="52"/>
      <c r="O30" s="54">
        <v>4482</v>
      </c>
      <c r="P30" s="509">
        <v>11</v>
      </c>
      <c r="Q30" s="52">
        <v>18</v>
      </c>
      <c r="R30" s="23">
        <f t="shared" si="13"/>
        <v>175</v>
      </c>
      <c r="S30" s="24">
        <f t="shared" si="13"/>
        <v>341</v>
      </c>
      <c r="T30" s="62"/>
      <c r="U30" s="62"/>
      <c r="V30" s="62"/>
      <c r="W30" s="114">
        <f t="shared" ca="1" si="6"/>
        <v>135782</v>
      </c>
      <c r="X30" s="115">
        <f ca="1">IFERROR(('Main Tab'!$D$10-W30)/'Main Tab'!$D$10,1)</f>
        <v>0.23549614882212513</v>
      </c>
      <c r="Y30" s="110"/>
      <c r="Z30" s="221">
        <v>4</v>
      </c>
      <c r="AA30" s="49">
        <v>8726901</v>
      </c>
      <c r="AB30" s="49" t="s">
        <v>170</v>
      </c>
      <c r="AC30" s="504">
        <v>225.13</v>
      </c>
      <c r="AD30" s="104" t="s">
        <v>179</v>
      </c>
      <c r="AE30" s="106">
        <v>50</v>
      </c>
      <c r="AF30" s="108">
        <v>2E-3</v>
      </c>
      <c r="AI30" s="83">
        <f t="shared" ca="1" si="15"/>
        <v>43608.958333333292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11</v>
      </c>
      <c r="AQ30" s="81">
        <f t="shared" si="0"/>
        <v>18</v>
      </c>
      <c r="AR30" s="81">
        <f t="shared" si="1"/>
        <v>4482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1.75</v>
      </c>
      <c r="AW30" s="81">
        <f t="shared" si="3"/>
        <v>235</v>
      </c>
      <c r="AX30" s="81">
        <f t="shared" si="3"/>
        <v>190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489</v>
      </c>
      <c r="BC30" s="81">
        <f t="shared" si="5"/>
        <v>190</v>
      </c>
      <c r="BD30" s="81">
        <f t="shared" si="10"/>
        <v>2E-3</v>
      </c>
      <c r="BE30" s="81">
        <f t="shared" si="11"/>
        <v>50</v>
      </c>
      <c r="BF30" s="84" t="str">
        <f t="shared" si="12"/>
        <v>Ticket No: 8726901 225.13 bbls sold</v>
      </c>
    </row>
    <row r="31" spans="2:58" x14ac:dyDescent="0.25">
      <c r="B31" s="189">
        <f t="shared" ca="1" si="14"/>
        <v>43608.999999999956</v>
      </c>
      <c r="C31" s="205"/>
      <c r="D31" s="504">
        <v>491</v>
      </c>
      <c r="E31" s="51">
        <v>54</v>
      </c>
      <c r="F31" s="509">
        <v>1.75</v>
      </c>
      <c r="G31" s="51">
        <v>232</v>
      </c>
      <c r="H31" s="206">
        <v>191</v>
      </c>
      <c r="I31" s="322"/>
      <c r="J31" s="160"/>
      <c r="K31" s="65"/>
      <c r="L31" s="49"/>
      <c r="M31" s="504"/>
      <c r="N31" s="52"/>
      <c r="O31" s="54">
        <v>4471</v>
      </c>
      <c r="P31" s="509">
        <v>10</v>
      </c>
      <c r="Q31" s="52">
        <v>19</v>
      </c>
      <c r="R31" s="23">
        <f t="shared" si="13"/>
        <v>185</v>
      </c>
      <c r="S31" s="24">
        <f t="shared" si="13"/>
        <v>360</v>
      </c>
      <c r="T31" s="62"/>
      <c r="U31" s="62"/>
      <c r="V31" s="62"/>
      <c r="W31" s="114">
        <f t="shared" ca="1" si="6"/>
        <v>135763</v>
      </c>
      <c r="X31" s="115">
        <f ca="1">IFERROR(('Main Tab'!$D$10-W31)/'Main Tab'!$D$10,1)</f>
        <v>0.23560312598531596</v>
      </c>
      <c r="Y31" s="110"/>
      <c r="Z31" s="221">
        <v>4</v>
      </c>
      <c r="AA31" s="49"/>
      <c r="AB31" s="49"/>
      <c r="AC31" s="504"/>
      <c r="AD31" s="104"/>
      <c r="AE31" s="106"/>
      <c r="AF31" s="108"/>
      <c r="AI31" s="83">
        <f t="shared" ca="1" si="15"/>
        <v>43608.999999999956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10</v>
      </c>
      <c r="AQ31" s="81">
        <f t="shared" si="0"/>
        <v>19</v>
      </c>
      <c r="AR31" s="81">
        <f t="shared" si="1"/>
        <v>4471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1.75</v>
      </c>
      <c r="AW31" s="81">
        <f t="shared" si="3"/>
        <v>232</v>
      </c>
      <c r="AX31" s="81">
        <f t="shared" si="3"/>
        <v>191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491</v>
      </c>
      <c r="BC31" s="81">
        <f t="shared" si="5"/>
        <v>191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43609.041666666621</v>
      </c>
      <c r="C32" s="205"/>
      <c r="D32" s="504">
        <v>488</v>
      </c>
      <c r="E32" s="51">
        <v>54</v>
      </c>
      <c r="F32" s="509">
        <v>1.75</v>
      </c>
      <c r="G32" s="51">
        <v>227</v>
      </c>
      <c r="H32" s="206">
        <v>192</v>
      </c>
      <c r="I32" s="322"/>
      <c r="J32" s="160"/>
      <c r="K32" s="65"/>
      <c r="L32" s="49"/>
      <c r="M32" s="504"/>
      <c r="N32" s="52"/>
      <c r="O32" s="54">
        <v>4437</v>
      </c>
      <c r="P32" s="509">
        <v>10</v>
      </c>
      <c r="Q32" s="52">
        <v>18</v>
      </c>
      <c r="R32" s="23">
        <f t="shared" ref="R32:S37" si="16">P32+R31</f>
        <v>195</v>
      </c>
      <c r="S32" s="24">
        <f t="shared" si="16"/>
        <v>378</v>
      </c>
      <c r="T32" s="62"/>
      <c r="U32" s="62"/>
      <c r="V32" s="62"/>
      <c r="W32" s="114">
        <f t="shared" ca="1" si="6"/>
        <v>135745</v>
      </c>
      <c r="X32" s="115">
        <f ca="1">IFERROR(('Main Tab'!$D$10-W32)/'Main Tab'!$D$10,1)</f>
        <v>0.23570447277149678</v>
      </c>
      <c r="Y32" s="110" t="s">
        <v>411</v>
      </c>
      <c r="Z32" s="221">
        <v>3</v>
      </c>
      <c r="AA32" s="49"/>
      <c r="AB32" s="49"/>
      <c r="AC32" s="504"/>
      <c r="AD32" s="104"/>
      <c r="AE32" s="106"/>
      <c r="AF32" s="108"/>
      <c r="AI32" s="83">
        <f t="shared" ca="1" si="15"/>
        <v>43609.041666666621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Water Pumped- 416</v>
      </c>
      <c r="AP32" s="81">
        <f t="shared" si="0"/>
        <v>10</v>
      </c>
      <c r="AQ32" s="81">
        <f t="shared" si="0"/>
        <v>18</v>
      </c>
      <c r="AR32" s="81">
        <f t="shared" si="1"/>
        <v>4437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1.75</v>
      </c>
      <c r="AW32" s="81">
        <f t="shared" si="3"/>
        <v>227</v>
      </c>
      <c r="AX32" s="81">
        <f t="shared" si="3"/>
        <v>192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488</v>
      </c>
      <c r="BC32" s="81">
        <f t="shared" si="5"/>
        <v>192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43609.083333333285</v>
      </c>
      <c r="C33" s="205"/>
      <c r="D33" s="504">
        <v>488</v>
      </c>
      <c r="E33" s="51">
        <v>54</v>
      </c>
      <c r="F33" s="509">
        <v>1.75</v>
      </c>
      <c r="G33" s="51">
        <v>236</v>
      </c>
      <c r="H33" s="206">
        <v>187</v>
      </c>
      <c r="I33" s="322"/>
      <c r="J33" s="160"/>
      <c r="K33" s="65"/>
      <c r="L33" s="49"/>
      <c r="M33" s="504"/>
      <c r="N33" s="52"/>
      <c r="O33" s="54">
        <v>4484</v>
      </c>
      <c r="P33" s="509">
        <v>11</v>
      </c>
      <c r="Q33" s="52">
        <v>17</v>
      </c>
      <c r="R33" s="23">
        <f t="shared" si="16"/>
        <v>206</v>
      </c>
      <c r="S33" s="24">
        <f t="shared" si="16"/>
        <v>395</v>
      </c>
      <c r="T33" s="62"/>
      <c r="U33" s="62"/>
      <c r="V33" s="62"/>
      <c r="W33" s="114">
        <f t="shared" ca="1" si="6"/>
        <v>135728</v>
      </c>
      <c r="X33" s="115">
        <f ca="1">IFERROR(('Main Tab'!$D$10-W33)/'Main Tab'!$D$10,1)</f>
        <v>0.23580018918066753</v>
      </c>
      <c r="Y33" s="110" t="s">
        <v>412</v>
      </c>
      <c r="Z33" s="221">
        <v>3</v>
      </c>
      <c r="AA33" s="49"/>
      <c r="AB33" s="49"/>
      <c r="AC33" s="504"/>
      <c r="AD33" s="104"/>
      <c r="AE33" s="106"/>
      <c r="AF33" s="108"/>
      <c r="AI33" s="83">
        <f t="shared" ca="1" si="15"/>
        <v>43609.083333333285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Accum- 203467</v>
      </c>
      <c r="AP33" s="81">
        <f t="shared" si="0"/>
        <v>11</v>
      </c>
      <c r="AQ33" s="81">
        <f t="shared" si="0"/>
        <v>17</v>
      </c>
      <c r="AR33" s="81">
        <f t="shared" si="1"/>
        <v>4484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1.75</v>
      </c>
      <c r="AW33" s="81">
        <f t="shared" si="3"/>
        <v>236</v>
      </c>
      <c r="AX33" s="81">
        <f t="shared" si="3"/>
        <v>187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488</v>
      </c>
      <c r="BC33" s="81">
        <f t="shared" si="5"/>
        <v>187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43609.124999999949</v>
      </c>
      <c r="C34" s="205"/>
      <c r="D34" s="504">
        <v>486</v>
      </c>
      <c r="E34" s="51">
        <v>54</v>
      </c>
      <c r="F34" s="509">
        <v>1.75</v>
      </c>
      <c r="G34" s="51">
        <v>230</v>
      </c>
      <c r="H34" s="206">
        <v>191</v>
      </c>
      <c r="I34" s="322"/>
      <c r="J34" s="160"/>
      <c r="K34" s="65"/>
      <c r="L34" s="49"/>
      <c r="M34" s="504"/>
      <c r="N34" s="52"/>
      <c r="O34" s="54">
        <v>4444</v>
      </c>
      <c r="P34" s="509">
        <v>11</v>
      </c>
      <c r="Q34" s="52">
        <v>18</v>
      </c>
      <c r="R34" s="23">
        <f t="shared" si="16"/>
        <v>217</v>
      </c>
      <c r="S34" s="24">
        <f t="shared" si="16"/>
        <v>413</v>
      </c>
      <c r="T34" s="62"/>
      <c r="U34" s="62"/>
      <c r="V34" s="62"/>
      <c r="W34" s="114">
        <f t="shared" ca="1" si="6"/>
        <v>135710</v>
      </c>
      <c r="X34" s="115">
        <f ca="1">IFERROR(('Main Tab'!$D$10-W34)/'Main Tab'!$D$10,1)</f>
        <v>0.23590153596684835</v>
      </c>
      <c r="Y34" s="110" t="s">
        <v>414</v>
      </c>
      <c r="Z34" s="221">
        <v>3</v>
      </c>
      <c r="AA34" s="49"/>
      <c r="AB34" s="49"/>
      <c r="AC34" s="504"/>
      <c r="AD34" s="104"/>
      <c r="AE34" s="106"/>
      <c r="AF34" s="108"/>
      <c r="AI34" s="83">
        <f t="shared" ca="1" si="15"/>
        <v>43609.124999999949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#1- 0.10 OT #2- 7'6</v>
      </c>
      <c r="AP34" s="81">
        <f t="shared" si="0"/>
        <v>11</v>
      </c>
      <c r="AQ34" s="81">
        <f t="shared" si="0"/>
        <v>18</v>
      </c>
      <c r="AR34" s="81">
        <f t="shared" si="1"/>
        <v>4444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1.75</v>
      </c>
      <c r="AW34" s="81">
        <f t="shared" si="3"/>
        <v>230</v>
      </c>
      <c r="AX34" s="81">
        <f t="shared" si="3"/>
        <v>191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486</v>
      </c>
      <c r="BC34" s="81">
        <f t="shared" si="5"/>
        <v>191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43609.166666666613</v>
      </c>
      <c r="C35" s="205"/>
      <c r="D35" s="504">
        <v>489</v>
      </c>
      <c r="E35" s="51">
        <v>54</v>
      </c>
      <c r="F35" s="509">
        <v>1.75</v>
      </c>
      <c r="G35" s="51">
        <v>236</v>
      </c>
      <c r="H35" s="206">
        <v>188</v>
      </c>
      <c r="I35" s="322"/>
      <c r="J35" s="160"/>
      <c r="K35" s="65"/>
      <c r="L35" s="49"/>
      <c r="M35" s="504"/>
      <c r="N35" s="52"/>
      <c r="O35" s="54">
        <v>4500</v>
      </c>
      <c r="P35" s="509">
        <v>10</v>
      </c>
      <c r="Q35" s="52">
        <v>19</v>
      </c>
      <c r="R35" s="23">
        <f t="shared" si="16"/>
        <v>227</v>
      </c>
      <c r="S35" s="24">
        <f t="shared" si="16"/>
        <v>432</v>
      </c>
      <c r="T35" s="62"/>
      <c r="U35" s="62"/>
      <c r="V35" s="62"/>
      <c r="W35" s="114">
        <f t="shared" ca="1" si="6"/>
        <v>135691</v>
      </c>
      <c r="X35" s="115">
        <f ca="1">IFERROR(('Main Tab'!$D$10-W35)/'Main Tab'!$D$10,1)</f>
        <v>0.23600851313003918</v>
      </c>
      <c r="Y35" s="110" t="s">
        <v>413</v>
      </c>
      <c r="Z35" s="221">
        <v>3</v>
      </c>
      <c r="AA35" s="49"/>
      <c r="AB35" s="49"/>
      <c r="AC35" s="504"/>
      <c r="AD35" s="104"/>
      <c r="AE35" s="106"/>
      <c r="AF35" s="108"/>
      <c r="AI35" s="83">
        <f t="shared" ca="1" si="15"/>
        <v>43609.166666666613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BBL Meter- 43030</v>
      </c>
      <c r="AP35" s="81">
        <f t="shared" si="0"/>
        <v>10</v>
      </c>
      <c r="AQ35" s="81">
        <f t="shared" si="0"/>
        <v>19</v>
      </c>
      <c r="AR35" s="81">
        <f t="shared" si="1"/>
        <v>4500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1.75</v>
      </c>
      <c r="AW35" s="81">
        <f t="shared" si="3"/>
        <v>236</v>
      </c>
      <c r="AX35" s="81">
        <f t="shared" si="3"/>
        <v>188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489</v>
      </c>
      <c r="BC35" s="81">
        <f t="shared" si="5"/>
        <v>188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43609.208333333278</v>
      </c>
      <c r="C36" s="205"/>
      <c r="D36" s="504">
        <v>488</v>
      </c>
      <c r="E36" s="51">
        <v>54</v>
      </c>
      <c r="F36" s="509">
        <v>1.75</v>
      </c>
      <c r="G36" s="51">
        <v>230</v>
      </c>
      <c r="H36" s="206">
        <v>191</v>
      </c>
      <c r="I36" s="322"/>
      <c r="J36" s="160"/>
      <c r="K36" s="65"/>
      <c r="L36" s="49"/>
      <c r="M36" s="504"/>
      <c r="N36" s="52"/>
      <c r="O36" s="54">
        <v>4461</v>
      </c>
      <c r="P36" s="509">
        <v>11</v>
      </c>
      <c r="Q36" s="52">
        <v>18</v>
      </c>
      <c r="R36" s="23">
        <f t="shared" si="16"/>
        <v>238</v>
      </c>
      <c r="S36" s="24">
        <f t="shared" si="16"/>
        <v>450</v>
      </c>
      <c r="T36" s="62"/>
      <c r="U36" s="62"/>
      <c r="V36" s="62"/>
      <c r="W36" s="114">
        <f t="shared" ca="1" si="6"/>
        <v>135673</v>
      </c>
      <c r="X36" s="115">
        <f ca="1">IFERROR(('Main Tab'!$D$10-W36)/'Main Tab'!$D$10,1)</f>
        <v>0.23610985991621999</v>
      </c>
      <c r="Y36" s="110"/>
      <c r="Z36" s="221">
        <v>3</v>
      </c>
      <c r="AA36" s="49"/>
      <c r="AB36" s="49"/>
      <c r="AC36" s="504"/>
      <c r="AD36" s="104"/>
      <c r="AE36" s="106"/>
      <c r="AF36" s="108"/>
      <c r="AI36" s="83">
        <f t="shared" ca="1" si="15"/>
        <v>43609.208333333278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11</v>
      </c>
      <c r="AQ36" s="81">
        <f t="shared" si="0"/>
        <v>18</v>
      </c>
      <c r="AR36" s="81">
        <f t="shared" si="1"/>
        <v>4461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1.75</v>
      </c>
      <c r="AW36" s="81">
        <f t="shared" si="3"/>
        <v>230</v>
      </c>
      <c r="AX36" s="81">
        <f t="shared" si="3"/>
        <v>191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488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43609.249999999942</v>
      </c>
      <c r="C37" s="207"/>
      <c r="D37" s="208">
        <v>486</v>
      </c>
      <c r="E37" s="51">
        <v>54</v>
      </c>
      <c r="F37" s="509">
        <v>1.75</v>
      </c>
      <c r="G37" s="209">
        <v>230</v>
      </c>
      <c r="H37" s="216">
        <v>190</v>
      </c>
      <c r="I37" s="323"/>
      <c r="J37" s="161"/>
      <c r="K37" s="66"/>
      <c r="L37" s="55"/>
      <c r="M37" s="505"/>
      <c r="N37" s="58"/>
      <c r="O37" s="60">
        <v>4439</v>
      </c>
      <c r="P37" s="509">
        <v>10</v>
      </c>
      <c r="Q37" s="52">
        <v>20</v>
      </c>
      <c r="R37" s="25">
        <f t="shared" si="16"/>
        <v>248</v>
      </c>
      <c r="S37" s="26">
        <f t="shared" si="16"/>
        <v>470</v>
      </c>
      <c r="T37" s="63"/>
      <c r="U37" s="63"/>
      <c r="V37" s="63"/>
      <c r="W37" s="116">
        <f t="shared" ca="1" si="6"/>
        <v>135653</v>
      </c>
      <c r="X37" s="117">
        <f ca="1">IFERROR(('Main Tab'!$D$10-W37)/'Main Tab'!$D$10,1)</f>
        <v>0.23622246745642089</v>
      </c>
      <c r="Y37" s="221"/>
      <c r="Z37" s="221">
        <v>3</v>
      </c>
      <c r="AA37" s="55"/>
      <c r="AB37" s="55"/>
      <c r="AC37" s="505"/>
      <c r="AD37" s="105"/>
      <c r="AE37" s="107"/>
      <c r="AF37" s="109"/>
      <c r="AI37" s="85">
        <f t="shared" ca="1" si="15"/>
        <v>43609.249999999942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10</v>
      </c>
      <c r="AQ37" s="86">
        <f t="shared" si="0"/>
        <v>20</v>
      </c>
      <c r="AR37" s="86">
        <f t="shared" si="1"/>
        <v>4439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1.75</v>
      </c>
      <c r="AW37" s="86">
        <f t="shared" si="3"/>
        <v>230</v>
      </c>
      <c r="AX37" s="86">
        <f t="shared" si="3"/>
        <v>190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486</v>
      </c>
      <c r="BC37" s="86">
        <f t="shared" si="5"/>
        <v>190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506" t="s">
        <v>7</v>
      </c>
      <c r="D40" s="506" t="s">
        <v>117</v>
      </c>
      <c r="E40" s="506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508"/>
      <c r="E41" s="508"/>
      <c r="F41" s="622"/>
      <c r="G41" s="622"/>
      <c r="H41" s="623"/>
    </row>
    <row r="42" spans="2:58" x14ac:dyDescent="0.25">
      <c r="B42" s="54"/>
      <c r="C42" s="147"/>
      <c r="D42" s="504"/>
      <c r="E42" s="504"/>
      <c r="F42" s="612"/>
      <c r="G42" s="612"/>
      <c r="H42" s="613"/>
    </row>
    <row r="43" spans="2:58" x14ac:dyDescent="0.25">
      <c r="B43" s="54"/>
      <c r="C43" s="147"/>
      <c r="D43" s="504"/>
      <c r="E43" s="504"/>
      <c r="F43" s="612"/>
      <c r="G43" s="612"/>
      <c r="H43" s="613"/>
    </row>
    <row r="44" spans="2:58" x14ac:dyDescent="0.25">
      <c r="B44" s="54"/>
      <c r="C44" s="147"/>
      <c r="D44" s="504"/>
      <c r="E44" s="504"/>
      <c r="F44" s="612"/>
      <c r="G44" s="612"/>
      <c r="H44" s="613"/>
    </row>
    <row r="45" spans="2:58" x14ac:dyDescent="0.25">
      <c r="B45" s="54"/>
      <c r="C45" s="147"/>
      <c r="D45" s="504"/>
      <c r="E45" s="504"/>
      <c r="F45" s="612"/>
      <c r="G45" s="612"/>
      <c r="H45" s="613"/>
    </row>
    <row r="46" spans="2:58" x14ac:dyDescent="0.25">
      <c r="B46" s="54"/>
      <c r="C46" s="147"/>
      <c r="D46" s="504"/>
      <c r="E46" s="504"/>
      <c r="F46" s="612"/>
      <c r="G46" s="612"/>
      <c r="H46" s="613"/>
    </row>
    <row r="47" spans="2:58" x14ac:dyDescent="0.25">
      <c r="B47" s="54"/>
      <c r="C47" s="147"/>
      <c r="D47" s="504"/>
      <c r="E47" s="504"/>
      <c r="F47" s="612"/>
      <c r="G47" s="612"/>
      <c r="H47" s="613"/>
    </row>
    <row r="48" spans="2:58" x14ac:dyDescent="0.25">
      <c r="B48" s="54"/>
      <c r="C48" s="147"/>
      <c r="D48" s="504"/>
      <c r="E48" s="504"/>
      <c r="F48" s="612"/>
      <c r="G48" s="612"/>
      <c r="H48" s="613"/>
    </row>
    <row r="49" spans="2:8" x14ac:dyDescent="0.25">
      <c r="B49" s="54"/>
      <c r="C49" s="147"/>
      <c r="D49" s="504"/>
      <c r="E49" s="504"/>
      <c r="F49" s="612"/>
      <c r="G49" s="612"/>
      <c r="H49" s="613"/>
    </row>
    <row r="50" spans="2:8" x14ac:dyDescent="0.25">
      <c r="B50" s="54"/>
      <c r="C50" s="147"/>
      <c r="D50" s="504"/>
      <c r="E50" s="504"/>
      <c r="F50" s="612"/>
      <c r="G50" s="612"/>
      <c r="H50" s="613"/>
    </row>
    <row r="51" spans="2:8" x14ac:dyDescent="0.25">
      <c r="B51" s="54"/>
      <c r="C51" s="147"/>
      <c r="D51" s="504"/>
      <c r="E51" s="504"/>
      <c r="F51" s="612"/>
      <c r="G51" s="612"/>
      <c r="H51" s="613"/>
    </row>
    <row r="52" spans="2:8" x14ac:dyDescent="0.25">
      <c r="B52" s="54"/>
      <c r="C52" s="147"/>
      <c r="D52" s="504"/>
      <c r="E52" s="504"/>
      <c r="F52" s="612"/>
      <c r="G52" s="612"/>
      <c r="H52" s="613"/>
    </row>
    <row r="53" spans="2:8" x14ac:dyDescent="0.25">
      <c r="B53" s="54"/>
      <c r="C53" s="147"/>
      <c r="D53" s="504"/>
      <c r="E53" s="504"/>
      <c r="F53" s="612"/>
      <c r="G53" s="612"/>
      <c r="H53" s="613"/>
    </row>
    <row r="54" spans="2:8" x14ac:dyDescent="0.25">
      <c r="B54" s="54"/>
      <c r="C54" s="147"/>
      <c r="D54" s="504"/>
      <c r="E54" s="504"/>
      <c r="F54" s="612"/>
      <c r="G54" s="612"/>
      <c r="H54" s="613"/>
    </row>
    <row r="55" spans="2:8" x14ac:dyDescent="0.25">
      <c r="B55" s="54"/>
      <c r="C55" s="147"/>
      <c r="D55" s="504"/>
      <c r="E55" s="504"/>
      <c r="F55" s="612"/>
      <c r="G55" s="612"/>
      <c r="H55" s="613"/>
    </row>
    <row r="56" spans="2:8" x14ac:dyDescent="0.25">
      <c r="B56" s="54"/>
      <c r="C56" s="147"/>
      <c r="D56" s="504"/>
      <c r="E56" s="504"/>
      <c r="F56" s="612"/>
      <c r="G56" s="612"/>
      <c r="H56" s="613"/>
    </row>
    <row r="57" spans="2:8" x14ac:dyDescent="0.25">
      <c r="B57" s="54"/>
      <c r="C57" s="147"/>
      <c r="D57" s="504"/>
      <c r="E57" s="504"/>
      <c r="F57" s="612"/>
      <c r="G57" s="612"/>
      <c r="H57" s="613"/>
    </row>
    <row r="58" spans="2:8" x14ac:dyDescent="0.25">
      <c r="B58" s="54"/>
      <c r="C58" s="147"/>
      <c r="D58" s="504"/>
      <c r="E58" s="504"/>
      <c r="F58" s="612"/>
      <c r="G58" s="612"/>
      <c r="H58" s="613"/>
    </row>
    <row r="59" spans="2:8" x14ac:dyDescent="0.25">
      <c r="B59" s="54"/>
      <c r="C59" s="147"/>
      <c r="D59" s="504"/>
      <c r="E59" s="504"/>
      <c r="F59" s="612"/>
      <c r="G59" s="612"/>
      <c r="H59" s="613"/>
    </row>
    <row r="60" spans="2:8" x14ac:dyDescent="0.25">
      <c r="B60" s="54"/>
      <c r="C60" s="147"/>
      <c r="D60" s="504"/>
      <c r="E60" s="504"/>
      <c r="F60" s="612"/>
      <c r="G60" s="612"/>
      <c r="H60" s="613"/>
    </row>
    <row r="61" spans="2:8" x14ac:dyDescent="0.25">
      <c r="B61" s="54"/>
      <c r="C61" s="147"/>
      <c r="D61" s="504"/>
      <c r="E61" s="504"/>
      <c r="F61" s="612"/>
      <c r="G61" s="612"/>
      <c r="H61" s="613"/>
    </row>
    <row r="62" spans="2:8" x14ac:dyDescent="0.25">
      <c r="B62" s="54"/>
      <c r="C62" s="147"/>
      <c r="D62" s="504"/>
      <c r="E62" s="504"/>
      <c r="F62" s="612"/>
      <c r="G62" s="612"/>
      <c r="H62" s="613"/>
    </row>
    <row r="63" spans="2:8" x14ac:dyDescent="0.25">
      <c r="B63" s="54"/>
      <c r="C63" s="147"/>
      <c r="D63" s="504"/>
      <c r="E63" s="504"/>
      <c r="F63" s="612"/>
      <c r="G63" s="612"/>
      <c r="H63" s="613"/>
    </row>
    <row r="64" spans="2:8" x14ac:dyDescent="0.25">
      <c r="B64" s="54"/>
      <c r="C64" s="147"/>
      <c r="D64" s="504"/>
      <c r="E64" s="504"/>
      <c r="F64" s="612"/>
      <c r="G64" s="612"/>
      <c r="H64" s="613"/>
    </row>
    <row r="65" spans="2:8" x14ac:dyDescent="0.25">
      <c r="B65" s="54"/>
      <c r="C65" s="147"/>
      <c r="D65" s="504"/>
      <c r="E65" s="504"/>
      <c r="F65" s="612"/>
      <c r="G65" s="612"/>
      <c r="H65" s="613"/>
    </row>
    <row r="66" spans="2:8" x14ac:dyDescent="0.25">
      <c r="B66" s="54"/>
      <c r="C66" s="147"/>
      <c r="D66" s="504"/>
      <c r="E66" s="504"/>
      <c r="F66" s="612"/>
      <c r="G66" s="612"/>
      <c r="H66" s="613"/>
    </row>
    <row r="67" spans="2:8" x14ac:dyDescent="0.25">
      <c r="B67" s="54"/>
      <c r="C67" s="147"/>
      <c r="D67" s="504"/>
      <c r="E67" s="504"/>
      <c r="F67" s="612"/>
      <c r="G67" s="612"/>
      <c r="H67" s="613"/>
    </row>
    <row r="68" spans="2:8" x14ac:dyDescent="0.25">
      <c r="B68" s="54"/>
      <c r="C68" s="147"/>
      <c r="D68" s="504"/>
      <c r="E68" s="504"/>
      <c r="F68" s="612"/>
      <c r="G68" s="612"/>
      <c r="H68" s="613"/>
    </row>
    <row r="69" spans="2:8" x14ac:dyDescent="0.25">
      <c r="B69" s="54"/>
      <c r="C69" s="147"/>
      <c r="D69" s="504"/>
      <c r="E69" s="504"/>
      <c r="F69" s="612"/>
      <c r="G69" s="612"/>
      <c r="H69" s="613"/>
    </row>
    <row r="70" spans="2:8" x14ac:dyDescent="0.25">
      <c r="B70" s="54"/>
      <c r="C70" s="147"/>
      <c r="D70" s="504"/>
      <c r="E70" s="504"/>
      <c r="F70" s="612"/>
      <c r="G70" s="612"/>
      <c r="H70" s="613"/>
    </row>
    <row r="71" spans="2:8" x14ac:dyDescent="0.25">
      <c r="B71" s="54"/>
      <c r="C71" s="147"/>
      <c r="D71" s="504"/>
      <c r="E71" s="504"/>
      <c r="F71" s="612"/>
      <c r="G71" s="612"/>
      <c r="H71" s="613"/>
    </row>
    <row r="72" spans="2:8" x14ac:dyDescent="0.25">
      <c r="B72" s="54"/>
      <c r="C72" s="147"/>
      <c r="D72" s="504"/>
      <c r="E72" s="504"/>
      <c r="F72" s="612"/>
      <c r="G72" s="612"/>
      <c r="H72" s="613"/>
    </row>
    <row r="73" spans="2:8" x14ac:dyDescent="0.25">
      <c r="B73" s="54"/>
      <c r="C73" s="147"/>
      <c r="D73" s="504"/>
      <c r="E73" s="504"/>
      <c r="F73" s="612"/>
      <c r="G73" s="612"/>
      <c r="H73" s="613"/>
    </row>
    <row r="74" spans="2:8" x14ac:dyDescent="0.25">
      <c r="B74" s="54"/>
      <c r="C74" s="147"/>
      <c r="D74" s="504"/>
      <c r="E74" s="504"/>
      <c r="F74" s="612"/>
      <c r="G74" s="612"/>
      <c r="H74" s="613"/>
    </row>
    <row r="75" spans="2:8" x14ac:dyDescent="0.25">
      <c r="B75" s="54"/>
      <c r="C75" s="147"/>
      <c r="D75" s="504"/>
      <c r="E75" s="504"/>
      <c r="F75" s="612"/>
      <c r="G75" s="612"/>
      <c r="H75" s="613"/>
    </row>
    <row r="76" spans="2:8" x14ac:dyDescent="0.25">
      <c r="B76" s="54"/>
      <c r="C76" s="147"/>
      <c r="D76" s="504"/>
      <c r="E76" s="504"/>
      <c r="F76" s="612"/>
      <c r="G76" s="612"/>
      <c r="H76" s="613"/>
    </row>
    <row r="77" spans="2:8" x14ac:dyDescent="0.25">
      <c r="B77" s="54"/>
      <c r="C77" s="147"/>
      <c r="D77" s="504"/>
      <c r="E77" s="504"/>
      <c r="F77" s="612"/>
      <c r="G77" s="612"/>
      <c r="H77" s="613"/>
    </row>
    <row r="78" spans="2:8" x14ac:dyDescent="0.25">
      <c r="B78" s="54"/>
      <c r="C78" s="147"/>
      <c r="D78" s="504"/>
      <c r="E78" s="504"/>
      <c r="F78" s="612"/>
      <c r="G78" s="612"/>
      <c r="H78" s="613"/>
    </row>
    <row r="79" spans="2:8" x14ac:dyDescent="0.25">
      <c r="B79" s="54"/>
      <c r="C79" s="147"/>
      <c r="D79" s="504"/>
      <c r="E79" s="504"/>
      <c r="F79" s="612"/>
      <c r="G79" s="612"/>
      <c r="H79" s="613"/>
    </row>
    <row r="80" spans="2:8" x14ac:dyDescent="0.25">
      <c r="B80" s="54"/>
      <c r="C80" s="147"/>
      <c r="D80" s="504"/>
      <c r="E80" s="504"/>
      <c r="F80" s="612"/>
      <c r="G80" s="612"/>
      <c r="H80" s="613"/>
    </row>
    <row r="81" spans="2:8" x14ac:dyDescent="0.25">
      <c r="B81" s="54"/>
      <c r="C81" s="147"/>
      <c r="D81" s="504"/>
      <c r="E81" s="504"/>
      <c r="F81" s="612"/>
      <c r="G81" s="612"/>
      <c r="H81" s="613"/>
    </row>
    <row r="82" spans="2:8" x14ac:dyDescent="0.25">
      <c r="B82" s="54"/>
      <c r="C82" s="147"/>
      <c r="D82" s="504"/>
      <c r="E82" s="504"/>
      <c r="F82" s="612"/>
      <c r="G82" s="612"/>
      <c r="H82" s="613"/>
    </row>
    <row r="83" spans="2:8" x14ac:dyDescent="0.25">
      <c r="B83" s="54"/>
      <c r="C83" s="147"/>
      <c r="D83" s="504"/>
      <c r="E83" s="504"/>
      <c r="F83" s="612"/>
      <c r="G83" s="612"/>
      <c r="H83" s="613"/>
    </row>
    <row r="84" spans="2:8" x14ac:dyDescent="0.25">
      <c r="B84" s="54"/>
      <c r="C84" s="147"/>
      <c r="D84" s="504"/>
      <c r="E84" s="504"/>
      <c r="F84" s="612"/>
      <c r="G84" s="612"/>
      <c r="H84" s="613"/>
    </row>
    <row r="85" spans="2:8" x14ac:dyDescent="0.25">
      <c r="B85" s="54"/>
      <c r="C85" s="147"/>
      <c r="D85" s="504"/>
      <c r="E85" s="504"/>
      <c r="F85" s="612"/>
      <c r="G85" s="612"/>
      <c r="H85" s="613"/>
    </row>
    <row r="86" spans="2:8" x14ac:dyDescent="0.25">
      <c r="B86" s="54"/>
      <c r="C86" s="147"/>
      <c r="D86" s="504"/>
      <c r="E86" s="504"/>
      <c r="F86" s="612"/>
      <c r="G86" s="612"/>
      <c r="H86" s="613"/>
    </row>
    <row r="87" spans="2:8" x14ac:dyDescent="0.25">
      <c r="B87" s="54"/>
      <c r="C87" s="147"/>
      <c r="D87" s="504"/>
      <c r="E87" s="504"/>
      <c r="F87" s="612"/>
      <c r="G87" s="612"/>
      <c r="H87" s="613"/>
    </row>
    <row r="88" spans="2:8" x14ac:dyDescent="0.25">
      <c r="B88" s="54"/>
      <c r="C88" s="147"/>
      <c r="D88" s="504"/>
      <c r="E88" s="504"/>
      <c r="F88" s="612"/>
      <c r="G88" s="612"/>
      <c r="H88" s="613"/>
    </row>
    <row r="89" spans="2:8" x14ac:dyDescent="0.25">
      <c r="B89" s="54"/>
      <c r="C89" s="147"/>
      <c r="D89" s="504"/>
      <c r="E89" s="504"/>
      <c r="F89" s="612"/>
      <c r="G89" s="612"/>
      <c r="H89" s="613"/>
    </row>
    <row r="90" spans="2:8" x14ac:dyDescent="0.25">
      <c r="B90" s="54"/>
      <c r="C90" s="147"/>
      <c r="D90" s="504"/>
      <c r="E90" s="504"/>
      <c r="F90" s="612"/>
      <c r="G90" s="612"/>
      <c r="H90" s="613"/>
    </row>
    <row r="91" spans="2:8" x14ac:dyDescent="0.25">
      <c r="B91" s="54"/>
      <c r="C91" s="147"/>
      <c r="D91" s="504"/>
      <c r="E91" s="504"/>
      <c r="F91" s="612"/>
      <c r="G91" s="612"/>
      <c r="H91" s="613"/>
    </row>
    <row r="92" spans="2:8" x14ac:dyDescent="0.25">
      <c r="B92" s="54"/>
      <c r="C92" s="147"/>
      <c r="D92" s="504"/>
      <c r="E92" s="504"/>
      <c r="F92" s="612"/>
      <c r="G92" s="612"/>
      <c r="H92" s="613"/>
    </row>
    <row r="93" spans="2:8" x14ac:dyDescent="0.25">
      <c r="B93" s="54"/>
      <c r="C93" s="147"/>
      <c r="D93" s="504"/>
      <c r="E93" s="504"/>
      <c r="F93" s="612"/>
      <c r="G93" s="612"/>
      <c r="H93" s="613"/>
    </row>
    <row r="94" spans="2:8" x14ac:dyDescent="0.25">
      <c r="B94" s="54"/>
      <c r="C94" s="147"/>
      <c r="D94" s="504"/>
      <c r="E94" s="504"/>
      <c r="F94" s="612"/>
      <c r="G94" s="612"/>
      <c r="H94" s="613"/>
    </row>
    <row r="95" spans="2:8" x14ac:dyDescent="0.25">
      <c r="B95" s="54"/>
      <c r="C95" s="147"/>
      <c r="D95" s="504"/>
      <c r="E95" s="504"/>
      <c r="F95" s="612"/>
      <c r="G95" s="612"/>
      <c r="H95" s="613"/>
    </row>
    <row r="96" spans="2:8" x14ac:dyDescent="0.25">
      <c r="B96" s="54"/>
      <c r="C96" s="147"/>
      <c r="D96" s="504"/>
      <c r="E96" s="504"/>
      <c r="F96" s="612"/>
      <c r="G96" s="612"/>
      <c r="H96" s="613"/>
    </row>
    <row r="97" spans="2:8" x14ac:dyDescent="0.25">
      <c r="B97" s="54"/>
      <c r="C97" s="147"/>
      <c r="D97" s="504"/>
      <c r="E97" s="504"/>
      <c r="F97" s="612"/>
      <c r="G97" s="612"/>
      <c r="H97" s="613"/>
    </row>
    <row r="98" spans="2:8" x14ac:dyDescent="0.25">
      <c r="B98" s="54"/>
      <c r="C98" s="147"/>
      <c r="D98" s="504"/>
      <c r="E98" s="504"/>
      <c r="F98" s="612"/>
      <c r="G98" s="612"/>
      <c r="H98" s="613"/>
    </row>
    <row r="99" spans="2:8" x14ac:dyDescent="0.25">
      <c r="B99" s="54"/>
      <c r="C99" s="147"/>
      <c r="D99" s="504"/>
      <c r="E99" s="504"/>
      <c r="F99" s="612"/>
      <c r="G99" s="612"/>
      <c r="H99" s="613"/>
    </row>
    <row r="100" spans="2:8" ht="15.75" thickBot="1" x14ac:dyDescent="0.3">
      <c r="B100" s="60"/>
      <c r="C100" s="148"/>
      <c r="D100" s="505"/>
      <c r="E100" s="505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00000000-0002-0000-07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48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48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1">
    <tabColor theme="1"/>
    <pageSetUpPr fitToPage="1"/>
  </sheetPr>
  <dimension ref="B1:BF101"/>
  <sheetViews>
    <sheetView showGridLines="0" topLeftCell="A26" zoomScaleNormal="100" zoomScaleSheetLayoutView="50" workbookViewId="0">
      <selection activeCell="D33" sqref="D33:Q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43607</v>
      </c>
      <c r="N5" s="567" t="str">
        <f ca="1">"Oil Sales for "&amp;TEXT(L5,"MM-DD-YY")</f>
        <v>Oil Sales for 05-22-19</v>
      </c>
      <c r="O5" s="568"/>
      <c r="P5" s="96">
        <f>SUM(AC14:AC37)</f>
        <v>393.46</v>
      </c>
      <c r="Q5" s="10"/>
      <c r="R5" s="610" t="str">
        <f ca="1">"Flare Total For "&amp;TEXT(L5,"MM-DD-YY")</f>
        <v>Flare Total For 05-22-19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277</v>
      </c>
      <c r="M6" s="10"/>
      <c r="N6" s="571" t="str">
        <f ca="1">"Gas Sales for "&amp;TEXT(L5,"MM-DD-YY")</f>
        <v>Gas Sales for 05-22-19</v>
      </c>
      <c r="O6" s="572"/>
      <c r="P6" s="132">
        <v>4567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604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96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99" t="s">
        <v>3</v>
      </c>
      <c r="F11" s="499" t="s">
        <v>31</v>
      </c>
      <c r="G11" s="499" t="s">
        <v>32</v>
      </c>
      <c r="H11" s="50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99" t="s">
        <v>40</v>
      </c>
      <c r="N11" s="500" t="s">
        <v>42</v>
      </c>
      <c r="O11" s="38" t="s">
        <v>2</v>
      </c>
      <c r="P11" s="499" t="s">
        <v>6</v>
      </c>
      <c r="Q11" s="50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99" t="s">
        <v>6</v>
      </c>
      <c r="AD11" s="499" t="s">
        <v>102</v>
      </c>
      <c r="AE11" s="499" t="s">
        <v>50</v>
      </c>
      <c r="AF11" s="50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513</v>
      </c>
      <c r="E14" s="196">
        <v>52</v>
      </c>
      <c r="F14" s="196">
        <v>1.75</v>
      </c>
      <c r="G14" s="197">
        <v>210</v>
      </c>
      <c r="H14" s="204">
        <v>185</v>
      </c>
      <c r="I14" s="322"/>
      <c r="J14" s="160"/>
      <c r="K14" s="65"/>
      <c r="L14" s="49"/>
      <c r="M14" s="497"/>
      <c r="N14" s="52"/>
      <c r="O14" s="54">
        <v>4210</v>
      </c>
      <c r="P14" s="497">
        <v>10</v>
      </c>
      <c r="Q14" s="497">
        <v>30</v>
      </c>
      <c r="R14" s="21">
        <f>P14</f>
        <v>10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136705</v>
      </c>
      <c r="X14" s="113">
        <f ca="1">IFERROR(('Main Tab'!$D$10-W14)/'Main Tab'!$D$10,1)</f>
        <v>0.23029931084185398</v>
      </c>
      <c r="Y14" s="218"/>
      <c r="Z14" s="220">
        <v>3</v>
      </c>
      <c r="AA14" s="49"/>
      <c r="AB14" s="49"/>
      <c r="AC14" s="497"/>
      <c r="AD14" s="104"/>
      <c r="AE14" s="106"/>
      <c r="AF14" s="108"/>
      <c r="AI14" s="83">
        <f ca="1">$L$5+B14</f>
        <v>43607.291666666664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30</v>
      </c>
      <c r="AR14" s="81">
        <f t="shared" ref="AR14:AR37" si="1">IF(O14="","",O14)</f>
        <v>4210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0.8125</v>
      </c>
      <c r="AV14" s="81">
        <f t="shared" ref="AV14:AZ37" si="3">IF(F14="","",F14)</f>
        <v>1.75</v>
      </c>
      <c r="AW14" s="81">
        <f t="shared" si="3"/>
        <v>210</v>
      </c>
      <c r="AX14" s="81">
        <f t="shared" si="3"/>
        <v>185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513</v>
      </c>
      <c r="BC14" s="81">
        <f t="shared" ref="BC14:BC37" si="5">IF(H14="","",H14)</f>
        <v>185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43607.333333333328</v>
      </c>
      <c r="C15" s="205"/>
      <c r="D15" s="497">
        <v>531</v>
      </c>
      <c r="E15" s="497">
        <v>52</v>
      </c>
      <c r="F15" s="497">
        <v>1.75</v>
      </c>
      <c r="G15" s="51">
        <v>227</v>
      </c>
      <c r="H15" s="206">
        <v>185</v>
      </c>
      <c r="I15" s="322"/>
      <c r="J15" s="160"/>
      <c r="K15" s="65"/>
      <c r="L15" s="49"/>
      <c r="M15" s="497"/>
      <c r="N15" s="52"/>
      <c r="O15" s="54">
        <v>4381</v>
      </c>
      <c r="P15" s="497">
        <v>10</v>
      </c>
      <c r="Q15" s="52">
        <v>32</v>
      </c>
      <c r="R15" s="23">
        <f>P15+R14</f>
        <v>20</v>
      </c>
      <c r="S15" s="24">
        <f>Q15+S14</f>
        <v>62</v>
      </c>
      <c r="T15" s="62"/>
      <c r="U15" s="62"/>
      <c r="V15" s="62"/>
      <c r="W15" s="114">
        <f t="shared" ref="W15:W37" ca="1" si="6">W14-Q15</f>
        <v>136673</v>
      </c>
      <c r="X15" s="115">
        <f ca="1">IFERROR(('Main Tab'!$D$10-W15)/'Main Tab'!$D$10,1)</f>
        <v>0.2304794829061754</v>
      </c>
      <c r="Y15" s="110"/>
      <c r="Z15" s="221">
        <v>3</v>
      </c>
      <c r="AA15" s="49"/>
      <c r="AB15" s="49"/>
      <c r="AC15" s="497"/>
      <c r="AD15" s="104"/>
      <c r="AE15" s="106"/>
      <c r="AF15" s="108"/>
      <c r="AI15" s="83">
        <f ca="1">B15</f>
        <v>43607.333333333328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10</v>
      </c>
      <c r="AQ15" s="81">
        <f t="shared" si="0"/>
        <v>32</v>
      </c>
      <c r="AR15" s="81">
        <f t="shared" si="1"/>
        <v>4381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1.75</v>
      </c>
      <c r="AW15" s="81">
        <f t="shared" si="3"/>
        <v>227</v>
      </c>
      <c r="AX15" s="81">
        <f t="shared" si="3"/>
        <v>185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531</v>
      </c>
      <c r="BC15" s="81">
        <f t="shared" si="5"/>
        <v>185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43607.374999999993</v>
      </c>
      <c r="C16" s="205"/>
      <c r="D16" s="497">
        <v>518</v>
      </c>
      <c r="E16" s="497">
        <v>52</v>
      </c>
      <c r="F16" s="497">
        <v>1.75</v>
      </c>
      <c r="G16" s="51">
        <v>221</v>
      </c>
      <c r="H16" s="206">
        <v>182</v>
      </c>
      <c r="I16" s="322"/>
      <c r="J16" s="160"/>
      <c r="K16" s="65"/>
      <c r="L16" s="49"/>
      <c r="M16" s="497"/>
      <c r="N16" s="52"/>
      <c r="O16" s="54">
        <v>4285</v>
      </c>
      <c r="P16" s="497">
        <v>12</v>
      </c>
      <c r="Q16" s="52">
        <v>30</v>
      </c>
      <c r="R16" s="23">
        <f t="shared" ref="R16:S31" si="13">P16+R15</f>
        <v>32</v>
      </c>
      <c r="S16" s="24">
        <f t="shared" si="13"/>
        <v>92</v>
      </c>
      <c r="T16" s="62"/>
      <c r="U16" s="62"/>
      <c r="V16" s="62"/>
      <c r="W16" s="114">
        <f t="shared" ca="1" si="6"/>
        <v>136643</v>
      </c>
      <c r="X16" s="115">
        <f ca="1">IFERROR(('Main Tab'!$D$10-W16)/'Main Tab'!$D$10,1)</f>
        <v>0.23064839421647673</v>
      </c>
      <c r="Y16" s="110"/>
      <c r="Z16" s="221">
        <v>2</v>
      </c>
      <c r="AA16" s="49">
        <v>8646301</v>
      </c>
      <c r="AB16" s="49" t="s">
        <v>391</v>
      </c>
      <c r="AC16" s="497">
        <v>196.73</v>
      </c>
      <c r="AD16" s="104" t="s">
        <v>179</v>
      </c>
      <c r="AE16" s="106">
        <v>45.5</v>
      </c>
      <c r="AF16" s="108">
        <v>1E-3</v>
      </c>
      <c r="AI16" s="83">
        <f ca="1">B16</f>
        <v>43607.374999999993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12</v>
      </c>
      <c r="AQ16" s="81">
        <f t="shared" si="0"/>
        <v>30</v>
      </c>
      <c r="AR16" s="81">
        <f t="shared" si="1"/>
        <v>4285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1.75</v>
      </c>
      <c r="AW16" s="81">
        <f t="shared" si="3"/>
        <v>221</v>
      </c>
      <c r="AX16" s="81">
        <f t="shared" si="3"/>
        <v>182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518</v>
      </c>
      <c r="BC16" s="81">
        <f t="shared" si="5"/>
        <v>182</v>
      </c>
      <c r="BD16" s="81">
        <f t="shared" si="10"/>
        <v>1E-3</v>
      </c>
      <c r="BE16" s="81">
        <f t="shared" si="11"/>
        <v>45.5</v>
      </c>
      <c r="BF16" s="84" t="str">
        <f t="shared" si="12"/>
        <v>Ticket No: 8646301 196.73 bbls sold</v>
      </c>
    </row>
    <row r="17" spans="2:58" x14ac:dyDescent="0.25">
      <c r="B17" s="189">
        <f t="shared" ref="B17:B37" ca="1" si="14">+B16+TIME(1,0,0)</f>
        <v>43607.416666666657</v>
      </c>
      <c r="C17" s="205"/>
      <c r="D17" s="497">
        <v>515</v>
      </c>
      <c r="E17" s="497">
        <v>52</v>
      </c>
      <c r="F17" s="497">
        <v>1.75</v>
      </c>
      <c r="G17" s="51">
        <v>291</v>
      </c>
      <c r="H17" s="206">
        <v>181</v>
      </c>
      <c r="I17" s="322"/>
      <c r="J17" s="160"/>
      <c r="K17" s="65"/>
      <c r="L17" s="49"/>
      <c r="M17" s="497"/>
      <c r="N17" s="52"/>
      <c r="O17" s="54">
        <v>4871</v>
      </c>
      <c r="P17" s="497">
        <v>10</v>
      </c>
      <c r="Q17" s="52">
        <v>31</v>
      </c>
      <c r="R17" s="23">
        <f t="shared" si="13"/>
        <v>42</v>
      </c>
      <c r="S17" s="24">
        <f>Q17+S16</f>
        <v>123</v>
      </c>
      <c r="T17" s="62"/>
      <c r="U17" s="172"/>
      <c r="V17" s="62"/>
      <c r="W17" s="114">
        <f t="shared" ca="1" si="6"/>
        <v>136612</v>
      </c>
      <c r="X17" s="115">
        <f ca="1">IFERROR(('Main Tab'!$D$10-W17)/'Main Tab'!$D$10,1)</f>
        <v>0.23082293590378811</v>
      </c>
      <c r="Y17" s="110"/>
      <c r="Z17" s="221">
        <v>3</v>
      </c>
      <c r="AA17" s="49"/>
      <c r="AB17" s="49"/>
      <c r="AC17" s="497"/>
      <c r="AD17" s="104"/>
      <c r="AE17" s="106"/>
      <c r="AF17" s="108"/>
      <c r="AI17" s="83">
        <f t="shared" ref="AI17:AI37" ca="1" si="15">B17</f>
        <v>43607.416666666657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10</v>
      </c>
      <c r="AQ17" s="81">
        <f t="shared" si="0"/>
        <v>31</v>
      </c>
      <c r="AR17" s="81">
        <f t="shared" si="1"/>
        <v>4871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1.75</v>
      </c>
      <c r="AW17" s="81">
        <f t="shared" si="3"/>
        <v>291</v>
      </c>
      <c r="AX17" s="81">
        <f t="shared" si="3"/>
        <v>181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515</v>
      </c>
      <c r="BC17" s="81">
        <f t="shared" si="5"/>
        <v>181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43607.458333333321</v>
      </c>
      <c r="C18" s="205"/>
      <c r="D18" s="497">
        <v>520</v>
      </c>
      <c r="E18" s="51">
        <v>52</v>
      </c>
      <c r="F18" s="497">
        <v>1.75</v>
      </c>
      <c r="G18" s="51">
        <v>220</v>
      </c>
      <c r="H18" s="206">
        <v>179</v>
      </c>
      <c r="I18" s="322"/>
      <c r="J18" s="160"/>
      <c r="K18" s="65"/>
      <c r="L18" s="49"/>
      <c r="M18" s="497"/>
      <c r="N18" s="52"/>
      <c r="O18" s="54">
        <v>4738</v>
      </c>
      <c r="P18" s="497">
        <v>12</v>
      </c>
      <c r="Q18" s="52">
        <v>30</v>
      </c>
      <c r="R18" s="23">
        <f t="shared" si="13"/>
        <v>54</v>
      </c>
      <c r="S18" s="24">
        <f t="shared" si="13"/>
        <v>153</v>
      </c>
      <c r="T18" s="62"/>
      <c r="U18" s="62"/>
      <c r="V18" s="62"/>
      <c r="W18" s="114">
        <f t="shared" ca="1" si="6"/>
        <v>136582</v>
      </c>
      <c r="X18" s="115">
        <f ca="1">IFERROR(('Main Tab'!$D$10-W18)/'Main Tab'!$D$10,1)</f>
        <v>0.23099184721408947</v>
      </c>
      <c r="Y18" s="110"/>
      <c r="Z18" s="221">
        <v>2</v>
      </c>
      <c r="AA18" s="49"/>
      <c r="AB18" s="49"/>
      <c r="AC18" s="497"/>
      <c r="AD18" s="104"/>
      <c r="AE18" s="106"/>
      <c r="AF18" s="108"/>
      <c r="AI18" s="83">
        <f t="shared" ca="1" si="15"/>
        <v>43607.458333333321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12</v>
      </c>
      <c r="AQ18" s="81">
        <f t="shared" si="0"/>
        <v>30</v>
      </c>
      <c r="AR18" s="81">
        <f t="shared" si="1"/>
        <v>4738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1.75</v>
      </c>
      <c r="AW18" s="81">
        <f t="shared" si="3"/>
        <v>220</v>
      </c>
      <c r="AX18" s="81">
        <f t="shared" si="3"/>
        <v>179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520</v>
      </c>
      <c r="BC18" s="81">
        <f t="shared" si="5"/>
        <v>179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43607.499999999985</v>
      </c>
      <c r="C19" s="205"/>
      <c r="D19" s="497">
        <v>506</v>
      </c>
      <c r="E19" s="51">
        <v>52</v>
      </c>
      <c r="F19" s="497">
        <v>1.75</v>
      </c>
      <c r="G19" s="51">
        <v>225</v>
      </c>
      <c r="H19" s="206">
        <v>187</v>
      </c>
      <c r="I19" s="322"/>
      <c r="J19" s="160"/>
      <c r="K19" s="65"/>
      <c r="L19" s="49"/>
      <c r="M19" s="497"/>
      <c r="N19" s="52"/>
      <c r="O19" s="54">
        <v>4381</v>
      </c>
      <c r="P19" s="497">
        <v>10</v>
      </c>
      <c r="Q19" s="52">
        <v>30</v>
      </c>
      <c r="R19" s="23">
        <f t="shared" si="13"/>
        <v>64</v>
      </c>
      <c r="S19" s="24">
        <f t="shared" si="13"/>
        <v>183</v>
      </c>
      <c r="T19" s="62"/>
      <c r="U19" s="62"/>
      <c r="V19" s="62"/>
      <c r="W19" s="114">
        <f t="shared" ca="1" si="6"/>
        <v>136552</v>
      </c>
      <c r="X19" s="115">
        <f ca="1">IFERROR(('Main Tab'!$D$10-W19)/'Main Tab'!$D$10,1)</f>
        <v>0.2311607585243908</v>
      </c>
      <c r="Y19" s="110"/>
      <c r="Z19" s="221">
        <v>2</v>
      </c>
      <c r="AA19" s="49"/>
      <c r="AB19" s="49"/>
      <c r="AC19" s="497"/>
      <c r="AD19" s="104"/>
      <c r="AE19" s="106"/>
      <c r="AF19" s="108"/>
      <c r="AI19" s="83">
        <f t="shared" ca="1" si="15"/>
        <v>43607.499999999985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10</v>
      </c>
      <c r="AQ19" s="81">
        <f t="shared" si="0"/>
        <v>30</v>
      </c>
      <c r="AR19" s="81">
        <f t="shared" si="1"/>
        <v>4381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1.75</v>
      </c>
      <c r="AW19" s="81">
        <f t="shared" si="3"/>
        <v>225</v>
      </c>
      <c r="AX19" s="81">
        <f t="shared" si="3"/>
        <v>187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506</v>
      </c>
      <c r="BC19" s="81">
        <f t="shared" si="5"/>
        <v>187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43607.54166666665</v>
      </c>
      <c r="C20" s="205"/>
      <c r="D20" s="497">
        <v>500</v>
      </c>
      <c r="E20" s="51">
        <v>52</v>
      </c>
      <c r="F20" s="497">
        <v>1.75</v>
      </c>
      <c r="G20" s="51">
        <v>287</v>
      </c>
      <c r="H20" s="206">
        <v>188</v>
      </c>
      <c r="I20" s="322"/>
      <c r="J20" s="160"/>
      <c r="K20" s="65"/>
      <c r="L20" s="49"/>
      <c r="M20" s="497"/>
      <c r="N20" s="52"/>
      <c r="O20" s="54">
        <v>4862</v>
      </c>
      <c r="P20" s="497">
        <v>14</v>
      </c>
      <c r="Q20" s="52">
        <v>29</v>
      </c>
      <c r="R20" s="23">
        <f t="shared" si="13"/>
        <v>78</v>
      </c>
      <c r="S20" s="24">
        <f t="shared" si="13"/>
        <v>212</v>
      </c>
      <c r="T20" s="62"/>
      <c r="U20" s="62"/>
      <c r="V20" s="62"/>
      <c r="W20" s="114">
        <f t="shared" ca="1" si="6"/>
        <v>136523</v>
      </c>
      <c r="X20" s="115">
        <f ca="1">IFERROR(('Main Tab'!$D$10-W20)/'Main Tab'!$D$10,1)</f>
        <v>0.2313240394576821</v>
      </c>
      <c r="Y20" s="110"/>
      <c r="Z20" s="221">
        <v>3</v>
      </c>
      <c r="AA20" s="49"/>
      <c r="AB20" s="49"/>
      <c r="AC20" s="497"/>
      <c r="AD20" s="104"/>
      <c r="AE20" s="106"/>
      <c r="AF20" s="108"/>
      <c r="AI20" s="83">
        <f t="shared" ca="1" si="15"/>
        <v>43607.54166666665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14</v>
      </c>
      <c r="AQ20" s="81">
        <f t="shared" si="0"/>
        <v>29</v>
      </c>
      <c r="AR20" s="81">
        <f t="shared" si="1"/>
        <v>4862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1.75</v>
      </c>
      <c r="AW20" s="81">
        <f t="shared" si="3"/>
        <v>287</v>
      </c>
      <c r="AX20" s="81">
        <f t="shared" si="3"/>
        <v>188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500</v>
      </c>
      <c r="BC20" s="81">
        <f t="shared" si="5"/>
        <v>188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43607.583333333314</v>
      </c>
      <c r="C21" s="205"/>
      <c r="D21" s="497">
        <v>504</v>
      </c>
      <c r="E21" s="51">
        <v>52</v>
      </c>
      <c r="F21" s="497">
        <v>1.75</v>
      </c>
      <c r="G21" s="51">
        <v>280</v>
      </c>
      <c r="H21" s="206">
        <v>185</v>
      </c>
      <c r="I21" s="322"/>
      <c r="J21" s="160"/>
      <c r="K21" s="65"/>
      <c r="L21" s="49"/>
      <c r="M21" s="497"/>
      <c r="N21" s="52"/>
      <c r="O21" s="54">
        <v>4795</v>
      </c>
      <c r="P21" s="497">
        <v>12</v>
      </c>
      <c r="Q21" s="52">
        <v>30</v>
      </c>
      <c r="R21" s="23">
        <f t="shared" si="13"/>
        <v>90</v>
      </c>
      <c r="S21" s="24">
        <f t="shared" si="13"/>
        <v>242</v>
      </c>
      <c r="T21" s="62"/>
      <c r="U21" s="62"/>
      <c r="V21" s="62"/>
      <c r="W21" s="114">
        <f t="shared" ca="1" si="6"/>
        <v>136493</v>
      </c>
      <c r="X21" s="115">
        <f ca="1">IFERROR(('Main Tab'!$D$10-W21)/'Main Tab'!$D$10,1)</f>
        <v>0.23149295076798343</v>
      </c>
      <c r="Y21" s="110"/>
      <c r="Z21" s="221">
        <v>3</v>
      </c>
      <c r="AA21" s="49"/>
      <c r="AB21" s="49"/>
      <c r="AC21" s="497"/>
      <c r="AD21" s="104"/>
      <c r="AE21" s="106"/>
      <c r="AF21" s="108"/>
      <c r="AI21" s="83">
        <f t="shared" ca="1" si="15"/>
        <v>43607.583333333314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12</v>
      </c>
      <c r="AQ21" s="81">
        <f t="shared" si="0"/>
        <v>30</v>
      </c>
      <c r="AR21" s="81">
        <f t="shared" si="1"/>
        <v>4795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1.75</v>
      </c>
      <c r="AW21" s="81">
        <f t="shared" si="3"/>
        <v>280</v>
      </c>
      <c r="AX21" s="81">
        <f t="shared" si="3"/>
        <v>185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504</v>
      </c>
      <c r="BC21" s="81">
        <f t="shared" si="5"/>
        <v>185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43607.624999999978</v>
      </c>
      <c r="C22" s="205"/>
      <c r="D22" s="497">
        <v>505</v>
      </c>
      <c r="E22" s="51">
        <v>54</v>
      </c>
      <c r="F22" s="497">
        <v>1.75</v>
      </c>
      <c r="G22" s="51">
        <v>265</v>
      </c>
      <c r="H22" s="206">
        <v>179</v>
      </c>
      <c r="I22" s="322"/>
      <c r="J22" s="160"/>
      <c r="K22" s="65"/>
      <c r="L22" s="49"/>
      <c r="M22" s="497"/>
      <c r="N22" s="52"/>
      <c r="O22" s="54">
        <v>4686</v>
      </c>
      <c r="P22" s="497">
        <v>13</v>
      </c>
      <c r="Q22" s="52">
        <v>27</v>
      </c>
      <c r="R22" s="23">
        <f t="shared" si="13"/>
        <v>103</v>
      </c>
      <c r="S22" s="24">
        <f t="shared" si="13"/>
        <v>269</v>
      </c>
      <c r="T22" s="62"/>
      <c r="U22" s="62"/>
      <c r="V22" s="62"/>
      <c r="W22" s="114">
        <f t="shared" ca="1" si="6"/>
        <v>136466</v>
      </c>
      <c r="X22" s="115">
        <f ca="1">IFERROR(('Main Tab'!$D$10-W22)/'Main Tab'!$D$10,1)</f>
        <v>0.23164497094725464</v>
      </c>
      <c r="Y22" s="110"/>
      <c r="Z22" s="221">
        <v>4</v>
      </c>
      <c r="AA22" s="49">
        <v>8668001</v>
      </c>
      <c r="AB22" s="49" t="s">
        <v>391</v>
      </c>
      <c r="AC22" s="497">
        <v>196.73</v>
      </c>
      <c r="AD22" s="104" t="s">
        <v>179</v>
      </c>
      <c r="AE22" s="106">
        <v>45.5</v>
      </c>
      <c r="AF22" s="108">
        <v>1E-3</v>
      </c>
      <c r="AI22" s="83">
        <f t="shared" ca="1" si="15"/>
        <v>43607.624999999978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13</v>
      </c>
      <c r="AQ22" s="81">
        <f t="shared" si="0"/>
        <v>27</v>
      </c>
      <c r="AR22" s="81">
        <f t="shared" si="1"/>
        <v>4686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1.75</v>
      </c>
      <c r="AW22" s="81">
        <f t="shared" si="3"/>
        <v>265</v>
      </c>
      <c r="AX22" s="81">
        <f t="shared" si="3"/>
        <v>179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505</v>
      </c>
      <c r="BC22" s="81">
        <f t="shared" si="5"/>
        <v>179</v>
      </c>
      <c r="BD22" s="81">
        <f t="shared" si="10"/>
        <v>1E-3</v>
      </c>
      <c r="BE22" s="81">
        <f t="shared" si="11"/>
        <v>45.5</v>
      </c>
      <c r="BF22" s="84" t="str">
        <f t="shared" si="12"/>
        <v>Ticket No: 8668001 196.73 bbls sold</v>
      </c>
    </row>
    <row r="23" spans="2:58" x14ac:dyDescent="0.25">
      <c r="B23" s="189">
        <f t="shared" ca="1" si="14"/>
        <v>43607.666666666642</v>
      </c>
      <c r="C23" s="205"/>
      <c r="D23" s="497">
        <v>499</v>
      </c>
      <c r="E23" s="51">
        <v>54</v>
      </c>
      <c r="F23" s="497">
        <v>1.75</v>
      </c>
      <c r="G23" s="51">
        <v>232</v>
      </c>
      <c r="H23" s="206">
        <v>184</v>
      </c>
      <c r="I23" s="322"/>
      <c r="J23" s="160"/>
      <c r="K23" s="65"/>
      <c r="L23" s="49"/>
      <c r="M23" s="497"/>
      <c r="N23" s="52"/>
      <c r="O23" s="54">
        <v>4307</v>
      </c>
      <c r="P23" s="497">
        <v>14</v>
      </c>
      <c r="Q23" s="52">
        <v>23</v>
      </c>
      <c r="R23" s="23">
        <f t="shared" si="13"/>
        <v>117</v>
      </c>
      <c r="S23" s="24">
        <f t="shared" si="13"/>
        <v>292</v>
      </c>
      <c r="T23" s="62"/>
      <c r="U23" s="62"/>
      <c r="V23" s="62"/>
      <c r="W23" s="114">
        <f t="shared" ca="1" si="6"/>
        <v>136443</v>
      </c>
      <c r="X23" s="115">
        <f ca="1">IFERROR(('Main Tab'!$D$10-W23)/'Main Tab'!$D$10,1)</f>
        <v>0.23177446961848566</v>
      </c>
      <c r="Y23" s="110"/>
      <c r="Z23" s="221">
        <v>3</v>
      </c>
      <c r="AA23" s="49"/>
      <c r="AB23" s="49"/>
      <c r="AC23" s="497"/>
      <c r="AD23" s="104"/>
      <c r="AE23" s="106"/>
      <c r="AF23" s="108"/>
      <c r="AI23" s="83">
        <f t="shared" ca="1" si="15"/>
        <v>43607.666666666642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14</v>
      </c>
      <c r="AQ23" s="81">
        <f t="shared" si="0"/>
        <v>23</v>
      </c>
      <c r="AR23" s="81">
        <f t="shared" si="1"/>
        <v>4307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1.75</v>
      </c>
      <c r="AW23" s="81">
        <f t="shared" si="3"/>
        <v>232</v>
      </c>
      <c r="AX23" s="81">
        <f t="shared" si="3"/>
        <v>184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499</v>
      </c>
      <c r="BC23" s="81">
        <f t="shared" si="5"/>
        <v>184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43607.708333333307</v>
      </c>
      <c r="C24" s="205"/>
      <c r="D24" s="497">
        <v>494</v>
      </c>
      <c r="E24" s="51">
        <v>54</v>
      </c>
      <c r="F24" s="497">
        <v>1.75</v>
      </c>
      <c r="G24" s="51">
        <v>257</v>
      </c>
      <c r="H24" s="206">
        <v>185</v>
      </c>
      <c r="I24" s="322"/>
      <c r="J24" s="160"/>
      <c r="K24" s="65"/>
      <c r="L24" s="49"/>
      <c r="M24" s="497"/>
      <c r="N24" s="52"/>
      <c r="O24" s="54">
        <v>4607</v>
      </c>
      <c r="P24" s="497">
        <v>13</v>
      </c>
      <c r="Q24" s="52">
        <v>22</v>
      </c>
      <c r="R24" s="23">
        <f t="shared" si="13"/>
        <v>130</v>
      </c>
      <c r="S24" s="24">
        <f t="shared" si="13"/>
        <v>314</v>
      </c>
      <c r="T24" s="62"/>
      <c r="U24" s="62"/>
      <c r="V24" s="62"/>
      <c r="W24" s="114">
        <f t="shared" ca="1" si="6"/>
        <v>136421</v>
      </c>
      <c r="X24" s="115">
        <f ca="1">IFERROR(('Main Tab'!$D$10-W24)/'Main Tab'!$D$10,1)</f>
        <v>0.23189833791270664</v>
      </c>
      <c r="Y24" s="110"/>
      <c r="Z24" s="221">
        <v>3</v>
      </c>
      <c r="AA24" s="49"/>
      <c r="AB24" s="49"/>
      <c r="AC24" s="497"/>
      <c r="AD24" s="104"/>
      <c r="AE24" s="106"/>
      <c r="AF24" s="108"/>
      <c r="AI24" s="83">
        <f t="shared" ca="1" si="15"/>
        <v>43607.708333333307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13</v>
      </c>
      <c r="AQ24" s="81">
        <f t="shared" si="0"/>
        <v>22</v>
      </c>
      <c r="AR24" s="81">
        <f t="shared" si="1"/>
        <v>4607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1.75</v>
      </c>
      <c r="AW24" s="81">
        <f t="shared" si="3"/>
        <v>257</v>
      </c>
      <c r="AX24" s="81">
        <f t="shared" si="3"/>
        <v>185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494</v>
      </c>
      <c r="BC24" s="81">
        <f t="shared" si="5"/>
        <v>185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43607.749999999971</v>
      </c>
      <c r="C25" s="205"/>
      <c r="D25" s="497">
        <v>506</v>
      </c>
      <c r="E25" s="51">
        <v>54</v>
      </c>
      <c r="F25" s="497">
        <v>1.75</v>
      </c>
      <c r="G25" s="51">
        <v>271</v>
      </c>
      <c r="H25" s="206">
        <v>184</v>
      </c>
      <c r="I25" s="322"/>
      <c r="J25" s="160"/>
      <c r="K25" s="65"/>
      <c r="L25" s="49"/>
      <c r="M25" s="497"/>
      <c r="N25" s="52"/>
      <c r="O25" s="54">
        <v>4708</v>
      </c>
      <c r="P25" s="497">
        <v>14</v>
      </c>
      <c r="Q25" s="52">
        <v>22</v>
      </c>
      <c r="R25" s="23">
        <f t="shared" si="13"/>
        <v>144</v>
      </c>
      <c r="S25" s="24">
        <f t="shared" si="13"/>
        <v>336</v>
      </c>
      <c r="T25" s="62"/>
      <c r="U25" s="62"/>
      <c r="V25" s="62"/>
      <c r="W25" s="114">
        <f t="shared" ca="1" si="6"/>
        <v>136399</v>
      </c>
      <c r="X25" s="115">
        <f ca="1">IFERROR(('Main Tab'!$D$10-W25)/'Main Tab'!$D$10,1)</f>
        <v>0.23202220620692762</v>
      </c>
      <c r="Y25" s="110"/>
      <c r="Z25" s="221">
        <v>4</v>
      </c>
      <c r="AA25" s="49"/>
      <c r="AB25" s="49"/>
      <c r="AC25" s="497"/>
      <c r="AD25" s="104"/>
      <c r="AE25" s="106"/>
      <c r="AF25" s="108"/>
      <c r="AI25" s="83">
        <f t="shared" ca="1" si="15"/>
        <v>43607.749999999971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14</v>
      </c>
      <c r="AQ25" s="81">
        <f t="shared" si="0"/>
        <v>22</v>
      </c>
      <c r="AR25" s="81">
        <f t="shared" si="1"/>
        <v>4708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1.75</v>
      </c>
      <c r="AW25" s="81">
        <f t="shared" si="3"/>
        <v>271</v>
      </c>
      <c r="AX25" s="81">
        <f t="shared" si="3"/>
        <v>184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506</v>
      </c>
      <c r="BC25" s="81">
        <f t="shared" si="5"/>
        <v>184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43607.791666666635</v>
      </c>
      <c r="C26" s="205"/>
      <c r="D26" s="497">
        <v>499</v>
      </c>
      <c r="E26" s="196">
        <v>54</v>
      </c>
      <c r="F26" s="196">
        <v>1.75</v>
      </c>
      <c r="G26" s="51">
        <v>257</v>
      </c>
      <c r="H26" s="206">
        <v>187</v>
      </c>
      <c r="I26" s="322"/>
      <c r="J26" s="160"/>
      <c r="K26" s="65"/>
      <c r="L26" s="49"/>
      <c r="M26" s="497"/>
      <c r="N26" s="52"/>
      <c r="O26" s="54">
        <v>4726</v>
      </c>
      <c r="P26" s="502">
        <v>10</v>
      </c>
      <c r="Q26" s="502">
        <v>23</v>
      </c>
      <c r="R26" s="23">
        <f t="shared" si="13"/>
        <v>154</v>
      </c>
      <c r="S26" s="24">
        <f t="shared" si="13"/>
        <v>359</v>
      </c>
      <c r="T26" s="62"/>
      <c r="U26" s="62"/>
      <c r="V26" s="62"/>
      <c r="W26" s="114">
        <f t="shared" ca="1" si="6"/>
        <v>136376</v>
      </c>
      <c r="X26" s="115">
        <f ca="1">IFERROR(('Main Tab'!$D$10-W26)/'Main Tab'!$D$10,1)</f>
        <v>0.23215170487815864</v>
      </c>
      <c r="Y26" s="110"/>
      <c r="Z26" s="220">
        <v>3</v>
      </c>
      <c r="AA26" s="49"/>
      <c r="AB26" s="49"/>
      <c r="AC26" s="497"/>
      <c r="AD26" s="104"/>
      <c r="AE26" s="106"/>
      <c r="AF26" s="108"/>
      <c r="AI26" s="83">
        <f t="shared" ca="1" si="15"/>
        <v>43607.791666666635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10</v>
      </c>
      <c r="AQ26" s="81">
        <f t="shared" si="0"/>
        <v>23</v>
      </c>
      <c r="AR26" s="81">
        <f t="shared" si="1"/>
        <v>4726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1.75</v>
      </c>
      <c r="AW26" s="81">
        <f t="shared" si="3"/>
        <v>257</v>
      </c>
      <c r="AX26" s="81">
        <f t="shared" si="3"/>
        <v>187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499</v>
      </c>
      <c r="BC26" s="81">
        <f t="shared" si="5"/>
        <v>187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43607.833333333299</v>
      </c>
      <c r="C27" s="205"/>
      <c r="D27" s="497">
        <v>507</v>
      </c>
      <c r="E27" s="502">
        <v>54</v>
      </c>
      <c r="F27" s="502">
        <v>1.75</v>
      </c>
      <c r="G27" s="51">
        <v>243</v>
      </c>
      <c r="H27" s="206">
        <v>186</v>
      </c>
      <c r="I27" s="322"/>
      <c r="J27" s="160"/>
      <c r="K27" s="65"/>
      <c r="L27" s="49"/>
      <c r="M27" s="497"/>
      <c r="N27" s="52"/>
      <c r="O27" s="54">
        <v>4681</v>
      </c>
      <c r="P27" s="502">
        <v>10</v>
      </c>
      <c r="Q27" s="52">
        <v>24</v>
      </c>
      <c r="R27" s="23">
        <f t="shared" si="13"/>
        <v>164</v>
      </c>
      <c r="S27" s="24">
        <f t="shared" si="13"/>
        <v>383</v>
      </c>
      <c r="T27" s="62"/>
      <c r="U27" s="62"/>
      <c r="V27" s="62"/>
      <c r="W27" s="114">
        <f t="shared" ca="1" si="6"/>
        <v>136352</v>
      </c>
      <c r="X27" s="115">
        <f ca="1">IFERROR(('Main Tab'!$D$10-W27)/'Main Tab'!$D$10,1)</f>
        <v>0.23228683392639971</v>
      </c>
      <c r="Y27" s="110"/>
      <c r="Z27" s="221">
        <v>3</v>
      </c>
      <c r="AA27" s="49"/>
      <c r="AB27" s="49"/>
      <c r="AC27" s="497"/>
      <c r="AD27" s="104"/>
      <c r="AE27" s="106"/>
      <c r="AF27" s="108"/>
      <c r="AI27" s="83">
        <f t="shared" ca="1" si="15"/>
        <v>43607.833333333299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10</v>
      </c>
      <c r="AQ27" s="81">
        <f t="shared" si="0"/>
        <v>24</v>
      </c>
      <c r="AR27" s="81">
        <f t="shared" si="1"/>
        <v>4681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1.75</v>
      </c>
      <c r="AW27" s="81">
        <f t="shared" si="3"/>
        <v>243</v>
      </c>
      <c r="AX27" s="81">
        <f t="shared" si="3"/>
        <v>186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507</v>
      </c>
      <c r="BC27" s="81">
        <f t="shared" si="5"/>
        <v>186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43607.874999999964</v>
      </c>
      <c r="C28" s="205"/>
      <c r="D28" s="497">
        <v>497</v>
      </c>
      <c r="E28" s="502">
        <v>54</v>
      </c>
      <c r="F28" s="502">
        <v>1.75</v>
      </c>
      <c r="G28" s="51">
        <v>235</v>
      </c>
      <c r="H28" s="206">
        <v>185</v>
      </c>
      <c r="I28" s="322"/>
      <c r="J28" s="160"/>
      <c r="K28" s="65"/>
      <c r="L28" s="49"/>
      <c r="M28" s="497"/>
      <c r="N28" s="52"/>
      <c r="O28" s="54">
        <v>4430</v>
      </c>
      <c r="P28" s="502">
        <v>12</v>
      </c>
      <c r="Q28" s="52">
        <v>22</v>
      </c>
      <c r="R28" s="23">
        <f t="shared" si="13"/>
        <v>176</v>
      </c>
      <c r="S28" s="24">
        <f t="shared" si="13"/>
        <v>405</v>
      </c>
      <c r="T28" s="62"/>
      <c r="U28" s="62"/>
      <c r="V28" s="62"/>
      <c r="W28" s="114">
        <f t="shared" ca="1" si="6"/>
        <v>136330</v>
      </c>
      <c r="X28" s="115">
        <f ca="1">IFERROR(('Main Tab'!$D$10-W28)/'Main Tab'!$D$10,1)</f>
        <v>0.23241070222062069</v>
      </c>
      <c r="Y28" s="110"/>
      <c r="Z28" s="221">
        <v>2</v>
      </c>
      <c r="AA28" s="49"/>
      <c r="AB28" s="49"/>
      <c r="AC28" s="497"/>
      <c r="AD28" s="104"/>
      <c r="AE28" s="106"/>
      <c r="AF28" s="108"/>
      <c r="AI28" s="83">
        <f t="shared" ca="1" si="15"/>
        <v>43607.874999999964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12</v>
      </c>
      <c r="AQ28" s="81">
        <f t="shared" si="0"/>
        <v>22</v>
      </c>
      <c r="AR28" s="81">
        <f t="shared" si="1"/>
        <v>4430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1.75</v>
      </c>
      <c r="AW28" s="81">
        <f t="shared" si="3"/>
        <v>235</v>
      </c>
      <c r="AX28" s="81">
        <f t="shared" si="3"/>
        <v>185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497</v>
      </c>
      <c r="BC28" s="81">
        <f t="shared" si="5"/>
        <v>185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43607.916666666628</v>
      </c>
      <c r="C29" s="205"/>
      <c r="D29" s="497">
        <v>506</v>
      </c>
      <c r="E29" s="502">
        <v>54</v>
      </c>
      <c r="F29" s="502">
        <v>1.75</v>
      </c>
      <c r="G29" s="51">
        <v>230</v>
      </c>
      <c r="H29" s="206">
        <v>187</v>
      </c>
      <c r="I29" s="322"/>
      <c r="J29" s="160"/>
      <c r="K29" s="65"/>
      <c r="L29" s="49"/>
      <c r="M29" s="497"/>
      <c r="N29" s="52"/>
      <c r="O29" s="54">
        <v>4398</v>
      </c>
      <c r="P29" s="502">
        <v>10</v>
      </c>
      <c r="Q29" s="52">
        <v>23</v>
      </c>
      <c r="R29" s="23">
        <f t="shared" si="13"/>
        <v>186</v>
      </c>
      <c r="S29" s="24">
        <f t="shared" si="13"/>
        <v>428</v>
      </c>
      <c r="T29" s="62"/>
      <c r="U29" s="62"/>
      <c r="V29" s="62"/>
      <c r="W29" s="114">
        <f t="shared" ca="1" si="6"/>
        <v>136307</v>
      </c>
      <c r="X29" s="115">
        <f ca="1">IFERROR(('Main Tab'!$D$10-W29)/'Main Tab'!$D$10,1)</f>
        <v>0.23254020089185171</v>
      </c>
      <c r="Y29" s="110"/>
      <c r="Z29" s="221">
        <v>3</v>
      </c>
      <c r="AA29" s="49"/>
      <c r="AB29" s="49"/>
      <c r="AC29" s="497"/>
      <c r="AD29" s="104"/>
      <c r="AE29" s="106"/>
      <c r="AF29" s="108"/>
      <c r="AI29" s="83">
        <f t="shared" ca="1" si="15"/>
        <v>43607.916666666628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10</v>
      </c>
      <c r="AQ29" s="81">
        <f t="shared" si="0"/>
        <v>23</v>
      </c>
      <c r="AR29" s="81">
        <f t="shared" si="1"/>
        <v>4398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1.75</v>
      </c>
      <c r="AW29" s="81">
        <f t="shared" si="3"/>
        <v>230</v>
      </c>
      <c r="AX29" s="81">
        <f t="shared" si="3"/>
        <v>187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506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43607.958333333292</v>
      </c>
      <c r="C30" s="205"/>
      <c r="D30" s="497">
        <v>489</v>
      </c>
      <c r="E30" s="51">
        <v>54</v>
      </c>
      <c r="F30" s="502">
        <v>1.75</v>
      </c>
      <c r="G30" s="51">
        <v>240</v>
      </c>
      <c r="H30" s="206">
        <v>186</v>
      </c>
      <c r="I30" s="322"/>
      <c r="J30" s="160"/>
      <c r="K30" s="65"/>
      <c r="L30" s="49"/>
      <c r="M30" s="497"/>
      <c r="N30" s="52"/>
      <c r="O30" s="54">
        <v>4476</v>
      </c>
      <c r="P30" s="502">
        <v>12</v>
      </c>
      <c r="Q30" s="52">
        <v>21</v>
      </c>
      <c r="R30" s="23">
        <f t="shared" si="13"/>
        <v>198</v>
      </c>
      <c r="S30" s="24">
        <f t="shared" si="13"/>
        <v>449</v>
      </c>
      <c r="T30" s="62"/>
      <c r="U30" s="62"/>
      <c r="V30" s="62"/>
      <c r="W30" s="114">
        <f t="shared" ca="1" si="6"/>
        <v>136286</v>
      </c>
      <c r="X30" s="115">
        <f ca="1">IFERROR(('Main Tab'!$D$10-W30)/'Main Tab'!$D$10,1)</f>
        <v>0.23265843880906265</v>
      </c>
      <c r="Y30" s="110"/>
      <c r="Z30" s="221">
        <v>2</v>
      </c>
      <c r="AA30" s="49"/>
      <c r="AB30" s="49"/>
      <c r="AC30" s="497"/>
      <c r="AD30" s="104"/>
      <c r="AE30" s="106"/>
      <c r="AF30" s="108"/>
      <c r="AI30" s="83">
        <f t="shared" ca="1" si="15"/>
        <v>43607.958333333292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12</v>
      </c>
      <c r="AQ30" s="81">
        <f t="shared" si="0"/>
        <v>21</v>
      </c>
      <c r="AR30" s="81">
        <f t="shared" si="1"/>
        <v>4476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1.75</v>
      </c>
      <c r="AW30" s="81">
        <f t="shared" si="3"/>
        <v>240</v>
      </c>
      <c r="AX30" s="81">
        <f t="shared" si="3"/>
        <v>186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489</v>
      </c>
      <c r="BC30" s="81">
        <f t="shared" si="5"/>
        <v>186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43607.999999999956</v>
      </c>
      <c r="C31" s="205"/>
      <c r="D31" s="497">
        <v>493</v>
      </c>
      <c r="E31" s="51">
        <v>54</v>
      </c>
      <c r="F31" s="502">
        <v>1.75</v>
      </c>
      <c r="G31" s="51">
        <v>236</v>
      </c>
      <c r="H31" s="206">
        <v>188</v>
      </c>
      <c r="I31" s="322"/>
      <c r="J31" s="160"/>
      <c r="K31" s="65"/>
      <c r="L31" s="49"/>
      <c r="M31" s="497"/>
      <c r="N31" s="52"/>
      <c r="O31" s="54">
        <v>4449</v>
      </c>
      <c r="P31" s="502">
        <v>10</v>
      </c>
      <c r="Q31" s="52">
        <v>20</v>
      </c>
      <c r="R31" s="23">
        <f t="shared" si="13"/>
        <v>208</v>
      </c>
      <c r="S31" s="24">
        <f t="shared" si="13"/>
        <v>469</v>
      </c>
      <c r="T31" s="62"/>
      <c r="U31" s="62"/>
      <c r="V31" s="62"/>
      <c r="W31" s="114">
        <f t="shared" ca="1" si="6"/>
        <v>136266</v>
      </c>
      <c r="X31" s="115">
        <f ca="1">IFERROR(('Main Tab'!$D$10-W31)/'Main Tab'!$D$10,1)</f>
        <v>0.23277104634926354</v>
      </c>
      <c r="Y31" s="110"/>
      <c r="Z31" s="221">
        <v>2</v>
      </c>
      <c r="AA31" s="49"/>
      <c r="AB31" s="49"/>
      <c r="AC31" s="497"/>
      <c r="AD31" s="104"/>
      <c r="AE31" s="106"/>
      <c r="AF31" s="108"/>
      <c r="AI31" s="83">
        <f t="shared" ca="1" si="15"/>
        <v>43607.999999999956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10</v>
      </c>
      <c r="AQ31" s="81">
        <f t="shared" si="0"/>
        <v>20</v>
      </c>
      <c r="AR31" s="81">
        <f t="shared" si="1"/>
        <v>4449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1.75</v>
      </c>
      <c r="AW31" s="81">
        <f t="shared" si="3"/>
        <v>236</v>
      </c>
      <c r="AX31" s="81">
        <f t="shared" si="3"/>
        <v>188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493</v>
      </c>
      <c r="BC31" s="81">
        <f t="shared" si="5"/>
        <v>188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43608.041666666621</v>
      </c>
      <c r="C32" s="205"/>
      <c r="D32" s="497">
        <v>505</v>
      </c>
      <c r="E32" s="51">
        <v>54</v>
      </c>
      <c r="F32" s="502">
        <v>1.75</v>
      </c>
      <c r="G32" s="51">
        <v>266</v>
      </c>
      <c r="H32" s="206">
        <v>186</v>
      </c>
      <c r="I32" s="322"/>
      <c r="J32" s="160"/>
      <c r="K32" s="65"/>
      <c r="L32" s="49"/>
      <c r="M32" s="497"/>
      <c r="N32" s="52"/>
      <c r="O32" s="54">
        <v>4833</v>
      </c>
      <c r="P32" s="502">
        <v>11</v>
      </c>
      <c r="Q32" s="52">
        <v>24</v>
      </c>
      <c r="R32" s="23">
        <f t="shared" ref="R32:S37" si="16">P32+R31</f>
        <v>219</v>
      </c>
      <c r="S32" s="24">
        <f t="shared" si="16"/>
        <v>493</v>
      </c>
      <c r="T32" s="62"/>
      <c r="U32" s="62"/>
      <c r="V32" s="62"/>
      <c r="W32" s="114">
        <f t="shared" ca="1" si="6"/>
        <v>136242</v>
      </c>
      <c r="X32" s="115">
        <f ca="1">IFERROR(('Main Tab'!$D$10-W32)/'Main Tab'!$D$10,1)</f>
        <v>0.23290617539750461</v>
      </c>
      <c r="Y32" s="110" t="s">
        <v>407</v>
      </c>
      <c r="Z32" s="221">
        <v>3</v>
      </c>
      <c r="AA32" s="49"/>
      <c r="AB32" s="49"/>
      <c r="AC32" s="497"/>
      <c r="AD32" s="104"/>
      <c r="AE32" s="106"/>
      <c r="AF32" s="108"/>
      <c r="AI32" s="83">
        <f t="shared" ca="1" si="15"/>
        <v>43608.041666666621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Water Pumped-294</v>
      </c>
      <c r="AP32" s="81">
        <f t="shared" si="0"/>
        <v>11</v>
      </c>
      <c r="AQ32" s="81">
        <f t="shared" si="0"/>
        <v>24</v>
      </c>
      <c r="AR32" s="81">
        <f t="shared" si="1"/>
        <v>4833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1.75</v>
      </c>
      <c r="AW32" s="81">
        <f t="shared" si="3"/>
        <v>266</v>
      </c>
      <c r="AX32" s="81">
        <f t="shared" si="3"/>
        <v>186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505</v>
      </c>
      <c r="BC32" s="81">
        <f t="shared" si="5"/>
        <v>186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43608.083333333285</v>
      </c>
      <c r="C33" s="205"/>
      <c r="D33" s="497">
        <v>498</v>
      </c>
      <c r="E33" s="51">
        <v>54</v>
      </c>
      <c r="F33" s="502">
        <v>1.75</v>
      </c>
      <c r="G33" s="51">
        <v>279</v>
      </c>
      <c r="H33" s="206">
        <v>188</v>
      </c>
      <c r="I33" s="322"/>
      <c r="J33" s="160"/>
      <c r="K33" s="65"/>
      <c r="L33" s="49"/>
      <c r="M33" s="497"/>
      <c r="N33" s="52"/>
      <c r="O33" s="54">
        <v>4847</v>
      </c>
      <c r="P33" s="502">
        <v>12</v>
      </c>
      <c r="Q33" s="52">
        <v>22</v>
      </c>
      <c r="R33" s="23">
        <f t="shared" si="16"/>
        <v>231</v>
      </c>
      <c r="S33" s="24">
        <f t="shared" si="16"/>
        <v>515</v>
      </c>
      <c r="T33" s="62"/>
      <c r="U33" s="62"/>
      <c r="V33" s="62"/>
      <c r="W33" s="114">
        <f t="shared" ca="1" si="6"/>
        <v>136220</v>
      </c>
      <c r="X33" s="115">
        <f ca="1">IFERROR(('Main Tab'!$D$10-W33)/'Main Tab'!$D$10,1)</f>
        <v>0.23303004369172559</v>
      </c>
      <c r="Y33" s="110" t="s">
        <v>408</v>
      </c>
      <c r="Z33" s="221">
        <v>3</v>
      </c>
      <c r="AA33" s="49"/>
      <c r="AB33" s="49"/>
      <c r="AC33" s="497"/>
      <c r="AD33" s="104"/>
      <c r="AE33" s="106"/>
      <c r="AF33" s="108"/>
      <c r="AI33" s="83">
        <f t="shared" ca="1" si="15"/>
        <v>43608.083333333285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Accum- 198962</v>
      </c>
      <c r="AP33" s="81">
        <f t="shared" si="0"/>
        <v>12</v>
      </c>
      <c r="AQ33" s="81">
        <f t="shared" si="0"/>
        <v>22</v>
      </c>
      <c r="AR33" s="81">
        <f t="shared" si="1"/>
        <v>4847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1.75</v>
      </c>
      <c r="AW33" s="81">
        <f t="shared" si="3"/>
        <v>279</v>
      </c>
      <c r="AX33" s="81">
        <f t="shared" si="3"/>
        <v>188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498</v>
      </c>
      <c r="BC33" s="81">
        <f t="shared" si="5"/>
        <v>188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43608.124999999949</v>
      </c>
      <c r="C34" s="205"/>
      <c r="D34" s="497">
        <v>510</v>
      </c>
      <c r="E34" s="51">
        <v>54</v>
      </c>
      <c r="F34" s="502">
        <v>1.75</v>
      </c>
      <c r="G34" s="51">
        <v>223</v>
      </c>
      <c r="H34" s="206">
        <v>183</v>
      </c>
      <c r="I34" s="322"/>
      <c r="J34" s="160"/>
      <c r="K34" s="65"/>
      <c r="L34" s="49"/>
      <c r="M34" s="497"/>
      <c r="N34" s="52"/>
      <c r="O34" s="54">
        <v>4298</v>
      </c>
      <c r="P34" s="502">
        <v>13</v>
      </c>
      <c r="Q34" s="52">
        <v>23</v>
      </c>
      <c r="R34" s="23">
        <f t="shared" si="16"/>
        <v>244</v>
      </c>
      <c r="S34" s="24">
        <f t="shared" si="16"/>
        <v>538</v>
      </c>
      <c r="T34" s="62"/>
      <c r="U34" s="62"/>
      <c r="V34" s="62"/>
      <c r="W34" s="114">
        <f t="shared" ca="1" si="6"/>
        <v>136197</v>
      </c>
      <c r="X34" s="115">
        <f ca="1">IFERROR(('Main Tab'!$D$10-W34)/'Main Tab'!$D$10,1)</f>
        <v>0.23315954236295663</v>
      </c>
      <c r="Y34" s="110" t="s">
        <v>410</v>
      </c>
      <c r="Z34" s="221">
        <v>4</v>
      </c>
      <c r="AA34" s="49"/>
      <c r="AB34" s="49"/>
      <c r="AC34" s="497"/>
      <c r="AD34" s="104"/>
      <c r="AE34" s="106"/>
      <c r="AF34" s="108"/>
      <c r="AI34" s="83">
        <f t="shared" ca="1" si="15"/>
        <v>43608.124999999949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#1- 0.10  OT #2-  8'2</v>
      </c>
      <c r="AP34" s="81">
        <f t="shared" si="0"/>
        <v>13</v>
      </c>
      <c r="AQ34" s="81">
        <f t="shared" si="0"/>
        <v>23</v>
      </c>
      <c r="AR34" s="81">
        <f t="shared" si="1"/>
        <v>4298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1.75</v>
      </c>
      <c r="AW34" s="81">
        <f t="shared" si="3"/>
        <v>223</v>
      </c>
      <c r="AX34" s="81">
        <f t="shared" si="3"/>
        <v>183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510</v>
      </c>
      <c r="BC34" s="81">
        <f t="shared" si="5"/>
        <v>183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43608.166666666613</v>
      </c>
      <c r="C35" s="205"/>
      <c r="D35" s="497">
        <v>495</v>
      </c>
      <c r="E35" s="51">
        <v>54</v>
      </c>
      <c r="F35" s="502">
        <v>1.75</v>
      </c>
      <c r="G35" s="51">
        <v>251</v>
      </c>
      <c r="H35" s="206">
        <v>186</v>
      </c>
      <c r="I35" s="322"/>
      <c r="J35" s="160"/>
      <c r="K35" s="65"/>
      <c r="L35" s="49"/>
      <c r="M35" s="497"/>
      <c r="N35" s="52"/>
      <c r="O35" s="54">
        <v>4576</v>
      </c>
      <c r="P35" s="502">
        <v>11</v>
      </c>
      <c r="Q35" s="52">
        <v>23</v>
      </c>
      <c r="R35" s="23">
        <f t="shared" si="16"/>
        <v>255</v>
      </c>
      <c r="S35" s="24">
        <f t="shared" si="16"/>
        <v>561</v>
      </c>
      <c r="T35" s="62"/>
      <c r="U35" s="62"/>
      <c r="V35" s="62"/>
      <c r="W35" s="114">
        <f t="shared" ca="1" si="6"/>
        <v>136174</v>
      </c>
      <c r="X35" s="115">
        <f ca="1">IFERROR(('Main Tab'!$D$10-W35)/'Main Tab'!$D$10,1)</f>
        <v>0.23328904103418766</v>
      </c>
      <c r="Y35" s="110" t="s">
        <v>409</v>
      </c>
      <c r="Z35" s="221">
        <v>3</v>
      </c>
      <c r="AA35" s="49"/>
      <c r="AB35" s="49"/>
      <c r="AC35" s="497"/>
      <c r="AD35" s="104"/>
      <c r="AE35" s="106"/>
      <c r="AF35" s="108"/>
      <c r="AI35" s="83">
        <f t="shared" ca="1" si="15"/>
        <v>43608.166666666613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BBL Meter- 42560</v>
      </c>
      <c r="AP35" s="81">
        <f t="shared" si="0"/>
        <v>11</v>
      </c>
      <c r="AQ35" s="81">
        <f t="shared" si="0"/>
        <v>23</v>
      </c>
      <c r="AR35" s="81">
        <f t="shared" si="1"/>
        <v>4576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1.75</v>
      </c>
      <c r="AW35" s="81">
        <f t="shared" si="3"/>
        <v>251</v>
      </c>
      <c r="AX35" s="81">
        <f t="shared" si="3"/>
        <v>186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495</v>
      </c>
      <c r="BC35" s="81">
        <f t="shared" si="5"/>
        <v>186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43608.208333333278</v>
      </c>
      <c r="C36" s="205"/>
      <c r="D36" s="497">
        <v>501</v>
      </c>
      <c r="E36" s="51">
        <v>54</v>
      </c>
      <c r="F36" s="502">
        <v>1.75</v>
      </c>
      <c r="G36" s="51">
        <v>303</v>
      </c>
      <c r="H36" s="206">
        <v>191</v>
      </c>
      <c r="I36" s="322"/>
      <c r="J36" s="160"/>
      <c r="K36" s="65"/>
      <c r="L36" s="49"/>
      <c r="M36" s="497"/>
      <c r="N36" s="52"/>
      <c r="O36" s="54">
        <v>5086</v>
      </c>
      <c r="P36" s="502">
        <v>10</v>
      </c>
      <c r="Q36" s="52">
        <v>22</v>
      </c>
      <c r="R36" s="23">
        <f t="shared" si="16"/>
        <v>265</v>
      </c>
      <c r="S36" s="24">
        <f t="shared" si="16"/>
        <v>583</v>
      </c>
      <c r="T36" s="62"/>
      <c r="U36" s="62"/>
      <c r="V36" s="62"/>
      <c r="W36" s="114">
        <f t="shared" ca="1" si="6"/>
        <v>136152</v>
      </c>
      <c r="X36" s="115">
        <f ca="1">IFERROR(('Main Tab'!$D$10-W36)/'Main Tab'!$D$10,1)</f>
        <v>0.23341290932840864</v>
      </c>
      <c r="Y36" s="110"/>
      <c r="Z36" s="221">
        <v>3</v>
      </c>
      <c r="AA36" s="49"/>
      <c r="AB36" s="49"/>
      <c r="AC36" s="497"/>
      <c r="AD36" s="104"/>
      <c r="AE36" s="106"/>
      <c r="AF36" s="108"/>
      <c r="AI36" s="83">
        <f t="shared" ca="1" si="15"/>
        <v>43608.208333333278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10</v>
      </c>
      <c r="AQ36" s="81">
        <f t="shared" si="0"/>
        <v>22</v>
      </c>
      <c r="AR36" s="81">
        <f t="shared" si="1"/>
        <v>5086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1.75</v>
      </c>
      <c r="AW36" s="81">
        <f t="shared" si="3"/>
        <v>303</v>
      </c>
      <c r="AX36" s="81">
        <f t="shared" si="3"/>
        <v>191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501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43608.249999999942</v>
      </c>
      <c r="C37" s="207"/>
      <c r="D37" s="208">
        <v>491</v>
      </c>
      <c r="E37" s="51">
        <v>54</v>
      </c>
      <c r="F37" s="502">
        <v>1.75</v>
      </c>
      <c r="G37" s="209">
        <v>248</v>
      </c>
      <c r="H37" s="216">
        <v>185</v>
      </c>
      <c r="I37" s="323"/>
      <c r="J37" s="161"/>
      <c r="K37" s="66"/>
      <c r="L37" s="55"/>
      <c r="M37" s="498"/>
      <c r="N37" s="58"/>
      <c r="O37" s="60">
        <v>4540</v>
      </c>
      <c r="P37" s="502">
        <v>12</v>
      </c>
      <c r="Q37" s="52">
        <v>21</v>
      </c>
      <c r="R37" s="25">
        <f t="shared" si="16"/>
        <v>277</v>
      </c>
      <c r="S37" s="26">
        <f t="shared" si="16"/>
        <v>604</v>
      </c>
      <c r="T37" s="63"/>
      <c r="U37" s="63"/>
      <c r="V37" s="63"/>
      <c r="W37" s="116">
        <f t="shared" ca="1" si="6"/>
        <v>136131</v>
      </c>
      <c r="X37" s="117">
        <f ca="1">IFERROR(('Main Tab'!$D$10-W37)/'Main Tab'!$D$10,1)</f>
        <v>0.23353114724561957</v>
      </c>
      <c r="Y37" s="221"/>
      <c r="Z37" s="221">
        <v>4</v>
      </c>
      <c r="AA37" s="55"/>
      <c r="AB37" s="55"/>
      <c r="AC37" s="498"/>
      <c r="AD37" s="105"/>
      <c r="AE37" s="107"/>
      <c r="AF37" s="109"/>
      <c r="AI37" s="85">
        <f t="shared" ca="1" si="15"/>
        <v>43608.249999999942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12</v>
      </c>
      <c r="AQ37" s="86">
        <f t="shared" si="0"/>
        <v>21</v>
      </c>
      <c r="AR37" s="86">
        <f t="shared" si="1"/>
        <v>4540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1.75</v>
      </c>
      <c r="AW37" s="86">
        <f t="shared" si="3"/>
        <v>248</v>
      </c>
      <c r="AX37" s="86">
        <f t="shared" si="3"/>
        <v>185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491</v>
      </c>
      <c r="BC37" s="86">
        <f t="shared" si="5"/>
        <v>185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99" t="s">
        <v>7</v>
      </c>
      <c r="D40" s="499" t="s">
        <v>117</v>
      </c>
      <c r="E40" s="49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501"/>
      <c r="E41" s="501"/>
      <c r="F41" s="622"/>
      <c r="G41" s="622"/>
      <c r="H41" s="623"/>
    </row>
    <row r="42" spans="2:58" x14ac:dyDescent="0.25">
      <c r="B42" s="54"/>
      <c r="C42" s="147"/>
      <c r="D42" s="497"/>
      <c r="E42" s="497"/>
      <c r="F42" s="612"/>
      <c r="G42" s="612"/>
      <c r="H42" s="613"/>
    </row>
    <row r="43" spans="2:58" x14ac:dyDescent="0.25">
      <c r="B43" s="54"/>
      <c r="C43" s="147"/>
      <c r="D43" s="497"/>
      <c r="E43" s="497"/>
      <c r="F43" s="612"/>
      <c r="G43" s="612"/>
      <c r="H43" s="613"/>
    </row>
    <row r="44" spans="2:58" x14ac:dyDescent="0.25">
      <c r="B44" s="54"/>
      <c r="C44" s="147"/>
      <c r="D44" s="497"/>
      <c r="E44" s="497"/>
      <c r="F44" s="612"/>
      <c r="G44" s="612"/>
      <c r="H44" s="613"/>
    </row>
    <row r="45" spans="2:58" x14ac:dyDescent="0.25">
      <c r="B45" s="54"/>
      <c r="C45" s="147"/>
      <c r="D45" s="497"/>
      <c r="E45" s="497"/>
      <c r="F45" s="612"/>
      <c r="G45" s="612"/>
      <c r="H45" s="613"/>
    </row>
    <row r="46" spans="2:58" x14ac:dyDescent="0.25">
      <c r="B46" s="54"/>
      <c r="C46" s="147"/>
      <c r="D46" s="497"/>
      <c r="E46" s="497"/>
      <c r="F46" s="612"/>
      <c r="G46" s="612"/>
      <c r="H46" s="613"/>
    </row>
    <row r="47" spans="2:58" x14ac:dyDescent="0.25">
      <c r="B47" s="54"/>
      <c r="C47" s="147"/>
      <c r="D47" s="497"/>
      <c r="E47" s="497"/>
      <c r="F47" s="612"/>
      <c r="G47" s="612"/>
      <c r="H47" s="613"/>
    </row>
    <row r="48" spans="2:58" x14ac:dyDescent="0.25">
      <c r="B48" s="54"/>
      <c r="C48" s="147"/>
      <c r="D48" s="497"/>
      <c r="E48" s="497"/>
      <c r="F48" s="612"/>
      <c r="G48" s="612"/>
      <c r="H48" s="613"/>
    </row>
    <row r="49" spans="2:8" x14ac:dyDescent="0.25">
      <c r="B49" s="54"/>
      <c r="C49" s="147"/>
      <c r="D49" s="497"/>
      <c r="E49" s="497"/>
      <c r="F49" s="612"/>
      <c r="G49" s="612"/>
      <c r="H49" s="613"/>
    </row>
    <row r="50" spans="2:8" x14ac:dyDescent="0.25">
      <c r="B50" s="54"/>
      <c r="C50" s="147"/>
      <c r="D50" s="497"/>
      <c r="E50" s="497"/>
      <c r="F50" s="612"/>
      <c r="G50" s="612"/>
      <c r="H50" s="613"/>
    </row>
    <row r="51" spans="2:8" x14ac:dyDescent="0.25">
      <c r="B51" s="54"/>
      <c r="C51" s="147"/>
      <c r="D51" s="497"/>
      <c r="E51" s="497"/>
      <c r="F51" s="612"/>
      <c r="G51" s="612"/>
      <c r="H51" s="613"/>
    </row>
    <row r="52" spans="2:8" x14ac:dyDescent="0.25">
      <c r="B52" s="54"/>
      <c r="C52" s="147"/>
      <c r="D52" s="497"/>
      <c r="E52" s="497"/>
      <c r="F52" s="612"/>
      <c r="G52" s="612"/>
      <c r="H52" s="613"/>
    </row>
    <row r="53" spans="2:8" x14ac:dyDescent="0.25">
      <c r="B53" s="54"/>
      <c r="C53" s="147"/>
      <c r="D53" s="497"/>
      <c r="E53" s="497"/>
      <c r="F53" s="612"/>
      <c r="G53" s="612"/>
      <c r="H53" s="613"/>
    </row>
    <row r="54" spans="2:8" x14ac:dyDescent="0.25">
      <c r="B54" s="54"/>
      <c r="C54" s="147"/>
      <c r="D54" s="497"/>
      <c r="E54" s="497"/>
      <c r="F54" s="612"/>
      <c r="G54" s="612"/>
      <c r="H54" s="613"/>
    </row>
    <row r="55" spans="2:8" x14ac:dyDescent="0.25">
      <c r="B55" s="54"/>
      <c r="C55" s="147"/>
      <c r="D55" s="497"/>
      <c r="E55" s="497"/>
      <c r="F55" s="612"/>
      <c r="G55" s="612"/>
      <c r="H55" s="613"/>
    </row>
    <row r="56" spans="2:8" x14ac:dyDescent="0.25">
      <c r="B56" s="54"/>
      <c r="C56" s="147"/>
      <c r="D56" s="497"/>
      <c r="E56" s="497"/>
      <c r="F56" s="612"/>
      <c r="G56" s="612"/>
      <c r="H56" s="613"/>
    </row>
    <row r="57" spans="2:8" x14ac:dyDescent="0.25">
      <c r="B57" s="54"/>
      <c r="C57" s="147"/>
      <c r="D57" s="497"/>
      <c r="E57" s="497"/>
      <c r="F57" s="612"/>
      <c r="G57" s="612"/>
      <c r="H57" s="613"/>
    </row>
    <row r="58" spans="2:8" x14ac:dyDescent="0.25">
      <c r="B58" s="54"/>
      <c r="C58" s="147"/>
      <c r="D58" s="497"/>
      <c r="E58" s="497"/>
      <c r="F58" s="612"/>
      <c r="G58" s="612"/>
      <c r="H58" s="613"/>
    </row>
    <row r="59" spans="2:8" x14ac:dyDescent="0.25">
      <c r="B59" s="54"/>
      <c r="C59" s="147"/>
      <c r="D59" s="497"/>
      <c r="E59" s="497"/>
      <c r="F59" s="612"/>
      <c r="G59" s="612"/>
      <c r="H59" s="613"/>
    </row>
    <row r="60" spans="2:8" x14ac:dyDescent="0.25">
      <c r="B60" s="54"/>
      <c r="C60" s="147"/>
      <c r="D60" s="497"/>
      <c r="E60" s="497"/>
      <c r="F60" s="612"/>
      <c r="G60" s="612"/>
      <c r="H60" s="613"/>
    </row>
    <row r="61" spans="2:8" x14ac:dyDescent="0.25">
      <c r="B61" s="54"/>
      <c r="C61" s="147"/>
      <c r="D61" s="497"/>
      <c r="E61" s="497"/>
      <c r="F61" s="612"/>
      <c r="G61" s="612"/>
      <c r="H61" s="613"/>
    </row>
    <row r="62" spans="2:8" x14ac:dyDescent="0.25">
      <c r="B62" s="54"/>
      <c r="C62" s="147"/>
      <c r="D62" s="497"/>
      <c r="E62" s="497"/>
      <c r="F62" s="612"/>
      <c r="G62" s="612"/>
      <c r="H62" s="613"/>
    </row>
    <row r="63" spans="2:8" x14ac:dyDescent="0.25">
      <c r="B63" s="54"/>
      <c r="C63" s="147"/>
      <c r="D63" s="497"/>
      <c r="E63" s="497"/>
      <c r="F63" s="612"/>
      <c r="G63" s="612"/>
      <c r="H63" s="613"/>
    </row>
    <row r="64" spans="2:8" x14ac:dyDescent="0.25">
      <c r="B64" s="54"/>
      <c r="C64" s="147"/>
      <c r="D64" s="497"/>
      <c r="E64" s="497"/>
      <c r="F64" s="612"/>
      <c r="G64" s="612"/>
      <c r="H64" s="613"/>
    </row>
    <row r="65" spans="2:8" x14ac:dyDescent="0.25">
      <c r="B65" s="54"/>
      <c r="C65" s="147"/>
      <c r="D65" s="497"/>
      <c r="E65" s="497"/>
      <c r="F65" s="612"/>
      <c r="G65" s="612"/>
      <c r="H65" s="613"/>
    </row>
    <row r="66" spans="2:8" x14ac:dyDescent="0.25">
      <c r="B66" s="54"/>
      <c r="C66" s="147"/>
      <c r="D66" s="497"/>
      <c r="E66" s="497"/>
      <c r="F66" s="612"/>
      <c r="G66" s="612"/>
      <c r="H66" s="613"/>
    </row>
    <row r="67" spans="2:8" x14ac:dyDescent="0.25">
      <c r="B67" s="54"/>
      <c r="C67" s="147"/>
      <c r="D67" s="497"/>
      <c r="E67" s="497"/>
      <c r="F67" s="612"/>
      <c r="G67" s="612"/>
      <c r="H67" s="613"/>
    </row>
    <row r="68" spans="2:8" x14ac:dyDescent="0.25">
      <c r="B68" s="54"/>
      <c r="C68" s="147"/>
      <c r="D68" s="497"/>
      <c r="E68" s="497"/>
      <c r="F68" s="612"/>
      <c r="G68" s="612"/>
      <c r="H68" s="613"/>
    </row>
    <row r="69" spans="2:8" x14ac:dyDescent="0.25">
      <c r="B69" s="54"/>
      <c r="C69" s="147"/>
      <c r="D69" s="497"/>
      <c r="E69" s="497"/>
      <c r="F69" s="612"/>
      <c r="G69" s="612"/>
      <c r="H69" s="613"/>
    </row>
    <row r="70" spans="2:8" x14ac:dyDescent="0.25">
      <c r="B70" s="54"/>
      <c r="C70" s="147"/>
      <c r="D70" s="497"/>
      <c r="E70" s="497"/>
      <c r="F70" s="612"/>
      <c r="G70" s="612"/>
      <c r="H70" s="613"/>
    </row>
    <row r="71" spans="2:8" x14ac:dyDescent="0.25">
      <c r="B71" s="54"/>
      <c r="C71" s="147"/>
      <c r="D71" s="497"/>
      <c r="E71" s="497"/>
      <c r="F71" s="612"/>
      <c r="G71" s="612"/>
      <c r="H71" s="613"/>
    </row>
    <row r="72" spans="2:8" x14ac:dyDescent="0.25">
      <c r="B72" s="54"/>
      <c r="C72" s="147"/>
      <c r="D72" s="497"/>
      <c r="E72" s="497"/>
      <c r="F72" s="612"/>
      <c r="G72" s="612"/>
      <c r="H72" s="613"/>
    </row>
    <row r="73" spans="2:8" x14ac:dyDescent="0.25">
      <c r="B73" s="54"/>
      <c r="C73" s="147"/>
      <c r="D73" s="497"/>
      <c r="E73" s="497"/>
      <c r="F73" s="612"/>
      <c r="G73" s="612"/>
      <c r="H73" s="613"/>
    </row>
    <row r="74" spans="2:8" x14ac:dyDescent="0.25">
      <c r="B74" s="54"/>
      <c r="C74" s="147"/>
      <c r="D74" s="497"/>
      <c r="E74" s="497"/>
      <c r="F74" s="612"/>
      <c r="G74" s="612"/>
      <c r="H74" s="613"/>
    </row>
    <row r="75" spans="2:8" x14ac:dyDescent="0.25">
      <c r="B75" s="54"/>
      <c r="C75" s="147"/>
      <c r="D75" s="497"/>
      <c r="E75" s="497"/>
      <c r="F75" s="612"/>
      <c r="G75" s="612"/>
      <c r="H75" s="613"/>
    </row>
    <row r="76" spans="2:8" x14ac:dyDescent="0.25">
      <c r="B76" s="54"/>
      <c r="C76" s="147"/>
      <c r="D76" s="497"/>
      <c r="E76" s="497"/>
      <c r="F76" s="612"/>
      <c r="G76" s="612"/>
      <c r="H76" s="613"/>
    </row>
    <row r="77" spans="2:8" x14ac:dyDescent="0.25">
      <c r="B77" s="54"/>
      <c r="C77" s="147"/>
      <c r="D77" s="497"/>
      <c r="E77" s="497"/>
      <c r="F77" s="612"/>
      <c r="G77" s="612"/>
      <c r="H77" s="613"/>
    </row>
    <row r="78" spans="2:8" x14ac:dyDescent="0.25">
      <c r="B78" s="54"/>
      <c r="C78" s="147"/>
      <c r="D78" s="497"/>
      <c r="E78" s="497"/>
      <c r="F78" s="612"/>
      <c r="G78" s="612"/>
      <c r="H78" s="613"/>
    </row>
    <row r="79" spans="2:8" x14ac:dyDescent="0.25">
      <c r="B79" s="54"/>
      <c r="C79" s="147"/>
      <c r="D79" s="497"/>
      <c r="E79" s="497"/>
      <c r="F79" s="612"/>
      <c r="G79" s="612"/>
      <c r="H79" s="613"/>
    </row>
    <row r="80" spans="2:8" x14ac:dyDescent="0.25">
      <c r="B80" s="54"/>
      <c r="C80" s="147"/>
      <c r="D80" s="497"/>
      <c r="E80" s="497"/>
      <c r="F80" s="612"/>
      <c r="G80" s="612"/>
      <c r="H80" s="613"/>
    </row>
    <row r="81" spans="2:8" x14ac:dyDescent="0.25">
      <c r="B81" s="54"/>
      <c r="C81" s="147"/>
      <c r="D81" s="497"/>
      <c r="E81" s="497"/>
      <c r="F81" s="612"/>
      <c r="G81" s="612"/>
      <c r="H81" s="613"/>
    </row>
    <row r="82" spans="2:8" x14ac:dyDescent="0.25">
      <c r="B82" s="54"/>
      <c r="C82" s="147"/>
      <c r="D82" s="497"/>
      <c r="E82" s="497"/>
      <c r="F82" s="612"/>
      <c r="G82" s="612"/>
      <c r="H82" s="613"/>
    </row>
    <row r="83" spans="2:8" x14ac:dyDescent="0.25">
      <c r="B83" s="54"/>
      <c r="C83" s="147"/>
      <c r="D83" s="497"/>
      <c r="E83" s="497"/>
      <c r="F83" s="612"/>
      <c r="G83" s="612"/>
      <c r="H83" s="613"/>
    </row>
    <row r="84" spans="2:8" x14ac:dyDescent="0.25">
      <c r="B84" s="54"/>
      <c r="C84" s="147"/>
      <c r="D84" s="497"/>
      <c r="E84" s="497"/>
      <c r="F84" s="612"/>
      <c r="G84" s="612"/>
      <c r="H84" s="613"/>
    </row>
    <row r="85" spans="2:8" x14ac:dyDescent="0.25">
      <c r="B85" s="54"/>
      <c r="C85" s="147"/>
      <c r="D85" s="497"/>
      <c r="E85" s="497"/>
      <c r="F85" s="612"/>
      <c r="G85" s="612"/>
      <c r="H85" s="613"/>
    </row>
    <row r="86" spans="2:8" x14ac:dyDescent="0.25">
      <c r="B86" s="54"/>
      <c r="C86" s="147"/>
      <c r="D86" s="497"/>
      <c r="E86" s="497"/>
      <c r="F86" s="612"/>
      <c r="G86" s="612"/>
      <c r="H86" s="613"/>
    </row>
    <row r="87" spans="2:8" x14ac:dyDescent="0.25">
      <c r="B87" s="54"/>
      <c r="C87" s="147"/>
      <c r="D87" s="497"/>
      <c r="E87" s="497"/>
      <c r="F87" s="612"/>
      <c r="G87" s="612"/>
      <c r="H87" s="613"/>
    </row>
    <row r="88" spans="2:8" x14ac:dyDescent="0.25">
      <c r="B88" s="54"/>
      <c r="C88" s="147"/>
      <c r="D88" s="497"/>
      <c r="E88" s="497"/>
      <c r="F88" s="612"/>
      <c r="G88" s="612"/>
      <c r="H88" s="613"/>
    </row>
    <row r="89" spans="2:8" x14ac:dyDescent="0.25">
      <c r="B89" s="54"/>
      <c r="C89" s="147"/>
      <c r="D89" s="497"/>
      <c r="E89" s="497"/>
      <c r="F89" s="612"/>
      <c r="G89" s="612"/>
      <c r="H89" s="613"/>
    </row>
    <row r="90" spans="2:8" x14ac:dyDescent="0.25">
      <c r="B90" s="54"/>
      <c r="C90" s="147"/>
      <c r="D90" s="497"/>
      <c r="E90" s="497"/>
      <c r="F90" s="612"/>
      <c r="G90" s="612"/>
      <c r="H90" s="613"/>
    </row>
    <row r="91" spans="2:8" x14ac:dyDescent="0.25">
      <c r="B91" s="54"/>
      <c r="C91" s="147"/>
      <c r="D91" s="497"/>
      <c r="E91" s="497"/>
      <c r="F91" s="612"/>
      <c r="G91" s="612"/>
      <c r="H91" s="613"/>
    </row>
    <row r="92" spans="2:8" x14ac:dyDescent="0.25">
      <c r="B92" s="54"/>
      <c r="C92" s="147"/>
      <c r="D92" s="497"/>
      <c r="E92" s="497"/>
      <c r="F92" s="612"/>
      <c r="G92" s="612"/>
      <c r="H92" s="613"/>
    </row>
    <row r="93" spans="2:8" x14ac:dyDescent="0.25">
      <c r="B93" s="54"/>
      <c r="C93" s="147"/>
      <c r="D93" s="497"/>
      <c r="E93" s="497"/>
      <c r="F93" s="612"/>
      <c r="G93" s="612"/>
      <c r="H93" s="613"/>
    </row>
    <row r="94" spans="2:8" x14ac:dyDescent="0.25">
      <c r="B94" s="54"/>
      <c r="C94" s="147"/>
      <c r="D94" s="497"/>
      <c r="E94" s="497"/>
      <c r="F94" s="612"/>
      <c r="G94" s="612"/>
      <c r="H94" s="613"/>
    </row>
    <row r="95" spans="2:8" x14ac:dyDescent="0.25">
      <c r="B95" s="54"/>
      <c r="C95" s="147"/>
      <c r="D95" s="497"/>
      <c r="E95" s="497"/>
      <c r="F95" s="612"/>
      <c r="G95" s="612"/>
      <c r="H95" s="613"/>
    </row>
    <row r="96" spans="2:8" x14ac:dyDescent="0.25">
      <c r="B96" s="54"/>
      <c r="C96" s="147"/>
      <c r="D96" s="497"/>
      <c r="E96" s="497"/>
      <c r="F96" s="612"/>
      <c r="G96" s="612"/>
      <c r="H96" s="613"/>
    </row>
    <row r="97" spans="2:8" x14ac:dyDescent="0.25">
      <c r="B97" s="54"/>
      <c r="C97" s="147"/>
      <c r="D97" s="497"/>
      <c r="E97" s="497"/>
      <c r="F97" s="612"/>
      <c r="G97" s="612"/>
      <c r="H97" s="613"/>
    </row>
    <row r="98" spans="2:8" x14ac:dyDescent="0.25">
      <c r="B98" s="54"/>
      <c r="C98" s="147"/>
      <c r="D98" s="497"/>
      <c r="E98" s="497"/>
      <c r="F98" s="612"/>
      <c r="G98" s="612"/>
      <c r="H98" s="613"/>
    </row>
    <row r="99" spans="2:8" x14ac:dyDescent="0.25">
      <c r="B99" s="54"/>
      <c r="C99" s="147"/>
      <c r="D99" s="497"/>
      <c r="E99" s="497"/>
      <c r="F99" s="612"/>
      <c r="G99" s="612"/>
      <c r="H99" s="613"/>
    </row>
    <row r="100" spans="2:8" ht="15.75" thickBot="1" x14ac:dyDescent="0.3">
      <c r="B100" s="60"/>
      <c r="C100" s="148"/>
      <c r="D100" s="498"/>
      <c r="E100" s="498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00000000-0002-0000-08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03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2</xdr:row>
                    <xdr:rowOff>9525</xdr:rowOff>
                  </from>
                  <to>
                    <xdr:col>31</xdr:col>
                    <xdr:colOff>523875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2</xdr:row>
                    <xdr:rowOff>28575</xdr:rowOff>
                  </from>
                  <to>
                    <xdr:col>28</xdr:col>
                    <xdr:colOff>419100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0">
    <tabColor theme="1"/>
    <pageSetUpPr fitToPage="1"/>
  </sheetPr>
  <dimension ref="B1:BF101"/>
  <sheetViews>
    <sheetView showGridLines="0" zoomScaleNormal="100" zoomScaleSheetLayoutView="50" workbookViewId="0">
      <selection activeCell="S11" sqref="S1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43606</v>
      </c>
      <c r="N5" s="567" t="str">
        <f ca="1">"Oil Sales for "&amp;TEXT(L5,"MM-DD-YY")</f>
        <v>Oil Sales for 05-21-19</v>
      </c>
      <c r="O5" s="568"/>
      <c r="P5" s="96">
        <f>SUM(AC14:AC37)</f>
        <v>0</v>
      </c>
      <c r="Q5" s="10"/>
      <c r="R5" s="610" t="str">
        <f ca="1">"Flare Total For "&amp;TEXT(L5,"MM-DD-YY")</f>
        <v>Flare Total For 05-21-19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273</v>
      </c>
      <c r="M6" s="10"/>
      <c r="N6" s="571" t="str">
        <f ca="1">"Gas Sales for "&amp;TEXT(L5,"MM-DD-YY")</f>
        <v>Gas Sales for 05-21-19</v>
      </c>
      <c r="O6" s="572"/>
      <c r="P6" s="132">
        <v>4493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491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89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92" t="s">
        <v>3</v>
      </c>
      <c r="F11" s="492" t="s">
        <v>31</v>
      </c>
      <c r="G11" s="492" t="s">
        <v>32</v>
      </c>
      <c r="H11" s="49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92" t="s">
        <v>40</v>
      </c>
      <c r="N11" s="493" t="s">
        <v>42</v>
      </c>
      <c r="O11" s="38" t="s">
        <v>2</v>
      </c>
      <c r="P11" s="492" t="s">
        <v>6</v>
      </c>
      <c r="Q11" s="49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92" t="s">
        <v>6</v>
      </c>
      <c r="AD11" s="492" t="s">
        <v>102</v>
      </c>
      <c r="AE11" s="492" t="s">
        <v>50</v>
      </c>
      <c r="AF11" s="49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535</v>
      </c>
      <c r="E14" s="196">
        <v>52</v>
      </c>
      <c r="F14" s="196">
        <v>1.75</v>
      </c>
      <c r="G14" s="197">
        <v>247</v>
      </c>
      <c r="H14" s="204">
        <v>180</v>
      </c>
      <c r="I14" s="322"/>
      <c r="J14" s="160"/>
      <c r="K14" s="65"/>
      <c r="L14" s="49"/>
      <c r="M14" s="490"/>
      <c r="N14" s="52"/>
      <c r="O14" s="54">
        <v>4239</v>
      </c>
      <c r="P14" s="490">
        <v>18</v>
      </c>
      <c r="Q14" s="490">
        <v>22</v>
      </c>
      <c r="R14" s="21">
        <f>P14</f>
        <v>18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137196</v>
      </c>
      <c r="X14" s="113">
        <f ca="1">IFERROR(('Main Tab'!$D$10-W14)/'Main Tab'!$D$10,1)</f>
        <v>0.22753479572992208</v>
      </c>
      <c r="Y14" s="218"/>
      <c r="Z14" s="220">
        <v>4</v>
      </c>
      <c r="AA14" s="49"/>
      <c r="AB14" s="49"/>
      <c r="AC14" s="490"/>
      <c r="AD14" s="104"/>
      <c r="AE14" s="106"/>
      <c r="AF14" s="108"/>
      <c r="AI14" s="83">
        <f ca="1">$L$5+B14</f>
        <v>43606.291666666664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22</v>
      </c>
      <c r="AR14" s="81">
        <f t="shared" ref="AR14:AR37" si="1">IF(O14="","",O14)</f>
        <v>4239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0.8125</v>
      </c>
      <c r="AV14" s="81">
        <f t="shared" ref="AV14:AZ37" si="3">IF(F14="","",F14)</f>
        <v>1.75</v>
      </c>
      <c r="AW14" s="81">
        <f t="shared" si="3"/>
        <v>247</v>
      </c>
      <c r="AX14" s="81">
        <f t="shared" si="3"/>
        <v>180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535</v>
      </c>
      <c r="BC14" s="81">
        <f t="shared" ref="BC14:BC37" si="5">IF(H14="","",H14)</f>
        <v>180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43606.333333333328</v>
      </c>
      <c r="C15" s="205"/>
      <c r="D15" s="490">
        <v>525</v>
      </c>
      <c r="E15" s="490">
        <v>52</v>
      </c>
      <c r="F15" s="490">
        <v>1.75</v>
      </c>
      <c r="G15" s="51">
        <v>239</v>
      </c>
      <c r="H15" s="206">
        <v>173</v>
      </c>
      <c r="I15" s="322"/>
      <c r="J15" s="160"/>
      <c r="K15" s="65"/>
      <c r="L15" s="49"/>
      <c r="M15" s="490"/>
      <c r="N15" s="52"/>
      <c r="O15" s="54">
        <v>4382</v>
      </c>
      <c r="P15" s="490">
        <v>14</v>
      </c>
      <c r="Q15" s="52">
        <v>23</v>
      </c>
      <c r="R15" s="23">
        <f>P15+R14</f>
        <v>32</v>
      </c>
      <c r="S15" s="24">
        <f>Q15+S14</f>
        <v>45</v>
      </c>
      <c r="T15" s="62"/>
      <c r="U15" s="62"/>
      <c r="V15" s="62"/>
      <c r="W15" s="114">
        <f t="shared" ref="W15:W37" ca="1" si="6">W14-Q15</f>
        <v>137173</v>
      </c>
      <c r="X15" s="115">
        <f ca="1">IFERROR(('Main Tab'!$D$10-W15)/'Main Tab'!$D$10,1)</f>
        <v>0.2276642944011531</v>
      </c>
      <c r="Y15" s="110" t="s">
        <v>400</v>
      </c>
      <c r="Z15" s="221">
        <v>4</v>
      </c>
      <c r="AA15" s="49"/>
      <c r="AB15" s="49"/>
      <c r="AC15" s="490"/>
      <c r="AD15" s="104"/>
      <c r="AE15" s="106"/>
      <c r="AF15" s="108"/>
      <c r="AI15" s="83">
        <f ca="1">B15</f>
        <v>43606.333333333328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>started brining up more sand,</v>
      </c>
      <c r="AP15" s="81">
        <f t="shared" si="0"/>
        <v>14</v>
      </c>
      <c r="AQ15" s="81">
        <f t="shared" si="0"/>
        <v>23</v>
      </c>
      <c r="AR15" s="81">
        <f t="shared" si="1"/>
        <v>4382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1.75</v>
      </c>
      <c r="AW15" s="81">
        <f t="shared" si="3"/>
        <v>239</v>
      </c>
      <c r="AX15" s="81">
        <f t="shared" si="3"/>
        <v>173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525</v>
      </c>
      <c r="BC15" s="81">
        <f t="shared" si="5"/>
        <v>173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43606.374999999993</v>
      </c>
      <c r="C16" s="205"/>
      <c r="D16" s="490">
        <v>545</v>
      </c>
      <c r="E16" s="490">
        <v>52</v>
      </c>
      <c r="F16" s="490">
        <v>1.75</v>
      </c>
      <c r="G16" s="51">
        <v>289</v>
      </c>
      <c r="H16" s="206">
        <v>173</v>
      </c>
      <c r="I16" s="322"/>
      <c r="J16" s="160"/>
      <c r="K16" s="65"/>
      <c r="L16" s="49"/>
      <c r="M16" s="490"/>
      <c r="N16" s="52"/>
      <c r="O16" s="54">
        <v>5012</v>
      </c>
      <c r="P16" s="490">
        <v>13</v>
      </c>
      <c r="Q16" s="52">
        <v>24</v>
      </c>
      <c r="R16" s="23">
        <f t="shared" ref="R16:S31" si="13">P16+R15</f>
        <v>45</v>
      </c>
      <c r="S16" s="24">
        <f t="shared" si="13"/>
        <v>69</v>
      </c>
      <c r="T16" s="62"/>
      <c r="U16" s="62"/>
      <c r="V16" s="62"/>
      <c r="W16" s="114">
        <f t="shared" ca="1" si="6"/>
        <v>137149</v>
      </c>
      <c r="X16" s="115">
        <f ca="1">IFERROR(('Main Tab'!$D$10-W16)/'Main Tab'!$D$10,1)</f>
        <v>0.22779942344939416</v>
      </c>
      <c r="Y16" s="110" t="s">
        <v>401</v>
      </c>
      <c r="Z16" s="221">
        <v>4</v>
      </c>
      <c r="AA16" s="49"/>
      <c r="AB16" s="49"/>
      <c r="AC16" s="490"/>
      <c r="AD16" s="104"/>
      <c r="AE16" s="106"/>
      <c r="AF16" s="108"/>
      <c r="AI16" s="83">
        <f ca="1">B16</f>
        <v>43606.374999999993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checked seat and steams</v>
      </c>
      <c r="AP16" s="81">
        <f t="shared" si="0"/>
        <v>13</v>
      </c>
      <c r="AQ16" s="81">
        <f t="shared" si="0"/>
        <v>24</v>
      </c>
      <c r="AR16" s="81">
        <f t="shared" si="1"/>
        <v>5012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1.75</v>
      </c>
      <c r="AW16" s="81">
        <f t="shared" si="3"/>
        <v>289</v>
      </c>
      <c r="AX16" s="81">
        <f t="shared" si="3"/>
        <v>173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545</v>
      </c>
      <c r="BC16" s="81">
        <f t="shared" si="5"/>
        <v>173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43606.416666666657</v>
      </c>
      <c r="C17" s="205"/>
      <c r="D17" s="490">
        <v>526</v>
      </c>
      <c r="E17" s="490">
        <v>52</v>
      </c>
      <c r="F17" s="490">
        <v>1.75</v>
      </c>
      <c r="G17" s="51">
        <v>250</v>
      </c>
      <c r="H17" s="206">
        <v>169</v>
      </c>
      <c r="I17" s="322"/>
      <c r="J17" s="160"/>
      <c r="K17" s="65"/>
      <c r="L17" s="49"/>
      <c r="M17" s="490"/>
      <c r="N17" s="52"/>
      <c r="O17" s="54">
        <v>4573</v>
      </c>
      <c r="P17" s="490">
        <v>12</v>
      </c>
      <c r="Q17" s="52">
        <v>22</v>
      </c>
      <c r="R17" s="23">
        <f t="shared" si="13"/>
        <v>57</v>
      </c>
      <c r="S17" s="24">
        <f>Q17+S16</f>
        <v>91</v>
      </c>
      <c r="T17" s="62"/>
      <c r="U17" s="172"/>
      <c r="V17" s="62"/>
      <c r="W17" s="114">
        <f t="shared" ca="1" si="6"/>
        <v>137127</v>
      </c>
      <c r="X17" s="115">
        <f ca="1">IFERROR(('Main Tab'!$D$10-W17)/'Main Tab'!$D$10,1)</f>
        <v>0.22792329174361514</v>
      </c>
      <c r="Y17" s="110" t="s">
        <v>402</v>
      </c>
      <c r="Z17" s="221">
        <v>3</v>
      </c>
      <c r="AA17" s="49"/>
      <c r="AB17" s="49"/>
      <c r="AC17" s="490"/>
      <c r="AD17" s="104"/>
      <c r="AE17" s="106"/>
      <c r="AF17" s="108"/>
      <c r="AI17" s="83">
        <f t="shared" ref="AI17:AI37" ca="1" si="15">B17</f>
        <v>43606.416666666657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 xml:space="preserve">they are good but switched to brand </v>
      </c>
      <c r="AP17" s="81">
        <f t="shared" si="0"/>
        <v>12</v>
      </c>
      <c r="AQ17" s="81">
        <f t="shared" si="0"/>
        <v>22</v>
      </c>
      <c r="AR17" s="81">
        <f t="shared" si="1"/>
        <v>4573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1.75</v>
      </c>
      <c r="AW17" s="81">
        <f t="shared" si="3"/>
        <v>250</v>
      </c>
      <c r="AX17" s="81">
        <f t="shared" si="3"/>
        <v>169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526</v>
      </c>
      <c r="BC17" s="81">
        <f t="shared" si="5"/>
        <v>169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43606.458333333321</v>
      </c>
      <c r="C18" s="205"/>
      <c r="D18" s="490">
        <v>532</v>
      </c>
      <c r="E18" s="51">
        <v>52</v>
      </c>
      <c r="F18" s="490">
        <v>1.75</v>
      </c>
      <c r="G18" s="51">
        <v>266</v>
      </c>
      <c r="H18" s="206">
        <v>168</v>
      </c>
      <c r="I18" s="322"/>
      <c r="J18" s="160"/>
      <c r="K18" s="65"/>
      <c r="L18" s="49"/>
      <c r="M18" s="490"/>
      <c r="N18" s="52"/>
      <c r="O18" s="54">
        <v>4906</v>
      </c>
      <c r="P18" s="490">
        <v>12</v>
      </c>
      <c r="Q18" s="52">
        <v>21</v>
      </c>
      <c r="R18" s="23">
        <f t="shared" si="13"/>
        <v>69</v>
      </c>
      <c r="S18" s="24">
        <f t="shared" si="13"/>
        <v>112</v>
      </c>
      <c r="T18" s="62"/>
      <c r="U18" s="62"/>
      <c r="V18" s="62"/>
      <c r="W18" s="114">
        <f t="shared" ca="1" si="6"/>
        <v>137106</v>
      </c>
      <c r="X18" s="115">
        <f ca="1">IFERROR(('Main Tab'!$D$10-W18)/'Main Tab'!$D$10,1)</f>
        <v>0.22804152966082608</v>
      </c>
      <c r="Y18" s="110" t="s">
        <v>403</v>
      </c>
      <c r="Z18" s="221">
        <v>3</v>
      </c>
      <c r="AA18" s="49"/>
      <c r="AB18" s="49"/>
      <c r="AC18" s="490"/>
      <c r="AD18" s="104"/>
      <c r="AE18" s="106"/>
      <c r="AF18" s="108"/>
      <c r="AI18" s="83">
        <f t="shared" ca="1" si="15"/>
        <v>43606.458333333321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>new side, and will keep eye on it</v>
      </c>
      <c r="AP18" s="81">
        <f t="shared" si="0"/>
        <v>12</v>
      </c>
      <c r="AQ18" s="81">
        <f t="shared" si="0"/>
        <v>21</v>
      </c>
      <c r="AR18" s="81">
        <f t="shared" si="1"/>
        <v>4906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1.75</v>
      </c>
      <c r="AW18" s="81">
        <f t="shared" si="3"/>
        <v>266</v>
      </c>
      <c r="AX18" s="81">
        <f t="shared" si="3"/>
        <v>168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532</v>
      </c>
      <c r="BC18" s="81">
        <f t="shared" si="5"/>
        <v>168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43606.499999999985</v>
      </c>
      <c r="C19" s="205"/>
      <c r="D19" s="490">
        <v>544</v>
      </c>
      <c r="E19" s="51">
        <v>52</v>
      </c>
      <c r="F19" s="490">
        <v>1.75</v>
      </c>
      <c r="G19" s="51">
        <v>336</v>
      </c>
      <c r="H19" s="206">
        <v>181</v>
      </c>
      <c r="I19" s="322"/>
      <c r="J19" s="160"/>
      <c r="K19" s="65"/>
      <c r="L19" s="49"/>
      <c r="M19" s="490"/>
      <c r="N19" s="52"/>
      <c r="O19" s="54">
        <v>5219</v>
      </c>
      <c r="P19" s="490">
        <v>12</v>
      </c>
      <c r="Q19" s="52">
        <v>23</v>
      </c>
      <c r="R19" s="23">
        <f t="shared" si="13"/>
        <v>81</v>
      </c>
      <c r="S19" s="24">
        <f t="shared" si="13"/>
        <v>135</v>
      </c>
      <c r="T19" s="62"/>
      <c r="U19" s="62"/>
      <c r="V19" s="62"/>
      <c r="W19" s="114">
        <f t="shared" ca="1" si="6"/>
        <v>137083</v>
      </c>
      <c r="X19" s="115">
        <f ca="1">IFERROR(('Main Tab'!$D$10-W19)/'Main Tab'!$D$10,1)</f>
        <v>0.2281710283320571</v>
      </c>
      <c r="Y19" s="110"/>
      <c r="Z19" s="221">
        <v>3</v>
      </c>
      <c r="AA19" s="49"/>
      <c r="AB19" s="49"/>
      <c r="AC19" s="490"/>
      <c r="AD19" s="104"/>
      <c r="AE19" s="106"/>
      <c r="AF19" s="108"/>
      <c r="AI19" s="83">
        <f t="shared" ca="1" si="15"/>
        <v>43606.499999999985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12</v>
      </c>
      <c r="AQ19" s="81">
        <f t="shared" si="0"/>
        <v>23</v>
      </c>
      <c r="AR19" s="81">
        <f t="shared" si="1"/>
        <v>5219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1.75</v>
      </c>
      <c r="AW19" s="81">
        <f t="shared" si="3"/>
        <v>336</v>
      </c>
      <c r="AX19" s="81">
        <f t="shared" si="3"/>
        <v>181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544</v>
      </c>
      <c r="BC19" s="81">
        <f t="shared" si="5"/>
        <v>181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43606.54166666665</v>
      </c>
      <c r="C20" s="205"/>
      <c r="D20" s="490">
        <v>530</v>
      </c>
      <c r="E20" s="51">
        <v>52</v>
      </c>
      <c r="F20" s="490">
        <v>1.75</v>
      </c>
      <c r="G20" s="51">
        <v>257</v>
      </c>
      <c r="H20" s="206">
        <v>181</v>
      </c>
      <c r="I20" s="322"/>
      <c r="J20" s="160"/>
      <c r="K20" s="65"/>
      <c r="L20" s="49"/>
      <c r="M20" s="490"/>
      <c r="N20" s="52"/>
      <c r="O20" s="54">
        <v>4740</v>
      </c>
      <c r="P20" s="490">
        <v>10</v>
      </c>
      <c r="Q20" s="52">
        <v>20</v>
      </c>
      <c r="R20" s="23">
        <f t="shared" si="13"/>
        <v>91</v>
      </c>
      <c r="S20" s="24">
        <f t="shared" si="13"/>
        <v>155</v>
      </c>
      <c r="T20" s="62"/>
      <c r="U20" s="62"/>
      <c r="V20" s="62"/>
      <c r="W20" s="114">
        <f t="shared" ca="1" si="6"/>
        <v>137063</v>
      </c>
      <c r="X20" s="115">
        <f ca="1">IFERROR(('Main Tab'!$D$10-W20)/'Main Tab'!$D$10,1)</f>
        <v>0.228283635872258</v>
      </c>
      <c r="Y20" s="110"/>
      <c r="Z20" s="221">
        <v>3</v>
      </c>
      <c r="AA20" s="49"/>
      <c r="AB20" s="49"/>
      <c r="AC20" s="490"/>
      <c r="AD20" s="104"/>
      <c r="AE20" s="106"/>
      <c r="AF20" s="108"/>
      <c r="AI20" s="83">
        <f t="shared" ca="1" si="15"/>
        <v>43606.54166666665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10</v>
      </c>
      <c r="AQ20" s="81">
        <f t="shared" si="0"/>
        <v>20</v>
      </c>
      <c r="AR20" s="81">
        <f t="shared" si="1"/>
        <v>4740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1.75</v>
      </c>
      <c r="AW20" s="81">
        <f t="shared" si="3"/>
        <v>257</v>
      </c>
      <c r="AX20" s="81">
        <f t="shared" si="3"/>
        <v>181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530</v>
      </c>
      <c r="BC20" s="81">
        <f t="shared" si="5"/>
        <v>181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43606.583333333314</v>
      </c>
      <c r="C21" s="205"/>
      <c r="D21" s="490">
        <v>535</v>
      </c>
      <c r="E21" s="51">
        <v>52</v>
      </c>
      <c r="F21" s="490">
        <v>1.75</v>
      </c>
      <c r="G21" s="51">
        <v>252</v>
      </c>
      <c r="H21" s="206">
        <v>180</v>
      </c>
      <c r="I21" s="322"/>
      <c r="J21" s="160"/>
      <c r="K21" s="65"/>
      <c r="L21" s="49"/>
      <c r="M21" s="490"/>
      <c r="N21" s="52"/>
      <c r="O21" s="54">
        <v>4523</v>
      </c>
      <c r="P21" s="490">
        <v>11</v>
      </c>
      <c r="Q21" s="52">
        <v>23</v>
      </c>
      <c r="R21" s="23">
        <f t="shared" si="13"/>
        <v>102</v>
      </c>
      <c r="S21" s="24">
        <f t="shared" si="13"/>
        <v>178</v>
      </c>
      <c r="T21" s="62"/>
      <c r="U21" s="62"/>
      <c r="V21" s="62"/>
      <c r="W21" s="114">
        <f t="shared" ca="1" si="6"/>
        <v>137040</v>
      </c>
      <c r="X21" s="115">
        <f ca="1">IFERROR(('Main Tab'!$D$10-W21)/'Main Tab'!$D$10,1)</f>
        <v>0.22841313454348902</v>
      </c>
      <c r="Y21" s="110"/>
      <c r="Z21" s="221">
        <v>3</v>
      </c>
      <c r="AA21" s="49"/>
      <c r="AB21" s="49"/>
      <c r="AC21" s="490"/>
      <c r="AD21" s="104"/>
      <c r="AE21" s="106"/>
      <c r="AF21" s="108"/>
      <c r="AI21" s="83">
        <f t="shared" ca="1" si="15"/>
        <v>43606.583333333314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11</v>
      </c>
      <c r="AQ21" s="81">
        <f t="shared" si="0"/>
        <v>23</v>
      </c>
      <c r="AR21" s="81">
        <f t="shared" si="1"/>
        <v>4523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1.75</v>
      </c>
      <c r="AW21" s="81">
        <f t="shared" si="3"/>
        <v>252</v>
      </c>
      <c r="AX21" s="81">
        <f t="shared" si="3"/>
        <v>180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535</v>
      </c>
      <c r="BC21" s="81">
        <f t="shared" si="5"/>
        <v>180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43606.624999999978</v>
      </c>
      <c r="C22" s="205"/>
      <c r="D22" s="490">
        <v>531</v>
      </c>
      <c r="E22" s="51">
        <v>52</v>
      </c>
      <c r="F22" s="490">
        <v>1.75</v>
      </c>
      <c r="G22" s="51">
        <v>275</v>
      </c>
      <c r="H22" s="206">
        <v>181</v>
      </c>
      <c r="I22" s="322"/>
      <c r="J22" s="160"/>
      <c r="K22" s="65"/>
      <c r="L22" s="49"/>
      <c r="M22" s="490"/>
      <c r="N22" s="52"/>
      <c r="O22" s="54">
        <v>4827</v>
      </c>
      <c r="P22" s="490">
        <v>10</v>
      </c>
      <c r="Q22" s="52">
        <v>22</v>
      </c>
      <c r="R22" s="23">
        <f t="shared" si="13"/>
        <v>112</v>
      </c>
      <c r="S22" s="24">
        <f t="shared" si="13"/>
        <v>200</v>
      </c>
      <c r="T22" s="62"/>
      <c r="U22" s="62"/>
      <c r="V22" s="62"/>
      <c r="W22" s="114">
        <f t="shared" ca="1" si="6"/>
        <v>137018</v>
      </c>
      <c r="X22" s="115">
        <f ca="1">IFERROR(('Main Tab'!$D$10-W22)/'Main Tab'!$D$10,1)</f>
        <v>0.22853700283771</v>
      </c>
      <c r="Y22" s="110"/>
      <c r="Z22" s="221">
        <v>2</v>
      </c>
      <c r="AA22" s="49"/>
      <c r="AB22" s="49"/>
      <c r="AC22" s="490"/>
      <c r="AD22" s="104"/>
      <c r="AE22" s="106"/>
      <c r="AF22" s="108"/>
      <c r="AI22" s="83">
        <f t="shared" ca="1" si="15"/>
        <v>43606.624999999978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10</v>
      </c>
      <c r="AQ22" s="81">
        <f t="shared" si="0"/>
        <v>22</v>
      </c>
      <c r="AR22" s="81">
        <f t="shared" si="1"/>
        <v>4827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1.75</v>
      </c>
      <c r="AW22" s="81">
        <f t="shared" si="3"/>
        <v>275</v>
      </c>
      <c r="AX22" s="81">
        <f t="shared" si="3"/>
        <v>181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531</v>
      </c>
      <c r="BC22" s="81">
        <f t="shared" si="5"/>
        <v>181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43606.666666666642</v>
      </c>
      <c r="C23" s="205"/>
      <c r="D23" s="490">
        <v>535</v>
      </c>
      <c r="E23" s="51">
        <v>52</v>
      </c>
      <c r="F23" s="490">
        <v>1.75</v>
      </c>
      <c r="G23" s="51">
        <v>264</v>
      </c>
      <c r="H23" s="206">
        <v>180</v>
      </c>
      <c r="I23" s="322"/>
      <c r="J23" s="160"/>
      <c r="K23" s="65"/>
      <c r="L23" s="49"/>
      <c r="M23" s="490"/>
      <c r="N23" s="52"/>
      <c r="O23" s="54">
        <v>4631</v>
      </c>
      <c r="P23" s="490">
        <v>12</v>
      </c>
      <c r="Q23" s="52">
        <v>20</v>
      </c>
      <c r="R23" s="23">
        <f t="shared" si="13"/>
        <v>124</v>
      </c>
      <c r="S23" s="24">
        <f t="shared" si="13"/>
        <v>220</v>
      </c>
      <c r="T23" s="62"/>
      <c r="U23" s="62"/>
      <c r="V23" s="62"/>
      <c r="W23" s="114">
        <f t="shared" ca="1" si="6"/>
        <v>136998</v>
      </c>
      <c r="X23" s="115">
        <f ca="1">IFERROR(('Main Tab'!$D$10-W23)/'Main Tab'!$D$10,1)</f>
        <v>0.2286496103779109</v>
      </c>
      <c r="Y23" s="110"/>
      <c r="Z23" s="221">
        <v>2</v>
      </c>
      <c r="AA23" s="49"/>
      <c r="AB23" s="49"/>
      <c r="AC23" s="490"/>
      <c r="AD23" s="104"/>
      <c r="AE23" s="106"/>
      <c r="AF23" s="108"/>
      <c r="AI23" s="83">
        <f t="shared" ca="1" si="15"/>
        <v>43606.666666666642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12</v>
      </c>
      <c r="AQ23" s="81">
        <f t="shared" si="0"/>
        <v>20</v>
      </c>
      <c r="AR23" s="81">
        <f t="shared" si="1"/>
        <v>4631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1.75</v>
      </c>
      <c r="AW23" s="81">
        <f t="shared" si="3"/>
        <v>264</v>
      </c>
      <c r="AX23" s="81">
        <f t="shared" si="3"/>
        <v>180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535</v>
      </c>
      <c r="BC23" s="81">
        <f t="shared" si="5"/>
        <v>180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43606.708333333307</v>
      </c>
      <c r="C24" s="205"/>
      <c r="D24" s="490">
        <v>522</v>
      </c>
      <c r="E24" s="51">
        <v>52</v>
      </c>
      <c r="F24" s="490">
        <v>1.75</v>
      </c>
      <c r="G24" s="51">
        <v>271</v>
      </c>
      <c r="H24" s="206">
        <v>181</v>
      </c>
      <c r="I24" s="322"/>
      <c r="J24" s="160"/>
      <c r="K24" s="65"/>
      <c r="L24" s="49"/>
      <c r="M24" s="490"/>
      <c r="N24" s="52"/>
      <c r="O24" s="54">
        <v>4956</v>
      </c>
      <c r="P24" s="490">
        <v>11</v>
      </c>
      <c r="Q24" s="52">
        <v>22</v>
      </c>
      <c r="R24" s="23">
        <f t="shared" si="13"/>
        <v>135</v>
      </c>
      <c r="S24" s="24">
        <f t="shared" si="13"/>
        <v>242</v>
      </c>
      <c r="T24" s="62"/>
      <c r="U24" s="62"/>
      <c r="V24" s="62"/>
      <c r="W24" s="114">
        <f t="shared" ca="1" si="6"/>
        <v>136976</v>
      </c>
      <c r="X24" s="115">
        <f ca="1">IFERROR(('Main Tab'!$D$10-W24)/'Main Tab'!$D$10,1)</f>
        <v>0.22877347867213188</v>
      </c>
      <c r="Y24" s="110"/>
      <c r="Z24" s="221">
        <v>3</v>
      </c>
      <c r="AA24" s="49"/>
      <c r="AB24" s="49"/>
      <c r="AC24" s="490"/>
      <c r="AD24" s="104"/>
      <c r="AE24" s="106"/>
      <c r="AF24" s="108"/>
      <c r="AI24" s="83">
        <f t="shared" ca="1" si="15"/>
        <v>43606.708333333307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11</v>
      </c>
      <c r="AQ24" s="81">
        <f t="shared" si="0"/>
        <v>22</v>
      </c>
      <c r="AR24" s="81">
        <f t="shared" si="1"/>
        <v>4956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1.75</v>
      </c>
      <c r="AW24" s="81">
        <f t="shared" si="3"/>
        <v>271</v>
      </c>
      <c r="AX24" s="81">
        <f t="shared" si="3"/>
        <v>181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522</v>
      </c>
      <c r="BC24" s="81">
        <f t="shared" si="5"/>
        <v>181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43606.749999999971</v>
      </c>
      <c r="C25" s="205"/>
      <c r="D25" s="490">
        <v>519</v>
      </c>
      <c r="E25" s="51">
        <v>52</v>
      </c>
      <c r="F25" s="490">
        <v>1.75</v>
      </c>
      <c r="G25" s="51">
        <v>254</v>
      </c>
      <c r="H25" s="206">
        <v>183</v>
      </c>
      <c r="I25" s="322"/>
      <c r="J25" s="160"/>
      <c r="K25" s="65"/>
      <c r="L25" s="49"/>
      <c r="M25" s="490"/>
      <c r="N25" s="52"/>
      <c r="O25" s="54">
        <v>4588</v>
      </c>
      <c r="P25" s="490">
        <v>10</v>
      </c>
      <c r="Q25" s="52">
        <v>21</v>
      </c>
      <c r="R25" s="23">
        <f t="shared" si="13"/>
        <v>145</v>
      </c>
      <c r="S25" s="24">
        <f t="shared" si="13"/>
        <v>263</v>
      </c>
      <c r="T25" s="62"/>
      <c r="U25" s="62"/>
      <c r="V25" s="62"/>
      <c r="W25" s="114">
        <f t="shared" ca="1" si="6"/>
        <v>136955</v>
      </c>
      <c r="X25" s="115">
        <f ca="1">IFERROR(('Main Tab'!$D$10-W25)/'Main Tab'!$D$10,1)</f>
        <v>0.22889171658934282</v>
      </c>
      <c r="Y25" s="110"/>
      <c r="Z25" s="221">
        <v>2</v>
      </c>
      <c r="AA25" s="49"/>
      <c r="AB25" s="49"/>
      <c r="AC25" s="490"/>
      <c r="AD25" s="104"/>
      <c r="AE25" s="106"/>
      <c r="AF25" s="108"/>
      <c r="AI25" s="83">
        <f t="shared" ca="1" si="15"/>
        <v>43606.749999999971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10</v>
      </c>
      <c r="AQ25" s="81">
        <f t="shared" si="0"/>
        <v>21</v>
      </c>
      <c r="AR25" s="81">
        <f t="shared" si="1"/>
        <v>4588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1.75</v>
      </c>
      <c r="AW25" s="81">
        <f t="shared" si="3"/>
        <v>254</v>
      </c>
      <c r="AX25" s="81">
        <f t="shared" si="3"/>
        <v>183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519</v>
      </c>
      <c r="BC25" s="81">
        <f t="shared" si="5"/>
        <v>183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43606.791666666635</v>
      </c>
      <c r="C26" s="205"/>
      <c r="D26" s="490">
        <v>525</v>
      </c>
      <c r="E26" s="196">
        <v>52</v>
      </c>
      <c r="F26" s="196">
        <v>1.75</v>
      </c>
      <c r="G26" s="51">
        <v>255</v>
      </c>
      <c r="H26" s="206">
        <v>184</v>
      </c>
      <c r="I26" s="322"/>
      <c r="J26" s="160"/>
      <c r="K26" s="65"/>
      <c r="L26" s="49"/>
      <c r="M26" s="490"/>
      <c r="N26" s="52"/>
      <c r="O26" s="54">
        <v>4612</v>
      </c>
      <c r="P26" s="495">
        <v>10</v>
      </c>
      <c r="Q26" s="495">
        <v>20</v>
      </c>
      <c r="R26" s="23">
        <f t="shared" si="13"/>
        <v>155</v>
      </c>
      <c r="S26" s="24">
        <f t="shared" si="13"/>
        <v>283</v>
      </c>
      <c r="T26" s="62"/>
      <c r="U26" s="62"/>
      <c r="V26" s="62"/>
      <c r="W26" s="114">
        <f t="shared" ca="1" si="6"/>
        <v>136935</v>
      </c>
      <c r="X26" s="115">
        <f ca="1">IFERROR(('Main Tab'!$D$10-W26)/'Main Tab'!$D$10,1)</f>
        <v>0.22900432412954372</v>
      </c>
      <c r="Y26" s="110"/>
      <c r="Z26" s="220">
        <v>4</v>
      </c>
      <c r="AA26" s="49"/>
      <c r="AB26" s="49"/>
      <c r="AC26" s="490"/>
      <c r="AD26" s="104"/>
      <c r="AE26" s="106"/>
      <c r="AF26" s="108"/>
      <c r="AI26" s="83">
        <f t="shared" ca="1" si="15"/>
        <v>43606.791666666635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10</v>
      </c>
      <c r="AQ26" s="81">
        <f t="shared" si="0"/>
        <v>20</v>
      </c>
      <c r="AR26" s="81">
        <f t="shared" si="1"/>
        <v>4612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1.75</v>
      </c>
      <c r="AW26" s="81">
        <f t="shared" si="3"/>
        <v>255</v>
      </c>
      <c r="AX26" s="81">
        <f t="shared" si="3"/>
        <v>184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525</v>
      </c>
      <c r="BC26" s="81">
        <f t="shared" si="5"/>
        <v>184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43606.833333333299</v>
      </c>
      <c r="C27" s="205"/>
      <c r="D27" s="490">
        <v>513</v>
      </c>
      <c r="E27" s="495">
        <v>52</v>
      </c>
      <c r="F27" s="495">
        <v>1.75</v>
      </c>
      <c r="G27" s="51">
        <v>210</v>
      </c>
      <c r="H27" s="206">
        <v>185</v>
      </c>
      <c r="I27" s="322"/>
      <c r="J27" s="160"/>
      <c r="K27" s="65"/>
      <c r="L27" s="49"/>
      <c r="M27" s="490"/>
      <c r="N27" s="52"/>
      <c r="O27" s="54">
        <v>4210</v>
      </c>
      <c r="P27" s="495">
        <v>10</v>
      </c>
      <c r="Q27" s="52">
        <v>19</v>
      </c>
      <c r="R27" s="23">
        <f t="shared" si="13"/>
        <v>165</v>
      </c>
      <c r="S27" s="24">
        <f t="shared" si="13"/>
        <v>302</v>
      </c>
      <c r="T27" s="62"/>
      <c r="U27" s="62"/>
      <c r="V27" s="62"/>
      <c r="W27" s="114">
        <f t="shared" ca="1" si="6"/>
        <v>136916</v>
      </c>
      <c r="X27" s="115">
        <f ca="1">IFERROR(('Main Tab'!$D$10-W27)/'Main Tab'!$D$10,1)</f>
        <v>0.22911130129273455</v>
      </c>
      <c r="Y27" s="110"/>
      <c r="Z27" s="221">
        <v>4</v>
      </c>
      <c r="AA27" s="49"/>
      <c r="AB27" s="49"/>
      <c r="AC27" s="490"/>
      <c r="AD27" s="104"/>
      <c r="AE27" s="106"/>
      <c r="AF27" s="108"/>
      <c r="AI27" s="83">
        <f t="shared" ca="1" si="15"/>
        <v>43606.833333333299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10</v>
      </c>
      <c r="AQ27" s="81">
        <f t="shared" si="0"/>
        <v>19</v>
      </c>
      <c r="AR27" s="81">
        <f t="shared" si="1"/>
        <v>4210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1.75</v>
      </c>
      <c r="AW27" s="81">
        <f t="shared" si="3"/>
        <v>210</v>
      </c>
      <c r="AX27" s="81">
        <f t="shared" si="3"/>
        <v>185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513</v>
      </c>
      <c r="BC27" s="81">
        <f t="shared" si="5"/>
        <v>185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43606.874999999964</v>
      </c>
      <c r="C28" s="205"/>
      <c r="D28" s="490">
        <v>531</v>
      </c>
      <c r="E28" s="495">
        <v>52</v>
      </c>
      <c r="F28" s="495">
        <v>1.75</v>
      </c>
      <c r="G28" s="51">
        <v>227</v>
      </c>
      <c r="H28" s="206">
        <v>185</v>
      </c>
      <c r="I28" s="322"/>
      <c r="J28" s="160"/>
      <c r="K28" s="65"/>
      <c r="L28" s="49"/>
      <c r="M28" s="490"/>
      <c r="N28" s="52"/>
      <c r="O28" s="54">
        <v>4381</v>
      </c>
      <c r="P28" s="495">
        <v>10</v>
      </c>
      <c r="Q28" s="52">
        <v>20</v>
      </c>
      <c r="R28" s="23">
        <f t="shared" si="13"/>
        <v>175</v>
      </c>
      <c r="S28" s="24">
        <f t="shared" si="13"/>
        <v>322</v>
      </c>
      <c r="T28" s="62"/>
      <c r="U28" s="62"/>
      <c r="V28" s="62"/>
      <c r="W28" s="114">
        <f t="shared" ca="1" si="6"/>
        <v>136896</v>
      </c>
      <c r="X28" s="115">
        <f ca="1">IFERROR(('Main Tab'!$D$10-W28)/'Main Tab'!$D$10,1)</f>
        <v>0.22922390883293545</v>
      </c>
      <c r="Y28" s="110"/>
      <c r="Z28" s="221">
        <v>4</v>
      </c>
      <c r="AA28" s="49"/>
      <c r="AB28" s="49"/>
      <c r="AC28" s="490"/>
      <c r="AD28" s="104"/>
      <c r="AE28" s="106"/>
      <c r="AF28" s="108"/>
      <c r="AI28" s="83">
        <f t="shared" ca="1" si="15"/>
        <v>43606.874999999964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10</v>
      </c>
      <c r="AQ28" s="81">
        <f t="shared" si="0"/>
        <v>20</v>
      </c>
      <c r="AR28" s="81">
        <f t="shared" si="1"/>
        <v>4381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1.75</v>
      </c>
      <c r="AW28" s="81">
        <f t="shared" si="3"/>
        <v>227</v>
      </c>
      <c r="AX28" s="81">
        <f t="shared" si="3"/>
        <v>185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531</v>
      </c>
      <c r="BC28" s="81">
        <f t="shared" si="5"/>
        <v>185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43606.916666666628</v>
      </c>
      <c r="C29" s="205"/>
      <c r="D29" s="490">
        <v>518</v>
      </c>
      <c r="E29" s="495">
        <v>52</v>
      </c>
      <c r="F29" s="495">
        <v>1.75</v>
      </c>
      <c r="G29" s="51">
        <v>221</v>
      </c>
      <c r="H29" s="206">
        <v>182</v>
      </c>
      <c r="I29" s="322"/>
      <c r="J29" s="160"/>
      <c r="K29" s="65"/>
      <c r="L29" s="49"/>
      <c r="M29" s="490"/>
      <c r="N29" s="52"/>
      <c r="O29" s="54">
        <v>4285</v>
      </c>
      <c r="P29" s="495">
        <v>12</v>
      </c>
      <c r="Q29" s="52">
        <v>18</v>
      </c>
      <c r="R29" s="23">
        <f t="shared" si="13"/>
        <v>187</v>
      </c>
      <c r="S29" s="24">
        <f t="shared" si="13"/>
        <v>340</v>
      </c>
      <c r="T29" s="62"/>
      <c r="U29" s="62"/>
      <c r="V29" s="62"/>
      <c r="W29" s="114">
        <f t="shared" ca="1" si="6"/>
        <v>136878</v>
      </c>
      <c r="X29" s="115">
        <f ca="1">IFERROR(('Main Tab'!$D$10-W29)/'Main Tab'!$D$10,1)</f>
        <v>0.22932525561911626</v>
      </c>
      <c r="Y29" s="110"/>
      <c r="Z29" s="221">
        <v>3</v>
      </c>
      <c r="AA29" s="49"/>
      <c r="AB29" s="49"/>
      <c r="AC29" s="490"/>
      <c r="AD29" s="104"/>
      <c r="AE29" s="106"/>
      <c r="AF29" s="108"/>
      <c r="AI29" s="83">
        <f t="shared" ca="1" si="15"/>
        <v>43606.916666666628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12</v>
      </c>
      <c r="AQ29" s="81">
        <f t="shared" si="0"/>
        <v>18</v>
      </c>
      <c r="AR29" s="81">
        <f t="shared" si="1"/>
        <v>4285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1.75</v>
      </c>
      <c r="AW29" s="81">
        <f t="shared" si="3"/>
        <v>221</v>
      </c>
      <c r="AX29" s="81">
        <f t="shared" si="3"/>
        <v>182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518</v>
      </c>
      <c r="BC29" s="81">
        <f t="shared" si="5"/>
        <v>182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43606.958333333292</v>
      </c>
      <c r="C30" s="205"/>
      <c r="D30" s="490">
        <v>515</v>
      </c>
      <c r="E30" s="51">
        <v>52</v>
      </c>
      <c r="F30" s="495">
        <v>1.75</v>
      </c>
      <c r="G30" s="51">
        <v>291</v>
      </c>
      <c r="H30" s="206">
        <v>181</v>
      </c>
      <c r="I30" s="322"/>
      <c r="J30" s="160"/>
      <c r="K30" s="65"/>
      <c r="L30" s="49"/>
      <c r="M30" s="490"/>
      <c r="N30" s="52"/>
      <c r="O30" s="54">
        <v>4871</v>
      </c>
      <c r="P30" s="495">
        <v>10</v>
      </c>
      <c r="Q30" s="52">
        <v>18</v>
      </c>
      <c r="R30" s="23">
        <f t="shared" si="13"/>
        <v>197</v>
      </c>
      <c r="S30" s="24">
        <f t="shared" si="13"/>
        <v>358</v>
      </c>
      <c r="T30" s="62"/>
      <c r="U30" s="62"/>
      <c r="V30" s="62"/>
      <c r="W30" s="114">
        <f t="shared" ca="1" si="6"/>
        <v>136860</v>
      </c>
      <c r="X30" s="115">
        <f ca="1">IFERROR(('Main Tab'!$D$10-W30)/'Main Tab'!$D$10,1)</f>
        <v>0.22942660240529705</v>
      </c>
      <c r="Y30" s="110"/>
      <c r="Z30" s="221">
        <v>3</v>
      </c>
      <c r="AA30" s="49"/>
      <c r="AB30" s="49"/>
      <c r="AC30" s="490"/>
      <c r="AD30" s="104"/>
      <c r="AE30" s="106"/>
      <c r="AF30" s="108"/>
      <c r="AI30" s="83">
        <f t="shared" ca="1" si="15"/>
        <v>43606.958333333292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10</v>
      </c>
      <c r="AQ30" s="81">
        <f t="shared" si="0"/>
        <v>18</v>
      </c>
      <c r="AR30" s="81">
        <f t="shared" si="1"/>
        <v>4871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1.75</v>
      </c>
      <c r="AW30" s="81">
        <f t="shared" si="3"/>
        <v>291</v>
      </c>
      <c r="AX30" s="81">
        <f t="shared" si="3"/>
        <v>181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515</v>
      </c>
      <c r="BC30" s="81">
        <f t="shared" si="5"/>
        <v>181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43606.999999999956</v>
      </c>
      <c r="C31" s="205"/>
      <c r="D31" s="490">
        <v>520</v>
      </c>
      <c r="E31" s="51">
        <v>52</v>
      </c>
      <c r="F31" s="495">
        <v>1.75</v>
      </c>
      <c r="G31" s="51">
        <v>220</v>
      </c>
      <c r="H31" s="206">
        <v>179</v>
      </c>
      <c r="I31" s="322"/>
      <c r="J31" s="160"/>
      <c r="K31" s="65"/>
      <c r="L31" s="49"/>
      <c r="M31" s="490"/>
      <c r="N31" s="52"/>
      <c r="O31" s="54">
        <v>4738</v>
      </c>
      <c r="P31" s="495">
        <v>12</v>
      </c>
      <c r="Q31" s="52">
        <v>19</v>
      </c>
      <c r="R31" s="23">
        <f t="shared" si="13"/>
        <v>209</v>
      </c>
      <c r="S31" s="24">
        <f t="shared" si="13"/>
        <v>377</v>
      </c>
      <c r="T31" s="62"/>
      <c r="U31" s="62"/>
      <c r="V31" s="62"/>
      <c r="W31" s="114">
        <f t="shared" ca="1" si="6"/>
        <v>136841</v>
      </c>
      <c r="X31" s="115">
        <f ca="1">IFERROR(('Main Tab'!$D$10-W31)/'Main Tab'!$D$10,1)</f>
        <v>0.22953357956848791</v>
      </c>
      <c r="Y31" s="110"/>
      <c r="Z31" s="221">
        <v>3</v>
      </c>
      <c r="AA31" s="49"/>
      <c r="AB31" s="49"/>
      <c r="AC31" s="490"/>
      <c r="AD31" s="104"/>
      <c r="AE31" s="106"/>
      <c r="AF31" s="108"/>
      <c r="AI31" s="83">
        <f t="shared" ca="1" si="15"/>
        <v>43606.999999999956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12</v>
      </c>
      <c r="AQ31" s="81">
        <f t="shared" si="0"/>
        <v>19</v>
      </c>
      <c r="AR31" s="81">
        <f t="shared" si="1"/>
        <v>4738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1.75</v>
      </c>
      <c r="AW31" s="81">
        <f t="shared" si="3"/>
        <v>220</v>
      </c>
      <c r="AX31" s="81">
        <f t="shared" si="3"/>
        <v>179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520</v>
      </c>
      <c r="BC31" s="81">
        <f t="shared" si="5"/>
        <v>179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43607.041666666621</v>
      </c>
      <c r="C32" s="205"/>
      <c r="D32" s="490">
        <v>504</v>
      </c>
      <c r="E32" s="51">
        <v>52</v>
      </c>
      <c r="F32" s="495">
        <v>1.75</v>
      </c>
      <c r="G32" s="51">
        <v>280</v>
      </c>
      <c r="H32" s="206">
        <v>183</v>
      </c>
      <c r="I32" s="322"/>
      <c r="J32" s="160"/>
      <c r="K32" s="65"/>
      <c r="L32" s="49"/>
      <c r="M32" s="490"/>
      <c r="N32" s="52"/>
      <c r="O32" s="54">
        <v>4810</v>
      </c>
      <c r="P32" s="495">
        <v>10</v>
      </c>
      <c r="Q32" s="52">
        <v>20</v>
      </c>
      <c r="R32" s="23">
        <f t="shared" ref="R32:S37" si="16">P32+R31</f>
        <v>219</v>
      </c>
      <c r="S32" s="24">
        <f t="shared" si="16"/>
        <v>397</v>
      </c>
      <c r="T32" s="62"/>
      <c r="U32" s="62"/>
      <c r="V32" s="62"/>
      <c r="W32" s="114">
        <f t="shared" ca="1" si="6"/>
        <v>136821</v>
      </c>
      <c r="X32" s="115">
        <f ca="1">IFERROR(('Main Tab'!$D$10-W32)/'Main Tab'!$D$10,1)</f>
        <v>0.22964618710868881</v>
      </c>
      <c r="Y32" s="110" t="s">
        <v>404</v>
      </c>
      <c r="Z32" s="221">
        <v>3</v>
      </c>
      <c r="AA32" s="49"/>
      <c r="AB32" s="49"/>
      <c r="AC32" s="490"/>
      <c r="AD32" s="104"/>
      <c r="AE32" s="106"/>
      <c r="AF32" s="108"/>
      <c r="AI32" s="83">
        <f t="shared" ca="1" si="15"/>
        <v>43607.041666666621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Water Pumped- 292</v>
      </c>
      <c r="AP32" s="81">
        <f t="shared" si="0"/>
        <v>10</v>
      </c>
      <c r="AQ32" s="81">
        <f t="shared" si="0"/>
        <v>20</v>
      </c>
      <c r="AR32" s="81">
        <f t="shared" si="1"/>
        <v>4810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1.75</v>
      </c>
      <c r="AW32" s="81">
        <f t="shared" si="3"/>
        <v>280</v>
      </c>
      <c r="AX32" s="81">
        <f t="shared" si="3"/>
        <v>183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504</v>
      </c>
      <c r="BC32" s="81">
        <f t="shared" si="5"/>
        <v>183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43607.083333333285</v>
      </c>
      <c r="C33" s="205"/>
      <c r="D33" s="490">
        <v>526</v>
      </c>
      <c r="E33" s="51">
        <v>52</v>
      </c>
      <c r="F33" s="495">
        <v>1.75</v>
      </c>
      <c r="G33" s="51">
        <v>263</v>
      </c>
      <c r="H33" s="206">
        <v>179</v>
      </c>
      <c r="I33" s="322"/>
      <c r="J33" s="160"/>
      <c r="K33" s="65"/>
      <c r="L33" s="49"/>
      <c r="M33" s="490"/>
      <c r="N33" s="52"/>
      <c r="O33" s="54">
        <v>4620</v>
      </c>
      <c r="P33" s="495">
        <v>11</v>
      </c>
      <c r="Q33" s="52">
        <v>20</v>
      </c>
      <c r="R33" s="23">
        <f t="shared" si="16"/>
        <v>230</v>
      </c>
      <c r="S33" s="24">
        <f t="shared" si="16"/>
        <v>417</v>
      </c>
      <c r="T33" s="62"/>
      <c r="U33" s="62"/>
      <c r="V33" s="62"/>
      <c r="W33" s="114">
        <f t="shared" ca="1" si="6"/>
        <v>136801</v>
      </c>
      <c r="X33" s="115">
        <f ca="1">IFERROR(('Main Tab'!$D$10-W33)/'Main Tab'!$D$10,1)</f>
        <v>0.22975879464888968</v>
      </c>
      <c r="Y33" s="110" t="s">
        <v>405</v>
      </c>
      <c r="Z33" s="221">
        <v>3</v>
      </c>
      <c r="AA33" s="49"/>
      <c r="AB33" s="49"/>
      <c r="AC33" s="490"/>
      <c r="AD33" s="104"/>
      <c r="AE33" s="106"/>
      <c r="AF33" s="108"/>
      <c r="AI33" s="83">
        <f t="shared" ca="1" si="15"/>
        <v>43607.083333333285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Accum- 194395</v>
      </c>
      <c r="AP33" s="81">
        <f t="shared" si="0"/>
        <v>11</v>
      </c>
      <c r="AQ33" s="81">
        <f t="shared" si="0"/>
        <v>20</v>
      </c>
      <c r="AR33" s="81">
        <f t="shared" si="1"/>
        <v>4620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1.75</v>
      </c>
      <c r="AW33" s="81">
        <f t="shared" si="3"/>
        <v>263</v>
      </c>
      <c r="AX33" s="81">
        <f t="shared" si="3"/>
        <v>179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526</v>
      </c>
      <c r="BC33" s="81">
        <f t="shared" si="5"/>
        <v>179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43607.124999999949</v>
      </c>
      <c r="C34" s="205"/>
      <c r="D34" s="490">
        <v>519</v>
      </c>
      <c r="E34" s="51">
        <v>52</v>
      </c>
      <c r="F34" s="495">
        <v>1.75</v>
      </c>
      <c r="G34" s="51">
        <v>214</v>
      </c>
      <c r="H34" s="206">
        <v>176</v>
      </c>
      <c r="I34" s="322"/>
      <c r="J34" s="160"/>
      <c r="K34" s="65"/>
      <c r="L34" s="49"/>
      <c r="M34" s="490"/>
      <c r="N34" s="52"/>
      <c r="O34" s="54">
        <v>4142</v>
      </c>
      <c r="P34" s="495">
        <v>10</v>
      </c>
      <c r="Q34" s="52">
        <v>19</v>
      </c>
      <c r="R34" s="23">
        <f t="shared" si="16"/>
        <v>240</v>
      </c>
      <c r="S34" s="24">
        <f t="shared" si="16"/>
        <v>436</v>
      </c>
      <c r="T34" s="62"/>
      <c r="U34" s="62"/>
      <c r="V34" s="62"/>
      <c r="W34" s="114">
        <f t="shared" ca="1" si="6"/>
        <v>136782</v>
      </c>
      <c r="X34" s="115">
        <f ca="1">IFERROR(('Main Tab'!$D$10-W34)/'Main Tab'!$D$10,1)</f>
        <v>0.22986577181208054</v>
      </c>
      <c r="Y34" s="110" t="s">
        <v>406</v>
      </c>
      <c r="Z34" s="221">
        <v>2</v>
      </c>
      <c r="AA34" s="49"/>
      <c r="AB34" s="49"/>
      <c r="AC34" s="490"/>
      <c r="AD34" s="104"/>
      <c r="AE34" s="106"/>
      <c r="AF34" s="108"/>
      <c r="AI34" s="83">
        <f t="shared" ca="1" si="15"/>
        <v>43607.124999999949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#1- 0.10  OT #2- 11'8</v>
      </c>
      <c r="AP34" s="81">
        <f t="shared" si="0"/>
        <v>10</v>
      </c>
      <c r="AQ34" s="81">
        <f t="shared" si="0"/>
        <v>19</v>
      </c>
      <c r="AR34" s="81">
        <f t="shared" si="1"/>
        <v>4142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1.75</v>
      </c>
      <c r="AW34" s="81">
        <f t="shared" si="3"/>
        <v>214</v>
      </c>
      <c r="AX34" s="81">
        <f t="shared" si="3"/>
        <v>176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519</v>
      </c>
      <c r="BC34" s="81">
        <f t="shared" si="5"/>
        <v>176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43607.166666666613</v>
      </c>
      <c r="C35" s="205"/>
      <c r="D35" s="490">
        <v>514</v>
      </c>
      <c r="E35" s="51">
        <v>52</v>
      </c>
      <c r="F35" s="495">
        <v>1.75</v>
      </c>
      <c r="G35" s="51">
        <v>270</v>
      </c>
      <c r="H35" s="206">
        <v>181</v>
      </c>
      <c r="I35" s="322"/>
      <c r="J35" s="160"/>
      <c r="K35" s="65"/>
      <c r="L35" s="49"/>
      <c r="M35" s="490"/>
      <c r="N35" s="52"/>
      <c r="O35" s="54">
        <v>4702</v>
      </c>
      <c r="P35" s="495">
        <v>12</v>
      </c>
      <c r="Q35" s="52">
        <v>18</v>
      </c>
      <c r="R35" s="23">
        <f t="shared" si="16"/>
        <v>252</v>
      </c>
      <c r="S35" s="24">
        <f t="shared" si="16"/>
        <v>454</v>
      </c>
      <c r="T35" s="62"/>
      <c r="U35" s="62"/>
      <c r="V35" s="62"/>
      <c r="W35" s="114">
        <f t="shared" ca="1" si="6"/>
        <v>136764</v>
      </c>
      <c r="X35" s="115">
        <f ca="1">IFERROR(('Main Tab'!$D$10-W35)/'Main Tab'!$D$10,1)</f>
        <v>0.22996711859826133</v>
      </c>
      <c r="Y35" s="110" t="s">
        <v>398</v>
      </c>
      <c r="Z35" s="221">
        <v>2</v>
      </c>
      <c r="AA35" s="49"/>
      <c r="AB35" s="49"/>
      <c r="AC35" s="490"/>
      <c r="AD35" s="104"/>
      <c r="AE35" s="106"/>
      <c r="AF35" s="108"/>
      <c r="AI35" s="83">
        <f t="shared" ca="1" si="15"/>
        <v>43607.166666666613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BBL Meter- 41465</v>
      </c>
      <c r="AP35" s="81">
        <f t="shared" si="0"/>
        <v>12</v>
      </c>
      <c r="AQ35" s="81">
        <f t="shared" si="0"/>
        <v>18</v>
      </c>
      <c r="AR35" s="81">
        <f t="shared" si="1"/>
        <v>4702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1.75</v>
      </c>
      <c r="AW35" s="81">
        <f t="shared" si="3"/>
        <v>270</v>
      </c>
      <c r="AX35" s="81">
        <f t="shared" si="3"/>
        <v>181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514</v>
      </c>
      <c r="BC35" s="81">
        <f t="shared" si="5"/>
        <v>181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43607.208333333278</v>
      </c>
      <c r="C36" s="205"/>
      <c r="D36" s="490">
        <v>518</v>
      </c>
      <c r="E36" s="51">
        <v>52</v>
      </c>
      <c r="F36" s="495">
        <v>1.75</v>
      </c>
      <c r="G36" s="51">
        <v>263</v>
      </c>
      <c r="H36" s="206">
        <v>182</v>
      </c>
      <c r="I36" s="322"/>
      <c r="J36" s="160"/>
      <c r="K36" s="65"/>
      <c r="L36" s="49"/>
      <c r="M36" s="490"/>
      <c r="N36" s="52"/>
      <c r="O36" s="54">
        <v>4658</v>
      </c>
      <c r="P36" s="495">
        <v>11</v>
      </c>
      <c r="Q36" s="52">
        <v>19</v>
      </c>
      <c r="R36" s="23">
        <f t="shared" si="16"/>
        <v>263</v>
      </c>
      <c r="S36" s="24">
        <f t="shared" si="16"/>
        <v>473</v>
      </c>
      <c r="T36" s="62"/>
      <c r="U36" s="62"/>
      <c r="V36" s="62"/>
      <c r="W36" s="114">
        <f t="shared" ca="1" si="6"/>
        <v>136745</v>
      </c>
      <c r="X36" s="115">
        <f ca="1">IFERROR(('Main Tab'!$D$10-W36)/'Main Tab'!$D$10,1)</f>
        <v>0.23007409576145219</v>
      </c>
      <c r="Y36" s="110"/>
      <c r="Z36" s="221">
        <v>3</v>
      </c>
      <c r="AA36" s="49"/>
      <c r="AB36" s="49"/>
      <c r="AC36" s="490"/>
      <c r="AD36" s="104"/>
      <c r="AE36" s="106"/>
      <c r="AF36" s="108"/>
      <c r="AI36" s="83">
        <f t="shared" ca="1" si="15"/>
        <v>43607.208333333278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11</v>
      </c>
      <c r="AQ36" s="81">
        <f t="shared" si="0"/>
        <v>19</v>
      </c>
      <c r="AR36" s="81">
        <f t="shared" si="1"/>
        <v>4658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1.75</v>
      </c>
      <c r="AW36" s="81">
        <f t="shared" si="3"/>
        <v>263</v>
      </c>
      <c r="AX36" s="81">
        <f t="shared" si="3"/>
        <v>182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518</v>
      </c>
      <c r="BC36" s="81">
        <f t="shared" si="5"/>
        <v>182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43607.249999999942</v>
      </c>
      <c r="C37" s="207"/>
      <c r="D37" s="208">
        <v>519</v>
      </c>
      <c r="E37" s="51">
        <v>52</v>
      </c>
      <c r="F37" s="495">
        <v>1.75</v>
      </c>
      <c r="G37" s="209">
        <v>256</v>
      </c>
      <c r="H37" s="216">
        <v>181</v>
      </c>
      <c r="I37" s="323"/>
      <c r="J37" s="161"/>
      <c r="K37" s="66"/>
      <c r="L37" s="55"/>
      <c r="M37" s="491"/>
      <c r="N37" s="58"/>
      <c r="O37" s="60">
        <v>4585</v>
      </c>
      <c r="P37" s="495">
        <v>10</v>
      </c>
      <c r="Q37" s="52">
        <v>18</v>
      </c>
      <c r="R37" s="25">
        <f t="shared" si="16"/>
        <v>273</v>
      </c>
      <c r="S37" s="26">
        <f t="shared" si="16"/>
        <v>491</v>
      </c>
      <c r="T37" s="63"/>
      <c r="U37" s="63"/>
      <c r="V37" s="63"/>
      <c r="W37" s="116">
        <f t="shared" ca="1" si="6"/>
        <v>136727</v>
      </c>
      <c r="X37" s="117">
        <f ca="1">IFERROR(('Main Tab'!$D$10-W37)/'Main Tab'!$D$10,1)</f>
        <v>0.230175442547633</v>
      </c>
      <c r="Y37" s="221"/>
      <c r="Z37" s="221">
        <v>2</v>
      </c>
      <c r="AA37" s="55"/>
      <c r="AB37" s="55"/>
      <c r="AC37" s="491"/>
      <c r="AD37" s="105"/>
      <c r="AE37" s="107"/>
      <c r="AF37" s="109"/>
      <c r="AI37" s="85">
        <f t="shared" ca="1" si="15"/>
        <v>43607.249999999942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10</v>
      </c>
      <c r="AQ37" s="86">
        <f t="shared" si="0"/>
        <v>18</v>
      </c>
      <c r="AR37" s="86">
        <f t="shared" si="1"/>
        <v>4585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1.75</v>
      </c>
      <c r="AW37" s="86">
        <f t="shared" si="3"/>
        <v>256</v>
      </c>
      <c r="AX37" s="86">
        <f t="shared" si="3"/>
        <v>181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519</v>
      </c>
      <c r="BC37" s="86">
        <f t="shared" si="5"/>
        <v>181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92" t="s">
        <v>7</v>
      </c>
      <c r="D40" s="492" t="s">
        <v>117</v>
      </c>
      <c r="E40" s="492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94"/>
      <c r="E41" s="494"/>
      <c r="F41" s="622"/>
      <c r="G41" s="622"/>
      <c r="H41" s="623"/>
    </row>
    <row r="42" spans="2:58" x14ac:dyDescent="0.25">
      <c r="B42" s="54"/>
      <c r="C42" s="147"/>
      <c r="D42" s="490"/>
      <c r="E42" s="490"/>
      <c r="F42" s="612"/>
      <c r="G42" s="612"/>
      <c r="H42" s="613"/>
    </row>
    <row r="43" spans="2:58" x14ac:dyDescent="0.25">
      <c r="B43" s="54"/>
      <c r="C43" s="147"/>
      <c r="D43" s="490"/>
      <c r="E43" s="490"/>
      <c r="F43" s="612"/>
      <c r="G43" s="612"/>
      <c r="H43" s="613"/>
    </row>
    <row r="44" spans="2:58" x14ac:dyDescent="0.25">
      <c r="B44" s="54"/>
      <c r="C44" s="147"/>
      <c r="D44" s="490"/>
      <c r="E44" s="490"/>
      <c r="F44" s="612"/>
      <c r="G44" s="612"/>
      <c r="H44" s="613"/>
    </row>
    <row r="45" spans="2:58" x14ac:dyDescent="0.25">
      <c r="B45" s="54"/>
      <c r="C45" s="147"/>
      <c r="D45" s="490"/>
      <c r="E45" s="490"/>
      <c r="F45" s="612"/>
      <c r="G45" s="612"/>
      <c r="H45" s="613"/>
    </row>
    <row r="46" spans="2:58" x14ac:dyDescent="0.25">
      <c r="B46" s="54"/>
      <c r="C46" s="147"/>
      <c r="D46" s="490"/>
      <c r="E46" s="490"/>
      <c r="F46" s="612"/>
      <c r="G46" s="612"/>
      <c r="H46" s="613"/>
    </row>
    <row r="47" spans="2:58" x14ac:dyDescent="0.25">
      <c r="B47" s="54"/>
      <c r="C47" s="147"/>
      <c r="D47" s="490"/>
      <c r="E47" s="490"/>
      <c r="F47" s="612"/>
      <c r="G47" s="612"/>
      <c r="H47" s="613"/>
    </row>
    <row r="48" spans="2:58" x14ac:dyDescent="0.25">
      <c r="B48" s="54"/>
      <c r="C48" s="147"/>
      <c r="D48" s="490"/>
      <c r="E48" s="490"/>
      <c r="F48" s="612"/>
      <c r="G48" s="612"/>
      <c r="H48" s="613"/>
    </row>
    <row r="49" spans="2:8" x14ac:dyDescent="0.25">
      <c r="B49" s="54"/>
      <c r="C49" s="147"/>
      <c r="D49" s="490"/>
      <c r="E49" s="490"/>
      <c r="F49" s="612"/>
      <c r="G49" s="612"/>
      <c r="H49" s="613"/>
    </row>
    <row r="50" spans="2:8" x14ac:dyDescent="0.25">
      <c r="B50" s="54"/>
      <c r="C50" s="147"/>
      <c r="D50" s="490"/>
      <c r="E50" s="490"/>
      <c r="F50" s="612"/>
      <c r="G50" s="612"/>
      <c r="H50" s="613"/>
    </row>
    <row r="51" spans="2:8" x14ac:dyDescent="0.25">
      <c r="B51" s="54"/>
      <c r="C51" s="147"/>
      <c r="D51" s="490"/>
      <c r="E51" s="490"/>
      <c r="F51" s="612"/>
      <c r="G51" s="612"/>
      <c r="H51" s="613"/>
    </row>
    <row r="52" spans="2:8" x14ac:dyDescent="0.25">
      <c r="B52" s="54"/>
      <c r="C52" s="147"/>
      <c r="D52" s="490"/>
      <c r="E52" s="490"/>
      <c r="F52" s="612"/>
      <c r="G52" s="612"/>
      <c r="H52" s="613"/>
    </row>
    <row r="53" spans="2:8" x14ac:dyDescent="0.25">
      <c r="B53" s="54"/>
      <c r="C53" s="147"/>
      <c r="D53" s="490"/>
      <c r="E53" s="490"/>
      <c r="F53" s="612"/>
      <c r="G53" s="612"/>
      <c r="H53" s="613"/>
    </row>
    <row r="54" spans="2:8" x14ac:dyDescent="0.25">
      <c r="B54" s="54"/>
      <c r="C54" s="147"/>
      <c r="D54" s="490"/>
      <c r="E54" s="490"/>
      <c r="F54" s="612"/>
      <c r="G54" s="612"/>
      <c r="H54" s="613"/>
    </row>
    <row r="55" spans="2:8" x14ac:dyDescent="0.25">
      <c r="B55" s="54"/>
      <c r="C55" s="147"/>
      <c r="D55" s="490"/>
      <c r="E55" s="490"/>
      <c r="F55" s="612"/>
      <c r="G55" s="612"/>
      <c r="H55" s="613"/>
    </row>
    <row r="56" spans="2:8" x14ac:dyDescent="0.25">
      <c r="B56" s="54"/>
      <c r="C56" s="147"/>
      <c r="D56" s="490"/>
      <c r="E56" s="490"/>
      <c r="F56" s="612"/>
      <c r="G56" s="612"/>
      <c r="H56" s="613"/>
    </row>
    <row r="57" spans="2:8" x14ac:dyDescent="0.25">
      <c r="B57" s="54"/>
      <c r="C57" s="147"/>
      <c r="D57" s="490"/>
      <c r="E57" s="490"/>
      <c r="F57" s="612"/>
      <c r="G57" s="612"/>
      <c r="H57" s="613"/>
    </row>
    <row r="58" spans="2:8" x14ac:dyDescent="0.25">
      <c r="B58" s="54"/>
      <c r="C58" s="147"/>
      <c r="D58" s="490"/>
      <c r="E58" s="490"/>
      <c r="F58" s="612"/>
      <c r="G58" s="612"/>
      <c r="H58" s="613"/>
    </row>
    <row r="59" spans="2:8" x14ac:dyDescent="0.25">
      <c r="B59" s="54"/>
      <c r="C59" s="147"/>
      <c r="D59" s="490"/>
      <c r="E59" s="490"/>
      <c r="F59" s="612"/>
      <c r="G59" s="612"/>
      <c r="H59" s="613"/>
    </row>
    <row r="60" spans="2:8" x14ac:dyDescent="0.25">
      <c r="B60" s="54"/>
      <c r="C60" s="147"/>
      <c r="D60" s="490"/>
      <c r="E60" s="490"/>
      <c r="F60" s="612"/>
      <c r="G60" s="612"/>
      <c r="H60" s="613"/>
    </row>
    <row r="61" spans="2:8" x14ac:dyDescent="0.25">
      <c r="B61" s="54"/>
      <c r="C61" s="147"/>
      <c r="D61" s="490"/>
      <c r="E61" s="490"/>
      <c r="F61" s="612"/>
      <c r="G61" s="612"/>
      <c r="H61" s="613"/>
    </row>
    <row r="62" spans="2:8" x14ac:dyDescent="0.25">
      <c r="B62" s="54"/>
      <c r="C62" s="147"/>
      <c r="D62" s="490"/>
      <c r="E62" s="490"/>
      <c r="F62" s="612"/>
      <c r="G62" s="612"/>
      <c r="H62" s="613"/>
    </row>
    <row r="63" spans="2:8" x14ac:dyDescent="0.25">
      <c r="B63" s="54"/>
      <c r="C63" s="147"/>
      <c r="D63" s="490"/>
      <c r="E63" s="490"/>
      <c r="F63" s="612"/>
      <c r="G63" s="612"/>
      <c r="H63" s="613"/>
    </row>
    <row r="64" spans="2:8" x14ac:dyDescent="0.25">
      <c r="B64" s="54"/>
      <c r="C64" s="147"/>
      <c r="D64" s="490"/>
      <c r="E64" s="490"/>
      <c r="F64" s="612"/>
      <c r="G64" s="612"/>
      <c r="H64" s="613"/>
    </row>
    <row r="65" spans="2:8" x14ac:dyDescent="0.25">
      <c r="B65" s="54"/>
      <c r="C65" s="147"/>
      <c r="D65" s="490"/>
      <c r="E65" s="490"/>
      <c r="F65" s="612"/>
      <c r="G65" s="612"/>
      <c r="H65" s="613"/>
    </row>
    <row r="66" spans="2:8" x14ac:dyDescent="0.25">
      <c r="B66" s="54"/>
      <c r="C66" s="147"/>
      <c r="D66" s="490"/>
      <c r="E66" s="490"/>
      <c r="F66" s="612"/>
      <c r="G66" s="612"/>
      <c r="H66" s="613"/>
    </row>
    <row r="67" spans="2:8" x14ac:dyDescent="0.25">
      <c r="B67" s="54"/>
      <c r="C67" s="147"/>
      <c r="D67" s="490"/>
      <c r="E67" s="490"/>
      <c r="F67" s="612"/>
      <c r="G67" s="612"/>
      <c r="H67" s="613"/>
    </row>
    <row r="68" spans="2:8" x14ac:dyDescent="0.25">
      <c r="B68" s="54"/>
      <c r="C68" s="147"/>
      <c r="D68" s="490"/>
      <c r="E68" s="490"/>
      <c r="F68" s="612"/>
      <c r="G68" s="612"/>
      <c r="H68" s="613"/>
    </row>
    <row r="69" spans="2:8" x14ac:dyDescent="0.25">
      <c r="B69" s="54"/>
      <c r="C69" s="147"/>
      <c r="D69" s="490"/>
      <c r="E69" s="490"/>
      <c r="F69" s="612"/>
      <c r="G69" s="612"/>
      <c r="H69" s="613"/>
    </row>
    <row r="70" spans="2:8" x14ac:dyDescent="0.25">
      <c r="B70" s="54"/>
      <c r="C70" s="147"/>
      <c r="D70" s="490"/>
      <c r="E70" s="490"/>
      <c r="F70" s="612"/>
      <c r="G70" s="612"/>
      <c r="H70" s="613"/>
    </row>
    <row r="71" spans="2:8" x14ac:dyDescent="0.25">
      <c r="B71" s="54"/>
      <c r="C71" s="147"/>
      <c r="D71" s="490"/>
      <c r="E71" s="490"/>
      <c r="F71" s="612"/>
      <c r="G71" s="612"/>
      <c r="H71" s="613"/>
    </row>
    <row r="72" spans="2:8" x14ac:dyDescent="0.25">
      <c r="B72" s="54"/>
      <c r="C72" s="147"/>
      <c r="D72" s="490"/>
      <c r="E72" s="490"/>
      <c r="F72" s="612"/>
      <c r="G72" s="612"/>
      <c r="H72" s="613"/>
    </row>
    <row r="73" spans="2:8" x14ac:dyDescent="0.25">
      <c r="B73" s="54"/>
      <c r="C73" s="147"/>
      <c r="D73" s="490"/>
      <c r="E73" s="490"/>
      <c r="F73" s="612"/>
      <c r="G73" s="612"/>
      <c r="H73" s="613"/>
    </row>
    <row r="74" spans="2:8" x14ac:dyDescent="0.25">
      <c r="B74" s="54"/>
      <c r="C74" s="147"/>
      <c r="D74" s="490"/>
      <c r="E74" s="490"/>
      <c r="F74" s="612"/>
      <c r="G74" s="612"/>
      <c r="H74" s="613"/>
    </row>
    <row r="75" spans="2:8" x14ac:dyDescent="0.25">
      <c r="B75" s="54"/>
      <c r="C75" s="147"/>
      <c r="D75" s="490"/>
      <c r="E75" s="490"/>
      <c r="F75" s="612"/>
      <c r="G75" s="612"/>
      <c r="H75" s="613"/>
    </row>
    <row r="76" spans="2:8" x14ac:dyDescent="0.25">
      <c r="B76" s="54"/>
      <c r="C76" s="147"/>
      <c r="D76" s="490"/>
      <c r="E76" s="490"/>
      <c r="F76" s="612"/>
      <c r="G76" s="612"/>
      <c r="H76" s="613"/>
    </row>
    <row r="77" spans="2:8" x14ac:dyDescent="0.25">
      <c r="B77" s="54"/>
      <c r="C77" s="147"/>
      <c r="D77" s="490"/>
      <c r="E77" s="490"/>
      <c r="F77" s="612"/>
      <c r="G77" s="612"/>
      <c r="H77" s="613"/>
    </row>
    <row r="78" spans="2:8" x14ac:dyDescent="0.25">
      <c r="B78" s="54"/>
      <c r="C78" s="147"/>
      <c r="D78" s="490"/>
      <c r="E78" s="490"/>
      <c r="F78" s="612"/>
      <c r="G78" s="612"/>
      <c r="H78" s="613"/>
    </row>
    <row r="79" spans="2:8" x14ac:dyDescent="0.25">
      <c r="B79" s="54"/>
      <c r="C79" s="147"/>
      <c r="D79" s="490"/>
      <c r="E79" s="490"/>
      <c r="F79" s="612"/>
      <c r="G79" s="612"/>
      <c r="H79" s="613"/>
    </row>
    <row r="80" spans="2:8" x14ac:dyDescent="0.25">
      <c r="B80" s="54"/>
      <c r="C80" s="147"/>
      <c r="D80" s="490"/>
      <c r="E80" s="490"/>
      <c r="F80" s="612"/>
      <c r="G80" s="612"/>
      <c r="H80" s="613"/>
    </row>
    <row r="81" spans="2:8" x14ac:dyDescent="0.25">
      <c r="B81" s="54"/>
      <c r="C81" s="147"/>
      <c r="D81" s="490"/>
      <c r="E81" s="490"/>
      <c r="F81" s="612"/>
      <c r="G81" s="612"/>
      <c r="H81" s="613"/>
    </row>
    <row r="82" spans="2:8" x14ac:dyDescent="0.25">
      <c r="B82" s="54"/>
      <c r="C82" s="147"/>
      <c r="D82" s="490"/>
      <c r="E82" s="490"/>
      <c r="F82" s="612"/>
      <c r="G82" s="612"/>
      <c r="H82" s="613"/>
    </row>
    <row r="83" spans="2:8" x14ac:dyDescent="0.25">
      <c r="B83" s="54"/>
      <c r="C83" s="147"/>
      <c r="D83" s="490"/>
      <c r="E83" s="490"/>
      <c r="F83" s="612"/>
      <c r="G83" s="612"/>
      <c r="H83" s="613"/>
    </row>
    <row r="84" spans="2:8" x14ac:dyDescent="0.25">
      <c r="B84" s="54"/>
      <c r="C84" s="147"/>
      <c r="D84" s="490"/>
      <c r="E84" s="490"/>
      <c r="F84" s="612"/>
      <c r="G84" s="612"/>
      <c r="H84" s="613"/>
    </row>
    <row r="85" spans="2:8" x14ac:dyDescent="0.25">
      <c r="B85" s="54"/>
      <c r="C85" s="147"/>
      <c r="D85" s="490"/>
      <c r="E85" s="490"/>
      <c r="F85" s="612"/>
      <c r="G85" s="612"/>
      <c r="H85" s="613"/>
    </row>
    <row r="86" spans="2:8" x14ac:dyDescent="0.25">
      <c r="B86" s="54"/>
      <c r="C86" s="147"/>
      <c r="D86" s="490"/>
      <c r="E86" s="490"/>
      <c r="F86" s="612"/>
      <c r="G86" s="612"/>
      <c r="H86" s="613"/>
    </row>
    <row r="87" spans="2:8" x14ac:dyDescent="0.25">
      <c r="B87" s="54"/>
      <c r="C87" s="147"/>
      <c r="D87" s="490"/>
      <c r="E87" s="490"/>
      <c r="F87" s="612"/>
      <c r="G87" s="612"/>
      <c r="H87" s="613"/>
    </row>
    <row r="88" spans="2:8" x14ac:dyDescent="0.25">
      <c r="B88" s="54"/>
      <c r="C88" s="147"/>
      <c r="D88" s="490"/>
      <c r="E88" s="490"/>
      <c r="F88" s="612"/>
      <c r="G88" s="612"/>
      <c r="H88" s="613"/>
    </row>
    <row r="89" spans="2:8" x14ac:dyDescent="0.25">
      <c r="B89" s="54"/>
      <c r="C89" s="147"/>
      <c r="D89" s="490"/>
      <c r="E89" s="490"/>
      <c r="F89" s="612"/>
      <c r="G89" s="612"/>
      <c r="H89" s="613"/>
    </row>
    <row r="90" spans="2:8" x14ac:dyDescent="0.25">
      <c r="B90" s="54"/>
      <c r="C90" s="147"/>
      <c r="D90" s="490"/>
      <c r="E90" s="490"/>
      <c r="F90" s="612"/>
      <c r="G90" s="612"/>
      <c r="H90" s="613"/>
    </row>
    <row r="91" spans="2:8" x14ac:dyDescent="0.25">
      <c r="B91" s="54"/>
      <c r="C91" s="147"/>
      <c r="D91" s="490"/>
      <c r="E91" s="490"/>
      <c r="F91" s="612"/>
      <c r="G91" s="612"/>
      <c r="H91" s="613"/>
    </row>
    <row r="92" spans="2:8" x14ac:dyDescent="0.25">
      <c r="B92" s="54"/>
      <c r="C92" s="147"/>
      <c r="D92" s="490"/>
      <c r="E92" s="490"/>
      <c r="F92" s="612"/>
      <c r="G92" s="612"/>
      <c r="H92" s="613"/>
    </row>
    <row r="93" spans="2:8" x14ac:dyDescent="0.25">
      <c r="B93" s="54"/>
      <c r="C93" s="147"/>
      <c r="D93" s="490"/>
      <c r="E93" s="490"/>
      <c r="F93" s="612"/>
      <c r="G93" s="612"/>
      <c r="H93" s="613"/>
    </row>
    <row r="94" spans="2:8" x14ac:dyDescent="0.25">
      <c r="B94" s="54"/>
      <c r="C94" s="147"/>
      <c r="D94" s="490"/>
      <c r="E94" s="490"/>
      <c r="F94" s="612"/>
      <c r="G94" s="612"/>
      <c r="H94" s="613"/>
    </row>
    <row r="95" spans="2:8" x14ac:dyDescent="0.25">
      <c r="B95" s="54"/>
      <c r="C95" s="147"/>
      <c r="D95" s="490"/>
      <c r="E95" s="490"/>
      <c r="F95" s="612"/>
      <c r="G95" s="612"/>
      <c r="H95" s="613"/>
    </row>
    <row r="96" spans="2:8" x14ac:dyDescent="0.25">
      <c r="B96" s="54"/>
      <c r="C96" s="147"/>
      <c r="D96" s="490"/>
      <c r="E96" s="490"/>
      <c r="F96" s="612"/>
      <c r="G96" s="612"/>
      <c r="H96" s="613"/>
    </row>
    <row r="97" spans="2:8" x14ac:dyDescent="0.25">
      <c r="B97" s="54"/>
      <c r="C97" s="147"/>
      <c r="D97" s="490"/>
      <c r="E97" s="490"/>
      <c r="F97" s="612"/>
      <c r="G97" s="612"/>
      <c r="H97" s="613"/>
    </row>
    <row r="98" spans="2:8" x14ac:dyDescent="0.25">
      <c r="B98" s="54"/>
      <c r="C98" s="147"/>
      <c r="D98" s="490"/>
      <c r="E98" s="490"/>
      <c r="F98" s="612"/>
      <c r="G98" s="612"/>
      <c r="H98" s="613"/>
    </row>
    <row r="99" spans="2:8" x14ac:dyDescent="0.25">
      <c r="B99" s="54"/>
      <c r="C99" s="147"/>
      <c r="D99" s="490"/>
      <c r="E99" s="490"/>
      <c r="F99" s="612"/>
      <c r="G99" s="612"/>
      <c r="H99" s="613"/>
    </row>
    <row r="100" spans="2:8" ht="15.75" thickBot="1" x14ac:dyDescent="0.3">
      <c r="B100" s="60"/>
      <c r="C100" s="148"/>
      <c r="D100" s="491"/>
      <c r="E100" s="491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00000000-0002-0000-09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11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1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1"/>
    <pageSetUpPr fitToPage="1"/>
  </sheetPr>
  <dimension ref="B1:BF101"/>
  <sheetViews>
    <sheetView showGridLines="0" topLeftCell="F24" zoomScaleNormal="100" zoomScaleSheetLayoutView="50" workbookViewId="0">
      <selection activeCell="O25" sqref="O2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43605</v>
      </c>
      <c r="N5" s="567" t="str">
        <f ca="1">"Oil Sales for "&amp;TEXT(L5,"MM-DD-YY")</f>
        <v>Oil Sales for 05-20-19</v>
      </c>
      <c r="O5" s="568"/>
      <c r="P5" s="96">
        <f>SUM(AC14:AC37)</f>
        <v>234.13</v>
      </c>
      <c r="Q5" s="10"/>
      <c r="R5" s="610" t="str">
        <f ca="1">"Flare Total For "&amp;TEXT(L5,"MM-DD-YY")</f>
        <v>Flare Total For 05-20-19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288</v>
      </c>
      <c r="M6" s="10"/>
      <c r="N6" s="571" t="str">
        <f ca="1">"Gas Sales for "&amp;TEXT(L5,"MM-DD-YY")</f>
        <v>Gas Sales for 05-20-19</v>
      </c>
      <c r="O6" s="572"/>
      <c r="P6" s="132">
        <v>4452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716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82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85" t="s">
        <v>3</v>
      </c>
      <c r="F11" s="485" t="s">
        <v>31</v>
      </c>
      <c r="G11" s="485" t="s">
        <v>32</v>
      </c>
      <c r="H11" s="48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85" t="s">
        <v>40</v>
      </c>
      <c r="N11" s="486" t="s">
        <v>42</v>
      </c>
      <c r="O11" s="38" t="s">
        <v>2</v>
      </c>
      <c r="P11" s="485" t="s">
        <v>6</v>
      </c>
      <c r="Q11" s="48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85" t="s">
        <v>6</v>
      </c>
      <c r="AD11" s="485" t="s">
        <v>102</v>
      </c>
      <c r="AE11" s="485" t="s">
        <v>50</v>
      </c>
      <c r="AF11" s="48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559</v>
      </c>
      <c r="E14" s="196">
        <v>52</v>
      </c>
      <c r="F14" s="196">
        <v>1.75</v>
      </c>
      <c r="G14" s="197">
        <v>222</v>
      </c>
      <c r="H14" s="204">
        <v>195</v>
      </c>
      <c r="I14" s="322"/>
      <c r="J14" s="160"/>
      <c r="K14" s="65"/>
      <c r="L14" s="49"/>
      <c r="M14" s="483"/>
      <c r="N14" s="52"/>
      <c r="O14" s="54">
        <v>4410</v>
      </c>
      <c r="P14" s="483">
        <v>12</v>
      </c>
      <c r="Q14" s="483">
        <v>26</v>
      </c>
      <c r="R14" s="21">
        <f>P14</f>
        <v>12</v>
      </c>
      <c r="S14" s="22">
        <f>Q14</f>
        <v>26</v>
      </c>
      <c r="T14" s="61"/>
      <c r="U14" s="61"/>
      <c r="V14" s="61"/>
      <c r="W14" s="112">
        <f ca="1">INDEX('Daily Totals'!$1:$1048576,MATCH(L5,'Daily Totals'!B:B)-1,17)</f>
        <v>137912</v>
      </c>
      <c r="X14" s="113">
        <f ca="1">IFERROR(('Main Tab'!$D$10-W14)/'Main Tab'!$D$10,1)</f>
        <v>0.22350344579073014</v>
      </c>
      <c r="Y14" s="218"/>
      <c r="Z14" s="220">
        <v>2</v>
      </c>
      <c r="AA14" s="49"/>
      <c r="AB14" s="49"/>
      <c r="AC14" s="483"/>
      <c r="AD14" s="104"/>
      <c r="AE14" s="106"/>
      <c r="AF14" s="108"/>
      <c r="AI14" s="83">
        <f ca="1">$L$5+B14</f>
        <v>43605.291666666664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26</v>
      </c>
      <c r="AR14" s="81">
        <f t="shared" ref="AR14:AR37" si="1">IF(O14="","",O14)</f>
        <v>4410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0.8125</v>
      </c>
      <c r="AV14" s="81">
        <f t="shared" ref="AV14:AZ37" si="3">IF(F14="","",F14)</f>
        <v>1.75</v>
      </c>
      <c r="AW14" s="81">
        <f t="shared" si="3"/>
        <v>222</v>
      </c>
      <c r="AX14" s="81">
        <f t="shared" si="3"/>
        <v>195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559</v>
      </c>
      <c r="BC14" s="81">
        <f t="shared" ref="BC14:BC37" si="5">IF(H14="","",H14)</f>
        <v>195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43605.333333333328</v>
      </c>
      <c r="C15" s="205"/>
      <c r="D15" s="483">
        <v>556</v>
      </c>
      <c r="E15" s="483">
        <v>52</v>
      </c>
      <c r="F15" s="483">
        <v>1.75</v>
      </c>
      <c r="G15" s="51">
        <v>235</v>
      </c>
      <c r="H15" s="206">
        <v>194</v>
      </c>
      <c r="I15" s="322"/>
      <c r="J15" s="160"/>
      <c r="K15" s="65"/>
      <c r="L15" s="49"/>
      <c r="M15" s="483"/>
      <c r="N15" s="52"/>
      <c r="O15" s="54">
        <v>4396</v>
      </c>
      <c r="P15" s="483">
        <v>12</v>
      </c>
      <c r="Q15" s="52">
        <v>28</v>
      </c>
      <c r="R15" s="23">
        <f>P15+R14</f>
        <v>24</v>
      </c>
      <c r="S15" s="24">
        <f>Q15+S14</f>
        <v>54</v>
      </c>
      <c r="T15" s="62"/>
      <c r="U15" s="62"/>
      <c r="V15" s="62"/>
      <c r="W15" s="114">
        <f t="shared" ref="W15:W37" ca="1" si="6">W14-Q15</f>
        <v>137884</v>
      </c>
      <c r="X15" s="115">
        <f ca="1">IFERROR(('Main Tab'!$D$10-W15)/'Main Tab'!$D$10,1)</f>
        <v>0.2236610963470114</v>
      </c>
      <c r="Y15" s="110"/>
      <c r="Z15" s="221">
        <v>3</v>
      </c>
      <c r="AA15" s="49"/>
      <c r="AB15" s="49"/>
      <c r="AC15" s="483"/>
      <c r="AD15" s="104"/>
      <c r="AE15" s="106"/>
      <c r="AF15" s="108"/>
      <c r="AI15" s="83">
        <f ca="1">B15</f>
        <v>43605.333333333328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12</v>
      </c>
      <c r="AQ15" s="81">
        <f t="shared" si="0"/>
        <v>28</v>
      </c>
      <c r="AR15" s="81">
        <f t="shared" si="1"/>
        <v>4396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1.75</v>
      </c>
      <c r="AW15" s="81">
        <f t="shared" si="3"/>
        <v>235</v>
      </c>
      <c r="AX15" s="81">
        <f t="shared" si="3"/>
        <v>194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556</v>
      </c>
      <c r="BC15" s="81">
        <f t="shared" si="5"/>
        <v>194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43605.374999999993</v>
      </c>
      <c r="C16" s="205"/>
      <c r="D16" s="483">
        <v>574</v>
      </c>
      <c r="E16" s="483">
        <v>52</v>
      </c>
      <c r="F16" s="483">
        <v>1.75</v>
      </c>
      <c r="G16" s="51">
        <v>226</v>
      </c>
      <c r="H16" s="206">
        <v>194</v>
      </c>
      <c r="I16" s="322"/>
      <c r="J16" s="160"/>
      <c r="K16" s="65"/>
      <c r="L16" s="49"/>
      <c r="M16" s="483"/>
      <c r="N16" s="52"/>
      <c r="O16" s="54">
        <v>4498</v>
      </c>
      <c r="P16" s="483">
        <v>14</v>
      </c>
      <c r="Q16" s="52">
        <v>28</v>
      </c>
      <c r="R16" s="23">
        <f t="shared" ref="R16:S31" si="13">P16+R15</f>
        <v>38</v>
      </c>
      <c r="S16" s="24">
        <f t="shared" si="13"/>
        <v>82</v>
      </c>
      <c r="T16" s="62"/>
      <c r="U16" s="62"/>
      <c r="V16" s="62"/>
      <c r="W16" s="114">
        <f t="shared" ca="1" si="6"/>
        <v>137856</v>
      </c>
      <c r="X16" s="115">
        <f ca="1">IFERROR(('Main Tab'!$D$10-W16)/'Main Tab'!$D$10,1)</f>
        <v>0.22381874690329265</v>
      </c>
      <c r="Y16" s="110"/>
      <c r="Z16" s="221">
        <v>2</v>
      </c>
      <c r="AA16" s="49"/>
      <c r="AB16" s="49"/>
      <c r="AC16" s="483"/>
      <c r="AD16" s="104"/>
      <c r="AE16" s="106"/>
      <c r="AF16" s="108"/>
      <c r="AI16" s="83">
        <f ca="1">B16</f>
        <v>43605.374999999993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14</v>
      </c>
      <c r="AQ16" s="81">
        <f t="shared" si="0"/>
        <v>28</v>
      </c>
      <c r="AR16" s="81">
        <f t="shared" si="1"/>
        <v>4498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1.75</v>
      </c>
      <c r="AW16" s="81">
        <f t="shared" si="3"/>
        <v>226</v>
      </c>
      <c r="AX16" s="81">
        <f t="shared" si="3"/>
        <v>194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574</v>
      </c>
      <c r="BC16" s="81">
        <f t="shared" si="5"/>
        <v>194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43605.416666666657</v>
      </c>
      <c r="C17" s="205"/>
      <c r="D17" s="483">
        <v>570</v>
      </c>
      <c r="E17" s="483">
        <v>52</v>
      </c>
      <c r="F17" s="483">
        <v>1.75</v>
      </c>
      <c r="G17" s="51">
        <v>242</v>
      </c>
      <c r="H17" s="206">
        <v>194</v>
      </c>
      <c r="I17" s="322"/>
      <c r="J17" s="160"/>
      <c r="K17" s="65"/>
      <c r="L17" s="49"/>
      <c r="M17" s="483"/>
      <c r="N17" s="52"/>
      <c r="O17" s="54">
        <v>4472</v>
      </c>
      <c r="P17" s="483">
        <v>15</v>
      </c>
      <c r="Q17" s="52">
        <v>26</v>
      </c>
      <c r="R17" s="23">
        <f t="shared" si="13"/>
        <v>53</v>
      </c>
      <c r="S17" s="24">
        <f>Q17+S16</f>
        <v>108</v>
      </c>
      <c r="T17" s="62"/>
      <c r="U17" s="172"/>
      <c r="V17" s="62"/>
      <c r="W17" s="114">
        <f t="shared" ca="1" si="6"/>
        <v>137830</v>
      </c>
      <c r="X17" s="115">
        <f ca="1">IFERROR(('Main Tab'!$D$10-W17)/'Main Tab'!$D$10,1)</f>
        <v>0.22396513670555379</v>
      </c>
      <c r="Y17" s="110"/>
      <c r="Z17" s="221">
        <v>3</v>
      </c>
      <c r="AA17" s="49"/>
      <c r="AB17" s="49"/>
      <c r="AC17" s="483"/>
      <c r="AD17" s="104"/>
      <c r="AE17" s="106"/>
      <c r="AF17" s="108"/>
      <c r="AI17" s="83">
        <f t="shared" ref="AI17:AI37" ca="1" si="15">B17</f>
        <v>43605.416666666657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15</v>
      </c>
      <c r="AQ17" s="81">
        <f t="shared" si="0"/>
        <v>26</v>
      </c>
      <c r="AR17" s="81">
        <f t="shared" si="1"/>
        <v>4472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1.75</v>
      </c>
      <c r="AW17" s="81">
        <f t="shared" si="3"/>
        <v>242</v>
      </c>
      <c r="AX17" s="81">
        <f t="shared" si="3"/>
        <v>194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570</v>
      </c>
      <c r="BC17" s="81">
        <f t="shared" si="5"/>
        <v>194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43605.458333333321</v>
      </c>
      <c r="C18" s="205"/>
      <c r="D18" s="483">
        <v>535</v>
      </c>
      <c r="E18" s="51">
        <v>52</v>
      </c>
      <c r="F18" s="483">
        <v>1.75</v>
      </c>
      <c r="G18" s="51">
        <v>249</v>
      </c>
      <c r="H18" s="206">
        <v>190</v>
      </c>
      <c r="I18" s="322"/>
      <c r="J18" s="160"/>
      <c r="K18" s="65"/>
      <c r="L18" s="49"/>
      <c r="M18" s="483"/>
      <c r="N18" s="52"/>
      <c r="O18" s="54">
        <v>4789</v>
      </c>
      <c r="P18" s="483">
        <v>13</v>
      </c>
      <c r="Q18" s="52">
        <v>28</v>
      </c>
      <c r="R18" s="23">
        <f t="shared" si="13"/>
        <v>66</v>
      </c>
      <c r="S18" s="24">
        <f t="shared" si="13"/>
        <v>136</v>
      </c>
      <c r="T18" s="62"/>
      <c r="U18" s="62"/>
      <c r="V18" s="62"/>
      <c r="W18" s="114">
        <f t="shared" ca="1" si="6"/>
        <v>137802</v>
      </c>
      <c r="X18" s="115">
        <f ca="1">IFERROR(('Main Tab'!$D$10-W18)/'Main Tab'!$D$10,1)</f>
        <v>0.22412278726183504</v>
      </c>
      <c r="Y18" s="110"/>
      <c r="Z18" s="221">
        <v>3</v>
      </c>
      <c r="AA18" s="49"/>
      <c r="AB18" s="49"/>
      <c r="AC18" s="483"/>
      <c r="AD18" s="104"/>
      <c r="AE18" s="106"/>
      <c r="AF18" s="108"/>
      <c r="AI18" s="83">
        <f t="shared" ca="1" si="15"/>
        <v>43605.458333333321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13</v>
      </c>
      <c r="AQ18" s="81">
        <f t="shared" si="0"/>
        <v>28</v>
      </c>
      <c r="AR18" s="81">
        <f t="shared" si="1"/>
        <v>4789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1.75</v>
      </c>
      <c r="AW18" s="81">
        <f t="shared" si="3"/>
        <v>249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535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43605.499999999985</v>
      </c>
      <c r="C19" s="205"/>
      <c r="D19" s="483">
        <v>535</v>
      </c>
      <c r="E19" s="51">
        <v>52</v>
      </c>
      <c r="F19" s="483">
        <v>1.75</v>
      </c>
      <c r="G19" s="51">
        <v>288</v>
      </c>
      <c r="H19" s="206">
        <v>190</v>
      </c>
      <c r="I19" s="322"/>
      <c r="J19" s="160"/>
      <c r="K19" s="65"/>
      <c r="L19" s="49"/>
      <c r="M19" s="483"/>
      <c r="N19" s="52"/>
      <c r="O19" s="54">
        <v>4979</v>
      </c>
      <c r="P19" s="483">
        <v>15</v>
      </c>
      <c r="Q19" s="52">
        <v>29</v>
      </c>
      <c r="R19" s="23">
        <f t="shared" si="13"/>
        <v>81</v>
      </c>
      <c r="S19" s="24">
        <f t="shared" si="13"/>
        <v>165</v>
      </c>
      <c r="T19" s="62"/>
      <c r="U19" s="62"/>
      <c r="V19" s="62"/>
      <c r="W19" s="114">
        <f t="shared" ca="1" si="6"/>
        <v>137773</v>
      </c>
      <c r="X19" s="115">
        <f ca="1">IFERROR(('Main Tab'!$D$10-W19)/'Main Tab'!$D$10,1)</f>
        <v>0.22428606819512634</v>
      </c>
      <c r="Y19" s="110"/>
      <c r="Z19" s="221">
        <v>2</v>
      </c>
      <c r="AA19" s="49"/>
      <c r="AB19" s="49"/>
      <c r="AC19" s="483"/>
      <c r="AD19" s="104"/>
      <c r="AE19" s="106"/>
      <c r="AF19" s="108"/>
      <c r="AI19" s="83">
        <f t="shared" ca="1" si="15"/>
        <v>43605.499999999985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15</v>
      </c>
      <c r="AQ19" s="81">
        <f t="shared" si="0"/>
        <v>29</v>
      </c>
      <c r="AR19" s="81">
        <f t="shared" si="1"/>
        <v>4979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1.75</v>
      </c>
      <c r="AW19" s="81">
        <f t="shared" si="3"/>
        <v>288</v>
      </c>
      <c r="AX19" s="81">
        <f t="shared" si="3"/>
        <v>190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535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43605.54166666665</v>
      </c>
      <c r="C20" s="205"/>
      <c r="D20" s="483">
        <v>533</v>
      </c>
      <c r="E20" s="51">
        <v>52</v>
      </c>
      <c r="F20" s="483">
        <v>1.75</v>
      </c>
      <c r="G20" s="51">
        <v>253</v>
      </c>
      <c r="H20" s="206">
        <v>187</v>
      </c>
      <c r="I20" s="322"/>
      <c r="J20" s="160"/>
      <c r="K20" s="65"/>
      <c r="L20" s="49"/>
      <c r="M20" s="483"/>
      <c r="N20" s="52"/>
      <c r="O20" s="54">
        <v>4617</v>
      </c>
      <c r="P20" s="483">
        <v>13</v>
      </c>
      <c r="Q20" s="52">
        <v>31</v>
      </c>
      <c r="R20" s="23">
        <f t="shared" si="13"/>
        <v>94</v>
      </c>
      <c r="S20" s="24">
        <f t="shared" si="13"/>
        <v>196</v>
      </c>
      <c r="T20" s="62"/>
      <c r="U20" s="62"/>
      <c r="V20" s="62"/>
      <c r="W20" s="114">
        <f t="shared" ca="1" si="6"/>
        <v>137742</v>
      </c>
      <c r="X20" s="115">
        <f ca="1">IFERROR(('Main Tab'!$D$10-W20)/'Main Tab'!$D$10,1)</f>
        <v>0.22446060988243774</v>
      </c>
      <c r="Y20" s="110"/>
      <c r="Z20" s="221">
        <v>3</v>
      </c>
      <c r="AA20" s="49"/>
      <c r="AB20" s="49"/>
      <c r="AC20" s="483"/>
      <c r="AD20" s="104"/>
      <c r="AE20" s="106"/>
      <c r="AF20" s="108"/>
      <c r="AI20" s="83">
        <f t="shared" ca="1" si="15"/>
        <v>43605.54166666665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13</v>
      </c>
      <c r="AQ20" s="81">
        <f t="shared" si="0"/>
        <v>31</v>
      </c>
      <c r="AR20" s="81">
        <f t="shared" si="1"/>
        <v>4617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1.75</v>
      </c>
      <c r="AW20" s="81">
        <f t="shared" si="3"/>
        <v>253</v>
      </c>
      <c r="AX20" s="81">
        <f t="shared" si="3"/>
        <v>187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533</v>
      </c>
      <c r="BC20" s="81">
        <f t="shared" si="5"/>
        <v>187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43605.583333333314</v>
      </c>
      <c r="C21" s="205"/>
      <c r="D21" s="483">
        <v>532</v>
      </c>
      <c r="E21" s="51">
        <v>52</v>
      </c>
      <c r="F21" s="483">
        <v>1.75</v>
      </c>
      <c r="G21" s="51">
        <v>257</v>
      </c>
      <c r="H21" s="206">
        <v>187</v>
      </c>
      <c r="I21" s="322"/>
      <c r="J21" s="160"/>
      <c r="K21" s="65"/>
      <c r="L21" s="49"/>
      <c r="M21" s="483"/>
      <c r="N21" s="52"/>
      <c r="O21" s="54">
        <v>4655</v>
      </c>
      <c r="P21" s="483">
        <v>12</v>
      </c>
      <c r="Q21" s="52">
        <v>32</v>
      </c>
      <c r="R21" s="23">
        <f t="shared" si="13"/>
        <v>106</v>
      </c>
      <c r="S21" s="24">
        <f t="shared" si="13"/>
        <v>228</v>
      </c>
      <c r="T21" s="62"/>
      <c r="U21" s="62"/>
      <c r="V21" s="62"/>
      <c r="W21" s="114">
        <f t="shared" ca="1" si="6"/>
        <v>137710</v>
      </c>
      <c r="X21" s="115">
        <f ca="1">IFERROR(('Main Tab'!$D$10-W21)/'Main Tab'!$D$10,1)</f>
        <v>0.22464078194675915</v>
      </c>
      <c r="Y21" s="110"/>
      <c r="Z21" s="221">
        <v>3</v>
      </c>
      <c r="AA21" s="49"/>
      <c r="AB21" s="49"/>
      <c r="AC21" s="483"/>
      <c r="AD21" s="104"/>
      <c r="AE21" s="106"/>
      <c r="AF21" s="108"/>
      <c r="AI21" s="83">
        <f t="shared" ca="1" si="15"/>
        <v>43605.583333333314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12</v>
      </c>
      <c r="AQ21" s="81">
        <f t="shared" si="0"/>
        <v>32</v>
      </c>
      <c r="AR21" s="81">
        <f t="shared" si="1"/>
        <v>4655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1.75</v>
      </c>
      <c r="AW21" s="81">
        <f t="shared" si="3"/>
        <v>257</v>
      </c>
      <c r="AX21" s="81">
        <f t="shared" si="3"/>
        <v>187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532</v>
      </c>
      <c r="BC21" s="81">
        <f t="shared" si="5"/>
        <v>187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43605.624999999978</v>
      </c>
      <c r="C22" s="205"/>
      <c r="D22" s="483">
        <v>531</v>
      </c>
      <c r="E22" s="51">
        <v>52</v>
      </c>
      <c r="F22" s="483">
        <v>1.75</v>
      </c>
      <c r="G22" s="51">
        <v>268</v>
      </c>
      <c r="H22" s="206">
        <v>188</v>
      </c>
      <c r="I22" s="322"/>
      <c r="J22" s="160"/>
      <c r="K22" s="65"/>
      <c r="L22" s="49"/>
      <c r="M22" s="483"/>
      <c r="N22" s="52"/>
      <c r="O22" s="54">
        <v>4755</v>
      </c>
      <c r="P22" s="483">
        <v>14</v>
      </c>
      <c r="Q22" s="52">
        <v>33</v>
      </c>
      <c r="R22" s="23">
        <f t="shared" si="13"/>
        <v>120</v>
      </c>
      <c r="S22" s="24">
        <f t="shared" si="13"/>
        <v>261</v>
      </c>
      <c r="T22" s="62"/>
      <c r="U22" s="62"/>
      <c r="V22" s="62"/>
      <c r="W22" s="114">
        <f t="shared" ca="1" si="6"/>
        <v>137677</v>
      </c>
      <c r="X22" s="115">
        <f ca="1">IFERROR(('Main Tab'!$D$10-W22)/'Main Tab'!$D$10,1)</f>
        <v>0.22482658438809064</v>
      </c>
      <c r="Y22" s="110"/>
      <c r="Z22" s="221">
        <v>4</v>
      </c>
      <c r="AA22" s="49"/>
      <c r="AB22" s="49"/>
      <c r="AC22" s="483"/>
      <c r="AD22" s="104"/>
      <c r="AE22" s="106"/>
      <c r="AF22" s="108"/>
      <c r="AI22" s="83">
        <f t="shared" ca="1" si="15"/>
        <v>43605.624999999978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14</v>
      </c>
      <c r="AQ22" s="81">
        <f t="shared" si="0"/>
        <v>33</v>
      </c>
      <c r="AR22" s="81">
        <f t="shared" si="1"/>
        <v>4755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1.75</v>
      </c>
      <c r="AW22" s="81">
        <f t="shared" si="3"/>
        <v>268</v>
      </c>
      <c r="AX22" s="81">
        <f t="shared" si="3"/>
        <v>188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531</v>
      </c>
      <c r="BC22" s="81">
        <f t="shared" si="5"/>
        <v>188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43605.666666666642</v>
      </c>
      <c r="C23" s="205"/>
      <c r="D23" s="483">
        <v>530</v>
      </c>
      <c r="E23" s="51">
        <v>52</v>
      </c>
      <c r="F23" s="483">
        <v>1.75</v>
      </c>
      <c r="G23" s="51">
        <v>255</v>
      </c>
      <c r="H23" s="206">
        <v>188</v>
      </c>
      <c r="I23" s="322"/>
      <c r="J23" s="160"/>
      <c r="K23" s="65"/>
      <c r="L23" s="49"/>
      <c r="M23" s="483"/>
      <c r="N23" s="52"/>
      <c r="O23" s="54">
        <v>4645</v>
      </c>
      <c r="P23" s="483">
        <v>11</v>
      </c>
      <c r="Q23" s="52">
        <v>33</v>
      </c>
      <c r="R23" s="23">
        <f t="shared" si="13"/>
        <v>131</v>
      </c>
      <c r="S23" s="24">
        <f t="shared" si="13"/>
        <v>294</v>
      </c>
      <c r="T23" s="62"/>
      <c r="U23" s="62"/>
      <c r="V23" s="62"/>
      <c r="W23" s="114">
        <f t="shared" ca="1" si="6"/>
        <v>137644</v>
      </c>
      <c r="X23" s="115">
        <f ca="1">IFERROR(('Main Tab'!$D$10-W23)/'Main Tab'!$D$10,1)</f>
        <v>0.2250123868294221</v>
      </c>
      <c r="Y23" s="110"/>
      <c r="Z23" s="221">
        <v>3</v>
      </c>
      <c r="AA23" s="49"/>
      <c r="AB23" s="49"/>
      <c r="AC23" s="483"/>
      <c r="AD23" s="104"/>
      <c r="AE23" s="106"/>
      <c r="AF23" s="108"/>
      <c r="AI23" s="83">
        <f t="shared" ca="1" si="15"/>
        <v>43605.666666666642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11</v>
      </c>
      <c r="AQ23" s="81">
        <f t="shared" si="0"/>
        <v>33</v>
      </c>
      <c r="AR23" s="81">
        <f t="shared" si="1"/>
        <v>4645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1.75</v>
      </c>
      <c r="AW23" s="81">
        <f t="shared" si="3"/>
        <v>255</v>
      </c>
      <c r="AX23" s="81">
        <f t="shared" si="3"/>
        <v>188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530</v>
      </c>
      <c r="BC23" s="81">
        <f t="shared" si="5"/>
        <v>188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43605.708333333307</v>
      </c>
      <c r="C24" s="205"/>
      <c r="D24" s="483">
        <v>529</v>
      </c>
      <c r="E24" s="51">
        <v>52</v>
      </c>
      <c r="F24" s="483">
        <v>1.75</v>
      </c>
      <c r="G24" s="51">
        <v>258</v>
      </c>
      <c r="H24" s="206">
        <v>189</v>
      </c>
      <c r="I24" s="322"/>
      <c r="J24" s="160"/>
      <c r="K24" s="65"/>
      <c r="L24" s="49"/>
      <c r="M24" s="483"/>
      <c r="N24" s="52"/>
      <c r="O24" s="54">
        <v>4789</v>
      </c>
      <c r="P24" s="483">
        <v>12</v>
      </c>
      <c r="Q24" s="52">
        <v>33</v>
      </c>
      <c r="R24" s="23">
        <f t="shared" si="13"/>
        <v>143</v>
      </c>
      <c r="S24" s="24">
        <f t="shared" si="13"/>
        <v>327</v>
      </c>
      <c r="T24" s="62"/>
      <c r="U24" s="62"/>
      <c r="V24" s="62"/>
      <c r="W24" s="114">
        <f t="shared" ca="1" si="6"/>
        <v>137611</v>
      </c>
      <c r="X24" s="115">
        <f ca="1">IFERROR(('Main Tab'!$D$10-W24)/'Main Tab'!$D$10,1)</f>
        <v>0.22519818927075358</v>
      </c>
      <c r="Y24" s="110"/>
      <c r="Z24" s="221">
        <v>4</v>
      </c>
      <c r="AA24" s="49"/>
      <c r="AB24" s="49"/>
      <c r="AC24" s="483"/>
      <c r="AD24" s="104"/>
      <c r="AE24" s="106"/>
      <c r="AF24" s="108"/>
      <c r="AI24" s="83">
        <f t="shared" ca="1" si="15"/>
        <v>43605.708333333307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12</v>
      </c>
      <c r="AQ24" s="81">
        <f t="shared" si="0"/>
        <v>33</v>
      </c>
      <c r="AR24" s="81">
        <f t="shared" si="1"/>
        <v>4789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1.75</v>
      </c>
      <c r="AW24" s="81">
        <f t="shared" si="3"/>
        <v>258</v>
      </c>
      <c r="AX24" s="81">
        <f t="shared" si="3"/>
        <v>189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529</v>
      </c>
      <c r="BC24" s="81">
        <f t="shared" si="5"/>
        <v>189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43605.749999999971</v>
      </c>
      <c r="C25" s="205"/>
      <c r="D25" s="483">
        <v>529</v>
      </c>
      <c r="E25" s="51">
        <v>52</v>
      </c>
      <c r="F25" s="483">
        <v>1.75</v>
      </c>
      <c r="G25" s="51">
        <v>262</v>
      </c>
      <c r="H25" s="206">
        <v>189</v>
      </c>
      <c r="I25" s="322"/>
      <c r="J25" s="160"/>
      <c r="K25" s="65"/>
      <c r="L25" s="49"/>
      <c r="M25" s="483"/>
      <c r="N25" s="52"/>
      <c r="O25" s="54">
        <v>4627</v>
      </c>
      <c r="P25" s="483">
        <v>11</v>
      </c>
      <c r="Q25" s="52">
        <v>31</v>
      </c>
      <c r="R25" s="23">
        <f t="shared" si="13"/>
        <v>154</v>
      </c>
      <c r="S25" s="24">
        <f t="shared" si="13"/>
        <v>358</v>
      </c>
      <c r="T25" s="62"/>
      <c r="U25" s="62"/>
      <c r="V25" s="62"/>
      <c r="W25" s="114">
        <f t="shared" ca="1" si="6"/>
        <v>137580</v>
      </c>
      <c r="X25" s="115">
        <f ca="1">IFERROR(('Main Tab'!$D$10-W25)/'Main Tab'!$D$10,1)</f>
        <v>0.22537273095806495</v>
      </c>
      <c r="Y25" s="110"/>
      <c r="Z25" s="221">
        <v>3</v>
      </c>
      <c r="AA25" s="49"/>
      <c r="AB25" s="49"/>
      <c r="AC25" s="483"/>
      <c r="AD25" s="104"/>
      <c r="AE25" s="106"/>
      <c r="AF25" s="108"/>
      <c r="AI25" s="83">
        <f t="shared" ca="1" si="15"/>
        <v>43605.749999999971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11</v>
      </c>
      <c r="AQ25" s="81">
        <f t="shared" si="0"/>
        <v>31</v>
      </c>
      <c r="AR25" s="81">
        <f t="shared" si="1"/>
        <v>4627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1.75</v>
      </c>
      <c r="AW25" s="81">
        <f t="shared" si="3"/>
        <v>262</v>
      </c>
      <c r="AX25" s="81">
        <f t="shared" si="3"/>
        <v>189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529</v>
      </c>
      <c r="BC25" s="81">
        <f t="shared" si="5"/>
        <v>189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43605.791666666635</v>
      </c>
      <c r="C26" s="205"/>
      <c r="D26" s="483">
        <v>530</v>
      </c>
      <c r="E26" s="196">
        <v>52</v>
      </c>
      <c r="F26" s="196">
        <v>1.75</v>
      </c>
      <c r="G26" s="51">
        <v>283</v>
      </c>
      <c r="H26" s="206">
        <v>189</v>
      </c>
      <c r="I26" s="322"/>
      <c r="J26" s="160"/>
      <c r="K26" s="65"/>
      <c r="L26" s="49"/>
      <c r="M26" s="483"/>
      <c r="N26" s="52"/>
      <c r="O26" s="54">
        <v>4904</v>
      </c>
      <c r="P26" s="488">
        <v>12</v>
      </c>
      <c r="Q26" s="488">
        <v>26</v>
      </c>
      <c r="R26" s="23">
        <f t="shared" si="13"/>
        <v>166</v>
      </c>
      <c r="S26" s="24">
        <f t="shared" si="13"/>
        <v>384</v>
      </c>
      <c r="T26" s="62"/>
      <c r="U26" s="62"/>
      <c r="V26" s="62"/>
      <c r="W26" s="114">
        <f t="shared" ca="1" si="6"/>
        <v>137554</v>
      </c>
      <c r="X26" s="115">
        <f ca="1">IFERROR(('Main Tab'!$D$10-W26)/'Main Tab'!$D$10,1)</f>
        <v>0.22551912076032612</v>
      </c>
      <c r="Y26" s="110"/>
      <c r="Z26" s="220">
        <v>2</v>
      </c>
      <c r="AA26" s="49"/>
      <c r="AB26" s="49"/>
      <c r="AC26" s="483"/>
      <c r="AD26" s="104"/>
      <c r="AE26" s="106"/>
      <c r="AF26" s="108"/>
      <c r="AI26" s="83">
        <f t="shared" ca="1" si="15"/>
        <v>43605.791666666635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12</v>
      </c>
      <c r="AQ26" s="81">
        <f t="shared" si="0"/>
        <v>26</v>
      </c>
      <c r="AR26" s="81">
        <f t="shared" si="1"/>
        <v>4904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1.75</v>
      </c>
      <c r="AW26" s="81">
        <f t="shared" si="3"/>
        <v>283</v>
      </c>
      <c r="AX26" s="81">
        <f t="shared" si="3"/>
        <v>189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530</v>
      </c>
      <c r="BC26" s="81">
        <f t="shared" si="5"/>
        <v>189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43605.833333333299</v>
      </c>
      <c r="C27" s="205"/>
      <c r="D27" s="483">
        <v>531</v>
      </c>
      <c r="E27" s="488">
        <v>52</v>
      </c>
      <c r="F27" s="488">
        <v>1.75</v>
      </c>
      <c r="G27" s="51">
        <v>284</v>
      </c>
      <c r="H27" s="206">
        <v>187</v>
      </c>
      <c r="I27" s="322"/>
      <c r="J27" s="160"/>
      <c r="K27" s="65"/>
      <c r="L27" s="49"/>
      <c r="M27" s="483"/>
      <c r="N27" s="52"/>
      <c r="O27" s="54">
        <v>4915</v>
      </c>
      <c r="P27" s="488">
        <v>12</v>
      </c>
      <c r="Q27" s="52">
        <v>28</v>
      </c>
      <c r="R27" s="23">
        <f t="shared" si="13"/>
        <v>178</v>
      </c>
      <c r="S27" s="24">
        <f t="shared" si="13"/>
        <v>412</v>
      </c>
      <c r="T27" s="62"/>
      <c r="U27" s="62"/>
      <c r="V27" s="62"/>
      <c r="W27" s="114">
        <f t="shared" ca="1" si="6"/>
        <v>137526</v>
      </c>
      <c r="X27" s="115">
        <f ca="1">IFERROR(('Main Tab'!$D$10-W27)/'Main Tab'!$D$10,1)</f>
        <v>0.22567677131660735</v>
      </c>
      <c r="Y27" s="110"/>
      <c r="Z27" s="221">
        <v>3</v>
      </c>
      <c r="AA27" s="49"/>
      <c r="AB27" s="49"/>
      <c r="AC27" s="483"/>
      <c r="AD27" s="104"/>
      <c r="AE27" s="106"/>
      <c r="AF27" s="108"/>
      <c r="AI27" s="83">
        <f t="shared" ca="1" si="15"/>
        <v>43605.833333333299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12</v>
      </c>
      <c r="AQ27" s="81">
        <f t="shared" si="0"/>
        <v>28</v>
      </c>
      <c r="AR27" s="81">
        <f t="shared" si="1"/>
        <v>4915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1.75</v>
      </c>
      <c r="AW27" s="81">
        <f t="shared" si="3"/>
        <v>284</v>
      </c>
      <c r="AX27" s="81">
        <f t="shared" si="3"/>
        <v>187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531</v>
      </c>
      <c r="BC27" s="81">
        <f t="shared" si="5"/>
        <v>187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43605.874999999964</v>
      </c>
      <c r="C28" s="205"/>
      <c r="D28" s="483">
        <v>535</v>
      </c>
      <c r="E28" s="488">
        <v>52</v>
      </c>
      <c r="F28" s="488">
        <v>1.75</v>
      </c>
      <c r="G28" s="51">
        <v>247</v>
      </c>
      <c r="H28" s="206">
        <v>180</v>
      </c>
      <c r="I28" s="322"/>
      <c r="J28" s="160"/>
      <c r="K28" s="65"/>
      <c r="L28" s="49"/>
      <c r="M28" s="483"/>
      <c r="N28" s="52"/>
      <c r="O28" s="54">
        <v>4525</v>
      </c>
      <c r="P28" s="488">
        <v>10</v>
      </c>
      <c r="Q28" s="52">
        <v>28</v>
      </c>
      <c r="R28" s="23">
        <f t="shared" si="13"/>
        <v>188</v>
      </c>
      <c r="S28" s="24">
        <f t="shared" si="13"/>
        <v>440</v>
      </c>
      <c r="T28" s="62"/>
      <c r="U28" s="62"/>
      <c r="V28" s="62"/>
      <c r="W28" s="114">
        <f t="shared" ca="1" si="6"/>
        <v>137498</v>
      </c>
      <c r="X28" s="115">
        <f ca="1">IFERROR(('Main Tab'!$D$10-W28)/'Main Tab'!$D$10,1)</f>
        <v>0.2258344218728886</v>
      </c>
      <c r="Y28" s="110"/>
      <c r="Z28" s="221">
        <v>2</v>
      </c>
      <c r="AA28" s="49"/>
      <c r="AB28" s="49"/>
      <c r="AC28" s="483"/>
      <c r="AD28" s="104"/>
      <c r="AE28" s="106"/>
      <c r="AF28" s="108"/>
      <c r="AI28" s="83">
        <f t="shared" ca="1" si="15"/>
        <v>43605.874999999964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10</v>
      </c>
      <c r="AQ28" s="81">
        <f t="shared" si="0"/>
        <v>28</v>
      </c>
      <c r="AR28" s="81">
        <f t="shared" si="1"/>
        <v>4525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1.75</v>
      </c>
      <c r="AW28" s="81">
        <f t="shared" si="3"/>
        <v>247</v>
      </c>
      <c r="AX28" s="81">
        <f t="shared" si="3"/>
        <v>180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535</v>
      </c>
      <c r="BC28" s="81">
        <f t="shared" si="5"/>
        <v>180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43605.916666666628</v>
      </c>
      <c r="C29" s="205"/>
      <c r="D29" s="483">
        <v>525</v>
      </c>
      <c r="E29" s="488">
        <v>52</v>
      </c>
      <c r="F29" s="488">
        <v>1.75</v>
      </c>
      <c r="G29" s="51">
        <v>239</v>
      </c>
      <c r="H29" s="206">
        <v>173</v>
      </c>
      <c r="I29" s="322"/>
      <c r="J29" s="160"/>
      <c r="K29" s="65"/>
      <c r="L29" s="49"/>
      <c r="M29" s="483"/>
      <c r="N29" s="52"/>
      <c r="O29" s="54">
        <v>4262</v>
      </c>
      <c r="P29" s="488">
        <v>11</v>
      </c>
      <c r="Q29" s="52">
        <v>26</v>
      </c>
      <c r="R29" s="23">
        <f t="shared" si="13"/>
        <v>199</v>
      </c>
      <c r="S29" s="24">
        <f t="shared" si="13"/>
        <v>466</v>
      </c>
      <c r="T29" s="62"/>
      <c r="U29" s="62"/>
      <c r="V29" s="62"/>
      <c r="W29" s="114">
        <f t="shared" ca="1" si="6"/>
        <v>137472</v>
      </c>
      <c r="X29" s="115">
        <f ca="1">IFERROR(('Main Tab'!$D$10-W29)/'Main Tab'!$D$10,1)</f>
        <v>0.22598081167514977</v>
      </c>
      <c r="Y29" s="110"/>
      <c r="Z29" s="221">
        <v>3</v>
      </c>
      <c r="AA29" s="49"/>
      <c r="AB29" s="49"/>
      <c r="AC29" s="483"/>
      <c r="AD29" s="104"/>
      <c r="AE29" s="106"/>
      <c r="AF29" s="108"/>
      <c r="AI29" s="83">
        <f t="shared" ca="1" si="15"/>
        <v>43605.916666666628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11</v>
      </c>
      <c r="AQ29" s="81">
        <f t="shared" si="0"/>
        <v>26</v>
      </c>
      <c r="AR29" s="81">
        <f t="shared" si="1"/>
        <v>4262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1.75</v>
      </c>
      <c r="AW29" s="81">
        <f t="shared" si="3"/>
        <v>239</v>
      </c>
      <c r="AX29" s="81">
        <f t="shared" si="3"/>
        <v>173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525</v>
      </c>
      <c r="BC29" s="81">
        <f t="shared" si="5"/>
        <v>173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43605.958333333292</v>
      </c>
      <c r="C30" s="205"/>
      <c r="D30" s="483">
        <v>545</v>
      </c>
      <c r="E30" s="51">
        <v>52</v>
      </c>
      <c r="F30" s="488">
        <v>1.75</v>
      </c>
      <c r="G30" s="51">
        <v>289</v>
      </c>
      <c r="H30" s="206">
        <v>173</v>
      </c>
      <c r="I30" s="322"/>
      <c r="J30" s="160"/>
      <c r="K30" s="65"/>
      <c r="L30" s="49"/>
      <c r="M30" s="483"/>
      <c r="N30" s="52"/>
      <c r="O30" s="54">
        <v>4771</v>
      </c>
      <c r="P30" s="488">
        <v>13</v>
      </c>
      <c r="Q30" s="52">
        <v>28</v>
      </c>
      <c r="R30" s="23">
        <f t="shared" si="13"/>
        <v>212</v>
      </c>
      <c r="S30" s="24">
        <f t="shared" si="13"/>
        <v>494</v>
      </c>
      <c r="T30" s="62"/>
      <c r="U30" s="62"/>
      <c r="V30" s="62"/>
      <c r="W30" s="114">
        <f t="shared" ca="1" si="6"/>
        <v>137444</v>
      </c>
      <c r="X30" s="115">
        <f ca="1">IFERROR(('Main Tab'!$D$10-W30)/'Main Tab'!$D$10,1)</f>
        <v>0.22613846223143103</v>
      </c>
      <c r="Y30" s="110"/>
      <c r="Z30" s="221">
        <v>3</v>
      </c>
      <c r="AA30" s="49"/>
      <c r="AB30" s="49"/>
      <c r="AC30" s="483"/>
      <c r="AD30" s="104"/>
      <c r="AE30" s="106"/>
      <c r="AF30" s="108"/>
      <c r="AI30" s="83">
        <f t="shared" ca="1" si="15"/>
        <v>43605.958333333292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13</v>
      </c>
      <c r="AQ30" s="81">
        <f t="shared" si="0"/>
        <v>28</v>
      </c>
      <c r="AR30" s="81">
        <f t="shared" si="1"/>
        <v>4771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1.75</v>
      </c>
      <c r="AW30" s="81">
        <f t="shared" si="3"/>
        <v>289</v>
      </c>
      <c r="AX30" s="81">
        <f t="shared" si="3"/>
        <v>173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545</v>
      </c>
      <c r="BC30" s="81">
        <f t="shared" si="5"/>
        <v>173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43605.999999999956</v>
      </c>
      <c r="C31" s="205"/>
      <c r="D31" s="483">
        <v>526</v>
      </c>
      <c r="E31" s="51">
        <v>52</v>
      </c>
      <c r="F31" s="488">
        <v>1.75</v>
      </c>
      <c r="G31" s="51">
        <v>250</v>
      </c>
      <c r="H31" s="206">
        <v>169</v>
      </c>
      <c r="I31" s="322"/>
      <c r="J31" s="160"/>
      <c r="K31" s="65"/>
      <c r="L31" s="49"/>
      <c r="M31" s="483"/>
      <c r="N31" s="52"/>
      <c r="O31" s="54">
        <v>4400</v>
      </c>
      <c r="P31" s="488">
        <v>11</v>
      </c>
      <c r="Q31" s="52">
        <v>29</v>
      </c>
      <c r="R31" s="23">
        <f t="shared" si="13"/>
        <v>223</v>
      </c>
      <c r="S31" s="24">
        <f t="shared" si="13"/>
        <v>523</v>
      </c>
      <c r="T31" s="62"/>
      <c r="U31" s="62"/>
      <c r="V31" s="62"/>
      <c r="W31" s="114">
        <f t="shared" ca="1" si="6"/>
        <v>137415</v>
      </c>
      <c r="X31" s="115">
        <f ca="1">IFERROR(('Main Tab'!$D$10-W31)/'Main Tab'!$D$10,1)</f>
        <v>0.22630174316472232</v>
      </c>
      <c r="Y31" s="110"/>
      <c r="Z31" s="221">
        <v>2</v>
      </c>
      <c r="AA31" s="49"/>
      <c r="AB31" s="49"/>
      <c r="AC31" s="483"/>
      <c r="AD31" s="104"/>
      <c r="AE31" s="106"/>
      <c r="AF31" s="108"/>
      <c r="AI31" s="83">
        <f t="shared" ca="1" si="15"/>
        <v>43605.999999999956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11</v>
      </c>
      <c r="AQ31" s="81">
        <f t="shared" si="0"/>
        <v>29</v>
      </c>
      <c r="AR31" s="81">
        <f t="shared" si="1"/>
        <v>4400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1.75</v>
      </c>
      <c r="AW31" s="81">
        <f t="shared" si="3"/>
        <v>250</v>
      </c>
      <c r="AX31" s="81">
        <f t="shared" si="3"/>
        <v>169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526</v>
      </c>
      <c r="BC31" s="81">
        <f t="shared" si="5"/>
        <v>169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43606.041666666621</v>
      </c>
      <c r="C32" s="205"/>
      <c r="D32" s="483">
        <v>532</v>
      </c>
      <c r="E32" s="51">
        <v>52</v>
      </c>
      <c r="F32" s="488">
        <v>1.75</v>
      </c>
      <c r="G32" s="51">
        <v>266</v>
      </c>
      <c r="H32" s="206">
        <v>168</v>
      </c>
      <c r="I32" s="322"/>
      <c r="J32" s="160"/>
      <c r="K32" s="65"/>
      <c r="L32" s="49"/>
      <c r="M32" s="483"/>
      <c r="N32" s="52"/>
      <c r="O32" s="54">
        <v>4500</v>
      </c>
      <c r="P32" s="488">
        <v>10</v>
      </c>
      <c r="Q32" s="52">
        <v>31</v>
      </c>
      <c r="R32" s="23">
        <f t="shared" ref="R32:S37" si="16">P32+R31</f>
        <v>233</v>
      </c>
      <c r="S32" s="24">
        <f t="shared" si="16"/>
        <v>554</v>
      </c>
      <c r="T32" s="62"/>
      <c r="U32" s="62"/>
      <c r="V32" s="62"/>
      <c r="W32" s="114">
        <f t="shared" ca="1" si="6"/>
        <v>137384</v>
      </c>
      <c r="X32" s="115">
        <f ca="1">IFERROR(('Main Tab'!$D$10-W32)/'Main Tab'!$D$10,1)</f>
        <v>0.22647628485203369</v>
      </c>
      <c r="Y32" s="110" t="s">
        <v>396</v>
      </c>
      <c r="Z32" s="221">
        <v>3</v>
      </c>
      <c r="AA32" s="49"/>
      <c r="AB32" s="49"/>
      <c r="AC32" s="483"/>
      <c r="AD32" s="104"/>
      <c r="AE32" s="106"/>
      <c r="AF32" s="108"/>
      <c r="AI32" s="83">
        <f t="shared" ca="1" si="15"/>
        <v>43606.041666666621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Water Pumped-580</v>
      </c>
      <c r="AP32" s="81">
        <f t="shared" si="0"/>
        <v>10</v>
      </c>
      <c r="AQ32" s="81">
        <f t="shared" si="0"/>
        <v>31</v>
      </c>
      <c r="AR32" s="81">
        <f t="shared" si="1"/>
        <v>4500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1.75</v>
      </c>
      <c r="AW32" s="81">
        <f t="shared" si="3"/>
        <v>266</v>
      </c>
      <c r="AX32" s="81">
        <f t="shared" si="3"/>
        <v>168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532</v>
      </c>
      <c r="BC32" s="81">
        <f t="shared" si="5"/>
        <v>168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43606.083333333285</v>
      </c>
      <c r="C33" s="205"/>
      <c r="D33" s="483">
        <v>533</v>
      </c>
      <c r="E33" s="51">
        <v>52</v>
      </c>
      <c r="F33" s="488">
        <v>1.75</v>
      </c>
      <c r="G33" s="51">
        <v>250</v>
      </c>
      <c r="H33" s="206">
        <v>169</v>
      </c>
      <c r="I33" s="322"/>
      <c r="J33" s="160"/>
      <c r="K33" s="65"/>
      <c r="L33" s="49"/>
      <c r="M33" s="483"/>
      <c r="N33" s="52"/>
      <c r="O33" s="54">
        <v>4382</v>
      </c>
      <c r="P33" s="488">
        <v>12</v>
      </c>
      <c r="Q33" s="52">
        <v>32</v>
      </c>
      <c r="R33" s="23">
        <f t="shared" si="16"/>
        <v>245</v>
      </c>
      <c r="S33" s="24">
        <f t="shared" si="16"/>
        <v>586</v>
      </c>
      <c r="T33" s="62"/>
      <c r="U33" s="62"/>
      <c r="V33" s="62"/>
      <c r="W33" s="114">
        <f t="shared" ca="1" si="6"/>
        <v>137352</v>
      </c>
      <c r="X33" s="115">
        <f ca="1">IFERROR(('Main Tab'!$D$10-W33)/'Main Tab'!$D$10,1)</f>
        <v>0.22665645691635511</v>
      </c>
      <c r="Y33" s="110" t="s">
        <v>397</v>
      </c>
      <c r="Z33" s="221">
        <v>3</v>
      </c>
      <c r="AA33" s="49"/>
      <c r="AB33" s="49"/>
      <c r="AC33" s="483"/>
      <c r="AD33" s="104"/>
      <c r="AE33" s="106"/>
      <c r="AF33" s="108"/>
      <c r="AI33" s="83">
        <f t="shared" ca="1" si="15"/>
        <v>43606.083333333285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Accum-189902</v>
      </c>
      <c r="AP33" s="81">
        <f t="shared" si="0"/>
        <v>12</v>
      </c>
      <c r="AQ33" s="81">
        <f t="shared" si="0"/>
        <v>32</v>
      </c>
      <c r="AR33" s="81">
        <f t="shared" si="1"/>
        <v>4382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1.75</v>
      </c>
      <c r="AW33" s="81">
        <f t="shared" si="3"/>
        <v>250</v>
      </c>
      <c r="AX33" s="81">
        <f t="shared" si="3"/>
        <v>169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533</v>
      </c>
      <c r="BC33" s="81">
        <f t="shared" si="5"/>
        <v>169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43606.124999999949</v>
      </c>
      <c r="C34" s="205"/>
      <c r="D34" s="483">
        <v>522</v>
      </c>
      <c r="E34" s="51">
        <v>52</v>
      </c>
      <c r="F34" s="488">
        <v>1.75</v>
      </c>
      <c r="G34" s="51">
        <v>252</v>
      </c>
      <c r="H34" s="206">
        <v>176</v>
      </c>
      <c r="I34" s="322"/>
      <c r="J34" s="160"/>
      <c r="K34" s="65"/>
      <c r="L34" s="49"/>
      <c r="M34" s="483"/>
      <c r="N34" s="52"/>
      <c r="O34" s="54">
        <v>4499</v>
      </c>
      <c r="P34" s="488">
        <v>11</v>
      </c>
      <c r="Q34" s="52">
        <v>33</v>
      </c>
      <c r="R34" s="23">
        <f t="shared" si="16"/>
        <v>256</v>
      </c>
      <c r="S34" s="24">
        <f t="shared" si="16"/>
        <v>619</v>
      </c>
      <c r="T34" s="62"/>
      <c r="U34" s="62"/>
      <c r="V34" s="62"/>
      <c r="W34" s="114">
        <f t="shared" ca="1" si="6"/>
        <v>137319</v>
      </c>
      <c r="X34" s="115">
        <f ca="1">IFERROR(('Main Tab'!$D$10-W34)/'Main Tab'!$D$10,1)</f>
        <v>0.22684225935768659</v>
      </c>
      <c r="Y34" s="110" t="s">
        <v>399</v>
      </c>
      <c r="Z34" s="221">
        <v>4</v>
      </c>
      <c r="AA34" s="49"/>
      <c r="AB34" s="49"/>
      <c r="AC34" s="483"/>
      <c r="AD34" s="104"/>
      <c r="AE34" s="106"/>
      <c r="AF34" s="108"/>
      <c r="AI34" s="83">
        <f t="shared" ca="1" si="15"/>
        <v>43606.124999999949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#1- 0.10  OT #2-  3'5</v>
      </c>
      <c r="AP34" s="81">
        <f t="shared" si="0"/>
        <v>11</v>
      </c>
      <c r="AQ34" s="81">
        <f t="shared" si="0"/>
        <v>33</v>
      </c>
      <c r="AR34" s="81">
        <f t="shared" si="1"/>
        <v>4499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1.75</v>
      </c>
      <c r="AW34" s="81">
        <f t="shared" si="3"/>
        <v>252</v>
      </c>
      <c r="AX34" s="81">
        <f t="shared" si="3"/>
        <v>176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522</v>
      </c>
      <c r="BC34" s="81">
        <f t="shared" si="5"/>
        <v>176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43606.166666666613</v>
      </c>
      <c r="C35" s="205"/>
      <c r="D35" s="483">
        <v>528</v>
      </c>
      <c r="E35" s="51">
        <v>52</v>
      </c>
      <c r="F35" s="488">
        <v>1.75</v>
      </c>
      <c r="G35" s="51">
        <v>262</v>
      </c>
      <c r="H35" s="206">
        <v>174</v>
      </c>
      <c r="I35" s="322"/>
      <c r="J35" s="160"/>
      <c r="K35" s="65"/>
      <c r="L35" s="49"/>
      <c r="M35" s="483"/>
      <c r="N35" s="52"/>
      <c r="O35" s="54">
        <v>4573</v>
      </c>
      <c r="P35" s="488">
        <v>11</v>
      </c>
      <c r="Q35" s="52">
        <v>33</v>
      </c>
      <c r="R35" s="23">
        <f t="shared" si="16"/>
        <v>267</v>
      </c>
      <c r="S35" s="24">
        <f t="shared" si="16"/>
        <v>652</v>
      </c>
      <c r="T35" s="62"/>
      <c r="U35" s="62"/>
      <c r="V35" s="62"/>
      <c r="W35" s="114">
        <f t="shared" ca="1" si="6"/>
        <v>137286</v>
      </c>
      <c r="X35" s="115">
        <f ca="1">IFERROR(('Main Tab'!$D$10-W35)/'Main Tab'!$D$10,1)</f>
        <v>0.22702806179901805</v>
      </c>
      <c r="Y35" s="110" t="s">
        <v>398</v>
      </c>
      <c r="Z35" s="221">
        <v>3</v>
      </c>
      <c r="AA35" s="49"/>
      <c r="AB35" s="49"/>
      <c r="AC35" s="483"/>
      <c r="AD35" s="104"/>
      <c r="AE35" s="106"/>
      <c r="AF35" s="108"/>
      <c r="AI35" s="83">
        <f t="shared" ca="1" si="15"/>
        <v>43606.166666666613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BBL Meter- 41465</v>
      </c>
      <c r="AP35" s="81">
        <f t="shared" si="0"/>
        <v>11</v>
      </c>
      <c r="AQ35" s="81">
        <f t="shared" si="0"/>
        <v>33</v>
      </c>
      <c r="AR35" s="81">
        <f t="shared" si="1"/>
        <v>4573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1.75</v>
      </c>
      <c r="AW35" s="81">
        <f t="shared" si="3"/>
        <v>262</v>
      </c>
      <c r="AX35" s="81">
        <f t="shared" si="3"/>
        <v>174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528</v>
      </c>
      <c r="BC35" s="81">
        <f t="shared" si="5"/>
        <v>174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43606.208333333278</v>
      </c>
      <c r="C36" s="205"/>
      <c r="D36" s="483">
        <v>522</v>
      </c>
      <c r="E36" s="51">
        <v>52</v>
      </c>
      <c r="F36" s="488">
        <v>1.75</v>
      </c>
      <c r="G36" s="51">
        <v>293</v>
      </c>
      <c r="H36" s="206">
        <v>180</v>
      </c>
      <c r="I36" s="322"/>
      <c r="J36" s="160"/>
      <c r="K36" s="65"/>
      <c r="L36" s="49"/>
      <c r="M36" s="483"/>
      <c r="N36" s="52"/>
      <c r="O36" s="54">
        <v>4906</v>
      </c>
      <c r="P36" s="488">
        <v>10</v>
      </c>
      <c r="Q36" s="52">
        <v>33</v>
      </c>
      <c r="R36" s="23">
        <f t="shared" si="16"/>
        <v>277</v>
      </c>
      <c r="S36" s="24">
        <f t="shared" si="16"/>
        <v>685</v>
      </c>
      <c r="T36" s="62"/>
      <c r="U36" s="62"/>
      <c r="V36" s="62"/>
      <c r="W36" s="114">
        <f t="shared" ca="1" si="6"/>
        <v>137253</v>
      </c>
      <c r="X36" s="115">
        <f ca="1">IFERROR(('Main Tab'!$D$10-W36)/'Main Tab'!$D$10,1)</f>
        <v>0.22721386424034953</v>
      </c>
      <c r="Y36" s="110"/>
      <c r="Z36" s="221">
        <v>4</v>
      </c>
      <c r="AA36" s="49">
        <v>8646501</v>
      </c>
      <c r="AB36" s="49" t="s">
        <v>170</v>
      </c>
      <c r="AC36" s="483">
        <v>234.13</v>
      </c>
      <c r="AD36" s="104" t="s">
        <v>179</v>
      </c>
      <c r="AE36" s="106">
        <v>49.5</v>
      </c>
      <c r="AF36" s="108">
        <v>2E-3</v>
      </c>
      <c r="AI36" s="83">
        <f t="shared" ca="1" si="15"/>
        <v>43606.208333333278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10</v>
      </c>
      <c r="AQ36" s="81">
        <f t="shared" si="0"/>
        <v>33</v>
      </c>
      <c r="AR36" s="81">
        <f t="shared" si="1"/>
        <v>4906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1.75</v>
      </c>
      <c r="AW36" s="81">
        <f t="shared" si="3"/>
        <v>293</v>
      </c>
      <c r="AX36" s="81">
        <f t="shared" si="3"/>
        <v>180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522</v>
      </c>
      <c r="BC36" s="81">
        <f t="shared" si="5"/>
        <v>180</v>
      </c>
      <c r="BD36" s="81">
        <f t="shared" si="10"/>
        <v>2E-3</v>
      </c>
      <c r="BE36" s="81">
        <f t="shared" si="11"/>
        <v>49.5</v>
      </c>
      <c r="BF36" s="84" t="str">
        <f t="shared" si="12"/>
        <v>Ticket No: 8646501 234.13 bbls sold</v>
      </c>
    </row>
    <row r="37" spans="2:58" ht="15.75" thickBot="1" x14ac:dyDescent="0.3">
      <c r="B37" s="190">
        <f t="shared" ca="1" si="14"/>
        <v>43606.249999999942</v>
      </c>
      <c r="C37" s="207"/>
      <c r="D37" s="208">
        <v>526</v>
      </c>
      <c r="E37" s="51">
        <v>52</v>
      </c>
      <c r="F37" s="488">
        <v>1.75</v>
      </c>
      <c r="G37" s="209">
        <v>275</v>
      </c>
      <c r="H37" s="216">
        <v>179</v>
      </c>
      <c r="I37" s="323"/>
      <c r="J37" s="161"/>
      <c r="K37" s="66"/>
      <c r="L37" s="55"/>
      <c r="M37" s="484"/>
      <c r="N37" s="58"/>
      <c r="O37" s="60">
        <v>4621</v>
      </c>
      <c r="P37" s="488">
        <v>11</v>
      </c>
      <c r="Q37" s="52">
        <v>31</v>
      </c>
      <c r="R37" s="25">
        <f t="shared" si="16"/>
        <v>288</v>
      </c>
      <c r="S37" s="26">
        <f t="shared" si="16"/>
        <v>716</v>
      </c>
      <c r="T37" s="63"/>
      <c r="U37" s="63"/>
      <c r="V37" s="63"/>
      <c r="W37" s="116">
        <f t="shared" ca="1" si="6"/>
        <v>137222</v>
      </c>
      <c r="X37" s="117">
        <f ca="1">IFERROR(('Main Tab'!$D$10-W37)/'Main Tab'!$D$10,1)</f>
        <v>0.22738840592766091</v>
      </c>
      <c r="Y37" s="221"/>
      <c r="Z37" s="221">
        <v>3</v>
      </c>
      <c r="AA37" s="55"/>
      <c r="AB37" s="55"/>
      <c r="AC37" s="484"/>
      <c r="AD37" s="105"/>
      <c r="AE37" s="107"/>
      <c r="AF37" s="109"/>
      <c r="AI37" s="85">
        <f t="shared" ca="1" si="15"/>
        <v>43606.249999999942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11</v>
      </c>
      <c r="AQ37" s="86">
        <f t="shared" si="0"/>
        <v>31</v>
      </c>
      <c r="AR37" s="86">
        <f t="shared" si="1"/>
        <v>4621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1.75</v>
      </c>
      <c r="AW37" s="86">
        <f t="shared" si="3"/>
        <v>275</v>
      </c>
      <c r="AX37" s="86">
        <f t="shared" si="3"/>
        <v>179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526</v>
      </c>
      <c r="BC37" s="86">
        <f t="shared" si="5"/>
        <v>179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85" t="s">
        <v>7</v>
      </c>
      <c r="D40" s="485" t="s">
        <v>117</v>
      </c>
      <c r="E40" s="485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87"/>
      <c r="E41" s="487"/>
      <c r="F41" s="622"/>
      <c r="G41" s="622"/>
      <c r="H41" s="623"/>
    </row>
    <row r="42" spans="2:58" x14ac:dyDescent="0.25">
      <c r="B42" s="54"/>
      <c r="C42" s="147"/>
      <c r="D42" s="483"/>
      <c r="E42" s="483"/>
      <c r="F42" s="612"/>
      <c r="G42" s="612"/>
      <c r="H42" s="613"/>
    </row>
    <row r="43" spans="2:58" x14ac:dyDescent="0.25">
      <c r="B43" s="54"/>
      <c r="C43" s="147"/>
      <c r="D43" s="483"/>
      <c r="E43" s="483"/>
      <c r="F43" s="612"/>
      <c r="G43" s="612"/>
      <c r="H43" s="613"/>
    </row>
    <row r="44" spans="2:58" x14ac:dyDescent="0.25">
      <c r="B44" s="54"/>
      <c r="C44" s="147"/>
      <c r="D44" s="483"/>
      <c r="E44" s="483"/>
      <c r="F44" s="612"/>
      <c r="G44" s="612"/>
      <c r="H44" s="613"/>
    </row>
    <row r="45" spans="2:58" x14ac:dyDescent="0.25">
      <c r="B45" s="54"/>
      <c r="C45" s="147"/>
      <c r="D45" s="483"/>
      <c r="E45" s="483"/>
      <c r="F45" s="612"/>
      <c r="G45" s="612"/>
      <c r="H45" s="613"/>
    </row>
    <row r="46" spans="2:58" x14ac:dyDescent="0.25">
      <c r="B46" s="54"/>
      <c r="C46" s="147"/>
      <c r="D46" s="483"/>
      <c r="E46" s="483"/>
      <c r="F46" s="612"/>
      <c r="G46" s="612"/>
      <c r="H46" s="613"/>
    </row>
    <row r="47" spans="2:58" x14ac:dyDescent="0.25">
      <c r="B47" s="54"/>
      <c r="C47" s="147"/>
      <c r="D47" s="483"/>
      <c r="E47" s="483"/>
      <c r="F47" s="612"/>
      <c r="G47" s="612"/>
      <c r="H47" s="613"/>
    </row>
    <row r="48" spans="2:58" x14ac:dyDescent="0.25">
      <c r="B48" s="54"/>
      <c r="C48" s="147"/>
      <c r="D48" s="483"/>
      <c r="E48" s="483"/>
      <c r="F48" s="612"/>
      <c r="G48" s="612"/>
      <c r="H48" s="613"/>
    </row>
    <row r="49" spans="2:8" x14ac:dyDescent="0.25">
      <c r="B49" s="54"/>
      <c r="C49" s="147"/>
      <c r="D49" s="483"/>
      <c r="E49" s="483"/>
      <c r="F49" s="612"/>
      <c r="G49" s="612"/>
      <c r="H49" s="613"/>
    </row>
    <row r="50" spans="2:8" x14ac:dyDescent="0.25">
      <c r="B50" s="54"/>
      <c r="C50" s="147"/>
      <c r="D50" s="483"/>
      <c r="E50" s="483"/>
      <c r="F50" s="612"/>
      <c r="G50" s="612"/>
      <c r="H50" s="613"/>
    </row>
    <row r="51" spans="2:8" x14ac:dyDescent="0.25">
      <c r="B51" s="54"/>
      <c r="C51" s="147"/>
      <c r="D51" s="483"/>
      <c r="E51" s="483"/>
      <c r="F51" s="612"/>
      <c r="G51" s="612"/>
      <c r="H51" s="613"/>
    </row>
    <row r="52" spans="2:8" x14ac:dyDescent="0.25">
      <c r="B52" s="54"/>
      <c r="C52" s="147"/>
      <c r="D52" s="483"/>
      <c r="E52" s="483"/>
      <c r="F52" s="612"/>
      <c r="G52" s="612"/>
      <c r="H52" s="613"/>
    </row>
    <row r="53" spans="2:8" x14ac:dyDescent="0.25">
      <c r="B53" s="54"/>
      <c r="C53" s="147"/>
      <c r="D53" s="483"/>
      <c r="E53" s="483"/>
      <c r="F53" s="612"/>
      <c r="G53" s="612"/>
      <c r="H53" s="613"/>
    </row>
    <row r="54" spans="2:8" x14ac:dyDescent="0.25">
      <c r="B54" s="54"/>
      <c r="C54" s="147"/>
      <c r="D54" s="483"/>
      <c r="E54" s="483"/>
      <c r="F54" s="612"/>
      <c r="G54" s="612"/>
      <c r="H54" s="613"/>
    </row>
    <row r="55" spans="2:8" x14ac:dyDescent="0.25">
      <c r="B55" s="54"/>
      <c r="C55" s="147"/>
      <c r="D55" s="483"/>
      <c r="E55" s="483"/>
      <c r="F55" s="612"/>
      <c r="G55" s="612"/>
      <c r="H55" s="613"/>
    </row>
    <row r="56" spans="2:8" x14ac:dyDescent="0.25">
      <c r="B56" s="54"/>
      <c r="C56" s="147"/>
      <c r="D56" s="483"/>
      <c r="E56" s="483"/>
      <c r="F56" s="612"/>
      <c r="G56" s="612"/>
      <c r="H56" s="613"/>
    </row>
    <row r="57" spans="2:8" x14ac:dyDescent="0.25">
      <c r="B57" s="54"/>
      <c r="C57" s="147"/>
      <c r="D57" s="483"/>
      <c r="E57" s="483"/>
      <c r="F57" s="612"/>
      <c r="G57" s="612"/>
      <c r="H57" s="613"/>
    </row>
    <row r="58" spans="2:8" x14ac:dyDescent="0.25">
      <c r="B58" s="54"/>
      <c r="C58" s="147"/>
      <c r="D58" s="483"/>
      <c r="E58" s="483"/>
      <c r="F58" s="612"/>
      <c r="G58" s="612"/>
      <c r="H58" s="613"/>
    </row>
    <row r="59" spans="2:8" x14ac:dyDescent="0.25">
      <c r="B59" s="54"/>
      <c r="C59" s="147"/>
      <c r="D59" s="483"/>
      <c r="E59" s="483"/>
      <c r="F59" s="612"/>
      <c r="G59" s="612"/>
      <c r="H59" s="613"/>
    </row>
    <row r="60" spans="2:8" x14ac:dyDescent="0.25">
      <c r="B60" s="54"/>
      <c r="C60" s="147"/>
      <c r="D60" s="483"/>
      <c r="E60" s="483"/>
      <c r="F60" s="612"/>
      <c r="G60" s="612"/>
      <c r="H60" s="613"/>
    </row>
    <row r="61" spans="2:8" x14ac:dyDescent="0.25">
      <c r="B61" s="54"/>
      <c r="C61" s="147"/>
      <c r="D61" s="483"/>
      <c r="E61" s="483"/>
      <c r="F61" s="612"/>
      <c r="G61" s="612"/>
      <c r="H61" s="613"/>
    </row>
    <row r="62" spans="2:8" x14ac:dyDescent="0.25">
      <c r="B62" s="54"/>
      <c r="C62" s="147"/>
      <c r="D62" s="483"/>
      <c r="E62" s="483"/>
      <c r="F62" s="612"/>
      <c r="G62" s="612"/>
      <c r="H62" s="613"/>
    </row>
    <row r="63" spans="2:8" x14ac:dyDescent="0.25">
      <c r="B63" s="54"/>
      <c r="C63" s="147"/>
      <c r="D63" s="483"/>
      <c r="E63" s="483"/>
      <c r="F63" s="612"/>
      <c r="G63" s="612"/>
      <c r="H63" s="613"/>
    </row>
    <row r="64" spans="2:8" x14ac:dyDescent="0.25">
      <c r="B64" s="54"/>
      <c r="C64" s="147"/>
      <c r="D64" s="483"/>
      <c r="E64" s="483"/>
      <c r="F64" s="612"/>
      <c r="G64" s="612"/>
      <c r="H64" s="613"/>
    </row>
    <row r="65" spans="2:8" x14ac:dyDescent="0.25">
      <c r="B65" s="54"/>
      <c r="C65" s="147"/>
      <c r="D65" s="483"/>
      <c r="E65" s="483"/>
      <c r="F65" s="612"/>
      <c r="G65" s="612"/>
      <c r="H65" s="613"/>
    </row>
    <row r="66" spans="2:8" x14ac:dyDescent="0.25">
      <c r="B66" s="54"/>
      <c r="C66" s="147"/>
      <c r="D66" s="483"/>
      <c r="E66" s="483"/>
      <c r="F66" s="612"/>
      <c r="G66" s="612"/>
      <c r="H66" s="613"/>
    </row>
    <row r="67" spans="2:8" x14ac:dyDescent="0.25">
      <c r="B67" s="54"/>
      <c r="C67" s="147"/>
      <c r="D67" s="483"/>
      <c r="E67" s="483"/>
      <c r="F67" s="612"/>
      <c r="G67" s="612"/>
      <c r="H67" s="613"/>
    </row>
    <row r="68" spans="2:8" x14ac:dyDescent="0.25">
      <c r="B68" s="54"/>
      <c r="C68" s="147"/>
      <c r="D68" s="483"/>
      <c r="E68" s="483"/>
      <c r="F68" s="612"/>
      <c r="G68" s="612"/>
      <c r="H68" s="613"/>
    </row>
    <row r="69" spans="2:8" x14ac:dyDescent="0.25">
      <c r="B69" s="54"/>
      <c r="C69" s="147"/>
      <c r="D69" s="483"/>
      <c r="E69" s="483"/>
      <c r="F69" s="612"/>
      <c r="G69" s="612"/>
      <c r="H69" s="613"/>
    </row>
    <row r="70" spans="2:8" x14ac:dyDescent="0.25">
      <c r="B70" s="54"/>
      <c r="C70" s="147"/>
      <c r="D70" s="483"/>
      <c r="E70" s="483"/>
      <c r="F70" s="612"/>
      <c r="G70" s="612"/>
      <c r="H70" s="613"/>
    </row>
    <row r="71" spans="2:8" x14ac:dyDescent="0.25">
      <c r="B71" s="54"/>
      <c r="C71" s="147"/>
      <c r="D71" s="483"/>
      <c r="E71" s="483"/>
      <c r="F71" s="612"/>
      <c r="G71" s="612"/>
      <c r="H71" s="613"/>
    </row>
    <row r="72" spans="2:8" x14ac:dyDescent="0.25">
      <c r="B72" s="54"/>
      <c r="C72" s="147"/>
      <c r="D72" s="483"/>
      <c r="E72" s="483"/>
      <c r="F72" s="612"/>
      <c r="G72" s="612"/>
      <c r="H72" s="613"/>
    </row>
    <row r="73" spans="2:8" x14ac:dyDescent="0.25">
      <c r="B73" s="54"/>
      <c r="C73" s="147"/>
      <c r="D73" s="483"/>
      <c r="E73" s="483"/>
      <c r="F73" s="612"/>
      <c r="G73" s="612"/>
      <c r="H73" s="613"/>
    </row>
    <row r="74" spans="2:8" x14ac:dyDescent="0.25">
      <c r="B74" s="54"/>
      <c r="C74" s="147"/>
      <c r="D74" s="483"/>
      <c r="E74" s="483"/>
      <c r="F74" s="612"/>
      <c r="G74" s="612"/>
      <c r="H74" s="613"/>
    </row>
    <row r="75" spans="2:8" x14ac:dyDescent="0.25">
      <c r="B75" s="54"/>
      <c r="C75" s="147"/>
      <c r="D75" s="483"/>
      <c r="E75" s="483"/>
      <c r="F75" s="612"/>
      <c r="G75" s="612"/>
      <c r="H75" s="613"/>
    </row>
    <row r="76" spans="2:8" x14ac:dyDescent="0.25">
      <c r="B76" s="54"/>
      <c r="C76" s="147"/>
      <c r="D76" s="483"/>
      <c r="E76" s="483"/>
      <c r="F76" s="612"/>
      <c r="G76" s="612"/>
      <c r="H76" s="613"/>
    </row>
    <row r="77" spans="2:8" x14ac:dyDescent="0.25">
      <c r="B77" s="54"/>
      <c r="C77" s="147"/>
      <c r="D77" s="483"/>
      <c r="E77" s="483"/>
      <c r="F77" s="612"/>
      <c r="G77" s="612"/>
      <c r="H77" s="613"/>
    </row>
    <row r="78" spans="2:8" x14ac:dyDescent="0.25">
      <c r="B78" s="54"/>
      <c r="C78" s="147"/>
      <c r="D78" s="483"/>
      <c r="E78" s="483"/>
      <c r="F78" s="612"/>
      <c r="G78" s="612"/>
      <c r="H78" s="613"/>
    </row>
    <row r="79" spans="2:8" x14ac:dyDescent="0.25">
      <c r="B79" s="54"/>
      <c r="C79" s="147"/>
      <c r="D79" s="483"/>
      <c r="E79" s="483"/>
      <c r="F79" s="612"/>
      <c r="G79" s="612"/>
      <c r="H79" s="613"/>
    </row>
    <row r="80" spans="2:8" x14ac:dyDescent="0.25">
      <c r="B80" s="54"/>
      <c r="C80" s="147"/>
      <c r="D80" s="483"/>
      <c r="E80" s="483"/>
      <c r="F80" s="612"/>
      <c r="G80" s="612"/>
      <c r="H80" s="613"/>
    </row>
    <row r="81" spans="2:8" x14ac:dyDescent="0.25">
      <c r="B81" s="54"/>
      <c r="C81" s="147"/>
      <c r="D81" s="483"/>
      <c r="E81" s="483"/>
      <c r="F81" s="612"/>
      <c r="G81" s="612"/>
      <c r="H81" s="613"/>
    </row>
    <row r="82" spans="2:8" x14ac:dyDescent="0.25">
      <c r="B82" s="54"/>
      <c r="C82" s="147"/>
      <c r="D82" s="483"/>
      <c r="E82" s="483"/>
      <c r="F82" s="612"/>
      <c r="G82" s="612"/>
      <c r="H82" s="613"/>
    </row>
    <row r="83" spans="2:8" x14ac:dyDescent="0.25">
      <c r="B83" s="54"/>
      <c r="C83" s="147"/>
      <c r="D83" s="483"/>
      <c r="E83" s="483"/>
      <c r="F83" s="612"/>
      <c r="G83" s="612"/>
      <c r="H83" s="613"/>
    </row>
    <row r="84" spans="2:8" x14ac:dyDescent="0.25">
      <c r="B84" s="54"/>
      <c r="C84" s="147"/>
      <c r="D84" s="483"/>
      <c r="E84" s="483"/>
      <c r="F84" s="612"/>
      <c r="G84" s="612"/>
      <c r="H84" s="613"/>
    </row>
    <row r="85" spans="2:8" x14ac:dyDescent="0.25">
      <c r="B85" s="54"/>
      <c r="C85" s="147"/>
      <c r="D85" s="483"/>
      <c r="E85" s="483"/>
      <c r="F85" s="612"/>
      <c r="G85" s="612"/>
      <c r="H85" s="613"/>
    </row>
    <row r="86" spans="2:8" x14ac:dyDescent="0.25">
      <c r="B86" s="54"/>
      <c r="C86" s="147"/>
      <c r="D86" s="483"/>
      <c r="E86" s="483"/>
      <c r="F86" s="612"/>
      <c r="G86" s="612"/>
      <c r="H86" s="613"/>
    </row>
    <row r="87" spans="2:8" x14ac:dyDescent="0.25">
      <c r="B87" s="54"/>
      <c r="C87" s="147"/>
      <c r="D87" s="483"/>
      <c r="E87" s="483"/>
      <c r="F87" s="612"/>
      <c r="G87" s="612"/>
      <c r="H87" s="613"/>
    </row>
    <row r="88" spans="2:8" x14ac:dyDescent="0.25">
      <c r="B88" s="54"/>
      <c r="C88" s="147"/>
      <c r="D88" s="483"/>
      <c r="E88" s="483"/>
      <c r="F88" s="612"/>
      <c r="G88" s="612"/>
      <c r="H88" s="613"/>
    </row>
    <row r="89" spans="2:8" x14ac:dyDescent="0.25">
      <c r="B89" s="54"/>
      <c r="C89" s="147"/>
      <c r="D89" s="483"/>
      <c r="E89" s="483"/>
      <c r="F89" s="612"/>
      <c r="G89" s="612"/>
      <c r="H89" s="613"/>
    </row>
    <row r="90" spans="2:8" x14ac:dyDescent="0.25">
      <c r="B90" s="54"/>
      <c r="C90" s="147"/>
      <c r="D90" s="483"/>
      <c r="E90" s="483"/>
      <c r="F90" s="612"/>
      <c r="G90" s="612"/>
      <c r="H90" s="613"/>
    </row>
    <row r="91" spans="2:8" x14ac:dyDescent="0.25">
      <c r="B91" s="54"/>
      <c r="C91" s="147"/>
      <c r="D91" s="483"/>
      <c r="E91" s="483"/>
      <c r="F91" s="612"/>
      <c r="G91" s="612"/>
      <c r="H91" s="613"/>
    </row>
    <row r="92" spans="2:8" x14ac:dyDescent="0.25">
      <c r="B92" s="54"/>
      <c r="C92" s="147"/>
      <c r="D92" s="483"/>
      <c r="E92" s="483"/>
      <c r="F92" s="612"/>
      <c r="G92" s="612"/>
      <c r="H92" s="613"/>
    </row>
    <row r="93" spans="2:8" x14ac:dyDescent="0.25">
      <c r="B93" s="54"/>
      <c r="C93" s="147"/>
      <c r="D93" s="483"/>
      <c r="E93" s="483"/>
      <c r="F93" s="612"/>
      <c r="G93" s="612"/>
      <c r="H93" s="613"/>
    </row>
    <row r="94" spans="2:8" x14ac:dyDescent="0.25">
      <c r="B94" s="54"/>
      <c r="C94" s="147"/>
      <c r="D94" s="483"/>
      <c r="E94" s="483"/>
      <c r="F94" s="612"/>
      <c r="G94" s="612"/>
      <c r="H94" s="613"/>
    </row>
    <row r="95" spans="2:8" x14ac:dyDescent="0.25">
      <c r="B95" s="54"/>
      <c r="C95" s="147"/>
      <c r="D95" s="483"/>
      <c r="E95" s="483"/>
      <c r="F95" s="612"/>
      <c r="G95" s="612"/>
      <c r="H95" s="613"/>
    </row>
    <row r="96" spans="2:8" x14ac:dyDescent="0.25">
      <c r="B96" s="54"/>
      <c r="C96" s="147"/>
      <c r="D96" s="483"/>
      <c r="E96" s="483"/>
      <c r="F96" s="612"/>
      <c r="G96" s="612"/>
      <c r="H96" s="613"/>
    </row>
    <row r="97" spans="2:8" x14ac:dyDescent="0.25">
      <c r="B97" s="54"/>
      <c r="C97" s="147"/>
      <c r="D97" s="483"/>
      <c r="E97" s="483"/>
      <c r="F97" s="612"/>
      <c r="G97" s="612"/>
      <c r="H97" s="613"/>
    </row>
    <row r="98" spans="2:8" x14ac:dyDescent="0.25">
      <c r="B98" s="54"/>
      <c r="C98" s="147"/>
      <c r="D98" s="483"/>
      <c r="E98" s="483"/>
      <c r="F98" s="612"/>
      <c r="G98" s="612"/>
      <c r="H98" s="613"/>
    </row>
    <row r="99" spans="2:8" x14ac:dyDescent="0.25">
      <c r="B99" s="54"/>
      <c r="C99" s="147"/>
      <c r="D99" s="483"/>
      <c r="E99" s="483"/>
      <c r="F99" s="612"/>
      <c r="G99" s="612"/>
      <c r="H99" s="613"/>
    </row>
    <row r="100" spans="2:8" ht="15.75" thickBot="1" x14ac:dyDescent="0.3">
      <c r="B100" s="60"/>
      <c r="C100" s="148"/>
      <c r="D100" s="484"/>
      <c r="E100" s="484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00000000-0002-0000-0A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30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0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7">
    <tabColor theme="1"/>
    <pageSetUpPr fitToPage="1"/>
  </sheetPr>
  <dimension ref="B1:BF101"/>
  <sheetViews>
    <sheetView showGridLines="0" zoomScaleNormal="100" zoomScaleSheetLayoutView="50" workbookViewId="0">
      <selection activeCell="P14" sqref="P14:Q1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43603</v>
      </c>
      <c r="N5" s="567" t="str">
        <f ca="1">"Oil Sales for "&amp;TEXT(L5,"MM-DD-YY")</f>
        <v>Oil Sales for 05-18-19</v>
      </c>
      <c r="O5" s="568"/>
      <c r="P5" s="96">
        <f>SUM(AC14:AC37)</f>
        <v>234.13</v>
      </c>
      <c r="Q5" s="10"/>
      <c r="R5" s="610" t="str">
        <f ca="1">"Flare Total For "&amp;TEXT(L5,"MM-DD-YY")</f>
        <v>Flare Total For 05-18-19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311</v>
      </c>
      <c r="M6" s="10"/>
      <c r="N6" s="571" t="str">
        <f ca="1">"Gas Sales for "&amp;TEXT(L5,"MM-DD-YY")</f>
        <v>Gas Sales for 05-18-19</v>
      </c>
      <c r="O6" s="572"/>
      <c r="P6" s="132">
        <v>4433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552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68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70" t="s">
        <v>3</v>
      </c>
      <c r="F11" s="470" t="s">
        <v>31</v>
      </c>
      <c r="G11" s="470" t="s">
        <v>32</v>
      </c>
      <c r="H11" s="47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70" t="s">
        <v>40</v>
      </c>
      <c r="N11" s="471" t="s">
        <v>42</v>
      </c>
      <c r="O11" s="38" t="s">
        <v>2</v>
      </c>
      <c r="P11" s="470" t="s">
        <v>6</v>
      </c>
      <c r="Q11" s="47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70" t="s">
        <v>6</v>
      </c>
      <c r="AD11" s="470" t="s">
        <v>102</v>
      </c>
      <c r="AE11" s="470" t="s">
        <v>50</v>
      </c>
      <c r="AF11" s="47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565</v>
      </c>
      <c r="E14" s="196">
        <v>50</v>
      </c>
      <c r="F14" s="196">
        <v>1.75</v>
      </c>
      <c r="G14" s="197">
        <v>176</v>
      </c>
      <c r="H14" s="204">
        <v>193</v>
      </c>
      <c r="I14" s="322"/>
      <c r="J14" s="160"/>
      <c r="K14" s="65"/>
      <c r="L14" s="49"/>
      <c r="M14" s="469"/>
      <c r="N14" s="52"/>
      <c r="O14" s="54">
        <v>4135</v>
      </c>
      <c r="P14" s="469">
        <v>12</v>
      </c>
      <c r="Q14" s="469">
        <v>20</v>
      </c>
      <c r="R14" s="21">
        <f>P14</f>
        <v>12</v>
      </c>
      <c r="S14" s="22">
        <f>Q14</f>
        <v>20</v>
      </c>
      <c r="T14" s="61"/>
      <c r="U14" s="61"/>
      <c r="V14" s="61"/>
      <c r="W14" s="112">
        <f ca="1">INDEX('Daily Totals'!$1:$1048576,MATCH(L5,'Daily Totals'!B:B)-1,17)</f>
        <v>139055</v>
      </c>
      <c r="X14" s="113">
        <f ca="1">IFERROR(('Main Tab'!$D$10-W14)/'Main Tab'!$D$10,1)</f>
        <v>0.21706792486824919</v>
      </c>
      <c r="Y14" s="218"/>
      <c r="Z14" s="220">
        <v>1</v>
      </c>
      <c r="AA14" s="49"/>
      <c r="AB14" s="49"/>
      <c r="AC14" s="469"/>
      <c r="AD14" s="104"/>
      <c r="AE14" s="106"/>
      <c r="AF14" s="108"/>
      <c r="AI14" s="83">
        <f ca="1">$L$5+B14</f>
        <v>43603.291666666664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20</v>
      </c>
      <c r="AR14" s="81">
        <f t="shared" ref="AR14:AR37" si="1">IF(O14="","",O14)</f>
        <v>4135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0.78125</v>
      </c>
      <c r="AV14" s="81">
        <f t="shared" ref="AV14:AZ37" si="3">IF(F14="","",F14)</f>
        <v>1.75</v>
      </c>
      <c r="AW14" s="81">
        <f t="shared" si="3"/>
        <v>176</v>
      </c>
      <c r="AX14" s="81">
        <f t="shared" si="3"/>
        <v>193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565</v>
      </c>
      <c r="BC14" s="81">
        <f t="shared" ref="BC14:BC37" si="5">IF(H14="","",H14)</f>
        <v>193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43603.333333333328</v>
      </c>
      <c r="C15" s="205"/>
      <c r="D15" s="469">
        <v>580</v>
      </c>
      <c r="E15" s="469">
        <v>50</v>
      </c>
      <c r="F15" s="469">
        <v>1.75</v>
      </c>
      <c r="G15" s="51">
        <v>212</v>
      </c>
      <c r="H15" s="206">
        <v>197</v>
      </c>
      <c r="I15" s="322"/>
      <c r="J15" s="160"/>
      <c r="K15" s="65"/>
      <c r="L15" s="49"/>
      <c r="M15" s="469"/>
      <c r="N15" s="52"/>
      <c r="O15" s="54">
        <v>4268</v>
      </c>
      <c r="P15" s="469">
        <v>12</v>
      </c>
      <c r="Q15" s="52">
        <v>21</v>
      </c>
      <c r="R15" s="23">
        <f>P15+R14</f>
        <v>24</v>
      </c>
      <c r="S15" s="24">
        <f>Q15+S14</f>
        <v>41</v>
      </c>
      <c r="T15" s="62"/>
      <c r="U15" s="62"/>
      <c r="V15" s="62"/>
      <c r="W15" s="114">
        <f t="shared" ref="W15:W37" ca="1" si="6">W14-Q15</f>
        <v>139034</v>
      </c>
      <c r="X15" s="115">
        <f ca="1">IFERROR(('Main Tab'!$D$10-W15)/'Main Tab'!$D$10,1)</f>
        <v>0.2171861627854601</v>
      </c>
      <c r="Y15" s="110"/>
      <c r="Z15" s="221">
        <v>2</v>
      </c>
      <c r="AA15" s="49"/>
      <c r="AB15" s="49"/>
      <c r="AC15" s="469"/>
      <c r="AD15" s="104"/>
      <c r="AE15" s="106"/>
      <c r="AF15" s="108"/>
      <c r="AI15" s="83">
        <f ca="1">B15</f>
        <v>43603.333333333328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12</v>
      </c>
      <c r="AQ15" s="81">
        <f t="shared" si="0"/>
        <v>21</v>
      </c>
      <c r="AR15" s="81">
        <f t="shared" si="1"/>
        <v>4268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1.75</v>
      </c>
      <c r="AW15" s="81">
        <f t="shared" si="3"/>
        <v>212</v>
      </c>
      <c r="AX15" s="81">
        <f t="shared" si="3"/>
        <v>197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580</v>
      </c>
      <c r="BC15" s="81">
        <f t="shared" si="5"/>
        <v>197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43603.374999999993</v>
      </c>
      <c r="C16" s="205"/>
      <c r="D16" s="469">
        <v>575</v>
      </c>
      <c r="E16" s="469">
        <v>50</v>
      </c>
      <c r="F16" s="469">
        <v>1.75</v>
      </c>
      <c r="G16" s="51">
        <v>218</v>
      </c>
      <c r="H16" s="206">
        <v>202</v>
      </c>
      <c r="I16" s="322"/>
      <c r="J16" s="160"/>
      <c r="K16" s="65"/>
      <c r="L16" s="49"/>
      <c r="M16" s="469"/>
      <c r="N16" s="52"/>
      <c r="O16" s="54">
        <v>4402</v>
      </c>
      <c r="P16" s="469">
        <v>14</v>
      </c>
      <c r="Q16" s="52">
        <v>20</v>
      </c>
      <c r="R16" s="23">
        <f t="shared" ref="R16:S31" si="13">P16+R15</f>
        <v>38</v>
      </c>
      <c r="S16" s="24">
        <f t="shared" si="13"/>
        <v>61</v>
      </c>
      <c r="T16" s="62"/>
      <c r="U16" s="62"/>
      <c r="V16" s="62"/>
      <c r="W16" s="114">
        <f t="shared" ca="1" si="6"/>
        <v>139014</v>
      </c>
      <c r="X16" s="115">
        <f ca="1">IFERROR(('Main Tab'!$D$10-W16)/'Main Tab'!$D$10,1)</f>
        <v>0.217298770325661</v>
      </c>
      <c r="Y16" s="110"/>
      <c r="Z16" s="221">
        <v>2</v>
      </c>
      <c r="AA16" s="49"/>
      <c r="AB16" s="49"/>
      <c r="AC16" s="469"/>
      <c r="AD16" s="104"/>
      <c r="AE16" s="106"/>
      <c r="AF16" s="108"/>
      <c r="AI16" s="83">
        <f ca="1">B16</f>
        <v>43603.374999999993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14</v>
      </c>
      <c r="AQ16" s="81">
        <f t="shared" si="0"/>
        <v>20</v>
      </c>
      <c r="AR16" s="81">
        <f t="shared" si="1"/>
        <v>4402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1.75</v>
      </c>
      <c r="AW16" s="81">
        <f t="shared" si="3"/>
        <v>218</v>
      </c>
      <c r="AX16" s="81">
        <f t="shared" si="3"/>
        <v>202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575</v>
      </c>
      <c r="BC16" s="81">
        <f t="shared" si="5"/>
        <v>202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43603.416666666657</v>
      </c>
      <c r="C17" s="205"/>
      <c r="D17" s="469">
        <v>564</v>
      </c>
      <c r="E17" s="469">
        <v>50</v>
      </c>
      <c r="F17" s="469">
        <v>1.75</v>
      </c>
      <c r="G17" s="51">
        <v>208</v>
      </c>
      <c r="H17" s="206">
        <v>206</v>
      </c>
      <c r="I17" s="322"/>
      <c r="J17" s="160"/>
      <c r="K17" s="65"/>
      <c r="L17" s="49"/>
      <c r="M17" s="469"/>
      <c r="N17" s="52"/>
      <c r="O17" s="54">
        <v>4456</v>
      </c>
      <c r="P17" s="469">
        <v>15</v>
      </c>
      <c r="Q17" s="52">
        <v>21</v>
      </c>
      <c r="R17" s="23">
        <f t="shared" si="13"/>
        <v>53</v>
      </c>
      <c r="S17" s="24">
        <f>Q17+S16</f>
        <v>82</v>
      </c>
      <c r="T17" s="62"/>
      <c r="U17" s="172"/>
      <c r="V17" s="62"/>
      <c r="W17" s="114">
        <f t="shared" ca="1" si="6"/>
        <v>138993</v>
      </c>
      <c r="X17" s="115">
        <f ca="1">IFERROR(('Main Tab'!$D$10-W17)/'Main Tab'!$D$10,1)</f>
        <v>0.21741700824287194</v>
      </c>
      <c r="Y17" s="110"/>
      <c r="Z17" s="221">
        <v>2</v>
      </c>
      <c r="AA17" s="49"/>
      <c r="AB17" s="49"/>
      <c r="AC17" s="469"/>
      <c r="AD17" s="104"/>
      <c r="AE17" s="106"/>
      <c r="AF17" s="108"/>
      <c r="AI17" s="83">
        <f t="shared" ref="AI17:AI37" ca="1" si="15">B17</f>
        <v>43603.416666666657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15</v>
      </c>
      <c r="AQ17" s="81">
        <f t="shared" si="0"/>
        <v>21</v>
      </c>
      <c r="AR17" s="81">
        <f t="shared" si="1"/>
        <v>4456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1.75</v>
      </c>
      <c r="AW17" s="81">
        <f t="shared" si="3"/>
        <v>208</v>
      </c>
      <c r="AX17" s="81">
        <f t="shared" si="3"/>
        <v>206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564</v>
      </c>
      <c r="BC17" s="81">
        <f t="shared" si="5"/>
        <v>206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43603.458333333321</v>
      </c>
      <c r="C18" s="205"/>
      <c r="D18" s="469">
        <v>566</v>
      </c>
      <c r="E18" s="51">
        <v>50</v>
      </c>
      <c r="F18" s="469">
        <v>1.75</v>
      </c>
      <c r="G18" s="51">
        <v>218</v>
      </c>
      <c r="H18" s="206">
        <v>205</v>
      </c>
      <c r="I18" s="322"/>
      <c r="J18" s="160"/>
      <c r="K18" s="65"/>
      <c r="L18" s="49"/>
      <c r="M18" s="469"/>
      <c r="N18" s="52"/>
      <c r="O18" s="54">
        <v>4554</v>
      </c>
      <c r="P18" s="469">
        <v>13</v>
      </c>
      <c r="Q18" s="52">
        <v>21</v>
      </c>
      <c r="R18" s="23">
        <f t="shared" si="13"/>
        <v>66</v>
      </c>
      <c r="S18" s="24">
        <f t="shared" si="13"/>
        <v>103</v>
      </c>
      <c r="T18" s="62"/>
      <c r="U18" s="62"/>
      <c r="V18" s="62"/>
      <c r="W18" s="114">
        <f t="shared" ca="1" si="6"/>
        <v>138972</v>
      </c>
      <c r="X18" s="115">
        <f ca="1">IFERROR(('Main Tab'!$D$10-W18)/'Main Tab'!$D$10,1)</f>
        <v>0.21753524616008288</v>
      </c>
      <c r="Y18" s="110"/>
      <c r="Z18" s="221">
        <v>3</v>
      </c>
      <c r="AA18" s="49"/>
      <c r="AB18" s="49"/>
      <c r="AC18" s="469"/>
      <c r="AD18" s="104"/>
      <c r="AE18" s="106"/>
      <c r="AF18" s="108"/>
      <c r="AI18" s="83">
        <f t="shared" ca="1" si="15"/>
        <v>43603.458333333321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13</v>
      </c>
      <c r="AQ18" s="81">
        <f t="shared" si="0"/>
        <v>21</v>
      </c>
      <c r="AR18" s="81">
        <f t="shared" si="1"/>
        <v>4554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1.75</v>
      </c>
      <c r="AW18" s="81">
        <f t="shared" si="3"/>
        <v>218</v>
      </c>
      <c r="AX18" s="81">
        <f t="shared" si="3"/>
        <v>205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566</v>
      </c>
      <c r="BC18" s="81">
        <f t="shared" si="5"/>
        <v>205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43603.499999999985</v>
      </c>
      <c r="C19" s="205"/>
      <c r="D19" s="469">
        <v>570</v>
      </c>
      <c r="E19" s="51">
        <v>50</v>
      </c>
      <c r="F19" s="469">
        <v>1.75</v>
      </c>
      <c r="G19" s="51">
        <v>199</v>
      </c>
      <c r="H19" s="206">
        <v>198</v>
      </c>
      <c r="I19" s="322"/>
      <c r="J19" s="160"/>
      <c r="K19" s="65"/>
      <c r="L19" s="49"/>
      <c r="M19" s="469"/>
      <c r="N19" s="52"/>
      <c r="O19" s="54">
        <v>4275</v>
      </c>
      <c r="P19" s="469">
        <v>15</v>
      </c>
      <c r="Q19" s="52">
        <v>22</v>
      </c>
      <c r="R19" s="23">
        <f t="shared" si="13"/>
        <v>81</v>
      </c>
      <c r="S19" s="24">
        <f t="shared" si="13"/>
        <v>125</v>
      </c>
      <c r="T19" s="62"/>
      <c r="U19" s="62"/>
      <c r="V19" s="62"/>
      <c r="W19" s="114">
        <f t="shared" ca="1" si="6"/>
        <v>138950</v>
      </c>
      <c r="X19" s="115">
        <f ca="1">IFERROR(('Main Tab'!$D$10-W19)/'Main Tab'!$D$10,1)</f>
        <v>0.21765911445430386</v>
      </c>
      <c r="Y19" s="110"/>
      <c r="Z19" s="221">
        <v>3</v>
      </c>
      <c r="AA19" s="49"/>
      <c r="AB19" s="49"/>
      <c r="AC19" s="469"/>
      <c r="AD19" s="104"/>
      <c r="AE19" s="106"/>
      <c r="AF19" s="108"/>
      <c r="AI19" s="83">
        <f t="shared" ca="1" si="15"/>
        <v>43603.499999999985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15</v>
      </c>
      <c r="AQ19" s="81">
        <f t="shared" si="0"/>
        <v>22</v>
      </c>
      <c r="AR19" s="81">
        <f t="shared" si="1"/>
        <v>4275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1.75</v>
      </c>
      <c r="AW19" s="81">
        <f t="shared" si="3"/>
        <v>199</v>
      </c>
      <c r="AX19" s="81">
        <f t="shared" si="3"/>
        <v>198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570</v>
      </c>
      <c r="BC19" s="81">
        <f t="shared" si="5"/>
        <v>198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43603.54166666665</v>
      </c>
      <c r="C20" s="205"/>
      <c r="D20" s="469">
        <v>568</v>
      </c>
      <c r="E20" s="51">
        <v>50</v>
      </c>
      <c r="F20" s="469">
        <v>1.75</v>
      </c>
      <c r="G20" s="51">
        <v>214</v>
      </c>
      <c r="H20" s="206">
        <v>208</v>
      </c>
      <c r="I20" s="322"/>
      <c r="J20" s="160"/>
      <c r="K20" s="65"/>
      <c r="L20" s="49"/>
      <c r="M20" s="469"/>
      <c r="N20" s="52"/>
      <c r="O20" s="54">
        <v>4507</v>
      </c>
      <c r="P20" s="469">
        <v>13</v>
      </c>
      <c r="Q20" s="52">
        <v>21</v>
      </c>
      <c r="R20" s="23">
        <f t="shared" si="13"/>
        <v>94</v>
      </c>
      <c r="S20" s="24">
        <f t="shared" si="13"/>
        <v>146</v>
      </c>
      <c r="T20" s="62"/>
      <c r="U20" s="62"/>
      <c r="V20" s="62"/>
      <c r="W20" s="114">
        <f t="shared" ca="1" si="6"/>
        <v>138929</v>
      </c>
      <c r="X20" s="115">
        <f ca="1">IFERROR(('Main Tab'!$D$10-W20)/'Main Tab'!$D$10,1)</f>
        <v>0.2177773523715148</v>
      </c>
      <c r="Y20" s="110"/>
      <c r="Z20" s="221">
        <v>2</v>
      </c>
      <c r="AA20" s="49"/>
      <c r="AB20" s="49"/>
      <c r="AC20" s="469"/>
      <c r="AD20" s="104"/>
      <c r="AE20" s="106"/>
      <c r="AF20" s="108"/>
      <c r="AI20" s="83">
        <f t="shared" ca="1" si="15"/>
        <v>43603.54166666665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13</v>
      </c>
      <c r="AQ20" s="81">
        <f t="shared" si="0"/>
        <v>21</v>
      </c>
      <c r="AR20" s="81">
        <f t="shared" si="1"/>
        <v>4507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1.75</v>
      </c>
      <c r="AW20" s="81">
        <f t="shared" si="3"/>
        <v>214</v>
      </c>
      <c r="AX20" s="81">
        <f t="shared" si="3"/>
        <v>208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568</v>
      </c>
      <c r="BC20" s="81">
        <f t="shared" si="5"/>
        <v>208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43603.583333333314</v>
      </c>
      <c r="C21" s="205"/>
      <c r="D21" s="469">
        <v>566</v>
      </c>
      <c r="E21" s="51">
        <v>50</v>
      </c>
      <c r="F21" s="469">
        <v>1.75</v>
      </c>
      <c r="G21" s="51">
        <v>181</v>
      </c>
      <c r="H21" s="206">
        <v>220</v>
      </c>
      <c r="I21" s="322"/>
      <c r="J21" s="160"/>
      <c r="K21" s="65"/>
      <c r="L21" s="49"/>
      <c r="M21" s="469"/>
      <c r="N21" s="52"/>
      <c r="O21" s="54">
        <v>4297</v>
      </c>
      <c r="P21" s="469">
        <v>13</v>
      </c>
      <c r="Q21" s="52">
        <v>19</v>
      </c>
      <c r="R21" s="23">
        <f t="shared" si="13"/>
        <v>107</v>
      </c>
      <c r="S21" s="24">
        <f t="shared" si="13"/>
        <v>165</v>
      </c>
      <c r="T21" s="62"/>
      <c r="U21" s="62"/>
      <c r="V21" s="62"/>
      <c r="W21" s="114">
        <f t="shared" ca="1" si="6"/>
        <v>138910</v>
      </c>
      <c r="X21" s="115">
        <f ca="1">IFERROR(('Main Tab'!$D$10-W21)/'Main Tab'!$D$10,1)</f>
        <v>0.21788432953470566</v>
      </c>
      <c r="Y21" s="110"/>
      <c r="Z21" s="221">
        <v>1</v>
      </c>
      <c r="AA21" s="49"/>
      <c r="AB21" s="49"/>
      <c r="AC21" s="469"/>
      <c r="AD21" s="104"/>
      <c r="AE21" s="106"/>
      <c r="AF21" s="108"/>
      <c r="AI21" s="83">
        <f t="shared" ca="1" si="15"/>
        <v>43603.583333333314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13</v>
      </c>
      <c r="AQ21" s="81">
        <f t="shared" si="0"/>
        <v>19</v>
      </c>
      <c r="AR21" s="81">
        <f t="shared" si="1"/>
        <v>4297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1.75</v>
      </c>
      <c r="AW21" s="81">
        <f t="shared" si="3"/>
        <v>181</v>
      </c>
      <c r="AX21" s="81">
        <f t="shared" si="3"/>
        <v>220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566</v>
      </c>
      <c r="BC21" s="81">
        <f t="shared" si="5"/>
        <v>220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43603.624999999978</v>
      </c>
      <c r="C22" s="205"/>
      <c r="D22" s="469">
        <v>570</v>
      </c>
      <c r="E22" s="51">
        <v>50</v>
      </c>
      <c r="F22" s="469">
        <v>1.75</v>
      </c>
      <c r="G22" s="51">
        <v>210</v>
      </c>
      <c r="H22" s="206">
        <v>206</v>
      </c>
      <c r="I22" s="322"/>
      <c r="J22" s="160"/>
      <c r="K22" s="65"/>
      <c r="L22" s="49"/>
      <c r="M22" s="469"/>
      <c r="N22" s="52"/>
      <c r="O22" s="54">
        <v>4539</v>
      </c>
      <c r="P22" s="469">
        <v>12</v>
      </c>
      <c r="Q22" s="52">
        <v>18</v>
      </c>
      <c r="R22" s="23">
        <f t="shared" si="13"/>
        <v>119</v>
      </c>
      <c r="S22" s="24">
        <f t="shared" si="13"/>
        <v>183</v>
      </c>
      <c r="T22" s="62"/>
      <c r="U22" s="62"/>
      <c r="V22" s="62"/>
      <c r="W22" s="114">
        <f t="shared" ca="1" si="6"/>
        <v>138892</v>
      </c>
      <c r="X22" s="115">
        <f ca="1">IFERROR(('Main Tab'!$D$10-W22)/'Main Tab'!$D$10,1)</f>
        <v>0.21798567632088645</v>
      </c>
      <c r="Y22" s="110"/>
      <c r="Z22" s="221">
        <v>2</v>
      </c>
      <c r="AA22" s="49"/>
      <c r="AB22" s="49"/>
      <c r="AC22" s="469"/>
      <c r="AD22" s="104"/>
      <c r="AE22" s="106"/>
      <c r="AF22" s="108"/>
      <c r="AI22" s="83">
        <f t="shared" ca="1" si="15"/>
        <v>43603.624999999978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12</v>
      </c>
      <c r="AQ22" s="81">
        <f t="shared" si="0"/>
        <v>18</v>
      </c>
      <c r="AR22" s="81">
        <f t="shared" si="1"/>
        <v>4539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1.75</v>
      </c>
      <c r="AW22" s="81">
        <f t="shared" si="3"/>
        <v>210</v>
      </c>
      <c r="AX22" s="81">
        <f t="shared" si="3"/>
        <v>206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570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43603.666666666642</v>
      </c>
      <c r="C23" s="205"/>
      <c r="D23" s="469">
        <v>566</v>
      </c>
      <c r="E23" s="51">
        <v>50</v>
      </c>
      <c r="F23" s="469">
        <v>1.75</v>
      </c>
      <c r="G23" s="51">
        <v>190</v>
      </c>
      <c r="H23" s="206">
        <v>215</v>
      </c>
      <c r="I23" s="322"/>
      <c r="J23" s="160"/>
      <c r="K23" s="65"/>
      <c r="L23" s="49"/>
      <c r="M23" s="469"/>
      <c r="N23" s="52"/>
      <c r="O23" s="54">
        <v>4468</v>
      </c>
      <c r="P23" s="469">
        <v>13</v>
      </c>
      <c r="Q23" s="52">
        <v>20</v>
      </c>
      <c r="R23" s="23">
        <f t="shared" si="13"/>
        <v>132</v>
      </c>
      <c r="S23" s="24">
        <f t="shared" si="13"/>
        <v>203</v>
      </c>
      <c r="T23" s="62"/>
      <c r="U23" s="62"/>
      <c r="V23" s="62"/>
      <c r="W23" s="114">
        <f t="shared" ca="1" si="6"/>
        <v>138872</v>
      </c>
      <c r="X23" s="115">
        <f ca="1">IFERROR(('Main Tab'!$D$10-W23)/'Main Tab'!$D$10,1)</f>
        <v>0.21809828386108734</v>
      </c>
      <c r="Y23" s="110"/>
      <c r="Z23" s="221">
        <v>1</v>
      </c>
      <c r="AA23" s="49"/>
      <c r="AB23" s="49"/>
      <c r="AC23" s="469"/>
      <c r="AD23" s="104"/>
      <c r="AE23" s="106"/>
      <c r="AF23" s="108"/>
      <c r="AI23" s="83">
        <f t="shared" ca="1" si="15"/>
        <v>43603.666666666642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13</v>
      </c>
      <c r="AQ23" s="81">
        <f t="shared" si="0"/>
        <v>20</v>
      </c>
      <c r="AR23" s="81">
        <f t="shared" si="1"/>
        <v>4468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1.75</v>
      </c>
      <c r="AW23" s="81">
        <f t="shared" si="3"/>
        <v>190</v>
      </c>
      <c r="AX23" s="81">
        <f t="shared" si="3"/>
        <v>215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566</v>
      </c>
      <c r="BC23" s="81">
        <f t="shared" si="5"/>
        <v>215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43603.708333333307</v>
      </c>
      <c r="C24" s="205"/>
      <c r="D24" s="469">
        <v>563</v>
      </c>
      <c r="E24" s="51">
        <v>50</v>
      </c>
      <c r="F24" s="469">
        <v>1.75</v>
      </c>
      <c r="G24" s="51">
        <v>208</v>
      </c>
      <c r="H24" s="206">
        <v>210</v>
      </c>
      <c r="I24" s="322"/>
      <c r="J24" s="160"/>
      <c r="K24" s="65"/>
      <c r="L24" s="49"/>
      <c r="M24" s="469"/>
      <c r="N24" s="52"/>
      <c r="O24" s="54">
        <v>4989</v>
      </c>
      <c r="P24" s="469">
        <v>13</v>
      </c>
      <c r="Q24" s="52">
        <v>26</v>
      </c>
      <c r="R24" s="23">
        <f t="shared" si="13"/>
        <v>145</v>
      </c>
      <c r="S24" s="24">
        <f t="shared" si="13"/>
        <v>229</v>
      </c>
      <c r="T24" s="62"/>
      <c r="U24" s="62"/>
      <c r="V24" s="62"/>
      <c r="W24" s="114">
        <f t="shared" ca="1" si="6"/>
        <v>138846</v>
      </c>
      <c r="X24" s="115">
        <f ca="1">IFERROR(('Main Tab'!$D$10-W24)/'Main Tab'!$D$10,1)</f>
        <v>0.21824467366334849</v>
      </c>
      <c r="Y24" s="110"/>
      <c r="Z24" s="221">
        <v>2</v>
      </c>
      <c r="AA24" s="49"/>
      <c r="AB24" s="49"/>
      <c r="AC24" s="469"/>
      <c r="AD24" s="104"/>
      <c r="AE24" s="106"/>
      <c r="AF24" s="108"/>
      <c r="AI24" s="83">
        <f t="shared" ca="1" si="15"/>
        <v>43603.708333333307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13</v>
      </c>
      <c r="AQ24" s="81">
        <f t="shared" si="0"/>
        <v>26</v>
      </c>
      <c r="AR24" s="81">
        <f t="shared" si="1"/>
        <v>4989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1.75</v>
      </c>
      <c r="AW24" s="81">
        <f t="shared" si="3"/>
        <v>208</v>
      </c>
      <c r="AX24" s="81">
        <f t="shared" si="3"/>
        <v>210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563</v>
      </c>
      <c r="BC24" s="81">
        <f t="shared" si="5"/>
        <v>210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43603.749999999971</v>
      </c>
      <c r="C25" s="205"/>
      <c r="D25" s="469">
        <v>563</v>
      </c>
      <c r="E25" s="51">
        <v>50</v>
      </c>
      <c r="F25" s="469">
        <v>1.75</v>
      </c>
      <c r="G25" s="51">
        <v>221</v>
      </c>
      <c r="H25" s="206">
        <v>203</v>
      </c>
      <c r="I25" s="322"/>
      <c r="J25" s="160"/>
      <c r="K25" s="65"/>
      <c r="L25" s="49"/>
      <c r="M25" s="469"/>
      <c r="N25" s="52"/>
      <c r="O25" s="54">
        <v>5125</v>
      </c>
      <c r="P25" s="469">
        <v>12</v>
      </c>
      <c r="Q25" s="52">
        <v>25</v>
      </c>
      <c r="R25" s="23">
        <f t="shared" si="13"/>
        <v>157</v>
      </c>
      <c r="S25" s="24">
        <f t="shared" si="13"/>
        <v>254</v>
      </c>
      <c r="T25" s="62"/>
      <c r="U25" s="62"/>
      <c r="V25" s="62"/>
      <c r="W25" s="114">
        <f t="shared" ca="1" si="6"/>
        <v>138821</v>
      </c>
      <c r="X25" s="115">
        <f ca="1">IFERROR(('Main Tab'!$D$10-W25)/'Main Tab'!$D$10,1)</f>
        <v>0.21838543308859962</v>
      </c>
      <c r="Y25" s="110"/>
      <c r="Z25" s="221">
        <v>2</v>
      </c>
      <c r="AA25" s="49"/>
      <c r="AB25" s="49"/>
      <c r="AC25" s="469"/>
      <c r="AD25" s="104"/>
      <c r="AE25" s="106"/>
      <c r="AF25" s="108"/>
      <c r="AI25" s="83">
        <f t="shared" ca="1" si="15"/>
        <v>43603.749999999971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12</v>
      </c>
      <c r="AQ25" s="81">
        <f t="shared" si="0"/>
        <v>25</v>
      </c>
      <c r="AR25" s="81">
        <f t="shared" si="1"/>
        <v>5125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1.75</v>
      </c>
      <c r="AW25" s="81">
        <f t="shared" si="3"/>
        <v>221</v>
      </c>
      <c r="AX25" s="81">
        <f t="shared" si="3"/>
        <v>203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563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43603.791666666635</v>
      </c>
      <c r="C26" s="205"/>
      <c r="D26" s="469">
        <v>561</v>
      </c>
      <c r="E26" s="196">
        <v>50</v>
      </c>
      <c r="F26" s="196">
        <v>1.75</v>
      </c>
      <c r="G26" s="51">
        <v>215</v>
      </c>
      <c r="H26" s="206">
        <v>204</v>
      </c>
      <c r="I26" s="322"/>
      <c r="J26" s="160"/>
      <c r="K26" s="65"/>
      <c r="L26" s="49"/>
      <c r="M26" s="469"/>
      <c r="N26" s="52"/>
      <c r="O26" s="54">
        <v>4410</v>
      </c>
      <c r="P26" s="474">
        <v>12</v>
      </c>
      <c r="Q26" s="52">
        <v>23</v>
      </c>
      <c r="R26" s="23">
        <f t="shared" si="13"/>
        <v>169</v>
      </c>
      <c r="S26" s="24">
        <f t="shared" si="13"/>
        <v>277</v>
      </c>
      <c r="T26" s="62"/>
      <c r="U26" s="62"/>
      <c r="V26" s="62"/>
      <c r="W26" s="114">
        <f t="shared" ca="1" si="6"/>
        <v>138798</v>
      </c>
      <c r="X26" s="115">
        <f ca="1">IFERROR(('Main Tab'!$D$10-W26)/'Main Tab'!$D$10,1)</f>
        <v>0.21851493175983064</v>
      </c>
      <c r="Y26" s="110"/>
      <c r="Z26" s="220">
        <v>1</v>
      </c>
      <c r="AA26" s="49"/>
      <c r="AB26" s="49"/>
      <c r="AC26" s="469"/>
      <c r="AD26" s="104"/>
      <c r="AE26" s="106"/>
      <c r="AF26" s="108"/>
      <c r="AI26" s="83">
        <f t="shared" ca="1" si="15"/>
        <v>43603.791666666635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12</v>
      </c>
      <c r="AQ26" s="81">
        <f t="shared" si="0"/>
        <v>23</v>
      </c>
      <c r="AR26" s="81">
        <f t="shared" si="1"/>
        <v>4410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1.75</v>
      </c>
      <c r="AW26" s="81">
        <f t="shared" si="3"/>
        <v>215</v>
      </c>
      <c r="AX26" s="81">
        <f t="shared" si="3"/>
        <v>204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561</v>
      </c>
      <c r="BC26" s="81">
        <f t="shared" si="5"/>
        <v>204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43603.833333333299</v>
      </c>
      <c r="C27" s="205"/>
      <c r="D27" s="469">
        <v>564</v>
      </c>
      <c r="E27" s="474">
        <v>50</v>
      </c>
      <c r="F27" s="474">
        <v>1.75</v>
      </c>
      <c r="G27" s="51">
        <v>221</v>
      </c>
      <c r="H27" s="206">
        <v>195</v>
      </c>
      <c r="I27" s="322"/>
      <c r="J27" s="160"/>
      <c r="K27" s="65"/>
      <c r="L27" s="49"/>
      <c r="M27" s="469"/>
      <c r="N27" s="52"/>
      <c r="O27" s="54">
        <v>4396</v>
      </c>
      <c r="P27" s="474">
        <v>14</v>
      </c>
      <c r="Q27" s="52">
        <v>25</v>
      </c>
      <c r="R27" s="23">
        <f t="shared" si="13"/>
        <v>183</v>
      </c>
      <c r="S27" s="24">
        <f t="shared" si="13"/>
        <v>302</v>
      </c>
      <c r="T27" s="62"/>
      <c r="U27" s="62"/>
      <c r="V27" s="62"/>
      <c r="W27" s="114">
        <f t="shared" ca="1" si="6"/>
        <v>138773</v>
      </c>
      <c r="X27" s="115">
        <f ca="1">IFERROR(('Main Tab'!$D$10-W27)/'Main Tab'!$D$10,1)</f>
        <v>0.21865569118508174</v>
      </c>
      <c r="Y27" s="110"/>
      <c r="Z27" s="221">
        <v>2</v>
      </c>
      <c r="AA27" s="49"/>
      <c r="AB27" s="49"/>
      <c r="AC27" s="469"/>
      <c r="AD27" s="104"/>
      <c r="AE27" s="106"/>
      <c r="AF27" s="108"/>
      <c r="AI27" s="83">
        <f t="shared" ca="1" si="15"/>
        <v>43603.833333333299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14</v>
      </c>
      <c r="AQ27" s="81">
        <f t="shared" si="0"/>
        <v>25</v>
      </c>
      <c r="AR27" s="81">
        <f t="shared" si="1"/>
        <v>4396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1.75</v>
      </c>
      <c r="AW27" s="81">
        <f t="shared" si="3"/>
        <v>221</v>
      </c>
      <c r="AX27" s="81">
        <f t="shared" si="3"/>
        <v>195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564</v>
      </c>
      <c r="BC27" s="81">
        <f t="shared" si="5"/>
        <v>195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43603.874999999964</v>
      </c>
      <c r="C28" s="205"/>
      <c r="D28" s="469">
        <v>565</v>
      </c>
      <c r="E28" s="474">
        <v>50</v>
      </c>
      <c r="F28" s="474">
        <v>1.75</v>
      </c>
      <c r="G28" s="51">
        <v>223</v>
      </c>
      <c r="H28" s="206">
        <v>196</v>
      </c>
      <c r="I28" s="322"/>
      <c r="J28" s="160"/>
      <c r="K28" s="65"/>
      <c r="L28" s="49"/>
      <c r="M28" s="469"/>
      <c r="N28" s="52"/>
      <c r="O28" s="54">
        <v>4498</v>
      </c>
      <c r="P28" s="474">
        <v>15</v>
      </c>
      <c r="Q28" s="52">
        <v>24</v>
      </c>
      <c r="R28" s="23">
        <f t="shared" si="13"/>
        <v>198</v>
      </c>
      <c r="S28" s="24">
        <f t="shared" si="13"/>
        <v>326</v>
      </c>
      <c r="T28" s="62"/>
      <c r="U28" s="62"/>
      <c r="V28" s="62"/>
      <c r="W28" s="114">
        <f t="shared" ca="1" si="6"/>
        <v>138749</v>
      </c>
      <c r="X28" s="115">
        <f ca="1">IFERROR(('Main Tab'!$D$10-W28)/'Main Tab'!$D$10,1)</f>
        <v>0.21879082023332283</v>
      </c>
      <c r="Y28" s="110"/>
      <c r="Z28" s="221">
        <v>2</v>
      </c>
      <c r="AA28" s="49"/>
      <c r="AB28" s="49"/>
      <c r="AC28" s="469"/>
      <c r="AD28" s="104"/>
      <c r="AE28" s="106"/>
      <c r="AF28" s="108"/>
      <c r="AI28" s="83">
        <f t="shared" ca="1" si="15"/>
        <v>43603.874999999964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15</v>
      </c>
      <c r="AQ28" s="81">
        <f t="shared" si="0"/>
        <v>24</v>
      </c>
      <c r="AR28" s="81">
        <f t="shared" si="1"/>
        <v>4498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1.75</v>
      </c>
      <c r="AW28" s="81">
        <f t="shared" si="3"/>
        <v>223</v>
      </c>
      <c r="AX28" s="81">
        <f t="shared" si="3"/>
        <v>196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565</v>
      </c>
      <c r="BC28" s="81">
        <f t="shared" si="5"/>
        <v>196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43603.916666666628</v>
      </c>
      <c r="C29" s="205"/>
      <c r="D29" s="469">
        <v>562</v>
      </c>
      <c r="E29" s="474">
        <v>50</v>
      </c>
      <c r="F29" s="474">
        <v>1.75</v>
      </c>
      <c r="G29" s="51">
        <v>222</v>
      </c>
      <c r="H29" s="206">
        <v>198</v>
      </c>
      <c r="I29" s="322"/>
      <c r="J29" s="160"/>
      <c r="K29" s="65"/>
      <c r="L29" s="49"/>
      <c r="M29" s="469"/>
      <c r="N29" s="52"/>
      <c r="O29" s="54">
        <v>4472</v>
      </c>
      <c r="P29" s="474">
        <v>13</v>
      </c>
      <c r="Q29" s="52">
        <v>24</v>
      </c>
      <c r="R29" s="23">
        <f t="shared" si="13"/>
        <v>211</v>
      </c>
      <c r="S29" s="24">
        <f t="shared" si="13"/>
        <v>350</v>
      </c>
      <c r="T29" s="62"/>
      <c r="U29" s="62"/>
      <c r="V29" s="62"/>
      <c r="W29" s="114">
        <f t="shared" ca="1" si="6"/>
        <v>138725</v>
      </c>
      <c r="X29" s="115">
        <f ca="1">IFERROR(('Main Tab'!$D$10-W29)/'Main Tab'!$D$10,1)</f>
        <v>0.21892594928156389</v>
      </c>
      <c r="Y29" s="110"/>
      <c r="Z29" s="221">
        <v>2</v>
      </c>
      <c r="AA29" s="49"/>
      <c r="AB29" s="49"/>
      <c r="AC29" s="469"/>
      <c r="AD29" s="104"/>
      <c r="AE29" s="106"/>
      <c r="AF29" s="108"/>
      <c r="AI29" s="83">
        <f t="shared" ca="1" si="15"/>
        <v>43603.916666666628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13</v>
      </c>
      <c r="AQ29" s="81">
        <f t="shared" si="0"/>
        <v>24</v>
      </c>
      <c r="AR29" s="81">
        <f t="shared" si="1"/>
        <v>4472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1.75</v>
      </c>
      <c r="AW29" s="81">
        <f t="shared" si="3"/>
        <v>222</v>
      </c>
      <c r="AX29" s="81">
        <f t="shared" si="3"/>
        <v>198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562</v>
      </c>
      <c r="BC29" s="81">
        <f t="shared" si="5"/>
        <v>198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43603.958333333292</v>
      </c>
      <c r="C30" s="205"/>
      <c r="D30" s="469">
        <v>562</v>
      </c>
      <c r="E30" s="51">
        <v>50</v>
      </c>
      <c r="F30" s="474">
        <v>1.75</v>
      </c>
      <c r="G30" s="51">
        <v>218</v>
      </c>
      <c r="H30" s="206">
        <v>198</v>
      </c>
      <c r="I30" s="322"/>
      <c r="J30" s="160"/>
      <c r="K30" s="65"/>
      <c r="L30" s="49"/>
      <c r="M30" s="469"/>
      <c r="N30" s="52"/>
      <c r="O30" s="54">
        <v>4444</v>
      </c>
      <c r="P30" s="474">
        <v>14</v>
      </c>
      <c r="Q30" s="52">
        <v>27</v>
      </c>
      <c r="R30" s="23">
        <f t="shared" si="13"/>
        <v>225</v>
      </c>
      <c r="S30" s="24">
        <f t="shared" si="13"/>
        <v>377</v>
      </c>
      <c r="T30" s="62"/>
      <c r="U30" s="62"/>
      <c r="V30" s="62"/>
      <c r="W30" s="114">
        <f t="shared" ca="1" si="6"/>
        <v>138698</v>
      </c>
      <c r="X30" s="115">
        <f ca="1">IFERROR(('Main Tab'!$D$10-W30)/'Main Tab'!$D$10,1)</f>
        <v>0.2190779694608351</v>
      </c>
      <c r="Y30" s="110"/>
      <c r="Z30" s="221">
        <v>3</v>
      </c>
      <c r="AA30" s="49"/>
      <c r="AB30" s="49"/>
      <c r="AC30" s="469"/>
      <c r="AD30" s="104"/>
      <c r="AE30" s="106"/>
      <c r="AF30" s="108"/>
      <c r="AI30" s="83">
        <f t="shared" ca="1" si="15"/>
        <v>43603.958333333292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14</v>
      </c>
      <c r="AQ30" s="81">
        <f t="shared" si="0"/>
        <v>27</v>
      </c>
      <c r="AR30" s="81">
        <f t="shared" si="1"/>
        <v>4444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1.75</v>
      </c>
      <c r="AW30" s="81">
        <f t="shared" si="3"/>
        <v>218</v>
      </c>
      <c r="AX30" s="81">
        <f t="shared" si="3"/>
        <v>198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562</v>
      </c>
      <c r="BC30" s="81">
        <f t="shared" si="5"/>
        <v>198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43603.999999999956</v>
      </c>
      <c r="C31" s="205"/>
      <c r="D31" s="469">
        <v>561</v>
      </c>
      <c r="E31" s="51">
        <v>50</v>
      </c>
      <c r="F31" s="474">
        <v>1.75</v>
      </c>
      <c r="G31" s="51">
        <v>214</v>
      </c>
      <c r="H31" s="206">
        <v>199</v>
      </c>
      <c r="I31" s="322"/>
      <c r="J31" s="160"/>
      <c r="K31" s="65"/>
      <c r="L31" s="49"/>
      <c r="M31" s="469"/>
      <c r="N31" s="52"/>
      <c r="O31" s="54">
        <v>4408</v>
      </c>
      <c r="P31" s="474">
        <v>13</v>
      </c>
      <c r="Q31" s="52">
        <v>26</v>
      </c>
      <c r="R31" s="23">
        <f t="shared" si="13"/>
        <v>238</v>
      </c>
      <c r="S31" s="24">
        <f t="shared" si="13"/>
        <v>403</v>
      </c>
      <c r="T31" s="62"/>
      <c r="U31" s="62"/>
      <c r="V31" s="62"/>
      <c r="W31" s="114">
        <f t="shared" ca="1" si="6"/>
        <v>138672</v>
      </c>
      <c r="X31" s="115">
        <f ca="1">IFERROR(('Main Tab'!$D$10-W31)/'Main Tab'!$D$10,1)</f>
        <v>0.21922435926309625</v>
      </c>
      <c r="Y31" s="110"/>
      <c r="Z31" s="221">
        <v>3</v>
      </c>
      <c r="AA31" s="49"/>
      <c r="AB31" s="49"/>
      <c r="AC31" s="469"/>
      <c r="AD31" s="104"/>
      <c r="AE31" s="106"/>
      <c r="AF31" s="108"/>
      <c r="AI31" s="83">
        <f t="shared" ca="1" si="15"/>
        <v>43603.999999999956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13</v>
      </c>
      <c r="AQ31" s="81">
        <f t="shared" si="0"/>
        <v>26</v>
      </c>
      <c r="AR31" s="81">
        <f t="shared" si="1"/>
        <v>4408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1.75</v>
      </c>
      <c r="AW31" s="81">
        <f t="shared" si="3"/>
        <v>214</v>
      </c>
      <c r="AX31" s="81">
        <f t="shared" si="3"/>
        <v>199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561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43604.041666666621</v>
      </c>
      <c r="C32" s="205"/>
      <c r="D32" s="469">
        <v>569</v>
      </c>
      <c r="E32" s="51">
        <v>50</v>
      </c>
      <c r="F32" s="474">
        <v>1.75</v>
      </c>
      <c r="G32" s="51">
        <v>222</v>
      </c>
      <c r="H32" s="206">
        <v>199</v>
      </c>
      <c r="I32" s="322"/>
      <c r="J32" s="160"/>
      <c r="K32" s="65"/>
      <c r="L32" s="49"/>
      <c r="M32" s="469"/>
      <c r="N32" s="52"/>
      <c r="O32" s="54">
        <v>4488</v>
      </c>
      <c r="P32" s="474">
        <v>13</v>
      </c>
      <c r="Q32" s="52">
        <v>25</v>
      </c>
      <c r="R32" s="23">
        <f t="shared" ref="R32:S37" si="16">P32+R31</f>
        <v>251</v>
      </c>
      <c r="S32" s="24">
        <f t="shared" si="16"/>
        <v>428</v>
      </c>
      <c r="T32" s="62"/>
      <c r="U32" s="62"/>
      <c r="V32" s="62"/>
      <c r="W32" s="114">
        <f t="shared" ca="1" si="6"/>
        <v>138647</v>
      </c>
      <c r="X32" s="115">
        <f ca="1">IFERROR(('Main Tab'!$D$10-W32)/'Main Tab'!$D$10,1)</f>
        <v>0.21936511868834738</v>
      </c>
      <c r="Y32" s="110" t="s">
        <v>387</v>
      </c>
      <c r="Z32" s="221">
        <v>2</v>
      </c>
      <c r="AA32" s="49">
        <v>8608601</v>
      </c>
      <c r="AB32" s="49" t="s">
        <v>170</v>
      </c>
      <c r="AC32" s="469">
        <v>234.13</v>
      </c>
      <c r="AD32" s="104" t="s">
        <v>179</v>
      </c>
      <c r="AE32" s="106">
        <v>49</v>
      </c>
      <c r="AF32" s="108">
        <v>2E-3</v>
      </c>
      <c r="AI32" s="83">
        <f t="shared" ca="1" si="15"/>
        <v>43604.041666666621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Water Pumped-594</v>
      </c>
      <c r="AP32" s="81">
        <f t="shared" si="0"/>
        <v>13</v>
      </c>
      <c r="AQ32" s="81">
        <f t="shared" si="0"/>
        <v>25</v>
      </c>
      <c r="AR32" s="81">
        <f t="shared" si="1"/>
        <v>4488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1.75</v>
      </c>
      <c r="AW32" s="81">
        <f t="shared" si="3"/>
        <v>222</v>
      </c>
      <c r="AX32" s="81">
        <f t="shared" si="3"/>
        <v>199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569</v>
      </c>
      <c r="BC32" s="81">
        <f t="shared" si="5"/>
        <v>199</v>
      </c>
      <c r="BD32" s="81">
        <f t="shared" si="10"/>
        <v>2E-3</v>
      </c>
      <c r="BE32" s="81">
        <f t="shared" si="11"/>
        <v>49</v>
      </c>
      <c r="BF32" s="84" t="str">
        <f t="shared" si="12"/>
        <v>Ticket No: 8608601 234.13 bbls sold</v>
      </c>
    </row>
    <row r="33" spans="2:58" x14ac:dyDescent="0.25">
      <c r="B33" s="189">
        <f t="shared" ca="1" si="14"/>
        <v>43604.083333333285</v>
      </c>
      <c r="C33" s="205"/>
      <c r="D33" s="469">
        <v>561</v>
      </c>
      <c r="E33" s="51">
        <v>50</v>
      </c>
      <c r="F33" s="474">
        <v>1.75</v>
      </c>
      <c r="G33" s="51">
        <v>221</v>
      </c>
      <c r="H33" s="206">
        <v>197</v>
      </c>
      <c r="I33" s="322"/>
      <c r="J33" s="160"/>
      <c r="K33" s="65"/>
      <c r="L33" s="49"/>
      <c r="M33" s="469"/>
      <c r="N33" s="52"/>
      <c r="O33" s="54">
        <v>4457</v>
      </c>
      <c r="P33" s="474">
        <v>12</v>
      </c>
      <c r="Q33" s="52">
        <v>24</v>
      </c>
      <c r="R33" s="23">
        <f t="shared" si="16"/>
        <v>263</v>
      </c>
      <c r="S33" s="24">
        <f t="shared" si="16"/>
        <v>452</v>
      </c>
      <c r="T33" s="62"/>
      <c r="U33" s="62"/>
      <c r="V33" s="62"/>
      <c r="W33" s="114">
        <f t="shared" ca="1" si="6"/>
        <v>138623</v>
      </c>
      <c r="X33" s="115">
        <f ca="1">IFERROR(('Main Tab'!$D$10-W33)/'Main Tab'!$D$10,1)</f>
        <v>0.21950024773658844</v>
      </c>
      <c r="Y33" s="110" t="s">
        <v>388</v>
      </c>
      <c r="Z33" s="221">
        <v>1</v>
      </c>
      <c r="AA33" s="49"/>
      <c r="AB33" s="49"/>
      <c r="AC33" s="469"/>
      <c r="AD33" s="104"/>
      <c r="AE33" s="106"/>
      <c r="AF33" s="108"/>
      <c r="AI33" s="83">
        <f t="shared" ca="1" si="15"/>
        <v>43604.083333333285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Accum-180907</v>
      </c>
      <c r="AP33" s="81">
        <f t="shared" si="0"/>
        <v>12</v>
      </c>
      <c r="AQ33" s="81">
        <f t="shared" si="0"/>
        <v>24</v>
      </c>
      <c r="AR33" s="81">
        <f t="shared" si="1"/>
        <v>4457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1.75</v>
      </c>
      <c r="AW33" s="81">
        <f t="shared" si="3"/>
        <v>221</v>
      </c>
      <c r="AX33" s="81">
        <f t="shared" si="3"/>
        <v>197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561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43604.124999999949</v>
      </c>
      <c r="C34" s="205"/>
      <c r="D34" s="469">
        <v>559</v>
      </c>
      <c r="E34" s="51">
        <v>50</v>
      </c>
      <c r="F34" s="474">
        <v>1.75</v>
      </c>
      <c r="G34" s="51">
        <v>222</v>
      </c>
      <c r="H34" s="206">
        <v>195</v>
      </c>
      <c r="I34" s="322"/>
      <c r="J34" s="160"/>
      <c r="K34" s="65"/>
      <c r="L34" s="49"/>
      <c r="M34" s="469"/>
      <c r="N34" s="52"/>
      <c r="O34" s="54">
        <v>4471</v>
      </c>
      <c r="P34" s="474">
        <v>13</v>
      </c>
      <c r="Q34" s="52">
        <v>26</v>
      </c>
      <c r="R34" s="23">
        <f t="shared" si="16"/>
        <v>276</v>
      </c>
      <c r="S34" s="24">
        <f t="shared" si="16"/>
        <v>478</v>
      </c>
      <c r="T34" s="62"/>
      <c r="U34" s="62"/>
      <c r="V34" s="62"/>
      <c r="W34" s="114">
        <f t="shared" ca="1" si="6"/>
        <v>138597</v>
      </c>
      <c r="X34" s="115">
        <f ca="1">IFERROR(('Main Tab'!$D$10-W34)/'Main Tab'!$D$10,1)</f>
        <v>0.21964663753884961</v>
      </c>
      <c r="Y34" s="110" t="s">
        <v>389</v>
      </c>
      <c r="Z34" s="221">
        <v>2</v>
      </c>
      <c r="AA34" s="49"/>
      <c r="AB34" s="49"/>
      <c r="AC34" s="469"/>
      <c r="AD34" s="104"/>
      <c r="AE34" s="106"/>
      <c r="AF34" s="108"/>
      <c r="AI34" s="83">
        <f t="shared" ca="1" si="15"/>
        <v>43604.124999999949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#1- 1'4  OT #2-  4'5</v>
      </c>
      <c r="AP34" s="81">
        <f t="shared" si="0"/>
        <v>13</v>
      </c>
      <c r="AQ34" s="81">
        <f t="shared" si="0"/>
        <v>26</v>
      </c>
      <c r="AR34" s="81">
        <f t="shared" si="1"/>
        <v>4471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1.75</v>
      </c>
      <c r="AW34" s="81">
        <f t="shared" si="3"/>
        <v>222</v>
      </c>
      <c r="AX34" s="81">
        <f t="shared" si="3"/>
        <v>195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559</v>
      </c>
      <c r="BC34" s="81">
        <f t="shared" si="5"/>
        <v>195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43604.166666666613</v>
      </c>
      <c r="C35" s="205"/>
      <c r="D35" s="469">
        <v>556</v>
      </c>
      <c r="E35" s="51">
        <v>50</v>
      </c>
      <c r="F35" s="474">
        <v>1.75</v>
      </c>
      <c r="G35" s="51">
        <v>235</v>
      </c>
      <c r="H35" s="206">
        <v>194</v>
      </c>
      <c r="I35" s="322"/>
      <c r="J35" s="160"/>
      <c r="K35" s="65"/>
      <c r="L35" s="49"/>
      <c r="M35" s="469"/>
      <c r="N35" s="52"/>
      <c r="O35" s="54">
        <v>4519</v>
      </c>
      <c r="P35" s="474">
        <v>13</v>
      </c>
      <c r="Q35" s="52">
        <v>26</v>
      </c>
      <c r="R35" s="23">
        <f t="shared" si="16"/>
        <v>289</v>
      </c>
      <c r="S35" s="24">
        <f t="shared" si="16"/>
        <v>504</v>
      </c>
      <c r="T35" s="62"/>
      <c r="U35" s="62"/>
      <c r="V35" s="62"/>
      <c r="W35" s="114">
        <f t="shared" ca="1" si="6"/>
        <v>138571</v>
      </c>
      <c r="X35" s="115">
        <f ca="1">IFERROR(('Main Tab'!$D$10-W35)/'Main Tab'!$D$10,1)</f>
        <v>0.21979302734111075</v>
      </c>
      <c r="Y35" s="110" t="s">
        <v>390</v>
      </c>
      <c r="Z35" s="221">
        <v>1</v>
      </c>
      <c r="AA35" s="49"/>
      <c r="AB35" s="49"/>
      <c r="AC35" s="469"/>
      <c r="AD35" s="104"/>
      <c r="AE35" s="106"/>
      <c r="AF35" s="108"/>
      <c r="AI35" s="83">
        <f t="shared" ca="1" si="15"/>
        <v>43604.166666666613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BBL Meter- 40234</v>
      </c>
      <c r="AP35" s="81">
        <f t="shared" si="0"/>
        <v>13</v>
      </c>
      <c r="AQ35" s="81">
        <f t="shared" si="0"/>
        <v>26</v>
      </c>
      <c r="AR35" s="81">
        <f t="shared" si="1"/>
        <v>4519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1.75</v>
      </c>
      <c r="AW35" s="81">
        <f t="shared" si="3"/>
        <v>235</v>
      </c>
      <c r="AX35" s="81">
        <f t="shared" si="3"/>
        <v>194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556</v>
      </c>
      <c r="BC35" s="81">
        <f t="shared" si="5"/>
        <v>194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43604.208333333278</v>
      </c>
      <c r="C36" s="205"/>
      <c r="D36" s="469">
        <v>574</v>
      </c>
      <c r="E36" s="51">
        <v>50</v>
      </c>
      <c r="F36" s="474">
        <v>1.75</v>
      </c>
      <c r="G36" s="51">
        <v>226</v>
      </c>
      <c r="H36" s="206">
        <v>194</v>
      </c>
      <c r="I36" s="322"/>
      <c r="J36" s="160"/>
      <c r="K36" s="65"/>
      <c r="L36" s="49"/>
      <c r="M36" s="469"/>
      <c r="N36" s="52"/>
      <c r="O36" s="54">
        <v>4460</v>
      </c>
      <c r="P36" s="474">
        <v>12</v>
      </c>
      <c r="Q36" s="52">
        <v>24</v>
      </c>
      <c r="R36" s="23">
        <f t="shared" si="16"/>
        <v>301</v>
      </c>
      <c r="S36" s="24">
        <f t="shared" si="16"/>
        <v>528</v>
      </c>
      <c r="T36" s="62"/>
      <c r="U36" s="62"/>
      <c r="V36" s="62"/>
      <c r="W36" s="114">
        <f t="shared" ca="1" si="6"/>
        <v>138547</v>
      </c>
      <c r="X36" s="115">
        <f ca="1">IFERROR(('Main Tab'!$D$10-W36)/'Main Tab'!$D$10,1)</f>
        <v>0.21992815638935184</v>
      </c>
      <c r="Y36" s="110"/>
      <c r="Z36" s="221">
        <v>2</v>
      </c>
      <c r="AA36" s="49"/>
      <c r="AB36" s="49"/>
      <c r="AC36" s="469"/>
      <c r="AD36" s="104"/>
      <c r="AE36" s="106"/>
      <c r="AF36" s="108"/>
      <c r="AI36" s="83">
        <f t="shared" ca="1" si="15"/>
        <v>43604.208333333278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12</v>
      </c>
      <c r="AQ36" s="81">
        <f t="shared" si="0"/>
        <v>24</v>
      </c>
      <c r="AR36" s="81">
        <f t="shared" si="1"/>
        <v>4460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1.75</v>
      </c>
      <c r="AW36" s="81">
        <f t="shared" si="3"/>
        <v>226</v>
      </c>
      <c r="AX36" s="81">
        <f t="shared" si="3"/>
        <v>194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574</v>
      </c>
      <c r="BC36" s="81">
        <f t="shared" si="5"/>
        <v>194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43604.249999999942</v>
      </c>
      <c r="C37" s="207"/>
      <c r="D37" s="208">
        <v>570</v>
      </c>
      <c r="E37" s="51">
        <v>50</v>
      </c>
      <c r="F37" s="474">
        <v>1.75</v>
      </c>
      <c r="G37" s="209">
        <v>242</v>
      </c>
      <c r="H37" s="216">
        <v>194</v>
      </c>
      <c r="I37" s="323"/>
      <c r="J37" s="161"/>
      <c r="K37" s="66"/>
      <c r="L37" s="55"/>
      <c r="M37" s="473"/>
      <c r="N37" s="58"/>
      <c r="O37" s="60">
        <v>4629</v>
      </c>
      <c r="P37" s="473">
        <v>10</v>
      </c>
      <c r="Q37" s="58">
        <v>24</v>
      </c>
      <c r="R37" s="25">
        <f t="shared" si="16"/>
        <v>311</v>
      </c>
      <c r="S37" s="26">
        <f t="shared" si="16"/>
        <v>552</v>
      </c>
      <c r="T37" s="63"/>
      <c r="U37" s="63"/>
      <c r="V37" s="63"/>
      <c r="W37" s="116">
        <f t="shared" ca="1" si="6"/>
        <v>138523</v>
      </c>
      <c r="X37" s="117">
        <f ca="1">IFERROR(('Main Tab'!$D$10-W37)/'Main Tab'!$D$10,1)</f>
        <v>0.2200632854375929</v>
      </c>
      <c r="Y37" s="221"/>
      <c r="Z37" s="221">
        <v>2</v>
      </c>
      <c r="AA37" s="55"/>
      <c r="AB37" s="55"/>
      <c r="AC37" s="473"/>
      <c r="AD37" s="105"/>
      <c r="AE37" s="107"/>
      <c r="AF37" s="109"/>
      <c r="AI37" s="85">
        <f t="shared" ca="1" si="15"/>
        <v>43604.249999999942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10</v>
      </c>
      <c r="AQ37" s="86">
        <f t="shared" si="0"/>
        <v>24</v>
      </c>
      <c r="AR37" s="86">
        <f t="shared" si="1"/>
        <v>4629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1.75</v>
      </c>
      <c r="AW37" s="86">
        <f t="shared" si="3"/>
        <v>242</v>
      </c>
      <c r="AX37" s="86">
        <f t="shared" si="3"/>
        <v>194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570</v>
      </c>
      <c r="BC37" s="86">
        <f t="shared" si="5"/>
        <v>194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70" t="s">
        <v>7</v>
      </c>
      <c r="D40" s="470" t="s">
        <v>117</v>
      </c>
      <c r="E40" s="470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72"/>
      <c r="E41" s="472"/>
      <c r="F41" s="622"/>
      <c r="G41" s="622"/>
      <c r="H41" s="623"/>
    </row>
    <row r="42" spans="2:58" x14ac:dyDescent="0.25">
      <c r="B42" s="54"/>
      <c r="C42" s="147"/>
      <c r="D42" s="469"/>
      <c r="E42" s="469"/>
      <c r="F42" s="612"/>
      <c r="G42" s="612"/>
      <c r="H42" s="613"/>
    </row>
    <row r="43" spans="2:58" x14ac:dyDescent="0.25">
      <c r="B43" s="54"/>
      <c r="C43" s="147"/>
      <c r="D43" s="469"/>
      <c r="E43" s="469"/>
      <c r="F43" s="612"/>
      <c r="G43" s="612"/>
      <c r="H43" s="613"/>
    </row>
    <row r="44" spans="2:58" x14ac:dyDescent="0.25">
      <c r="B44" s="54"/>
      <c r="C44" s="147"/>
      <c r="D44" s="469"/>
      <c r="E44" s="469"/>
      <c r="F44" s="612"/>
      <c r="G44" s="612"/>
      <c r="H44" s="613"/>
    </row>
    <row r="45" spans="2:58" x14ac:dyDescent="0.25">
      <c r="B45" s="54"/>
      <c r="C45" s="147"/>
      <c r="D45" s="469"/>
      <c r="E45" s="469"/>
      <c r="F45" s="612"/>
      <c r="G45" s="612"/>
      <c r="H45" s="613"/>
    </row>
    <row r="46" spans="2:58" x14ac:dyDescent="0.25">
      <c r="B46" s="54"/>
      <c r="C46" s="147"/>
      <c r="D46" s="469"/>
      <c r="E46" s="469"/>
      <c r="F46" s="612"/>
      <c r="G46" s="612"/>
      <c r="H46" s="613"/>
    </row>
    <row r="47" spans="2:58" x14ac:dyDescent="0.25">
      <c r="B47" s="54"/>
      <c r="C47" s="147"/>
      <c r="D47" s="469"/>
      <c r="E47" s="469"/>
      <c r="F47" s="612"/>
      <c r="G47" s="612"/>
      <c r="H47" s="613"/>
    </row>
    <row r="48" spans="2:58" x14ac:dyDescent="0.25">
      <c r="B48" s="54"/>
      <c r="C48" s="147"/>
      <c r="D48" s="469"/>
      <c r="E48" s="469"/>
      <c r="F48" s="612"/>
      <c r="G48" s="612"/>
      <c r="H48" s="613"/>
    </row>
    <row r="49" spans="2:8" x14ac:dyDescent="0.25">
      <c r="B49" s="54"/>
      <c r="C49" s="147"/>
      <c r="D49" s="469"/>
      <c r="E49" s="469"/>
      <c r="F49" s="612"/>
      <c r="G49" s="612"/>
      <c r="H49" s="613"/>
    </row>
    <row r="50" spans="2:8" x14ac:dyDescent="0.25">
      <c r="B50" s="54"/>
      <c r="C50" s="147"/>
      <c r="D50" s="469"/>
      <c r="E50" s="469"/>
      <c r="F50" s="612"/>
      <c r="G50" s="612"/>
      <c r="H50" s="613"/>
    </row>
    <row r="51" spans="2:8" x14ac:dyDescent="0.25">
      <c r="B51" s="54"/>
      <c r="C51" s="147"/>
      <c r="D51" s="469"/>
      <c r="E51" s="469"/>
      <c r="F51" s="612"/>
      <c r="G51" s="612"/>
      <c r="H51" s="613"/>
    </row>
    <row r="52" spans="2:8" x14ac:dyDescent="0.25">
      <c r="B52" s="54"/>
      <c r="C52" s="147"/>
      <c r="D52" s="469"/>
      <c r="E52" s="469"/>
      <c r="F52" s="612"/>
      <c r="G52" s="612"/>
      <c r="H52" s="613"/>
    </row>
    <row r="53" spans="2:8" x14ac:dyDescent="0.25">
      <c r="B53" s="54"/>
      <c r="C53" s="147"/>
      <c r="D53" s="469"/>
      <c r="E53" s="469"/>
      <c r="F53" s="612"/>
      <c r="G53" s="612"/>
      <c r="H53" s="613"/>
    </row>
    <row r="54" spans="2:8" x14ac:dyDescent="0.25">
      <c r="B54" s="54"/>
      <c r="C54" s="147"/>
      <c r="D54" s="469"/>
      <c r="E54" s="469"/>
      <c r="F54" s="612"/>
      <c r="G54" s="612"/>
      <c r="H54" s="613"/>
    </row>
    <row r="55" spans="2:8" x14ac:dyDescent="0.25">
      <c r="B55" s="54"/>
      <c r="C55" s="147"/>
      <c r="D55" s="469"/>
      <c r="E55" s="469"/>
      <c r="F55" s="612"/>
      <c r="G55" s="612"/>
      <c r="H55" s="613"/>
    </row>
    <row r="56" spans="2:8" x14ac:dyDescent="0.25">
      <c r="B56" s="54"/>
      <c r="C56" s="147"/>
      <c r="D56" s="469"/>
      <c r="E56" s="469"/>
      <c r="F56" s="612"/>
      <c r="G56" s="612"/>
      <c r="H56" s="613"/>
    </row>
    <row r="57" spans="2:8" x14ac:dyDescent="0.25">
      <c r="B57" s="54"/>
      <c r="C57" s="147"/>
      <c r="D57" s="469"/>
      <c r="E57" s="469"/>
      <c r="F57" s="612"/>
      <c r="G57" s="612"/>
      <c r="H57" s="613"/>
    </row>
    <row r="58" spans="2:8" x14ac:dyDescent="0.25">
      <c r="B58" s="54"/>
      <c r="C58" s="147"/>
      <c r="D58" s="469"/>
      <c r="E58" s="469"/>
      <c r="F58" s="612"/>
      <c r="G58" s="612"/>
      <c r="H58" s="613"/>
    </row>
    <row r="59" spans="2:8" x14ac:dyDescent="0.25">
      <c r="B59" s="54"/>
      <c r="C59" s="147"/>
      <c r="D59" s="469"/>
      <c r="E59" s="469"/>
      <c r="F59" s="612"/>
      <c r="G59" s="612"/>
      <c r="H59" s="613"/>
    </row>
    <row r="60" spans="2:8" x14ac:dyDescent="0.25">
      <c r="B60" s="54"/>
      <c r="C60" s="147"/>
      <c r="D60" s="469"/>
      <c r="E60" s="469"/>
      <c r="F60" s="612"/>
      <c r="G60" s="612"/>
      <c r="H60" s="613"/>
    </row>
    <row r="61" spans="2:8" x14ac:dyDescent="0.25">
      <c r="B61" s="54"/>
      <c r="C61" s="147"/>
      <c r="D61" s="469"/>
      <c r="E61" s="469"/>
      <c r="F61" s="612"/>
      <c r="G61" s="612"/>
      <c r="H61" s="613"/>
    </row>
    <row r="62" spans="2:8" x14ac:dyDescent="0.25">
      <c r="B62" s="54"/>
      <c r="C62" s="147"/>
      <c r="D62" s="469"/>
      <c r="E62" s="469"/>
      <c r="F62" s="612"/>
      <c r="G62" s="612"/>
      <c r="H62" s="613"/>
    </row>
    <row r="63" spans="2:8" x14ac:dyDescent="0.25">
      <c r="B63" s="54"/>
      <c r="C63" s="147"/>
      <c r="D63" s="469"/>
      <c r="E63" s="469"/>
      <c r="F63" s="612"/>
      <c r="G63" s="612"/>
      <c r="H63" s="613"/>
    </row>
    <row r="64" spans="2:8" x14ac:dyDescent="0.25">
      <c r="B64" s="54"/>
      <c r="C64" s="147"/>
      <c r="D64" s="469"/>
      <c r="E64" s="469"/>
      <c r="F64" s="612"/>
      <c r="G64" s="612"/>
      <c r="H64" s="613"/>
    </row>
    <row r="65" spans="2:8" x14ac:dyDescent="0.25">
      <c r="B65" s="54"/>
      <c r="C65" s="147"/>
      <c r="D65" s="469"/>
      <c r="E65" s="469"/>
      <c r="F65" s="612"/>
      <c r="G65" s="612"/>
      <c r="H65" s="613"/>
    </row>
    <row r="66" spans="2:8" x14ac:dyDescent="0.25">
      <c r="B66" s="54"/>
      <c r="C66" s="147"/>
      <c r="D66" s="469"/>
      <c r="E66" s="469"/>
      <c r="F66" s="612"/>
      <c r="G66" s="612"/>
      <c r="H66" s="613"/>
    </row>
    <row r="67" spans="2:8" x14ac:dyDescent="0.25">
      <c r="B67" s="54"/>
      <c r="C67" s="147"/>
      <c r="D67" s="469"/>
      <c r="E67" s="469"/>
      <c r="F67" s="612"/>
      <c r="G67" s="612"/>
      <c r="H67" s="613"/>
    </row>
    <row r="68" spans="2:8" x14ac:dyDescent="0.25">
      <c r="B68" s="54"/>
      <c r="C68" s="147"/>
      <c r="D68" s="469"/>
      <c r="E68" s="469"/>
      <c r="F68" s="612"/>
      <c r="G68" s="612"/>
      <c r="H68" s="613"/>
    </row>
    <row r="69" spans="2:8" x14ac:dyDescent="0.25">
      <c r="B69" s="54"/>
      <c r="C69" s="147"/>
      <c r="D69" s="469"/>
      <c r="E69" s="469"/>
      <c r="F69" s="612"/>
      <c r="G69" s="612"/>
      <c r="H69" s="613"/>
    </row>
    <row r="70" spans="2:8" x14ac:dyDescent="0.25">
      <c r="B70" s="54"/>
      <c r="C70" s="147"/>
      <c r="D70" s="469"/>
      <c r="E70" s="469"/>
      <c r="F70" s="612"/>
      <c r="G70" s="612"/>
      <c r="H70" s="613"/>
    </row>
    <row r="71" spans="2:8" x14ac:dyDescent="0.25">
      <c r="B71" s="54"/>
      <c r="C71" s="147"/>
      <c r="D71" s="469"/>
      <c r="E71" s="469"/>
      <c r="F71" s="612"/>
      <c r="G71" s="612"/>
      <c r="H71" s="613"/>
    </row>
    <row r="72" spans="2:8" x14ac:dyDescent="0.25">
      <c r="B72" s="54"/>
      <c r="C72" s="147"/>
      <c r="D72" s="469"/>
      <c r="E72" s="469"/>
      <c r="F72" s="612"/>
      <c r="G72" s="612"/>
      <c r="H72" s="613"/>
    </row>
    <row r="73" spans="2:8" x14ac:dyDescent="0.25">
      <c r="B73" s="54"/>
      <c r="C73" s="147"/>
      <c r="D73" s="469"/>
      <c r="E73" s="469"/>
      <c r="F73" s="612"/>
      <c r="G73" s="612"/>
      <c r="H73" s="613"/>
    </row>
    <row r="74" spans="2:8" x14ac:dyDescent="0.25">
      <c r="B74" s="54"/>
      <c r="C74" s="147"/>
      <c r="D74" s="469"/>
      <c r="E74" s="469"/>
      <c r="F74" s="612"/>
      <c r="G74" s="612"/>
      <c r="H74" s="613"/>
    </row>
    <row r="75" spans="2:8" x14ac:dyDescent="0.25">
      <c r="B75" s="54"/>
      <c r="C75" s="147"/>
      <c r="D75" s="469"/>
      <c r="E75" s="469"/>
      <c r="F75" s="612"/>
      <c r="G75" s="612"/>
      <c r="H75" s="613"/>
    </row>
    <row r="76" spans="2:8" x14ac:dyDescent="0.25">
      <c r="B76" s="54"/>
      <c r="C76" s="147"/>
      <c r="D76" s="469"/>
      <c r="E76" s="469"/>
      <c r="F76" s="612"/>
      <c r="G76" s="612"/>
      <c r="H76" s="613"/>
    </row>
    <row r="77" spans="2:8" x14ac:dyDescent="0.25">
      <c r="B77" s="54"/>
      <c r="C77" s="147"/>
      <c r="D77" s="469"/>
      <c r="E77" s="469"/>
      <c r="F77" s="612"/>
      <c r="G77" s="612"/>
      <c r="H77" s="613"/>
    </row>
    <row r="78" spans="2:8" x14ac:dyDescent="0.25">
      <c r="B78" s="54"/>
      <c r="C78" s="147"/>
      <c r="D78" s="469"/>
      <c r="E78" s="469"/>
      <c r="F78" s="612"/>
      <c r="G78" s="612"/>
      <c r="H78" s="613"/>
    </row>
    <row r="79" spans="2:8" x14ac:dyDescent="0.25">
      <c r="B79" s="54"/>
      <c r="C79" s="147"/>
      <c r="D79" s="469"/>
      <c r="E79" s="469"/>
      <c r="F79" s="612"/>
      <c r="G79" s="612"/>
      <c r="H79" s="613"/>
    </row>
    <row r="80" spans="2:8" x14ac:dyDescent="0.25">
      <c r="B80" s="54"/>
      <c r="C80" s="147"/>
      <c r="D80" s="469"/>
      <c r="E80" s="469"/>
      <c r="F80" s="612"/>
      <c r="G80" s="612"/>
      <c r="H80" s="613"/>
    </row>
    <row r="81" spans="2:8" x14ac:dyDescent="0.25">
      <c r="B81" s="54"/>
      <c r="C81" s="147"/>
      <c r="D81" s="469"/>
      <c r="E81" s="469"/>
      <c r="F81" s="612"/>
      <c r="G81" s="612"/>
      <c r="H81" s="613"/>
    </row>
    <row r="82" spans="2:8" x14ac:dyDescent="0.25">
      <c r="B82" s="54"/>
      <c r="C82" s="147"/>
      <c r="D82" s="469"/>
      <c r="E82" s="469"/>
      <c r="F82" s="612"/>
      <c r="G82" s="612"/>
      <c r="H82" s="613"/>
    </row>
    <row r="83" spans="2:8" x14ac:dyDescent="0.25">
      <c r="B83" s="54"/>
      <c r="C83" s="147"/>
      <c r="D83" s="469"/>
      <c r="E83" s="469"/>
      <c r="F83" s="612"/>
      <c r="G83" s="612"/>
      <c r="H83" s="613"/>
    </row>
    <row r="84" spans="2:8" x14ac:dyDescent="0.25">
      <c r="B84" s="54"/>
      <c r="C84" s="147"/>
      <c r="D84" s="469"/>
      <c r="E84" s="469"/>
      <c r="F84" s="612"/>
      <c r="G84" s="612"/>
      <c r="H84" s="613"/>
    </row>
    <row r="85" spans="2:8" x14ac:dyDescent="0.25">
      <c r="B85" s="54"/>
      <c r="C85" s="147"/>
      <c r="D85" s="469"/>
      <c r="E85" s="469"/>
      <c r="F85" s="612"/>
      <c r="G85" s="612"/>
      <c r="H85" s="613"/>
    </row>
    <row r="86" spans="2:8" x14ac:dyDescent="0.25">
      <c r="B86" s="54"/>
      <c r="C86" s="147"/>
      <c r="D86" s="469"/>
      <c r="E86" s="469"/>
      <c r="F86" s="612"/>
      <c r="G86" s="612"/>
      <c r="H86" s="613"/>
    </row>
    <row r="87" spans="2:8" x14ac:dyDescent="0.25">
      <c r="B87" s="54"/>
      <c r="C87" s="147"/>
      <c r="D87" s="469"/>
      <c r="E87" s="469"/>
      <c r="F87" s="612"/>
      <c r="G87" s="612"/>
      <c r="H87" s="613"/>
    </row>
    <row r="88" spans="2:8" x14ac:dyDescent="0.25">
      <c r="B88" s="54"/>
      <c r="C88" s="147"/>
      <c r="D88" s="469"/>
      <c r="E88" s="469"/>
      <c r="F88" s="612"/>
      <c r="G88" s="612"/>
      <c r="H88" s="613"/>
    </row>
    <row r="89" spans="2:8" x14ac:dyDescent="0.25">
      <c r="B89" s="54"/>
      <c r="C89" s="147"/>
      <c r="D89" s="469"/>
      <c r="E89" s="469"/>
      <c r="F89" s="612"/>
      <c r="G89" s="612"/>
      <c r="H89" s="613"/>
    </row>
    <row r="90" spans="2:8" x14ac:dyDescent="0.25">
      <c r="B90" s="54"/>
      <c r="C90" s="147"/>
      <c r="D90" s="469"/>
      <c r="E90" s="469"/>
      <c r="F90" s="612"/>
      <c r="G90" s="612"/>
      <c r="H90" s="613"/>
    </row>
    <row r="91" spans="2:8" x14ac:dyDescent="0.25">
      <c r="B91" s="54"/>
      <c r="C91" s="147"/>
      <c r="D91" s="469"/>
      <c r="E91" s="469"/>
      <c r="F91" s="612"/>
      <c r="G91" s="612"/>
      <c r="H91" s="613"/>
    </row>
    <row r="92" spans="2:8" x14ac:dyDescent="0.25">
      <c r="B92" s="54"/>
      <c r="C92" s="147"/>
      <c r="D92" s="469"/>
      <c r="E92" s="469"/>
      <c r="F92" s="612"/>
      <c r="G92" s="612"/>
      <c r="H92" s="613"/>
    </row>
    <row r="93" spans="2:8" x14ac:dyDescent="0.25">
      <c r="B93" s="54"/>
      <c r="C93" s="147"/>
      <c r="D93" s="469"/>
      <c r="E93" s="469"/>
      <c r="F93" s="612"/>
      <c r="G93" s="612"/>
      <c r="H93" s="613"/>
    </row>
    <row r="94" spans="2:8" x14ac:dyDescent="0.25">
      <c r="B94" s="54"/>
      <c r="C94" s="147"/>
      <c r="D94" s="469"/>
      <c r="E94" s="469"/>
      <c r="F94" s="612"/>
      <c r="G94" s="612"/>
      <c r="H94" s="613"/>
    </row>
    <row r="95" spans="2:8" x14ac:dyDescent="0.25">
      <c r="B95" s="54"/>
      <c r="C95" s="147"/>
      <c r="D95" s="469"/>
      <c r="E95" s="469"/>
      <c r="F95" s="612"/>
      <c r="G95" s="612"/>
      <c r="H95" s="613"/>
    </row>
    <row r="96" spans="2:8" x14ac:dyDescent="0.25">
      <c r="B96" s="54"/>
      <c r="C96" s="147"/>
      <c r="D96" s="469"/>
      <c r="E96" s="469"/>
      <c r="F96" s="612"/>
      <c r="G96" s="612"/>
      <c r="H96" s="613"/>
    </row>
    <row r="97" spans="2:8" x14ac:dyDescent="0.25">
      <c r="B97" s="54"/>
      <c r="C97" s="147"/>
      <c r="D97" s="469"/>
      <c r="E97" s="469"/>
      <c r="F97" s="612"/>
      <c r="G97" s="612"/>
      <c r="H97" s="613"/>
    </row>
    <row r="98" spans="2:8" x14ac:dyDescent="0.25">
      <c r="B98" s="54"/>
      <c r="C98" s="147"/>
      <c r="D98" s="469"/>
      <c r="E98" s="469"/>
      <c r="F98" s="612"/>
      <c r="G98" s="612"/>
      <c r="H98" s="613"/>
    </row>
    <row r="99" spans="2:8" x14ac:dyDescent="0.25">
      <c r="B99" s="54"/>
      <c r="C99" s="147"/>
      <c r="D99" s="469"/>
      <c r="E99" s="469"/>
      <c r="F99" s="612"/>
      <c r="G99" s="612"/>
      <c r="H99" s="613"/>
    </row>
    <row r="100" spans="2:8" ht="15.75" thickBot="1" x14ac:dyDescent="0.3">
      <c r="B100" s="60"/>
      <c r="C100" s="148"/>
      <c r="D100" s="473"/>
      <c r="E100" s="473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00000000-0002-0000-0B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8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8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8">
    <tabColor theme="1"/>
    <pageSetUpPr fitToPage="1"/>
  </sheetPr>
  <dimension ref="B1:BF101"/>
  <sheetViews>
    <sheetView showGridLines="0" zoomScaleNormal="100" zoomScaleSheetLayoutView="50" workbookViewId="0">
      <selection activeCell="AB9" sqref="AB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43604</v>
      </c>
      <c r="N5" s="567" t="str">
        <f ca="1">"Oil Sales for "&amp;TEXT(L5,"MM-DD-YY")</f>
        <v>Oil Sales for 05-19-19</v>
      </c>
      <c r="O5" s="568"/>
      <c r="P5" s="96">
        <f>SUM(AC14:AC37)</f>
        <v>393.46</v>
      </c>
      <c r="Q5" s="10"/>
      <c r="R5" s="610" t="str">
        <f ca="1">"Flare Total For "&amp;TEXT(L5,"MM-DD-YY")</f>
        <v>Flare Total For 05-19-19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298</v>
      </c>
      <c r="M6" s="10"/>
      <c r="N6" s="571" t="str">
        <f ca="1">"Gas Sales for "&amp;TEXT(L5,"MM-DD-YY")</f>
        <v>Gas Sales for 05-19-19</v>
      </c>
      <c r="O6" s="572"/>
      <c r="P6" s="132">
        <v>4543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591</v>
      </c>
      <c r="M7" s="10"/>
      <c r="N7" s="575" t="s">
        <v>104</v>
      </c>
      <c r="O7" s="576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75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77" t="s">
        <v>3</v>
      </c>
      <c r="F11" s="477" t="s">
        <v>31</v>
      </c>
      <c r="G11" s="477" t="s">
        <v>32</v>
      </c>
      <c r="H11" s="47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77" t="s">
        <v>40</v>
      </c>
      <c r="N11" s="478" t="s">
        <v>42</v>
      </c>
      <c r="O11" s="38" t="s">
        <v>2</v>
      </c>
      <c r="P11" s="477" t="s">
        <v>6</v>
      </c>
      <c r="Q11" s="47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77" t="s">
        <v>6</v>
      </c>
      <c r="AD11" s="477" t="s">
        <v>102</v>
      </c>
      <c r="AE11" s="477" t="s">
        <v>50</v>
      </c>
      <c r="AF11" s="47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561</v>
      </c>
      <c r="E14" s="196">
        <v>50</v>
      </c>
      <c r="F14" s="196">
        <v>1.75</v>
      </c>
      <c r="G14" s="197">
        <v>222</v>
      </c>
      <c r="H14" s="204">
        <v>195</v>
      </c>
      <c r="I14" s="322"/>
      <c r="J14" s="160"/>
      <c r="K14" s="65"/>
      <c r="L14" s="49"/>
      <c r="M14" s="476"/>
      <c r="N14" s="52"/>
      <c r="O14" s="54">
        <v>4471</v>
      </c>
      <c r="P14" s="476">
        <v>11</v>
      </c>
      <c r="Q14" s="476">
        <v>21</v>
      </c>
      <c r="R14" s="21">
        <f>P14</f>
        <v>11</v>
      </c>
      <c r="S14" s="22">
        <f>Q14</f>
        <v>21</v>
      </c>
      <c r="T14" s="61"/>
      <c r="U14" s="61"/>
      <c r="V14" s="61"/>
      <c r="W14" s="112">
        <f ca="1">INDEX('Daily Totals'!$1:$1048576,MATCH(L5,'Daily Totals'!B:B)-1,17)</f>
        <v>138503</v>
      </c>
      <c r="X14" s="113">
        <f ca="1">IFERROR(('Main Tab'!$D$10-W14)/'Main Tab'!$D$10,1)</f>
        <v>0.2201758929777938</v>
      </c>
      <c r="Y14" s="218"/>
      <c r="Z14" s="220">
        <v>2</v>
      </c>
      <c r="AA14" s="49"/>
      <c r="AB14" s="49"/>
      <c r="AC14" s="476"/>
      <c r="AD14" s="104"/>
      <c r="AE14" s="106"/>
      <c r="AF14" s="108"/>
      <c r="AI14" s="83">
        <f ca="1">$L$5+B14</f>
        <v>43604.291666666664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21</v>
      </c>
      <c r="AR14" s="81">
        <f t="shared" ref="AR14:AR37" si="1">IF(O14="","",O14)</f>
        <v>4471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0.78125</v>
      </c>
      <c r="AV14" s="81">
        <f t="shared" ref="AV14:AZ37" si="3">IF(F14="","",F14)</f>
        <v>1.75</v>
      </c>
      <c r="AW14" s="81">
        <f t="shared" si="3"/>
        <v>222</v>
      </c>
      <c r="AX14" s="81">
        <f t="shared" si="3"/>
        <v>195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561</v>
      </c>
      <c r="BC14" s="81">
        <f t="shared" ref="BC14:BC37" si="5">IF(H14="","",H14)</f>
        <v>195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43604.333333333328</v>
      </c>
      <c r="C15" s="205"/>
      <c r="D15" s="476">
        <v>556</v>
      </c>
      <c r="E15" s="476">
        <v>50</v>
      </c>
      <c r="F15" s="476">
        <v>1.75</v>
      </c>
      <c r="G15" s="51">
        <v>235</v>
      </c>
      <c r="H15" s="206">
        <v>194</v>
      </c>
      <c r="I15" s="322"/>
      <c r="J15" s="160"/>
      <c r="K15" s="65"/>
      <c r="L15" s="49"/>
      <c r="M15" s="476"/>
      <c r="N15" s="52"/>
      <c r="O15" s="54">
        <v>4519</v>
      </c>
      <c r="P15" s="476">
        <v>12</v>
      </c>
      <c r="Q15" s="52">
        <v>26</v>
      </c>
      <c r="R15" s="23">
        <f>P15+R14</f>
        <v>23</v>
      </c>
      <c r="S15" s="24">
        <f>Q15+S14</f>
        <v>47</v>
      </c>
      <c r="T15" s="62"/>
      <c r="U15" s="62"/>
      <c r="V15" s="62"/>
      <c r="W15" s="114">
        <f t="shared" ref="W15:W37" ca="1" si="6">W14-Q15</f>
        <v>138477</v>
      </c>
      <c r="X15" s="115">
        <f ca="1">IFERROR(('Main Tab'!$D$10-W15)/'Main Tab'!$D$10,1)</f>
        <v>0.22032228278005495</v>
      </c>
      <c r="Y15" s="110"/>
      <c r="Z15" s="221">
        <v>2</v>
      </c>
      <c r="AA15" s="49"/>
      <c r="AB15" s="49"/>
      <c r="AC15" s="476"/>
      <c r="AD15" s="104"/>
      <c r="AE15" s="106"/>
      <c r="AF15" s="108"/>
      <c r="AI15" s="83">
        <f ca="1">B15</f>
        <v>43604.333333333328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12</v>
      </c>
      <c r="AQ15" s="81">
        <f t="shared" si="0"/>
        <v>26</v>
      </c>
      <c r="AR15" s="81">
        <f t="shared" si="1"/>
        <v>4519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1.75</v>
      </c>
      <c r="AW15" s="81">
        <f t="shared" si="3"/>
        <v>235</v>
      </c>
      <c r="AX15" s="81">
        <f t="shared" si="3"/>
        <v>194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556</v>
      </c>
      <c r="BC15" s="81">
        <f t="shared" si="5"/>
        <v>194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43604.374999999993</v>
      </c>
      <c r="C16" s="205"/>
      <c r="D16" s="476">
        <v>574</v>
      </c>
      <c r="E16" s="476">
        <v>50</v>
      </c>
      <c r="F16" s="476">
        <v>1.75</v>
      </c>
      <c r="G16" s="51">
        <v>226</v>
      </c>
      <c r="H16" s="206">
        <v>194</v>
      </c>
      <c r="I16" s="322"/>
      <c r="J16" s="160"/>
      <c r="K16" s="65"/>
      <c r="L16" s="49"/>
      <c r="M16" s="476"/>
      <c r="N16" s="52"/>
      <c r="O16" s="54">
        <v>4460</v>
      </c>
      <c r="P16" s="476">
        <v>12</v>
      </c>
      <c r="Q16" s="52">
        <v>24</v>
      </c>
      <c r="R16" s="23">
        <f t="shared" ref="R16:S31" si="13">P16+R15</f>
        <v>35</v>
      </c>
      <c r="S16" s="24">
        <f t="shared" si="13"/>
        <v>71</v>
      </c>
      <c r="T16" s="62"/>
      <c r="U16" s="62"/>
      <c r="V16" s="62"/>
      <c r="W16" s="114">
        <f t="shared" ca="1" si="6"/>
        <v>138453</v>
      </c>
      <c r="X16" s="115">
        <f ca="1">IFERROR(('Main Tab'!$D$10-W16)/'Main Tab'!$D$10,1)</f>
        <v>0.22045741182829603</v>
      </c>
      <c r="Y16" s="110"/>
      <c r="Z16" s="221">
        <v>2</v>
      </c>
      <c r="AA16" s="49"/>
      <c r="AB16" s="49"/>
      <c r="AC16" s="476"/>
      <c r="AD16" s="104"/>
      <c r="AE16" s="106"/>
      <c r="AF16" s="108"/>
      <c r="AI16" s="83">
        <f ca="1">B16</f>
        <v>43604.374999999993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12</v>
      </c>
      <c r="AQ16" s="81">
        <f t="shared" si="0"/>
        <v>24</v>
      </c>
      <c r="AR16" s="81">
        <f t="shared" si="1"/>
        <v>4460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1.75</v>
      </c>
      <c r="AW16" s="81">
        <f t="shared" si="3"/>
        <v>226</v>
      </c>
      <c r="AX16" s="81">
        <f t="shared" si="3"/>
        <v>194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574</v>
      </c>
      <c r="BC16" s="81">
        <f t="shared" si="5"/>
        <v>194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43604.416666666657</v>
      </c>
      <c r="C17" s="205"/>
      <c r="D17" s="476">
        <v>570</v>
      </c>
      <c r="E17" s="476">
        <v>50</v>
      </c>
      <c r="F17" s="476">
        <v>1.75</v>
      </c>
      <c r="G17" s="51">
        <v>242</v>
      </c>
      <c r="H17" s="206">
        <v>194</v>
      </c>
      <c r="I17" s="322"/>
      <c r="J17" s="160"/>
      <c r="K17" s="65"/>
      <c r="L17" s="49"/>
      <c r="M17" s="476"/>
      <c r="N17" s="52"/>
      <c r="O17" s="54">
        <v>4629</v>
      </c>
      <c r="P17" s="476">
        <v>12</v>
      </c>
      <c r="Q17" s="52">
        <v>26</v>
      </c>
      <c r="R17" s="23">
        <f t="shared" si="13"/>
        <v>47</v>
      </c>
      <c r="S17" s="24">
        <f>Q17+S16</f>
        <v>97</v>
      </c>
      <c r="T17" s="62"/>
      <c r="U17" s="172"/>
      <c r="V17" s="62"/>
      <c r="W17" s="114">
        <f t="shared" ca="1" si="6"/>
        <v>138427</v>
      </c>
      <c r="X17" s="115">
        <f ca="1">IFERROR(('Main Tab'!$D$10-W17)/'Main Tab'!$D$10,1)</f>
        <v>0.22060380163055718</v>
      </c>
      <c r="Y17" s="110"/>
      <c r="Z17" s="221">
        <v>2</v>
      </c>
      <c r="AA17" s="49"/>
      <c r="AB17" s="49"/>
      <c r="AC17" s="476"/>
      <c r="AD17" s="104"/>
      <c r="AE17" s="106"/>
      <c r="AF17" s="108"/>
      <c r="AI17" s="83">
        <f t="shared" ref="AI17:AI37" ca="1" si="15">B17</f>
        <v>43604.416666666657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12</v>
      </c>
      <c r="AQ17" s="81">
        <f t="shared" si="0"/>
        <v>26</v>
      </c>
      <c r="AR17" s="81">
        <f t="shared" si="1"/>
        <v>4629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1.75</v>
      </c>
      <c r="AW17" s="81">
        <f t="shared" si="3"/>
        <v>242</v>
      </c>
      <c r="AX17" s="81">
        <f t="shared" si="3"/>
        <v>194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570</v>
      </c>
      <c r="BC17" s="81">
        <f t="shared" si="5"/>
        <v>194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43604.458333333321</v>
      </c>
      <c r="C18" s="205"/>
      <c r="D18" s="476">
        <v>565</v>
      </c>
      <c r="E18" s="51">
        <v>50</v>
      </c>
      <c r="F18" s="476">
        <v>1.75</v>
      </c>
      <c r="G18" s="51">
        <v>228</v>
      </c>
      <c r="H18" s="206">
        <v>192</v>
      </c>
      <c r="I18" s="322"/>
      <c r="J18" s="160"/>
      <c r="K18" s="65"/>
      <c r="L18" s="49"/>
      <c r="M18" s="476"/>
      <c r="N18" s="52"/>
      <c r="O18" s="54">
        <v>4388</v>
      </c>
      <c r="P18" s="476">
        <v>12</v>
      </c>
      <c r="Q18" s="52">
        <v>24</v>
      </c>
      <c r="R18" s="23">
        <f t="shared" si="13"/>
        <v>59</v>
      </c>
      <c r="S18" s="24">
        <f t="shared" si="13"/>
        <v>121</v>
      </c>
      <c r="T18" s="62"/>
      <c r="U18" s="62"/>
      <c r="V18" s="62"/>
      <c r="W18" s="114">
        <f t="shared" ca="1" si="6"/>
        <v>138403</v>
      </c>
      <c r="X18" s="115">
        <f ca="1">IFERROR(('Main Tab'!$D$10-W18)/'Main Tab'!$D$10,1)</f>
        <v>0.22073893067879824</v>
      </c>
      <c r="Y18" s="110"/>
      <c r="Z18" s="221">
        <v>3</v>
      </c>
      <c r="AA18" s="49"/>
      <c r="AB18" s="49"/>
      <c r="AC18" s="476"/>
      <c r="AD18" s="104"/>
      <c r="AE18" s="106"/>
      <c r="AF18" s="108"/>
      <c r="AI18" s="83">
        <f t="shared" ca="1" si="15"/>
        <v>43604.458333333321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12</v>
      </c>
      <c r="AQ18" s="81">
        <f t="shared" si="0"/>
        <v>24</v>
      </c>
      <c r="AR18" s="81">
        <f t="shared" si="1"/>
        <v>4388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1.75</v>
      </c>
      <c r="AW18" s="81">
        <f t="shared" si="3"/>
        <v>228</v>
      </c>
      <c r="AX18" s="81">
        <f t="shared" si="3"/>
        <v>192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565</v>
      </c>
      <c r="BC18" s="81">
        <f t="shared" si="5"/>
        <v>192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43604.499999999985</v>
      </c>
      <c r="C19" s="205"/>
      <c r="D19" s="476">
        <v>561</v>
      </c>
      <c r="E19" s="51">
        <v>50</v>
      </c>
      <c r="F19" s="476">
        <v>1.75</v>
      </c>
      <c r="G19" s="51">
        <v>236</v>
      </c>
      <c r="H19" s="206">
        <v>192</v>
      </c>
      <c r="I19" s="322"/>
      <c r="J19" s="160"/>
      <c r="K19" s="65"/>
      <c r="L19" s="49"/>
      <c r="M19" s="476"/>
      <c r="N19" s="52"/>
      <c r="O19" s="54">
        <v>4527</v>
      </c>
      <c r="P19" s="476">
        <v>12</v>
      </c>
      <c r="Q19" s="52">
        <v>26</v>
      </c>
      <c r="R19" s="23">
        <f t="shared" si="13"/>
        <v>71</v>
      </c>
      <c r="S19" s="24">
        <f t="shared" si="13"/>
        <v>147</v>
      </c>
      <c r="T19" s="62"/>
      <c r="U19" s="62"/>
      <c r="V19" s="62"/>
      <c r="W19" s="114">
        <f t="shared" ca="1" si="6"/>
        <v>138377</v>
      </c>
      <c r="X19" s="115">
        <f ca="1">IFERROR(('Main Tab'!$D$10-W19)/'Main Tab'!$D$10,1)</f>
        <v>0.22088532048105941</v>
      </c>
      <c r="Y19" s="110"/>
      <c r="Z19" s="221">
        <v>2</v>
      </c>
      <c r="AA19" s="49"/>
      <c r="AB19" s="49"/>
      <c r="AC19" s="476"/>
      <c r="AD19" s="104"/>
      <c r="AE19" s="106"/>
      <c r="AF19" s="108"/>
      <c r="AI19" s="83">
        <f t="shared" ca="1" si="15"/>
        <v>43604.499999999985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12</v>
      </c>
      <c r="AQ19" s="81">
        <f t="shared" si="0"/>
        <v>26</v>
      </c>
      <c r="AR19" s="81">
        <f t="shared" si="1"/>
        <v>4527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1.75</v>
      </c>
      <c r="AW19" s="81">
        <f t="shared" si="3"/>
        <v>236</v>
      </c>
      <c r="AX19" s="81">
        <f t="shared" si="3"/>
        <v>192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561</v>
      </c>
      <c r="BC19" s="81">
        <f t="shared" si="5"/>
        <v>192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43604.54166666665</v>
      </c>
      <c r="C20" s="205"/>
      <c r="D20" s="476">
        <v>558</v>
      </c>
      <c r="E20" s="51">
        <v>50</v>
      </c>
      <c r="F20" s="476">
        <v>1.75</v>
      </c>
      <c r="G20" s="51">
        <v>199</v>
      </c>
      <c r="H20" s="206">
        <v>198</v>
      </c>
      <c r="I20" s="322"/>
      <c r="J20" s="160"/>
      <c r="K20" s="65"/>
      <c r="L20" s="49"/>
      <c r="M20" s="476"/>
      <c r="N20" s="52"/>
      <c r="O20" s="54">
        <v>4488</v>
      </c>
      <c r="P20" s="476">
        <v>14</v>
      </c>
      <c r="Q20" s="52">
        <v>25</v>
      </c>
      <c r="R20" s="23">
        <f t="shared" si="13"/>
        <v>85</v>
      </c>
      <c r="S20" s="24">
        <f t="shared" si="13"/>
        <v>172</v>
      </c>
      <c r="T20" s="62"/>
      <c r="U20" s="62"/>
      <c r="V20" s="62"/>
      <c r="W20" s="114">
        <f t="shared" ca="1" si="6"/>
        <v>138352</v>
      </c>
      <c r="X20" s="115">
        <f ca="1">IFERROR(('Main Tab'!$D$10-W20)/'Main Tab'!$D$10,1)</f>
        <v>0.22102607990631051</v>
      </c>
      <c r="Y20" s="110"/>
      <c r="Z20" s="221">
        <v>2</v>
      </c>
      <c r="AA20" s="49">
        <v>8627601</v>
      </c>
      <c r="AB20" s="49" t="s">
        <v>391</v>
      </c>
      <c r="AC20" s="476">
        <v>196.73</v>
      </c>
      <c r="AD20" s="104" t="s">
        <v>179</v>
      </c>
      <c r="AE20" s="106">
        <v>45.5</v>
      </c>
      <c r="AF20" s="108">
        <v>1E-3</v>
      </c>
      <c r="AI20" s="83">
        <f t="shared" ca="1" si="15"/>
        <v>43604.54166666665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14</v>
      </c>
      <c r="AQ20" s="81">
        <f t="shared" si="0"/>
        <v>25</v>
      </c>
      <c r="AR20" s="81">
        <f t="shared" si="1"/>
        <v>4488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1.75</v>
      </c>
      <c r="AW20" s="81">
        <f t="shared" si="3"/>
        <v>199</v>
      </c>
      <c r="AX20" s="81">
        <f t="shared" si="3"/>
        <v>198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558</v>
      </c>
      <c r="BC20" s="81">
        <f t="shared" si="5"/>
        <v>198</v>
      </c>
      <c r="BD20" s="81">
        <f t="shared" si="10"/>
        <v>1E-3</v>
      </c>
      <c r="BE20" s="81">
        <f t="shared" si="11"/>
        <v>45.5</v>
      </c>
      <c r="BF20" s="84" t="str">
        <f t="shared" si="12"/>
        <v>Ticket No: 8627601 196.73 bbls sold</v>
      </c>
    </row>
    <row r="21" spans="2:58" x14ac:dyDescent="0.25">
      <c r="B21" s="189">
        <f t="shared" ca="1" si="14"/>
        <v>43604.583333333314</v>
      </c>
      <c r="C21" s="205"/>
      <c r="D21" s="476">
        <v>560</v>
      </c>
      <c r="E21" s="51">
        <v>50</v>
      </c>
      <c r="F21" s="476">
        <v>1.75</v>
      </c>
      <c r="G21" s="51">
        <v>214</v>
      </c>
      <c r="H21" s="206">
        <v>208</v>
      </c>
      <c r="I21" s="322"/>
      <c r="J21" s="160"/>
      <c r="K21" s="65"/>
      <c r="L21" s="49"/>
      <c r="M21" s="476"/>
      <c r="N21" s="52"/>
      <c r="O21" s="54">
        <v>4457</v>
      </c>
      <c r="P21" s="476">
        <v>14</v>
      </c>
      <c r="Q21" s="52">
        <v>24</v>
      </c>
      <c r="R21" s="23">
        <f t="shared" si="13"/>
        <v>99</v>
      </c>
      <c r="S21" s="24">
        <f t="shared" si="13"/>
        <v>196</v>
      </c>
      <c r="T21" s="62"/>
      <c r="U21" s="62"/>
      <c r="V21" s="62"/>
      <c r="W21" s="114">
        <f t="shared" ca="1" si="6"/>
        <v>138328</v>
      </c>
      <c r="X21" s="115">
        <f ca="1">IFERROR(('Main Tab'!$D$10-W21)/'Main Tab'!$D$10,1)</f>
        <v>0.2211612089545516</v>
      </c>
      <c r="Y21" s="110"/>
      <c r="Z21" s="221">
        <v>2</v>
      </c>
      <c r="AA21" s="49"/>
      <c r="AB21" s="49"/>
      <c r="AC21" s="476"/>
      <c r="AD21" s="104"/>
      <c r="AE21" s="106"/>
      <c r="AF21" s="108"/>
      <c r="AI21" s="83">
        <f t="shared" ca="1" si="15"/>
        <v>43604.583333333314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14</v>
      </c>
      <c r="AQ21" s="81">
        <f t="shared" si="0"/>
        <v>24</v>
      </c>
      <c r="AR21" s="81">
        <f t="shared" si="1"/>
        <v>4457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1.75</v>
      </c>
      <c r="AW21" s="81">
        <f t="shared" si="3"/>
        <v>214</v>
      </c>
      <c r="AX21" s="81">
        <f t="shared" si="3"/>
        <v>208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560</v>
      </c>
      <c r="BC21" s="81">
        <f t="shared" si="5"/>
        <v>208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43604.624999999978</v>
      </c>
      <c r="C22" s="205"/>
      <c r="D22" s="476">
        <v>556</v>
      </c>
      <c r="E22" s="51">
        <v>52</v>
      </c>
      <c r="F22" s="476">
        <v>1.75</v>
      </c>
      <c r="G22" s="51">
        <v>181</v>
      </c>
      <c r="H22" s="206">
        <v>220</v>
      </c>
      <c r="I22" s="322"/>
      <c r="J22" s="160"/>
      <c r="K22" s="65"/>
      <c r="L22" s="49"/>
      <c r="M22" s="476"/>
      <c r="N22" s="52"/>
      <c r="O22" s="54">
        <v>4471</v>
      </c>
      <c r="P22" s="476">
        <v>12</v>
      </c>
      <c r="Q22" s="52">
        <v>26</v>
      </c>
      <c r="R22" s="23">
        <f t="shared" si="13"/>
        <v>111</v>
      </c>
      <c r="S22" s="24">
        <f t="shared" si="13"/>
        <v>222</v>
      </c>
      <c r="T22" s="62"/>
      <c r="U22" s="62"/>
      <c r="V22" s="62"/>
      <c r="W22" s="114">
        <f t="shared" ca="1" si="6"/>
        <v>138302</v>
      </c>
      <c r="X22" s="115">
        <f ca="1">IFERROR(('Main Tab'!$D$10-W22)/'Main Tab'!$D$10,1)</f>
        <v>0.22130759875681275</v>
      </c>
      <c r="Y22" s="110"/>
      <c r="Z22" s="221">
        <v>3</v>
      </c>
      <c r="AA22" s="49"/>
      <c r="AB22" s="49"/>
      <c r="AC22" s="476"/>
      <c r="AD22" s="104"/>
      <c r="AE22" s="106"/>
      <c r="AF22" s="108"/>
      <c r="AI22" s="83">
        <f t="shared" ca="1" si="15"/>
        <v>43604.624999999978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12</v>
      </c>
      <c r="AQ22" s="81">
        <f t="shared" si="0"/>
        <v>26</v>
      </c>
      <c r="AR22" s="81">
        <f t="shared" si="1"/>
        <v>4471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1.75</v>
      </c>
      <c r="AW22" s="81">
        <f t="shared" si="3"/>
        <v>181</v>
      </c>
      <c r="AX22" s="81">
        <f t="shared" si="3"/>
        <v>220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556</v>
      </c>
      <c r="BC22" s="81">
        <f t="shared" si="5"/>
        <v>220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43604.666666666642</v>
      </c>
      <c r="C23" s="205"/>
      <c r="D23" s="476">
        <v>558</v>
      </c>
      <c r="E23" s="51">
        <v>52</v>
      </c>
      <c r="F23" s="476">
        <v>1.75</v>
      </c>
      <c r="G23" s="51">
        <v>210</v>
      </c>
      <c r="H23" s="206">
        <v>206</v>
      </c>
      <c r="I23" s="322"/>
      <c r="J23" s="160"/>
      <c r="K23" s="65"/>
      <c r="L23" s="49"/>
      <c r="M23" s="476"/>
      <c r="N23" s="52"/>
      <c r="O23" s="54">
        <v>4519</v>
      </c>
      <c r="P23" s="476">
        <v>11</v>
      </c>
      <c r="Q23" s="52">
        <v>25</v>
      </c>
      <c r="R23" s="23">
        <f t="shared" si="13"/>
        <v>122</v>
      </c>
      <c r="S23" s="24">
        <f t="shared" si="13"/>
        <v>247</v>
      </c>
      <c r="T23" s="62"/>
      <c r="U23" s="62"/>
      <c r="V23" s="62"/>
      <c r="W23" s="114">
        <f t="shared" ca="1" si="6"/>
        <v>138277</v>
      </c>
      <c r="X23" s="115">
        <f ca="1">IFERROR(('Main Tab'!$D$10-W23)/'Main Tab'!$D$10,1)</f>
        <v>0.22144835818206388</v>
      </c>
      <c r="Y23" s="110"/>
      <c r="Z23" s="221">
        <v>3</v>
      </c>
      <c r="AA23" s="49"/>
      <c r="AB23" s="49"/>
      <c r="AC23" s="476"/>
      <c r="AD23" s="104"/>
      <c r="AE23" s="106"/>
      <c r="AF23" s="108"/>
      <c r="AI23" s="83">
        <f t="shared" ca="1" si="15"/>
        <v>43604.666666666642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11</v>
      </c>
      <c r="AQ23" s="81">
        <f t="shared" si="0"/>
        <v>25</v>
      </c>
      <c r="AR23" s="81">
        <f t="shared" si="1"/>
        <v>4519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1.75</v>
      </c>
      <c r="AW23" s="81">
        <f t="shared" si="3"/>
        <v>210</v>
      </c>
      <c r="AX23" s="81">
        <f t="shared" si="3"/>
        <v>206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558</v>
      </c>
      <c r="BC23" s="81">
        <f t="shared" si="5"/>
        <v>206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43604.708333333307</v>
      </c>
      <c r="C24" s="205"/>
      <c r="D24" s="476">
        <v>555</v>
      </c>
      <c r="E24" s="51">
        <v>52</v>
      </c>
      <c r="F24" s="476">
        <v>1.75</v>
      </c>
      <c r="G24" s="51">
        <v>223</v>
      </c>
      <c r="H24" s="206">
        <v>198</v>
      </c>
      <c r="I24" s="322"/>
      <c r="J24" s="160"/>
      <c r="K24" s="65"/>
      <c r="L24" s="49"/>
      <c r="M24" s="476"/>
      <c r="N24" s="52"/>
      <c r="O24" s="54">
        <v>4448</v>
      </c>
      <c r="P24" s="476">
        <v>12</v>
      </c>
      <c r="Q24" s="52">
        <v>24</v>
      </c>
      <c r="R24" s="23">
        <f t="shared" si="13"/>
        <v>134</v>
      </c>
      <c r="S24" s="24">
        <f t="shared" si="13"/>
        <v>271</v>
      </c>
      <c r="T24" s="62"/>
      <c r="U24" s="62"/>
      <c r="V24" s="62"/>
      <c r="W24" s="114">
        <f t="shared" ca="1" si="6"/>
        <v>138253</v>
      </c>
      <c r="X24" s="115">
        <f ca="1">IFERROR(('Main Tab'!$D$10-W24)/'Main Tab'!$D$10,1)</f>
        <v>0.22158348723030494</v>
      </c>
      <c r="Y24" s="110"/>
      <c r="Z24" s="221">
        <v>2</v>
      </c>
      <c r="AA24" s="49"/>
      <c r="AB24" s="49"/>
      <c r="AC24" s="476"/>
      <c r="AD24" s="104"/>
      <c r="AE24" s="106"/>
      <c r="AF24" s="108"/>
      <c r="AI24" s="83">
        <f t="shared" ca="1" si="15"/>
        <v>43604.708333333307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12</v>
      </c>
      <c r="AQ24" s="81">
        <f t="shared" si="0"/>
        <v>24</v>
      </c>
      <c r="AR24" s="81">
        <f t="shared" si="1"/>
        <v>4448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1.75</v>
      </c>
      <c r="AW24" s="81">
        <f t="shared" si="3"/>
        <v>223</v>
      </c>
      <c r="AX24" s="81">
        <f t="shared" si="3"/>
        <v>198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555</v>
      </c>
      <c r="BC24" s="81">
        <f t="shared" si="5"/>
        <v>198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43604.749999999971</v>
      </c>
      <c r="C25" s="205"/>
      <c r="D25" s="476">
        <v>560</v>
      </c>
      <c r="E25" s="51">
        <v>52</v>
      </c>
      <c r="F25" s="476">
        <v>1.75</v>
      </c>
      <c r="G25" s="51">
        <v>218</v>
      </c>
      <c r="H25" s="206">
        <v>198</v>
      </c>
      <c r="I25" s="322"/>
      <c r="J25" s="160"/>
      <c r="K25" s="65"/>
      <c r="L25" s="49"/>
      <c r="M25" s="476"/>
      <c r="N25" s="52"/>
      <c r="O25" s="54">
        <v>4255</v>
      </c>
      <c r="P25" s="476">
        <v>12</v>
      </c>
      <c r="Q25" s="52">
        <v>23</v>
      </c>
      <c r="R25" s="23">
        <f t="shared" si="13"/>
        <v>146</v>
      </c>
      <c r="S25" s="24">
        <f t="shared" si="13"/>
        <v>294</v>
      </c>
      <c r="T25" s="62"/>
      <c r="U25" s="62"/>
      <c r="V25" s="62"/>
      <c r="W25" s="114">
        <f t="shared" ca="1" si="6"/>
        <v>138230</v>
      </c>
      <c r="X25" s="115">
        <f ca="1">IFERROR(('Main Tab'!$D$10-W25)/'Main Tab'!$D$10,1)</f>
        <v>0.22171298590153596</v>
      </c>
      <c r="Y25" s="110"/>
      <c r="Z25" s="221">
        <v>3</v>
      </c>
      <c r="AA25" s="49"/>
      <c r="AB25" s="49"/>
      <c r="AC25" s="476"/>
      <c r="AD25" s="104"/>
      <c r="AE25" s="106"/>
      <c r="AF25" s="108"/>
      <c r="AI25" s="83">
        <f t="shared" ca="1" si="15"/>
        <v>43604.749999999971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12</v>
      </c>
      <c r="AQ25" s="81">
        <f t="shared" si="0"/>
        <v>23</v>
      </c>
      <c r="AR25" s="81">
        <f t="shared" si="1"/>
        <v>4255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1.75</v>
      </c>
      <c r="AW25" s="81">
        <f t="shared" si="3"/>
        <v>218</v>
      </c>
      <c r="AX25" s="81">
        <f t="shared" si="3"/>
        <v>198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560</v>
      </c>
      <c r="BC25" s="81">
        <f t="shared" si="5"/>
        <v>198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43604.791666666635</v>
      </c>
      <c r="C26" s="205"/>
      <c r="D26" s="476">
        <v>555</v>
      </c>
      <c r="E26" s="51">
        <v>52</v>
      </c>
      <c r="F26" s="196">
        <v>1.75</v>
      </c>
      <c r="G26" s="51">
        <v>220</v>
      </c>
      <c r="H26" s="206">
        <v>199</v>
      </c>
      <c r="I26" s="322"/>
      <c r="J26" s="160"/>
      <c r="K26" s="65"/>
      <c r="L26" s="49"/>
      <c r="M26" s="476"/>
      <c r="N26" s="52"/>
      <c r="O26" s="54">
        <v>4358</v>
      </c>
      <c r="P26" s="481">
        <v>12</v>
      </c>
      <c r="Q26" s="52">
        <v>26</v>
      </c>
      <c r="R26" s="23">
        <f t="shared" si="13"/>
        <v>158</v>
      </c>
      <c r="S26" s="24">
        <f t="shared" si="13"/>
        <v>320</v>
      </c>
      <c r="T26" s="62"/>
      <c r="U26" s="62"/>
      <c r="V26" s="62"/>
      <c r="W26" s="114">
        <f t="shared" ca="1" si="6"/>
        <v>138204</v>
      </c>
      <c r="X26" s="115">
        <f ca="1">IFERROR(('Main Tab'!$D$10-W26)/'Main Tab'!$D$10,1)</f>
        <v>0.22185937570379713</v>
      </c>
      <c r="Y26" s="110"/>
      <c r="Z26" s="220">
        <v>2</v>
      </c>
      <c r="AA26" s="49"/>
      <c r="AB26" s="49"/>
      <c r="AC26" s="476"/>
      <c r="AD26" s="104"/>
      <c r="AE26" s="106"/>
      <c r="AF26" s="108"/>
      <c r="AI26" s="83">
        <f t="shared" ca="1" si="15"/>
        <v>43604.791666666635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12</v>
      </c>
      <c r="AQ26" s="81">
        <f t="shared" si="0"/>
        <v>26</v>
      </c>
      <c r="AR26" s="81">
        <f t="shared" si="1"/>
        <v>4358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1.75</v>
      </c>
      <c r="AW26" s="81">
        <f t="shared" si="3"/>
        <v>220</v>
      </c>
      <c r="AX26" s="81">
        <f t="shared" si="3"/>
        <v>199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555</v>
      </c>
      <c r="BC26" s="81">
        <f t="shared" si="5"/>
        <v>199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43604.833333333299</v>
      </c>
      <c r="C27" s="205"/>
      <c r="D27" s="476">
        <v>550</v>
      </c>
      <c r="E27" s="51">
        <v>52</v>
      </c>
      <c r="F27" s="481">
        <v>1.75</v>
      </c>
      <c r="G27" s="51">
        <v>235</v>
      </c>
      <c r="H27" s="206">
        <v>199</v>
      </c>
      <c r="I27" s="322"/>
      <c r="J27" s="160"/>
      <c r="K27" s="65"/>
      <c r="L27" s="49"/>
      <c r="M27" s="476"/>
      <c r="N27" s="52"/>
      <c r="O27" s="54">
        <v>4444</v>
      </c>
      <c r="P27" s="481">
        <v>12</v>
      </c>
      <c r="Q27" s="52">
        <v>24</v>
      </c>
      <c r="R27" s="23">
        <f t="shared" si="13"/>
        <v>170</v>
      </c>
      <c r="S27" s="24">
        <f t="shared" si="13"/>
        <v>344</v>
      </c>
      <c r="T27" s="62"/>
      <c r="U27" s="62"/>
      <c r="V27" s="62"/>
      <c r="W27" s="114">
        <f t="shared" ca="1" si="6"/>
        <v>138180</v>
      </c>
      <c r="X27" s="115">
        <f ca="1">IFERROR(('Main Tab'!$D$10-W27)/'Main Tab'!$D$10,1)</f>
        <v>0.22199450475203819</v>
      </c>
      <c r="Y27" s="110"/>
      <c r="Z27" s="221">
        <v>2</v>
      </c>
      <c r="AA27" s="49"/>
      <c r="AB27" s="49"/>
      <c r="AC27" s="476"/>
      <c r="AD27" s="104"/>
      <c r="AE27" s="106"/>
      <c r="AF27" s="108"/>
      <c r="AI27" s="83">
        <f t="shared" ca="1" si="15"/>
        <v>43604.833333333299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12</v>
      </c>
      <c r="AQ27" s="81">
        <f t="shared" si="0"/>
        <v>24</v>
      </c>
      <c r="AR27" s="81">
        <f t="shared" si="1"/>
        <v>4444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1.75</v>
      </c>
      <c r="AW27" s="81">
        <f t="shared" si="3"/>
        <v>235</v>
      </c>
      <c r="AX27" s="81">
        <f t="shared" si="3"/>
        <v>199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550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43604.874999999964</v>
      </c>
      <c r="C28" s="205"/>
      <c r="D28" s="476">
        <v>545</v>
      </c>
      <c r="E28" s="51">
        <v>52</v>
      </c>
      <c r="F28" s="481">
        <v>1.75</v>
      </c>
      <c r="G28" s="51">
        <v>187</v>
      </c>
      <c r="H28" s="206">
        <v>198</v>
      </c>
      <c r="I28" s="322"/>
      <c r="J28" s="160"/>
      <c r="K28" s="65"/>
      <c r="L28" s="49"/>
      <c r="M28" s="476"/>
      <c r="N28" s="52"/>
      <c r="O28" s="54">
        <v>4489</v>
      </c>
      <c r="P28" s="481">
        <v>12</v>
      </c>
      <c r="Q28" s="52">
        <v>26</v>
      </c>
      <c r="R28" s="23">
        <f t="shared" si="13"/>
        <v>182</v>
      </c>
      <c r="S28" s="24">
        <f t="shared" si="13"/>
        <v>370</v>
      </c>
      <c r="T28" s="62"/>
      <c r="U28" s="62"/>
      <c r="V28" s="62"/>
      <c r="W28" s="114">
        <f t="shared" ca="1" si="6"/>
        <v>138154</v>
      </c>
      <c r="X28" s="115">
        <f ca="1">IFERROR(('Main Tab'!$D$10-W28)/'Main Tab'!$D$10,1)</f>
        <v>0.22214089455429936</v>
      </c>
      <c r="Y28" s="110"/>
      <c r="Z28" s="221">
        <v>2</v>
      </c>
      <c r="AA28" s="49"/>
      <c r="AB28" s="49"/>
      <c r="AC28" s="476"/>
      <c r="AD28" s="104"/>
      <c r="AE28" s="106"/>
      <c r="AF28" s="108"/>
      <c r="AI28" s="83">
        <f t="shared" ca="1" si="15"/>
        <v>43604.874999999964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12</v>
      </c>
      <c r="AQ28" s="81">
        <f t="shared" si="0"/>
        <v>26</v>
      </c>
      <c r="AR28" s="81">
        <f t="shared" si="1"/>
        <v>4489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1.75</v>
      </c>
      <c r="AW28" s="81">
        <f t="shared" si="3"/>
        <v>187</v>
      </c>
      <c r="AX28" s="81">
        <f t="shared" si="3"/>
        <v>198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545</v>
      </c>
      <c r="BC28" s="81">
        <f t="shared" si="5"/>
        <v>198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43604.916666666628</v>
      </c>
      <c r="C29" s="205"/>
      <c r="D29" s="476">
        <v>540</v>
      </c>
      <c r="E29" s="51">
        <v>52</v>
      </c>
      <c r="F29" s="481">
        <v>1.75</v>
      </c>
      <c r="G29" s="51">
        <v>227</v>
      </c>
      <c r="H29" s="206">
        <v>199</v>
      </c>
      <c r="I29" s="322"/>
      <c r="J29" s="160"/>
      <c r="K29" s="65"/>
      <c r="L29" s="49"/>
      <c r="M29" s="476"/>
      <c r="N29" s="52"/>
      <c r="O29" s="54">
        <v>4504</v>
      </c>
      <c r="P29" s="481">
        <v>12</v>
      </c>
      <c r="Q29" s="52">
        <v>24</v>
      </c>
      <c r="R29" s="23">
        <f t="shared" si="13"/>
        <v>194</v>
      </c>
      <c r="S29" s="24">
        <f t="shared" si="13"/>
        <v>394</v>
      </c>
      <c r="T29" s="62"/>
      <c r="U29" s="62"/>
      <c r="V29" s="62"/>
      <c r="W29" s="114">
        <f t="shared" ca="1" si="6"/>
        <v>138130</v>
      </c>
      <c r="X29" s="115">
        <f ca="1">IFERROR(('Main Tab'!$D$10-W29)/'Main Tab'!$D$10,1)</f>
        <v>0.22227602360254042</v>
      </c>
      <c r="Y29" s="110"/>
      <c r="Z29" s="221">
        <v>2</v>
      </c>
      <c r="AA29" s="49"/>
      <c r="AB29" s="49"/>
      <c r="AC29" s="476"/>
      <c r="AD29" s="104"/>
      <c r="AE29" s="106"/>
      <c r="AF29" s="108"/>
      <c r="AI29" s="83">
        <f t="shared" ca="1" si="15"/>
        <v>43604.916666666628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12</v>
      </c>
      <c r="AQ29" s="81">
        <f t="shared" si="0"/>
        <v>24</v>
      </c>
      <c r="AR29" s="81">
        <f t="shared" si="1"/>
        <v>4504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1.75</v>
      </c>
      <c r="AW29" s="81">
        <f t="shared" si="3"/>
        <v>227</v>
      </c>
      <c r="AX29" s="81">
        <f t="shared" si="3"/>
        <v>199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540</v>
      </c>
      <c r="BC29" s="81">
        <f t="shared" si="5"/>
        <v>199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43604.958333333292</v>
      </c>
      <c r="C30" s="205"/>
      <c r="D30" s="476">
        <v>542</v>
      </c>
      <c r="E30" s="51">
        <v>52</v>
      </c>
      <c r="F30" s="481">
        <v>1.75</v>
      </c>
      <c r="G30" s="51">
        <v>240</v>
      </c>
      <c r="H30" s="206">
        <v>199</v>
      </c>
      <c r="I30" s="322"/>
      <c r="J30" s="160"/>
      <c r="K30" s="65"/>
      <c r="L30" s="49"/>
      <c r="M30" s="476"/>
      <c r="N30" s="52"/>
      <c r="O30" s="54">
        <v>4646</v>
      </c>
      <c r="P30" s="481">
        <v>12</v>
      </c>
      <c r="Q30" s="52">
        <v>26</v>
      </c>
      <c r="R30" s="23">
        <f t="shared" si="13"/>
        <v>206</v>
      </c>
      <c r="S30" s="24">
        <f t="shared" si="13"/>
        <v>420</v>
      </c>
      <c r="T30" s="62"/>
      <c r="U30" s="62"/>
      <c r="V30" s="62"/>
      <c r="W30" s="114">
        <f t="shared" ca="1" si="6"/>
        <v>138104</v>
      </c>
      <c r="X30" s="115">
        <f ca="1">IFERROR(('Main Tab'!$D$10-W30)/'Main Tab'!$D$10,1)</f>
        <v>0.22242241340480159</v>
      </c>
      <c r="Y30" s="110"/>
      <c r="Z30" s="221">
        <v>3</v>
      </c>
      <c r="AA30" s="49"/>
      <c r="AB30" s="49"/>
      <c r="AC30" s="476"/>
      <c r="AD30" s="104"/>
      <c r="AE30" s="106"/>
      <c r="AF30" s="108"/>
      <c r="AI30" s="83">
        <f t="shared" ca="1" si="15"/>
        <v>43604.958333333292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12</v>
      </c>
      <c r="AQ30" s="81">
        <f t="shared" si="0"/>
        <v>26</v>
      </c>
      <c r="AR30" s="81">
        <f t="shared" si="1"/>
        <v>4646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1.75</v>
      </c>
      <c r="AW30" s="81">
        <f t="shared" si="3"/>
        <v>240</v>
      </c>
      <c r="AX30" s="81">
        <f t="shared" si="3"/>
        <v>199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542</v>
      </c>
      <c r="BC30" s="81">
        <f t="shared" si="5"/>
        <v>199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43604.999999999956</v>
      </c>
      <c r="C31" s="205"/>
      <c r="D31" s="476">
        <v>540</v>
      </c>
      <c r="E31" s="51">
        <v>52</v>
      </c>
      <c r="F31" s="481">
        <v>1.75</v>
      </c>
      <c r="G31" s="51">
        <v>233</v>
      </c>
      <c r="H31" s="206">
        <v>199</v>
      </c>
      <c r="I31" s="322"/>
      <c r="J31" s="160"/>
      <c r="K31" s="65"/>
      <c r="L31" s="49"/>
      <c r="M31" s="476"/>
      <c r="N31" s="52"/>
      <c r="O31" s="54">
        <v>4558</v>
      </c>
      <c r="P31" s="481">
        <v>14</v>
      </c>
      <c r="Q31" s="52">
        <v>25</v>
      </c>
      <c r="R31" s="23">
        <f t="shared" si="13"/>
        <v>220</v>
      </c>
      <c r="S31" s="24">
        <f t="shared" si="13"/>
        <v>445</v>
      </c>
      <c r="T31" s="62"/>
      <c r="U31" s="62"/>
      <c r="V31" s="62"/>
      <c r="W31" s="114">
        <f t="shared" ca="1" si="6"/>
        <v>138079</v>
      </c>
      <c r="X31" s="115">
        <f ca="1">IFERROR(('Main Tab'!$D$10-W31)/'Main Tab'!$D$10,1)</f>
        <v>0.2225631728300527</v>
      </c>
      <c r="Y31" s="110" t="s">
        <v>392</v>
      </c>
      <c r="Z31" s="221">
        <v>2</v>
      </c>
      <c r="AA31" s="49"/>
      <c r="AB31" s="49"/>
      <c r="AC31" s="476"/>
      <c r="AD31" s="104"/>
      <c r="AE31" s="106"/>
      <c r="AF31" s="108"/>
      <c r="AI31" s="83">
        <f t="shared" ca="1" si="15"/>
        <v>43604.999999999956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Water Pumped-304</v>
      </c>
      <c r="AP31" s="81">
        <f t="shared" si="0"/>
        <v>14</v>
      </c>
      <c r="AQ31" s="81">
        <f t="shared" si="0"/>
        <v>25</v>
      </c>
      <c r="AR31" s="81">
        <f t="shared" si="1"/>
        <v>4558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1.75</v>
      </c>
      <c r="AW31" s="81">
        <f t="shared" si="3"/>
        <v>233</v>
      </c>
      <c r="AX31" s="81">
        <f t="shared" si="3"/>
        <v>199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540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43605.041666666621</v>
      </c>
      <c r="C32" s="205"/>
      <c r="D32" s="476">
        <v>539</v>
      </c>
      <c r="E32" s="51">
        <v>52</v>
      </c>
      <c r="F32" s="481">
        <v>1.75</v>
      </c>
      <c r="G32" s="51">
        <v>289</v>
      </c>
      <c r="H32" s="206">
        <v>198</v>
      </c>
      <c r="I32" s="322"/>
      <c r="J32" s="160"/>
      <c r="K32" s="65"/>
      <c r="L32" s="49"/>
      <c r="M32" s="476"/>
      <c r="N32" s="52"/>
      <c r="O32" s="54">
        <v>4666</v>
      </c>
      <c r="P32" s="481">
        <v>14</v>
      </c>
      <c r="Q32" s="52">
        <v>24</v>
      </c>
      <c r="R32" s="23">
        <f t="shared" ref="R32:S37" si="16">P32+R31</f>
        <v>234</v>
      </c>
      <c r="S32" s="24">
        <f t="shared" si="16"/>
        <v>469</v>
      </c>
      <c r="T32" s="62"/>
      <c r="U32" s="62"/>
      <c r="V32" s="62"/>
      <c r="W32" s="114">
        <f t="shared" ca="1" si="6"/>
        <v>138055</v>
      </c>
      <c r="X32" s="115">
        <f ca="1">IFERROR(('Main Tab'!$D$10-W32)/'Main Tab'!$D$10,1)</f>
        <v>0.22269830187829376</v>
      </c>
      <c r="Y32" s="110" t="s">
        <v>393</v>
      </c>
      <c r="Z32" s="221">
        <v>2</v>
      </c>
      <c r="AA32" s="49"/>
      <c r="AB32" s="49"/>
      <c r="AC32" s="476"/>
      <c r="AD32" s="104"/>
      <c r="AE32" s="106"/>
      <c r="AF32" s="108"/>
      <c r="AI32" s="83">
        <f t="shared" ca="1" si="15"/>
        <v>43605.041666666621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Accum-185450</v>
      </c>
      <c r="AP32" s="81">
        <f t="shared" si="0"/>
        <v>14</v>
      </c>
      <c r="AQ32" s="81">
        <f t="shared" si="0"/>
        <v>24</v>
      </c>
      <c r="AR32" s="81">
        <f t="shared" si="1"/>
        <v>4666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1.75</v>
      </c>
      <c r="AW32" s="81">
        <f t="shared" si="3"/>
        <v>289</v>
      </c>
      <c r="AX32" s="81">
        <f t="shared" si="3"/>
        <v>198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539</v>
      </c>
      <c r="BC32" s="81">
        <f t="shared" si="5"/>
        <v>198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43605.083333333285</v>
      </c>
      <c r="C33" s="205"/>
      <c r="D33" s="476">
        <v>535</v>
      </c>
      <c r="E33" s="51">
        <v>52</v>
      </c>
      <c r="F33" s="481">
        <v>1.75</v>
      </c>
      <c r="G33" s="51">
        <v>222</v>
      </c>
      <c r="H33" s="206">
        <v>196</v>
      </c>
      <c r="I33" s="322"/>
      <c r="J33" s="160"/>
      <c r="K33" s="65"/>
      <c r="L33" s="49"/>
      <c r="M33" s="476"/>
      <c r="N33" s="52"/>
      <c r="O33" s="54">
        <v>4620</v>
      </c>
      <c r="P33" s="481">
        <v>12</v>
      </c>
      <c r="Q33" s="52">
        <v>26</v>
      </c>
      <c r="R33" s="23">
        <f t="shared" si="16"/>
        <v>246</v>
      </c>
      <c r="S33" s="24">
        <f t="shared" si="16"/>
        <v>495</v>
      </c>
      <c r="T33" s="62"/>
      <c r="U33" s="62"/>
      <c r="V33" s="62"/>
      <c r="W33" s="114">
        <f t="shared" ca="1" si="6"/>
        <v>138029</v>
      </c>
      <c r="X33" s="115">
        <f ca="1">IFERROR(('Main Tab'!$D$10-W33)/'Main Tab'!$D$10,1)</f>
        <v>0.22284469168055493</v>
      </c>
      <c r="Y33" s="110" t="s">
        <v>394</v>
      </c>
      <c r="Z33" s="221">
        <v>2</v>
      </c>
      <c r="AA33" s="49"/>
      <c r="AB33" s="49"/>
      <c r="AC33" s="476"/>
      <c r="AD33" s="104"/>
      <c r="AE33" s="106"/>
      <c r="AF33" s="108"/>
      <c r="AI33" s="83">
        <f t="shared" ca="1" si="15"/>
        <v>43605.083333333285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 0.10    OT #2-  1'9</v>
      </c>
      <c r="AP33" s="81">
        <f t="shared" si="0"/>
        <v>12</v>
      </c>
      <c r="AQ33" s="81">
        <f t="shared" si="0"/>
        <v>26</v>
      </c>
      <c r="AR33" s="81">
        <f t="shared" si="1"/>
        <v>4620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1.75</v>
      </c>
      <c r="AW33" s="81">
        <f t="shared" si="3"/>
        <v>222</v>
      </c>
      <c r="AX33" s="81">
        <f t="shared" si="3"/>
        <v>196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535</v>
      </c>
      <c r="BC33" s="81">
        <f t="shared" si="5"/>
        <v>196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43605.124999999949</v>
      </c>
      <c r="C34" s="205"/>
      <c r="D34" s="476">
        <v>534</v>
      </c>
      <c r="E34" s="51">
        <v>52</v>
      </c>
      <c r="F34" s="481">
        <v>1.75</v>
      </c>
      <c r="G34" s="51">
        <v>235</v>
      </c>
      <c r="H34" s="206">
        <v>195</v>
      </c>
      <c r="I34" s="322"/>
      <c r="J34" s="160"/>
      <c r="K34" s="65"/>
      <c r="L34" s="49"/>
      <c r="M34" s="476"/>
      <c r="N34" s="52"/>
      <c r="O34" s="54">
        <v>4553</v>
      </c>
      <c r="P34" s="481">
        <v>14</v>
      </c>
      <c r="Q34" s="52">
        <v>25</v>
      </c>
      <c r="R34" s="23">
        <f t="shared" si="16"/>
        <v>260</v>
      </c>
      <c r="S34" s="24">
        <f t="shared" si="16"/>
        <v>520</v>
      </c>
      <c r="T34" s="62"/>
      <c r="U34" s="62"/>
      <c r="V34" s="62"/>
      <c r="W34" s="114">
        <f t="shared" ca="1" si="6"/>
        <v>138004</v>
      </c>
      <c r="X34" s="115">
        <f ca="1">IFERROR(('Main Tab'!$D$10-W34)/'Main Tab'!$D$10,1)</f>
        <v>0.22298545110580603</v>
      </c>
      <c r="Y34" s="110" t="s">
        <v>395</v>
      </c>
      <c r="Z34" s="221">
        <v>3</v>
      </c>
      <c r="AA34" s="49"/>
      <c r="AB34" s="49"/>
      <c r="AC34" s="476"/>
      <c r="AD34" s="104"/>
      <c r="AE34" s="106"/>
      <c r="AF34" s="108"/>
      <c r="AI34" s="83">
        <f t="shared" ca="1" si="15"/>
        <v>43605.124999999949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BBL Meter-40876</v>
      </c>
      <c r="AP34" s="81">
        <f t="shared" si="0"/>
        <v>14</v>
      </c>
      <c r="AQ34" s="81">
        <f t="shared" si="0"/>
        <v>25</v>
      </c>
      <c r="AR34" s="81">
        <f t="shared" si="1"/>
        <v>4553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1.75</v>
      </c>
      <c r="AW34" s="81">
        <f t="shared" si="3"/>
        <v>235</v>
      </c>
      <c r="AX34" s="81">
        <f t="shared" si="3"/>
        <v>195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534</v>
      </c>
      <c r="BC34" s="81">
        <f t="shared" si="5"/>
        <v>195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43605.166666666613</v>
      </c>
      <c r="C35" s="205"/>
      <c r="D35" s="476">
        <v>539</v>
      </c>
      <c r="E35" s="51">
        <v>52</v>
      </c>
      <c r="F35" s="481">
        <v>1.75</v>
      </c>
      <c r="G35" s="51">
        <v>241</v>
      </c>
      <c r="H35" s="206">
        <v>197</v>
      </c>
      <c r="I35" s="322"/>
      <c r="J35" s="160"/>
      <c r="K35" s="65"/>
      <c r="L35" s="49"/>
      <c r="M35" s="476"/>
      <c r="N35" s="52"/>
      <c r="O35" s="54">
        <v>4644</v>
      </c>
      <c r="P35" s="481">
        <v>12</v>
      </c>
      <c r="Q35" s="52">
        <v>24</v>
      </c>
      <c r="R35" s="23">
        <f t="shared" si="16"/>
        <v>272</v>
      </c>
      <c r="S35" s="24">
        <f t="shared" si="16"/>
        <v>544</v>
      </c>
      <c r="T35" s="62"/>
      <c r="U35" s="62"/>
      <c r="V35" s="62"/>
      <c r="W35" s="114">
        <f t="shared" ca="1" si="6"/>
        <v>137980</v>
      </c>
      <c r="X35" s="115">
        <f ca="1">IFERROR(('Main Tab'!$D$10-W35)/'Main Tab'!$D$10,1)</f>
        <v>0.22312058015404712</v>
      </c>
      <c r="Y35" s="110"/>
      <c r="Z35" s="221">
        <v>3</v>
      </c>
      <c r="AA35" s="49"/>
      <c r="AB35" s="49"/>
      <c r="AC35" s="476"/>
      <c r="AD35" s="104"/>
      <c r="AE35" s="106"/>
      <c r="AF35" s="108"/>
      <c r="AI35" s="83">
        <f t="shared" ca="1" si="15"/>
        <v>43605.166666666613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12</v>
      </c>
      <c r="AQ35" s="81">
        <f t="shared" si="0"/>
        <v>24</v>
      </c>
      <c r="AR35" s="81">
        <f t="shared" si="1"/>
        <v>4644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1.75</v>
      </c>
      <c r="AW35" s="81">
        <f t="shared" si="3"/>
        <v>241</v>
      </c>
      <c r="AX35" s="81">
        <f t="shared" si="3"/>
        <v>197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539</v>
      </c>
      <c r="BC35" s="81">
        <f t="shared" si="5"/>
        <v>197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43605.208333333278</v>
      </c>
      <c r="C36" s="205"/>
      <c r="D36" s="476">
        <v>535</v>
      </c>
      <c r="E36" s="51">
        <v>52</v>
      </c>
      <c r="F36" s="481">
        <v>1.75</v>
      </c>
      <c r="G36" s="51">
        <v>223</v>
      </c>
      <c r="H36" s="206">
        <v>197</v>
      </c>
      <c r="I36" s="322"/>
      <c r="J36" s="160"/>
      <c r="K36" s="65"/>
      <c r="L36" s="49"/>
      <c r="M36" s="476"/>
      <c r="N36" s="52"/>
      <c r="O36" s="54">
        <v>4467</v>
      </c>
      <c r="P36" s="481">
        <v>12</v>
      </c>
      <c r="Q36" s="52">
        <v>23</v>
      </c>
      <c r="R36" s="23">
        <f t="shared" si="16"/>
        <v>284</v>
      </c>
      <c r="S36" s="24">
        <f t="shared" si="16"/>
        <v>567</v>
      </c>
      <c r="T36" s="62"/>
      <c r="U36" s="62"/>
      <c r="V36" s="62"/>
      <c r="W36" s="114">
        <f t="shared" ca="1" si="6"/>
        <v>137957</v>
      </c>
      <c r="X36" s="115">
        <f ca="1">IFERROR(('Main Tab'!$D$10-W36)/'Main Tab'!$D$10,1)</f>
        <v>0.22325007882527814</v>
      </c>
      <c r="Y36" s="110"/>
      <c r="Z36" s="221">
        <v>2</v>
      </c>
      <c r="AA36" s="49">
        <v>8627711</v>
      </c>
      <c r="AB36" s="49" t="s">
        <v>391</v>
      </c>
      <c r="AC36" s="476">
        <v>196.73</v>
      </c>
      <c r="AD36" s="104" t="s">
        <v>179</v>
      </c>
      <c r="AE36" s="106">
        <v>45.5</v>
      </c>
      <c r="AF36" s="108">
        <v>1E-3</v>
      </c>
      <c r="AI36" s="83">
        <f t="shared" ca="1" si="15"/>
        <v>43605.208333333278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12</v>
      </c>
      <c r="AQ36" s="81">
        <f t="shared" si="0"/>
        <v>23</v>
      </c>
      <c r="AR36" s="81">
        <f t="shared" si="1"/>
        <v>4467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1.75</v>
      </c>
      <c r="AW36" s="81">
        <f t="shared" si="3"/>
        <v>223</v>
      </c>
      <c r="AX36" s="81">
        <f t="shared" si="3"/>
        <v>197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535</v>
      </c>
      <c r="BC36" s="81">
        <f t="shared" si="5"/>
        <v>197</v>
      </c>
      <c r="BD36" s="81">
        <f t="shared" si="10"/>
        <v>1E-3</v>
      </c>
      <c r="BE36" s="81">
        <f t="shared" si="11"/>
        <v>45.5</v>
      </c>
      <c r="BF36" s="84" t="str">
        <f t="shared" si="12"/>
        <v>Ticket No: 8627711 196.73 bbls sold</v>
      </c>
    </row>
    <row r="37" spans="2:58" ht="15.75" thickBot="1" x14ac:dyDescent="0.3">
      <c r="B37" s="190">
        <f t="shared" ca="1" si="14"/>
        <v>43605.249999999942</v>
      </c>
      <c r="C37" s="207"/>
      <c r="D37" s="208">
        <v>536</v>
      </c>
      <c r="E37" s="51">
        <v>52</v>
      </c>
      <c r="F37" s="481">
        <v>1.75</v>
      </c>
      <c r="G37" s="209">
        <v>240</v>
      </c>
      <c r="H37" s="216">
        <v>193</v>
      </c>
      <c r="I37" s="323"/>
      <c r="J37" s="161"/>
      <c r="K37" s="66"/>
      <c r="L37" s="55"/>
      <c r="M37" s="480"/>
      <c r="N37" s="58"/>
      <c r="O37" s="60">
        <v>4581</v>
      </c>
      <c r="P37" s="480">
        <v>14</v>
      </c>
      <c r="Q37" s="58">
        <v>24</v>
      </c>
      <c r="R37" s="25">
        <f t="shared" si="16"/>
        <v>298</v>
      </c>
      <c r="S37" s="26">
        <f t="shared" si="16"/>
        <v>591</v>
      </c>
      <c r="T37" s="63"/>
      <c r="U37" s="63"/>
      <c r="V37" s="63"/>
      <c r="W37" s="116">
        <f t="shared" ca="1" si="6"/>
        <v>137933</v>
      </c>
      <c r="X37" s="117">
        <f ca="1">IFERROR(('Main Tab'!$D$10-W37)/'Main Tab'!$D$10,1)</f>
        <v>0.2233852078735192</v>
      </c>
      <c r="Y37" s="221"/>
      <c r="Z37" s="221">
        <v>3</v>
      </c>
      <c r="AA37" s="55"/>
      <c r="AB37" s="55"/>
      <c r="AC37" s="480"/>
      <c r="AD37" s="105"/>
      <c r="AE37" s="107"/>
      <c r="AF37" s="109"/>
      <c r="AI37" s="85">
        <f t="shared" ca="1" si="15"/>
        <v>43605.249999999942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14</v>
      </c>
      <c r="AQ37" s="86">
        <f t="shared" si="0"/>
        <v>24</v>
      </c>
      <c r="AR37" s="86">
        <f t="shared" si="1"/>
        <v>4581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1.75</v>
      </c>
      <c r="AW37" s="86">
        <f t="shared" si="3"/>
        <v>240</v>
      </c>
      <c r="AX37" s="86">
        <f t="shared" si="3"/>
        <v>193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536</v>
      </c>
      <c r="BC37" s="86">
        <f t="shared" si="5"/>
        <v>193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77" t="s">
        <v>7</v>
      </c>
      <c r="D40" s="477" t="s">
        <v>117</v>
      </c>
      <c r="E40" s="477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79"/>
      <c r="E41" s="479"/>
      <c r="F41" s="622"/>
      <c r="G41" s="622"/>
      <c r="H41" s="623"/>
    </row>
    <row r="42" spans="2:58" x14ac:dyDescent="0.25">
      <c r="B42" s="54"/>
      <c r="C42" s="147"/>
      <c r="D42" s="476"/>
      <c r="E42" s="476"/>
      <c r="F42" s="612"/>
      <c r="G42" s="612"/>
      <c r="H42" s="613"/>
    </row>
    <row r="43" spans="2:58" x14ac:dyDescent="0.25">
      <c r="B43" s="54"/>
      <c r="C43" s="147"/>
      <c r="D43" s="476"/>
      <c r="E43" s="476"/>
      <c r="F43" s="612"/>
      <c r="G43" s="612"/>
      <c r="H43" s="613"/>
    </row>
    <row r="44" spans="2:58" x14ac:dyDescent="0.25">
      <c r="B44" s="54"/>
      <c r="C44" s="147"/>
      <c r="D44" s="476"/>
      <c r="E44" s="476"/>
      <c r="F44" s="612"/>
      <c r="G44" s="612"/>
      <c r="H44" s="613"/>
    </row>
    <row r="45" spans="2:58" x14ac:dyDescent="0.25">
      <c r="B45" s="54"/>
      <c r="C45" s="147"/>
      <c r="D45" s="476"/>
      <c r="E45" s="476"/>
      <c r="F45" s="612"/>
      <c r="G45" s="612"/>
      <c r="H45" s="613"/>
    </row>
    <row r="46" spans="2:58" x14ac:dyDescent="0.25">
      <c r="B46" s="54"/>
      <c r="C46" s="147"/>
      <c r="D46" s="476"/>
      <c r="E46" s="476"/>
      <c r="F46" s="612"/>
      <c r="G46" s="612"/>
      <c r="H46" s="613"/>
    </row>
    <row r="47" spans="2:58" x14ac:dyDescent="0.25">
      <c r="B47" s="54"/>
      <c r="C47" s="147"/>
      <c r="D47" s="476"/>
      <c r="E47" s="476"/>
      <c r="F47" s="612"/>
      <c r="G47" s="612"/>
      <c r="H47" s="613"/>
    </row>
    <row r="48" spans="2:58" x14ac:dyDescent="0.25">
      <c r="B48" s="54"/>
      <c r="C48" s="147"/>
      <c r="D48" s="476"/>
      <c r="E48" s="476"/>
      <c r="F48" s="612"/>
      <c r="G48" s="612"/>
      <c r="H48" s="613"/>
    </row>
    <row r="49" spans="2:8" x14ac:dyDescent="0.25">
      <c r="B49" s="54"/>
      <c r="C49" s="147"/>
      <c r="D49" s="476"/>
      <c r="E49" s="476"/>
      <c r="F49" s="612"/>
      <c r="G49" s="612"/>
      <c r="H49" s="613"/>
    </row>
    <row r="50" spans="2:8" x14ac:dyDescent="0.25">
      <c r="B50" s="54"/>
      <c r="C50" s="147"/>
      <c r="D50" s="476"/>
      <c r="E50" s="476"/>
      <c r="F50" s="612"/>
      <c r="G50" s="612"/>
      <c r="H50" s="613"/>
    </row>
    <row r="51" spans="2:8" x14ac:dyDescent="0.25">
      <c r="B51" s="54"/>
      <c r="C51" s="147"/>
      <c r="D51" s="476"/>
      <c r="E51" s="476"/>
      <c r="F51" s="612"/>
      <c r="G51" s="612"/>
      <c r="H51" s="613"/>
    </row>
    <row r="52" spans="2:8" x14ac:dyDescent="0.25">
      <c r="B52" s="54"/>
      <c r="C52" s="147"/>
      <c r="D52" s="476"/>
      <c r="E52" s="476"/>
      <c r="F52" s="612"/>
      <c r="G52" s="612"/>
      <c r="H52" s="613"/>
    </row>
    <row r="53" spans="2:8" x14ac:dyDescent="0.25">
      <c r="B53" s="54"/>
      <c r="C53" s="147"/>
      <c r="D53" s="476"/>
      <c r="E53" s="476"/>
      <c r="F53" s="612"/>
      <c r="G53" s="612"/>
      <c r="H53" s="613"/>
    </row>
    <row r="54" spans="2:8" x14ac:dyDescent="0.25">
      <c r="B54" s="54"/>
      <c r="C54" s="147"/>
      <c r="D54" s="476"/>
      <c r="E54" s="476"/>
      <c r="F54" s="612"/>
      <c r="G54" s="612"/>
      <c r="H54" s="613"/>
    </row>
    <row r="55" spans="2:8" x14ac:dyDescent="0.25">
      <c r="B55" s="54"/>
      <c r="C55" s="147"/>
      <c r="D55" s="476"/>
      <c r="E55" s="476"/>
      <c r="F55" s="612"/>
      <c r="G55" s="612"/>
      <c r="H55" s="613"/>
    </row>
    <row r="56" spans="2:8" x14ac:dyDescent="0.25">
      <c r="B56" s="54"/>
      <c r="C56" s="147"/>
      <c r="D56" s="476"/>
      <c r="E56" s="476"/>
      <c r="F56" s="612"/>
      <c r="G56" s="612"/>
      <c r="H56" s="613"/>
    </row>
    <row r="57" spans="2:8" x14ac:dyDescent="0.25">
      <c r="B57" s="54"/>
      <c r="C57" s="147"/>
      <c r="D57" s="476"/>
      <c r="E57" s="476"/>
      <c r="F57" s="612"/>
      <c r="G57" s="612"/>
      <c r="H57" s="613"/>
    </row>
    <row r="58" spans="2:8" x14ac:dyDescent="0.25">
      <c r="B58" s="54"/>
      <c r="C58" s="147"/>
      <c r="D58" s="476"/>
      <c r="E58" s="476"/>
      <c r="F58" s="612"/>
      <c r="G58" s="612"/>
      <c r="H58" s="613"/>
    </row>
    <row r="59" spans="2:8" x14ac:dyDescent="0.25">
      <c r="B59" s="54"/>
      <c r="C59" s="147"/>
      <c r="D59" s="476"/>
      <c r="E59" s="476"/>
      <c r="F59" s="612"/>
      <c r="G59" s="612"/>
      <c r="H59" s="613"/>
    </row>
    <row r="60" spans="2:8" x14ac:dyDescent="0.25">
      <c r="B60" s="54"/>
      <c r="C60" s="147"/>
      <c r="D60" s="476"/>
      <c r="E60" s="476"/>
      <c r="F60" s="612"/>
      <c r="G60" s="612"/>
      <c r="H60" s="613"/>
    </row>
    <row r="61" spans="2:8" x14ac:dyDescent="0.25">
      <c r="B61" s="54"/>
      <c r="C61" s="147"/>
      <c r="D61" s="476"/>
      <c r="E61" s="476"/>
      <c r="F61" s="612"/>
      <c r="G61" s="612"/>
      <c r="H61" s="613"/>
    </row>
    <row r="62" spans="2:8" x14ac:dyDescent="0.25">
      <c r="B62" s="54"/>
      <c r="C62" s="147"/>
      <c r="D62" s="476"/>
      <c r="E62" s="476"/>
      <c r="F62" s="612"/>
      <c r="G62" s="612"/>
      <c r="H62" s="613"/>
    </row>
    <row r="63" spans="2:8" x14ac:dyDescent="0.25">
      <c r="B63" s="54"/>
      <c r="C63" s="147"/>
      <c r="D63" s="476"/>
      <c r="E63" s="476"/>
      <c r="F63" s="612"/>
      <c r="G63" s="612"/>
      <c r="H63" s="613"/>
    </row>
    <row r="64" spans="2:8" x14ac:dyDescent="0.25">
      <c r="B64" s="54"/>
      <c r="C64" s="147"/>
      <c r="D64" s="476"/>
      <c r="E64" s="476"/>
      <c r="F64" s="612"/>
      <c r="G64" s="612"/>
      <c r="H64" s="613"/>
    </row>
    <row r="65" spans="2:8" x14ac:dyDescent="0.25">
      <c r="B65" s="54"/>
      <c r="C65" s="147"/>
      <c r="D65" s="476"/>
      <c r="E65" s="476"/>
      <c r="F65" s="612"/>
      <c r="G65" s="612"/>
      <c r="H65" s="613"/>
    </row>
    <row r="66" spans="2:8" x14ac:dyDescent="0.25">
      <c r="B66" s="54"/>
      <c r="C66" s="147"/>
      <c r="D66" s="476"/>
      <c r="E66" s="476"/>
      <c r="F66" s="612"/>
      <c r="G66" s="612"/>
      <c r="H66" s="613"/>
    </row>
    <row r="67" spans="2:8" x14ac:dyDescent="0.25">
      <c r="B67" s="54"/>
      <c r="C67" s="147"/>
      <c r="D67" s="476"/>
      <c r="E67" s="476"/>
      <c r="F67" s="612"/>
      <c r="G67" s="612"/>
      <c r="H67" s="613"/>
    </row>
    <row r="68" spans="2:8" x14ac:dyDescent="0.25">
      <c r="B68" s="54"/>
      <c r="C68" s="147"/>
      <c r="D68" s="476"/>
      <c r="E68" s="476"/>
      <c r="F68" s="612"/>
      <c r="G68" s="612"/>
      <c r="H68" s="613"/>
    </row>
    <row r="69" spans="2:8" x14ac:dyDescent="0.25">
      <c r="B69" s="54"/>
      <c r="C69" s="147"/>
      <c r="D69" s="476"/>
      <c r="E69" s="476"/>
      <c r="F69" s="612"/>
      <c r="G69" s="612"/>
      <c r="H69" s="613"/>
    </row>
    <row r="70" spans="2:8" x14ac:dyDescent="0.25">
      <c r="B70" s="54"/>
      <c r="C70" s="147"/>
      <c r="D70" s="476"/>
      <c r="E70" s="476"/>
      <c r="F70" s="612"/>
      <c r="G70" s="612"/>
      <c r="H70" s="613"/>
    </row>
    <row r="71" spans="2:8" x14ac:dyDescent="0.25">
      <c r="B71" s="54"/>
      <c r="C71" s="147"/>
      <c r="D71" s="476"/>
      <c r="E71" s="476"/>
      <c r="F71" s="612"/>
      <c r="G71" s="612"/>
      <c r="H71" s="613"/>
    </row>
    <row r="72" spans="2:8" x14ac:dyDescent="0.25">
      <c r="B72" s="54"/>
      <c r="C72" s="147"/>
      <c r="D72" s="476"/>
      <c r="E72" s="476"/>
      <c r="F72" s="612"/>
      <c r="G72" s="612"/>
      <c r="H72" s="613"/>
    </row>
    <row r="73" spans="2:8" x14ac:dyDescent="0.25">
      <c r="B73" s="54"/>
      <c r="C73" s="147"/>
      <c r="D73" s="476"/>
      <c r="E73" s="476"/>
      <c r="F73" s="612"/>
      <c r="G73" s="612"/>
      <c r="H73" s="613"/>
    </row>
    <row r="74" spans="2:8" x14ac:dyDescent="0.25">
      <c r="B74" s="54"/>
      <c r="C74" s="147"/>
      <c r="D74" s="476"/>
      <c r="E74" s="476"/>
      <c r="F74" s="612"/>
      <c r="G74" s="612"/>
      <c r="H74" s="613"/>
    </row>
    <row r="75" spans="2:8" x14ac:dyDescent="0.25">
      <c r="B75" s="54"/>
      <c r="C75" s="147"/>
      <c r="D75" s="476"/>
      <c r="E75" s="476"/>
      <c r="F75" s="612"/>
      <c r="G75" s="612"/>
      <c r="H75" s="613"/>
    </row>
    <row r="76" spans="2:8" x14ac:dyDescent="0.25">
      <c r="B76" s="54"/>
      <c r="C76" s="147"/>
      <c r="D76" s="476"/>
      <c r="E76" s="476"/>
      <c r="F76" s="612"/>
      <c r="G76" s="612"/>
      <c r="H76" s="613"/>
    </row>
    <row r="77" spans="2:8" x14ac:dyDescent="0.25">
      <c r="B77" s="54"/>
      <c r="C77" s="147"/>
      <c r="D77" s="476"/>
      <c r="E77" s="476"/>
      <c r="F77" s="612"/>
      <c r="G77" s="612"/>
      <c r="H77" s="613"/>
    </row>
    <row r="78" spans="2:8" x14ac:dyDescent="0.25">
      <c r="B78" s="54"/>
      <c r="C78" s="147"/>
      <c r="D78" s="476"/>
      <c r="E78" s="476"/>
      <c r="F78" s="612"/>
      <c r="G78" s="612"/>
      <c r="H78" s="613"/>
    </row>
    <row r="79" spans="2:8" x14ac:dyDescent="0.25">
      <c r="B79" s="54"/>
      <c r="C79" s="147"/>
      <c r="D79" s="476"/>
      <c r="E79" s="476"/>
      <c r="F79" s="612"/>
      <c r="G79" s="612"/>
      <c r="H79" s="613"/>
    </row>
    <row r="80" spans="2:8" x14ac:dyDescent="0.25">
      <c r="B80" s="54"/>
      <c r="C80" s="147"/>
      <c r="D80" s="476"/>
      <c r="E80" s="476"/>
      <c r="F80" s="612"/>
      <c r="G80" s="612"/>
      <c r="H80" s="613"/>
    </row>
    <row r="81" spans="2:8" x14ac:dyDescent="0.25">
      <c r="B81" s="54"/>
      <c r="C81" s="147"/>
      <c r="D81" s="476"/>
      <c r="E81" s="476"/>
      <c r="F81" s="612"/>
      <c r="G81" s="612"/>
      <c r="H81" s="613"/>
    </row>
    <row r="82" spans="2:8" x14ac:dyDescent="0.25">
      <c r="B82" s="54"/>
      <c r="C82" s="147"/>
      <c r="D82" s="476"/>
      <c r="E82" s="476"/>
      <c r="F82" s="612"/>
      <c r="G82" s="612"/>
      <c r="H82" s="613"/>
    </row>
    <row r="83" spans="2:8" x14ac:dyDescent="0.25">
      <c r="B83" s="54"/>
      <c r="C83" s="147"/>
      <c r="D83" s="476"/>
      <c r="E83" s="476"/>
      <c r="F83" s="612"/>
      <c r="G83" s="612"/>
      <c r="H83" s="613"/>
    </row>
    <row r="84" spans="2:8" x14ac:dyDescent="0.25">
      <c r="B84" s="54"/>
      <c r="C84" s="147"/>
      <c r="D84" s="476"/>
      <c r="E84" s="476"/>
      <c r="F84" s="612"/>
      <c r="G84" s="612"/>
      <c r="H84" s="613"/>
    </row>
    <row r="85" spans="2:8" x14ac:dyDescent="0.25">
      <c r="B85" s="54"/>
      <c r="C85" s="147"/>
      <c r="D85" s="476"/>
      <c r="E85" s="476"/>
      <c r="F85" s="612"/>
      <c r="G85" s="612"/>
      <c r="H85" s="613"/>
    </row>
    <row r="86" spans="2:8" x14ac:dyDescent="0.25">
      <c r="B86" s="54"/>
      <c r="C86" s="147"/>
      <c r="D86" s="476"/>
      <c r="E86" s="476"/>
      <c r="F86" s="612"/>
      <c r="G86" s="612"/>
      <c r="H86" s="613"/>
    </row>
    <row r="87" spans="2:8" x14ac:dyDescent="0.25">
      <c r="B87" s="54"/>
      <c r="C87" s="147"/>
      <c r="D87" s="476"/>
      <c r="E87" s="476"/>
      <c r="F87" s="612"/>
      <c r="G87" s="612"/>
      <c r="H87" s="613"/>
    </row>
    <row r="88" spans="2:8" x14ac:dyDescent="0.25">
      <c r="B88" s="54"/>
      <c r="C88" s="147"/>
      <c r="D88" s="476"/>
      <c r="E88" s="476"/>
      <c r="F88" s="612"/>
      <c r="G88" s="612"/>
      <c r="H88" s="613"/>
    </row>
    <row r="89" spans="2:8" x14ac:dyDescent="0.25">
      <c r="B89" s="54"/>
      <c r="C89" s="147"/>
      <c r="D89" s="476"/>
      <c r="E89" s="476"/>
      <c r="F89" s="612"/>
      <c r="G89" s="612"/>
      <c r="H89" s="613"/>
    </row>
    <row r="90" spans="2:8" x14ac:dyDescent="0.25">
      <c r="B90" s="54"/>
      <c r="C90" s="147"/>
      <c r="D90" s="476"/>
      <c r="E90" s="476"/>
      <c r="F90" s="612"/>
      <c r="G90" s="612"/>
      <c r="H90" s="613"/>
    </row>
    <row r="91" spans="2:8" x14ac:dyDescent="0.25">
      <c r="B91" s="54"/>
      <c r="C91" s="147"/>
      <c r="D91" s="476"/>
      <c r="E91" s="476"/>
      <c r="F91" s="612"/>
      <c r="G91" s="612"/>
      <c r="H91" s="613"/>
    </row>
    <row r="92" spans="2:8" x14ac:dyDescent="0.25">
      <c r="B92" s="54"/>
      <c r="C92" s="147"/>
      <c r="D92" s="476"/>
      <c r="E92" s="476"/>
      <c r="F92" s="612"/>
      <c r="G92" s="612"/>
      <c r="H92" s="613"/>
    </row>
    <row r="93" spans="2:8" x14ac:dyDescent="0.25">
      <c r="B93" s="54"/>
      <c r="C93" s="147"/>
      <c r="D93" s="476"/>
      <c r="E93" s="476"/>
      <c r="F93" s="612"/>
      <c r="G93" s="612"/>
      <c r="H93" s="613"/>
    </row>
    <row r="94" spans="2:8" x14ac:dyDescent="0.25">
      <c r="B94" s="54"/>
      <c r="C94" s="147"/>
      <c r="D94" s="476"/>
      <c r="E94" s="476"/>
      <c r="F94" s="612"/>
      <c r="G94" s="612"/>
      <c r="H94" s="613"/>
    </row>
    <row r="95" spans="2:8" x14ac:dyDescent="0.25">
      <c r="B95" s="54"/>
      <c r="C95" s="147"/>
      <c r="D95" s="476"/>
      <c r="E95" s="476"/>
      <c r="F95" s="612"/>
      <c r="G95" s="612"/>
      <c r="H95" s="613"/>
    </row>
    <row r="96" spans="2:8" x14ac:dyDescent="0.25">
      <c r="B96" s="54"/>
      <c r="C96" s="147"/>
      <c r="D96" s="476"/>
      <c r="E96" s="476"/>
      <c r="F96" s="612"/>
      <c r="G96" s="612"/>
      <c r="H96" s="613"/>
    </row>
    <row r="97" spans="2:8" x14ac:dyDescent="0.25">
      <c r="B97" s="54"/>
      <c r="C97" s="147"/>
      <c r="D97" s="476"/>
      <c r="E97" s="476"/>
      <c r="F97" s="612"/>
      <c r="G97" s="612"/>
      <c r="H97" s="613"/>
    </row>
    <row r="98" spans="2:8" x14ac:dyDescent="0.25">
      <c r="B98" s="54"/>
      <c r="C98" s="147"/>
      <c r="D98" s="476"/>
      <c r="E98" s="476"/>
      <c r="F98" s="612"/>
      <c r="G98" s="612"/>
      <c r="H98" s="613"/>
    </row>
    <row r="99" spans="2:8" x14ac:dyDescent="0.25">
      <c r="B99" s="54"/>
      <c r="C99" s="147"/>
      <c r="D99" s="476"/>
      <c r="E99" s="476"/>
      <c r="F99" s="612"/>
      <c r="G99" s="612"/>
      <c r="H99" s="613"/>
    </row>
    <row r="100" spans="2:8" ht="15.75" thickBot="1" x14ac:dyDescent="0.3">
      <c r="B100" s="60"/>
      <c r="C100" s="148"/>
      <c r="D100" s="480"/>
      <c r="E100" s="480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37" xr:uid="{00000000-0002-0000-0C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69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533400</xdr:colOff>
                    <xdr:row>1</xdr:row>
                    <xdr:rowOff>9525</xdr:rowOff>
                  </from>
                  <to>
                    <xdr:col>31</xdr:col>
                    <xdr:colOff>485775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9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47625</xdr:colOff>
                    <xdr:row>1</xdr:row>
                    <xdr:rowOff>28575</xdr:rowOff>
                  </from>
                  <to>
                    <xdr:col>28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>
    <tabColor theme="1"/>
    <pageSetUpPr fitToPage="1"/>
  </sheetPr>
  <dimension ref="B1:BF101"/>
  <sheetViews>
    <sheetView showGridLines="0" topLeftCell="A26" zoomScaleNormal="100" zoomScaleSheetLayoutView="50" workbookViewId="0">
      <selection activeCell="J37" sqref="J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43602</v>
      </c>
      <c r="N5" s="567" t="str">
        <f ca="1">"Oil Sales for "&amp;TEXT(L5,"MM-DD-YY")</f>
        <v>Oil Sales for 05-17-19</v>
      </c>
      <c r="O5" s="568"/>
      <c r="P5" s="96">
        <f>SUM(AC14:AC37)</f>
        <v>573.55999999999995</v>
      </c>
      <c r="Q5" s="10"/>
      <c r="R5" s="610" t="str">
        <f ca="1">"Flare Total For "&amp;TEXT(L5,"MM-DD-YY")</f>
        <v>Flare Total For 05-17-19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304</v>
      </c>
      <c r="M6" s="10"/>
      <c r="N6" s="571" t="str">
        <f ca="1">"Gas Sales for "&amp;TEXT(L5,"MM-DD-YY")</f>
        <v>Gas Sales for 05-17-19</v>
      </c>
      <c r="O6" s="572"/>
      <c r="P6" s="132">
        <v>4356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595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61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63" t="s">
        <v>3</v>
      </c>
      <c r="F11" s="463" t="s">
        <v>31</v>
      </c>
      <c r="G11" s="463" t="s">
        <v>32</v>
      </c>
      <c r="H11" s="46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63" t="s">
        <v>40</v>
      </c>
      <c r="N11" s="464" t="s">
        <v>42</v>
      </c>
      <c r="O11" s="38" t="s">
        <v>2</v>
      </c>
      <c r="P11" s="463" t="s">
        <v>6</v>
      </c>
      <c r="Q11" s="46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63" t="s">
        <v>6</v>
      </c>
      <c r="AD11" s="463" t="s">
        <v>102</v>
      </c>
      <c r="AE11" s="463" t="s">
        <v>50</v>
      </c>
      <c r="AF11" s="46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601</v>
      </c>
      <c r="E14" s="196">
        <v>48</v>
      </c>
      <c r="F14" s="196">
        <v>1.75</v>
      </c>
      <c r="G14" s="197">
        <v>242</v>
      </c>
      <c r="H14" s="204">
        <v>194</v>
      </c>
      <c r="I14" s="322"/>
      <c r="J14" s="160"/>
      <c r="K14" s="65"/>
      <c r="L14" s="49"/>
      <c r="M14" s="462"/>
      <c r="N14" s="52"/>
      <c r="O14" s="54">
        <v>4545</v>
      </c>
      <c r="P14" s="462">
        <v>10</v>
      </c>
      <c r="Q14" s="462">
        <v>27</v>
      </c>
      <c r="R14" s="21">
        <f>P14</f>
        <v>10</v>
      </c>
      <c r="S14" s="22">
        <f>Q14</f>
        <v>27</v>
      </c>
      <c r="T14" s="61"/>
      <c r="U14" s="61"/>
      <c r="V14" s="61"/>
      <c r="W14" s="112">
        <f ca="1">INDEX('Daily Totals'!$1:$1048576,MATCH(L5,'Daily Totals'!B:B)-1,17)</f>
        <v>139650</v>
      </c>
      <c r="X14" s="113">
        <f ca="1">IFERROR(('Main Tab'!$D$10-W14)/'Main Tab'!$D$10,1)</f>
        <v>0.21371785054727266</v>
      </c>
      <c r="Y14" s="218"/>
      <c r="Z14" s="220">
        <v>2</v>
      </c>
      <c r="AA14" s="49">
        <v>8466901</v>
      </c>
      <c r="AB14" s="49" t="s">
        <v>366</v>
      </c>
      <c r="AC14" s="462">
        <v>196.73</v>
      </c>
      <c r="AD14" s="104" t="s">
        <v>179</v>
      </c>
      <c r="AE14" s="106">
        <v>45.5</v>
      </c>
      <c r="AF14" s="108">
        <v>1E-3</v>
      </c>
      <c r="AI14" s="83">
        <f ca="1">$L$5+B14</f>
        <v>43602.291666666664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27</v>
      </c>
      <c r="AR14" s="81">
        <f t="shared" ref="AR14:AR37" si="1">IF(O14="","",O14)</f>
        <v>4545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0.75</v>
      </c>
      <c r="AV14" s="81">
        <f t="shared" ref="AV14:AZ37" si="3">IF(F14="","",F14)</f>
        <v>1.75</v>
      </c>
      <c r="AW14" s="81">
        <f t="shared" si="3"/>
        <v>242</v>
      </c>
      <c r="AX14" s="81">
        <f t="shared" si="3"/>
        <v>194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601</v>
      </c>
      <c r="BC14" s="81">
        <f t="shared" ref="BC14:BC37" si="5">IF(H14="","",H14)</f>
        <v>194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8466901 196.73 bbls sold</v>
      </c>
    </row>
    <row r="15" spans="2:58" x14ac:dyDescent="0.25">
      <c r="B15" s="189">
        <f ca="1">+B14+$L$5+TIME(1,0,0)</f>
        <v>43602.333333333328</v>
      </c>
      <c r="C15" s="205"/>
      <c r="D15" s="462">
        <v>587</v>
      </c>
      <c r="E15" s="462">
        <v>48</v>
      </c>
      <c r="F15" s="462">
        <v>1.75</v>
      </c>
      <c r="G15" s="51">
        <v>226</v>
      </c>
      <c r="H15" s="206">
        <v>195</v>
      </c>
      <c r="I15" s="322"/>
      <c r="J15" s="160"/>
      <c r="K15" s="65"/>
      <c r="L15" s="49"/>
      <c r="M15" s="462"/>
      <c r="N15" s="52"/>
      <c r="O15" s="54">
        <v>4467</v>
      </c>
      <c r="P15" s="462">
        <v>12</v>
      </c>
      <c r="Q15" s="52">
        <v>26</v>
      </c>
      <c r="R15" s="23">
        <f>P15+R14</f>
        <v>22</v>
      </c>
      <c r="S15" s="24">
        <f>Q15+S14</f>
        <v>53</v>
      </c>
      <c r="T15" s="62"/>
      <c r="U15" s="62"/>
      <c r="V15" s="62"/>
      <c r="W15" s="114">
        <f t="shared" ref="W15:W37" ca="1" si="6">W14-Q15</f>
        <v>139624</v>
      </c>
      <c r="X15" s="115">
        <f ca="1">IFERROR(('Main Tab'!$D$10-W15)/'Main Tab'!$D$10,1)</f>
        <v>0.2138642403495338</v>
      </c>
      <c r="Y15" s="110"/>
      <c r="Z15" s="221">
        <v>3</v>
      </c>
      <c r="AA15" s="49"/>
      <c r="AB15" s="49"/>
      <c r="AC15" s="462"/>
      <c r="AD15" s="104"/>
      <c r="AE15" s="106"/>
      <c r="AF15" s="108"/>
      <c r="AI15" s="83">
        <f ca="1">B15</f>
        <v>43602.333333333328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/>
      </c>
      <c r="AP15" s="81">
        <f t="shared" si="0"/>
        <v>12</v>
      </c>
      <c r="AQ15" s="81">
        <f t="shared" si="0"/>
        <v>26</v>
      </c>
      <c r="AR15" s="81">
        <f t="shared" si="1"/>
        <v>4467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1.75</v>
      </c>
      <c r="AW15" s="81">
        <f t="shared" si="3"/>
        <v>226</v>
      </c>
      <c r="AX15" s="81">
        <f t="shared" si="3"/>
        <v>195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587</v>
      </c>
      <c r="BC15" s="81">
        <f t="shared" si="5"/>
        <v>195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43602.374999999993</v>
      </c>
      <c r="C16" s="205"/>
      <c r="D16" s="462">
        <v>591</v>
      </c>
      <c r="E16" s="462">
        <v>48</v>
      </c>
      <c r="F16" s="462">
        <v>1.75</v>
      </c>
      <c r="G16" s="51">
        <v>241</v>
      </c>
      <c r="H16" s="206">
        <v>193</v>
      </c>
      <c r="I16" s="322"/>
      <c r="J16" s="160"/>
      <c r="K16" s="65"/>
      <c r="L16" s="49"/>
      <c r="M16" s="462"/>
      <c r="N16" s="52"/>
      <c r="O16" s="54">
        <v>4603</v>
      </c>
      <c r="P16" s="462">
        <v>10</v>
      </c>
      <c r="Q16" s="52">
        <v>26</v>
      </c>
      <c r="R16" s="23">
        <f t="shared" ref="R16:S31" si="13">P16+R15</f>
        <v>32</v>
      </c>
      <c r="S16" s="24">
        <f t="shared" si="13"/>
        <v>79</v>
      </c>
      <c r="T16" s="62"/>
      <c r="U16" s="62"/>
      <c r="V16" s="62"/>
      <c r="W16" s="114">
        <f t="shared" ca="1" si="6"/>
        <v>139598</v>
      </c>
      <c r="X16" s="115">
        <f ca="1">IFERROR(('Main Tab'!$D$10-W16)/'Main Tab'!$D$10,1)</f>
        <v>0.21401063015179497</v>
      </c>
      <c r="Y16" s="110"/>
      <c r="Z16" s="221">
        <v>2</v>
      </c>
      <c r="AA16" s="49"/>
      <c r="AB16" s="49"/>
      <c r="AC16" s="462"/>
      <c r="AD16" s="104"/>
      <c r="AE16" s="106"/>
      <c r="AF16" s="108"/>
      <c r="AI16" s="83">
        <f ca="1">B16</f>
        <v>43602.374999999993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10</v>
      </c>
      <c r="AQ16" s="81">
        <f t="shared" si="0"/>
        <v>26</v>
      </c>
      <c r="AR16" s="81">
        <f t="shared" si="1"/>
        <v>4603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1.75</v>
      </c>
      <c r="AW16" s="81">
        <f t="shared" si="3"/>
        <v>241</v>
      </c>
      <c r="AX16" s="81">
        <f t="shared" si="3"/>
        <v>193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591</v>
      </c>
      <c r="BC16" s="81">
        <f t="shared" si="5"/>
        <v>193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43602.416666666657</v>
      </c>
      <c r="C17" s="205"/>
      <c r="D17" s="462">
        <v>604</v>
      </c>
      <c r="E17" s="462">
        <v>48</v>
      </c>
      <c r="F17" s="462">
        <v>1.75</v>
      </c>
      <c r="G17" s="51">
        <v>249</v>
      </c>
      <c r="H17" s="206">
        <v>193</v>
      </c>
      <c r="I17" s="322"/>
      <c r="J17" s="160"/>
      <c r="K17" s="65"/>
      <c r="L17" s="49"/>
      <c r="M17" s="462"/>
      <c r="N17" s="52"/>
      <c r="O17" s="54">
        <v>4677</v>
      </c>
      <c r="P17" s="462">
        <v>11</v>
      </c>
      <c r="Q17" s="52">
        <v>27</v>
      </c>
      <c r="R17" s="23">
        <f t="shared" si="13"/>
        <v>43</v>
      </c>
      <c r="S17" s="24">
        <f>Q17+S16</f>
        <v>106</v>
      </c>
      <c r="T17" s="62"/>
      <c r="U17" s="172"/>
      <c r="V17" s="62"/>
      <c r="W17" s="114">
        <f t="shared" ca="1" si="6"/>
        <v>139571</v>
      </c>
      <c r="X17" s="115">
        <f ca="1">IFERROR(('Main Tab'!$D$10-W17)/'Main Tab'!$D$10,1)</f>
        <v>0.21416265033106616</v>
      </c>
      <c r="Y17" s="110"/>
      <c r="Z17" s="221">
        <v>1</v>
      </c>
      <c r="AA17" s="49"/>
      <c r="AB17" s="49"/>
      <c r="AC17" s="462"/>
      <c r="AD17" s="104"/>
      <c r="AE17" s="106"/>
      <c r="AF17" s="108"/>
      <c r="AI17" s="83">
        <f t="shared" ref="AI17:AI37" ca="1" si="15">B17</f>
        <v>43602.416666666657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11</v>
      </c>
      <c r="AQ17" s="81">
        <f t="shared" si="0"/>
        <v>27</v>
      </c>
      <c r="AR17" s="81">
        <f t="shared" si="1"/>
        <v>4677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1.75</v>
      </c>
      <c r="AW17" s="81">
        <f t="shared" si="3"/>
        <v>249</v>
      </c>
      <c r="AX17" s="81">
        <f t="shared" si="3"/>
        <v>193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604</v>
      </c>
      <c r="BC17" s="81">
        <f t="shared" si="5"/>
        <v>193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43602.458333333321</v>
      </c>
      <c r="C18" s="205"/>
      <c r="D18" s="462">
        <v>598</v>
      </c>
      <c r="E18" s="51">
        <v>48</v>
      </c>
      <c r="F18" s="462">
        <v>1.75</v>
      </c>
      <c r="G18" s="51">
        <v>194</v>
      </c>
      <c r="H18" s="206">
        <v>190</v>
      </c>
      <c r="I18" s="322"/>
      <c r="J18" s="160"/>
      <c r="K18" s="65"/>
      <c r="L18" s="49"/>
      <c r="M18" s="462"/>
      <c r="N18" s="52"/>
      <c r="O18" s="54">
        <v>4586</v>
      </c>
      <c r="P18" s="462">
        <v>12</v>
      </c>
      <c r="Q18" s="52">
        <v>27</v>
      </c>
      <c r="R18" s="23">
        <f t="shared" si="13"/>
        <v>55</v>
      </c>
      <c r="S18" s="24">
        <f t="shared" si="13"/>
        <v>133</v>
      </c>
      <c r="T18" s="62"/>
      <c r="U18" s="62"/>
      <c r="V18" s="62"/>
      <c r="W18" s="114">
        <f t="shared" ca="1" si="6"/>
        <v>139544</v>
      </c>
      <c r="X18" s="115">
        <f ca="1">IFERROR(('Main Tab'!$D$10-W18)/'Main Tab'!$D$10,1)</f>
        <v>0.21431467051033737</v>
      </c>
      <c r="Y18" s="110"/>
      <c r="Z18" s="221">
        <v>1</v>
      </c>
      <c r="AA18" s="49">
        <v>8589401</v>
      </c>
      <c r="AB18" s="49" t="s">
        <v>366</v>
      </c>
      <c r="AC18" s="462">
        <v>191.19</v>
      </c>
      <c r="AD18" s="104" t="s">
        <v>179</v>
      </c>
      <c r="AE18" s="106">
        <v>45.5</v>
      </c>
      <c r="AF18" s="108">
        <v>1E-3</v>
      </c>
      <c r="AI18" s="83">
        <f t="shared" ca="1" si="15"/>
        <v>43602.458333333321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12</v>
      </c>
      <c r="AQ18" s="81">
        <f t="shared" si="0"/>
        <v>27</v>
      </c>
      <c r="AR18" s="81">
        <f t="shared" si="1"/>
        <v>4586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1.75</v>
      </c>
      <c r="AW18" s="81">
        <f t="shared" si="3"/>
        <v>194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598</v>
      </c>
      <c r="BC18" s="81">
        <f t="shared" si="5"/>
        <v>190</v>
      </c>
      <c r="BD18" s="81">
        <f t="shared" si="10"/>
        <v>1E-3</v>
      </c>
      <c r="BE18" s="81">
        <f t="shared" si="11"/>
        <v>45.5</v>
      </c>
      <c r="BF18" s="84" t="str">
        <f t="shared" si="12"/>
        <v>Ticket No: 8589401 191.19 bbls sold</v>
      </c>
    </row>
    <row r="19" spans="2:58" x14ac:dyDescent="0.25">
      <c r="B19" s="189">
        <f t="shared" ca="1" si="14"/>
        <v>43602.499999999985</v>
      </c>
      <c r="C19" s="205"/>
      <c r="D19" s="462">
        <v>591</v>
      </c>
      <c r="E19" s="51">
        <v>48</v>
      </c>
      <c r="F19" s="462">
        <v>1.75</v>
      </c>
      <c r="G19" s="51">
        <v>216</v>
      </c>
      <c r="H19" s="206">
        <v>196</v>
      </c>
      <c r="I19" s="322"/>
      <c r="J19" s="160"/>
      <c r="K19" s="65"/>
      <c r="L19" s="49"/>
      <c r="M19" s="462"/>
      <c r="N19" s="52"/>
      <c r="O19" s="54">
        <v>4391</v>
      </c>
      <c r="P19" s="462">
        <v>15</v>
      </c>
      <c r="Q19" s="52">
        <v>27</v>
      </c>
      <c r="R19" s="23">
        <f t="shared" si="13"/>
        <v>70</v>
      </c>
      <c r="S19" s="24">
        <f t="shared" si="13"/>
        <v>160</v>
      </c>
      <c r="T19" s="62"/>
      <c r="U19" s="62">
        <v>1.9</v>
      </c>
      <c r="V19" s="62"/>
      <c r="W19" s="114">
        <f t="shared" ca="1" si="6"/>
        <v>139517</v>
      </c>
      <c r="X19" s="115">
        <f ca="1">IFERROR(('Main Tab'!$D$10-W19)/'Main Tab'!$D$10,1)</f>
        <v>0.21446669068960858</v>
      </c>
      <c r="Y19" s="110"/>
      <c r="Z19" s="221">
        <v>3</v>
      </c>
      <c r="AA19" s="49"/>
      <c r="AB19" s="49"/>
      <c r="AC19" s="462"/>
      <c r="AD19" s="104"/>
      <c r="AE19" s="106"/>
      <c r="AF19" s="108"/>
      <c r="AI19" s="83">
        <f t="shared" ca="1" si="15"/>
        <v>43602.499999999985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15</v>
      </c>
      <c r="AQ19" s="81">
        <f t="shared" si="0"/>
        <v>27</v>
      </c>
      <c r="AR19" s="81">
        <f t="shared" si="1"/>
        <v>4391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1.75</v>
      </c>
      <c r="AW19" s="81">
        <f t="shared" si="3"/>
        <v>216</v>
      </c>
      <c r="AX19" s="81">
        <f t="shared" si="3"/>
        <v>196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591</v>
      </c>
      <c r="BC19" s="81">
        <f t="shared" si="5"/>
        <v>196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43602.54166666665</v>
      </c>
      <c r="C20" s="205"/>
      <c r="D20" s="462">
        <v>593</v>
      </c>
      <c r="E20" s="51">
        <v>48</v>
      </c>
      <c r="F20" s="462">
        <v>1.75</v>
      </c>
      <c r="G20" s="51">
        <v>218</v>
      </c>
      <c r="H20" s="206">
        <v>198</v>
      </c>
      <c r="I20" s="322"/>
      <c r="J20" s="160"/>
      <c r="K20" s="65"/>
      <c r="L20" s="49"/>
      <c r="M20" s="462"/>
      <c r="N20" s="52"/>
      <c r="O20" s="54">
        <v>4412</v>
      </c>
      <c r="P20" s="462">
        <v>15</v>
      </c>
      <c r="Q20" s="52">
        <v>26</v>
      </c>
      <c r="R20" s="23">
        <f t="shared" si="13"/>
        <v>85</v>
      </c>
      <c r="S20" s="24">
        <f t="shared" si="13"/>
        <v>186</v>
      </c>
      <c r="T20" s="62"/>
      <c r="U20" s="62"/>
      <c r="V20" s="62"/>
      <c r="W20" s="114">
        <f t="shared" ca="1" si="6"/>
        <v>139491</v>
      </c>
      <c r="X20" s="115">
        <f ca="1">IFERROR(('Main Tab'!$D$10-W20)/'Main Tab'!$D$10,1)</f>
        <v>0.21461308049186972</v>
      </c>
      <c r="Y20" s="110"/>
      <c r="Z20" s="221">
        <v>2</v>
      </c>
      <c r="AA20" s="49"/>
      <c r="AB20" s="49"/>
      <c r="AC20" s="462"/>
      <c r="AD20" s="104"/>
      <c r="AE20" s="106"/>
      <c r="AF20" s="108"/>
      <c r="AI20" s="83">
        <f t="shared" ca="1" si="15"/>
        <v>43602.54166666665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15</v>
      </c>
      <c r="AQ20" s="81">
        <f t="shared" si="0"/>
        <v>26</v>
      </c>
      <c r="AR20" s="81">
        <f t="shared" si="1"/>
        <v>4412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1.75</v>
      </c>
      <c r="AW20" s="81">
        <f t="shared" si="3"/>
        <v>218</v>
      </c>
      <c r="AX20" s="81">
        <f t="shared" si="3"/>
        <v>198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593</v>
      </c>
      <c r="BC20" s="81">
        <f t="shared" si="5"/>
        <v>198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43602.583333333314</v>
      </c>
      <c r="C21" s="205"/>
      <c r="D21" s="462">
        <v>590</v>
      </c>
      <c r="E21" s="51">
        <v>48</v>
      </c>
      <c r="F21" s="462">
        <v>1.75</v>
      </c>
      <c r="G21" s="51">
        <v>205</v>
      </c>
      <c r="H21" s="206">
        <v>200</v>
      </c>
      <c r="I21" s="322"/>
      <c r="J21" s="160"/>
      <c r="K21" s="65"/>
      <c r="L21" s="49"/>
      <c r="M21" s="462"/>
      <c r="N21" s="52"/>
      <c r="O21" s="54">
        <v>4408</v>
      </c>
      <c r="P21" s="462">
        <v>15</v>
      </c>
      <c r="Q21" s="52">
        <v>27</v>
      </c>
      <c r="R21" s="23">
        <f t="shared" si="13"/>
        <v>100</v>
      </c>
      <c r="S21" s="24">
        <f t="shared" si="13"/>
        <v>213</v>
      </c>
      <c r="T21" s="62"/>
      <c r="U21" s="62"/>
      <c r="V21" s="62"/>
      <c r="W21" s="114">
        <f t="shared" ca="1" si="6"/>
        <v>139464</v>
      </c>
      <c r="X21" s="115">
        <f ca="1">IFERROR(('Main Tab'!$D$10-W21)/'Main Tab'!$D$10,1)</f>
        <v>0.21476510067114093</v>
      </c>
      <c r="Y21" s="110"/>
      <c r="Z21" s="221">
        <v>3</v>
      </c>
      <c r="AA21" s="49"/>
      <c r="AB21" s="49"/>
      <c r="AC21" s="462"/>
      <c r="AD21" s="104"/>
      <c r="AE21" s="106"/>
      <c r="AF21" s="108"/>
      <c r="AI21" s="83">
        <f t="shared" ca="1" si="15"/>
        <v>43602.583333333314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15</v>
      </c>
      <c r="AQ21" s="81">
        <f t="shared" si="0"/>
        <v>27</v>
      </c>
      <c r="AR21" s="81">
        <f t="shared" si="1"/>
        <v>4408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1.75</v>
      </c>
      <c r="AW21" s="81">
        <f t="shared" si="3"/>
        <v>205</v>
      </c>
      <c r="AX21" s="81">
        <f t="shared" si="3"/>
        <v>200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590</v>
      </c>
      <c r="BC21" s="81">
        <f t="shared" si="5"/>
        <v>200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43602.624999999978</v>
      </c>
      <c r="C22" s="205"/>
      <c r="D22" s="462">
        <v>588</v>
      </c>
      <c r="E22" s="51">
        <v>48</v>
      </c>
      <c r="F22" s="462">
        <v>1.75</v>
      </c>
      <c r="G22" s="51">
        <v>214</v>
      </c>
      <c r="H22" s="206">
        <v>198</v>
      </c>
      <c r="I22" s="322"/>
      <c r="J22" s="160"/>
      <c r="K22" s="65"/>
      <c r="L22" s="49"/>
      <c r="M22" s="462"/>
      <c r="N22" s="52"/>
      <c r="O22" s="54">
        <v>4370</v>
      </c>
      <c r="P22" s="462">
        <v>16</v>
      </c>
      <c r="Q22" s="52">
        <v>27</v>
      </c>
      <c r="R22" s="23">
        <f t="shared" si="13"/>
        <v>116</v>
      </c>
      <c r="S22" s="24">
        <f t="shared" si="13"/>
        <v>240</v>
      </c>
      <c r="T22" s="62"/>
      <c r="U22" s="62"/>
      <c r="V22" s="62"/>
      <c r="W22" s="114">
        <f t="shared" ca="1" si="6"/>
        <v>139437</v>
      </c>
      <c r="X22" s="115">
        <f ca="1">IFERROR(('Main Tab'!$D$10-W22)/'Main Tab'!$D$10,1)</f>
        <v>0.21491712085041215</v>
      </c>
      <c r="Y22" s="110"/>
      <c r="Z22" s="221">
        <v>2</v>
      </c>
      <c r="AA22" s="49"/>
      <c r="AB22" s="49"/>
      <c r="AC22" s="462"/>
      <c r="AD22" s="104"/>
      <c r="AE22" s="106"/>
      <c r="AF22" s="108"/>
      <c r="AI22" s="83">
        <f t="shared" ca="1" si="15"/>
        <v>43602.624999999978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16</v>
      </c>
      <c r="AQ22" s="81">
        <f t="shared" si="0"/>
        <v>27</v>
      </c>
      <c r="AR22" s="81">
        <f t="shared" si="1"/>
        <v>4370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1.75</v>
      </c>
      <c r="AW22" s="81">
        <f t="shared" si="3"/>
        <v>214</v>
      </c>
      <c r="AX22" s="81">
        <f t="shared" si="3"/>
        <v>198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588</v>
      </c>
      <c r="BC22" s="81">
        <f t="shared" si="5"/>
        <v>198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43602.666666666642</v>
      </c>
      <c r="C23" s="205"/>
      <c r="D23" s="462">
        <v>588</v>
      </c>
      <c r="E23" s="51">
        <v>48</v>
      </c>
      <c r="F23" s="462">
        <v>1.75</v>
      </c>
      <c r="G23" s="51">
        <v>215</v>
      </c>
      <c r="H23" s="206">
        <v>198</v>
      </c>
      <c r="I23" s="322"/>
      <c r="J23" s="160"/>
      <c r="K23" s="65"/>
      <c r="L23" s="49"/>
      <c r="M23" s="462"/>
      <c r="N23" s="52"/>
      <c r="O23" s="54">
        <v>4388</v>
      </c>
      <c r="P23" s="462">
        <v>15</v>
      </c>
      <c r="Q23" s="52">
        <v>26</v>
      </c>
      <c r="R23" s="23">
        <f t="shared" si="13"/>
        <v>131</v>
      </c>
      <c r="S23" s="24">
        <f t="shared" si="13"/>
        <v>266</v>
      </c>
      <c r="T23" s="62"/>
      <c r="U23" s="62"/>
      <c r="V23" s="62"/>
      <c r="W23" s="114">
        <f t="shared" ca="1" si="6"/>
        <v>139411</v>
      </c>
      <c r="X23" s="115">
        <f ca="1">IFERROR(('Main Tab'!$D$10-W23)/'Main Tab'!$D$10,1)</f>
        <v>0.21506351065267329</v>
      </c>
      <c r="Y23" s="110"/>
      <c r="Z23" s="221">
        <v>2</v>
      </c>
      <c r="AA23" s="49"/>
      <c r="AB23" s="49"/>
      <c r="AC23" s="462"/>
      <c r="AD23" s="104"/>
      <c r="AE23" s="106"/>
      <c r="AF23" s="108"/>
      <c r="AI23" s="83">
        <f t="shared" ca="1" si="15"/>
        <v>43602.666666666642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15</v>
      </c>
      <c r="AQ23" s="81">
        <f t="shared" si="0"/>
        <v>26</v>
      </c>
      <c r="AR23" s="81">
        <f t="shared" si="1"/>
        <v>4388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1.75</v>
      </c>
      <c r="AW23" s="81">
        <f t="shared" si="3"/>
        <v>215</v>
      </c>
      <c r="AX23" s="81">
        <f t="shared" si="3"/>
        <v>198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588</v>
      </c>
      <c r="BC23" s="81">
        <f t="shared" si="5"/>
        <v>198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43602.708333333307</v>
      </c>
      <c r="C24" s="205"/>
      <c r="D24" s="462">
        <v>589</v>
      </c>
      <c r="E24" s="51">
        <v>48</v>
      </c>
      <c r="F24" s="462">
        <v>1.75</v>
      </c>
      <c r="G24" s="51">
        <v>201</v>
      </c>
      <c r="H24" s="206">
        <v>199</v>
      </c>
      <c r="I24" s="322"/>
      <c r="J24" s="160"/>
      <c r="K24" s="65"/>
      <c r="L24" s="49"/>
      <c r="M24" s="462"/>
      <c r="N24" s="52"/>
      <c r="O24" s="54">
        <v>4249</v>
      </c>
      <c r="P24" s="462">
        <v>14</v>
      </c>
      <c r="Q24" s="52">
        <v>27</v>
      </c>
      <c r="R24" s="23">
        <f t="shared" si="13"/>
        <v>145</v>
      </c>
      <c r="S24" s="24">
        <f t="shared" si="13"/>
        <v>293</v>
      </c>
      <c r="T24" s="62"/>
      <c r="U24" s="62"/>
      <c r="V24" s="62"/>
      <c r="W24" s="114">
        <f t="shared" ca="1" si="6"/>
        <v>139384</v>
      </c>
      <c r="X24" s="115">
        <f ca="1">IFERROR(('Main Tab'!$D$10-W24)/'Main Tab'!$D$10,1)</f>
        <v>0.2152155308319445</v>
      </c>
      <c r="Y24" s="110"/>
      <c r="Z24" s="221">
        <v>3</v>
      </c>
      <c r="AA24" s="49"/>
      <c r="AB24" s="49"/>
      <c r="AC24" s="462"/>
      <c r="AD24" s="104"/>
      <c r="AE24" s="106"/>
      <c r="AF24" s="108"/>
      <c r="AI24" s="83">
        <f t="shared" ca="1" si="15"/>
        <v>43602.708333333307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14</v>
      </c>
      <c r="AQ24" s="81">
        <f t="shared" si="0"/>
        <v>27</v>
      </c>
      <c r="AR24" s="81">
        <f t="shared" si="1"/>
        <v>4249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1.75</v>
      </c>
      <c r="AW24" s="81">
        <f t="shared" si="3"/>
        <v>201</v>
      </c>
      <c r="AX24" s="81">
        <f t="shared" si="3"/>
        <v>199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589</v>
      </c>
      <c r="BC24" s="81">
        <f t="shared" si="5"/>
        <v>199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43602.749999999971</v>
      </c>
      <c r="C25" s="205"/>
      <c r="D25" s="462">
        <v>588</v>
      </c>
      <c r="E25" s="51">
        <v>48</v>
      </c>
      <c r="F25" s="462">
        <v>1.75</v>
      </c>
      <c r="G25" s="51">
        <v>218</v>
      </c>
      <c r="H25" s="206">
        <v>198</v>
      </c>
      <c r="I25" s="322"/>
      <c r="J25" s="160"/>
      <c r="K25" s="65"/>
      <c r="L25" s="49"/>
      <c r="M25" s="462"/>
      <c r="N25" s="52"/>
      <c r="O25" s="54">
        <v>4415</v>
      </c>
      <c r="P25" s="462">
        <v>14</v>
      </c>
      <c r="Q25" s="52">
        <v>27</v>
      </c>
      <c r="R25" s="23">
        <f t="shared" si="13"/>
        <v>159</v>
      </c>
      <c r="S25" s="24">
        <f t="shared" si="13"/>
        <v>320</v>
      </c>
      <c r="T25" s="62"/>
      <c r="U25" s="62"/>
      <c r="V25" s="62"/>
      <c r="W25" s="114">
        <f t="shared" ca="1" si="6"/>
        <v>139357</v>
      </c>
      <c r="X25" s="115">
        <f ca="1">IFERROR(('Main Tab'!$D$10-W25)/'Main Tab'!$D$10,1)</f>
        <v>0.21536755101121571</v>
      </c>
      <c r="Y25" s="110"/>
      <c r="Z25" s="221">
        <v>2</v>
      </c>
      <c r="AA25" s="49"/>
      <c r="AB25" s="49"/>
      <c r="AC25" s="462"/>
      <c r="AD25" s="104"/>
      <c r="AE25" s="106"/>
      <c r="AF25" s="108"/>
      <c r="AI25" s="83">
        <f t="shared" ca="1" si="15"/>
        <v>43602.749999999971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14</v>
      </c>
      <c r="AQ25" s="81">
        <f t="shared" si="0"/>
        <v>27</v>
      </c>
      <c r="AR25" s="81">
        <f t="shared" si="1"/>
        <v>4415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1.75</v>
      </c>
      <c r="AW25" s="81">
        <f t="shared" si="3"/>
        <v>218</v>
      </c>
      <c r="AX25" s="81">
        <f t="shared" si="3"/>
        <v>198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588</v>
      </c>
      <c r="BC25" s="81">
        <f t="shared" si="5"/>
        <v>198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43602.791666666635</v>
      </c>
      <c r="C26" s="205"/>
      <c r="D26" s="462">
        <v>584</v>
      </c>
      <c r="E26" s="196">
        <v>48</v>
      </c>
      <c r="F26" s="196">
        <v>1.75</v>
      </c>
      <c r="G26" s="51">
        <v>217</v>
      </c>
      <c r="H26" s="206">
        <v>195</v>
      </c>
      <c r="I26" s="322"/>
      <c r="J26" s="160"/>
      <c r="K26" s="65"/>
      <c r="L26" s="49"/>
      <c r="M26" s="462"/>
      <c r="N26" s="52"/>
      <c r="O26" s="54">
        <v>4376</v>
      </c>
      <c r="P26" s="467">
        <v>12</v>
      </c>
      <c r="Q26" s="52">
        <v>26</v>
      </c>
      <c r="R26" s="23">
        <f t="shared" si="13"/>
        <v>171</v>
      </c>
      <c r="S26" s="24">
        <f t="shared" si="13"/>
        <v>346</v>
      </c>
      <c r="T26" s="62"/>
      <c r="U26" s="62"/>
      <c r="V26" s="62"/>
      <c r="W26" s="114">
        <f t="shared" ca="1" si="6"/>
        <v>139331</v>
      </c>
      <c r="X26" s="115">
        <f ca="1">IFERROR(('Main Tab'!$D$10-W26)/'Main Tab'!$D$10,1)</f>
        <v>0.21551394081347688</v>
      </c>
      <c r="Y26" s="110"/>
      <c r="Z26" s="220">
        <v>2</v>
      </c>
      <c r="AA26" s="49"/>
      <c r="AB26" s="49"/>
      <c r="AC26" s="462"/>
      <c r="AD26" s="104"/>
      <c r="AE26" s="106"/>
      <c r="AF26" s="108"/>
      <c r="AI26" s="83">
        <f t="shared" ca="1" si="15"/>
        <v>43602.791666666635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12</v>
      </c>
      <c r="AQ26" s="81">
        <f t="shared" si="0"/>
        <v>26</v>
      </c>
      <c r="AR26" s="81">
        <f t="shared" si="1"/>
        <v>4376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1.75</v>
      </c>
      <c r="AW26" s="81">
        <f t="shared" si="3"/>
        <v>217</v>
      </c>
      <c r="AX26" s="81">
        <f t="shared" si="3"/>
        <v>195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584</v>
      </c>
      <c r="BC26" s="81">
        <f t="shared" si="5"/>
        <v>195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43602.833333333299</v>
      </c>
      <c r="C27" s="205"/>
      <c r="D27" s="462">
        <v>585</v>
      </c>
      <c r="E27" s="467">
        <v>48</v>
      </c>
      <c r="F27" s="467">
        <v>1.75</v>
      </c>
      <c r="G27" s="51">
        <v>199</v>
      </c>
      <c r="H27" s="206">
        <v>194</v>
      </c>
      <c r="I27" s="322"/>
      <c r="J27" s="160"/>
      <c r="K27" s="65"/>
      <c r="L27" s="49"/>
      <c r="M27" s="462"/>
      <c r="N27" s="52"/>
      <c r="O27" s="54">
        <v>4191</v>
      </c>
      <c r="P27" s="467">
        <v>10</v>
      </c>
      <c r="Q27" s="52">
        <v>26</v>
      </c>
      <c r="R27" s="23">
        <f t="shared" si="13"/>
        <v>181</v>
      </c>
      <c r="S27" s="24">
        <f t="shared" si="13"/>
        <v>372</v>
      </c>
      <c r="T27" s="62"/>
      <c r="U27" s="62"/>
      <c r="V27" s="62"/>
      <c r="W27" s="114">
        <f t="shared" ca="1" si="6"/>
        <v>139305</v>
      </c>
      <c r="X27" s="115">
        <f ca="1">IFERROR(('Main Tab'!$D$10-W27)/'Main Tab'!$D$10,1)</f>
        <v>0.21566033061573803</v>
      </c>
      <c r="Y27" s="110"/>
      <c r="Z27" s="221">
        <v>1</v>
      </c>
      <c r="AA27" s="49"/>
      <c r="AB27" s="49"/>
      <c r="AC27" s="462"/>
      <c r="AD27" s="104"/>
      <c r="AE27" s="106"/>
      <c r="AF27" s="108"/>
      <c r="AI27" s="83">
        <f t="shared" ca="1" si="15"/>
        <v>43602.833333333299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10</v>
      </c>
      <c r="AQ27" s="81">
        <f t="shared" si="0"/>
        <v>26</v>
      </c>
      <c r="AR27" s="81">
        <f t="shared" si="1"/>
        <v>4191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1.75</v>
      </c>
      <c r="AW27" s="81">
        <f t="shared" si="3"/>
        <v>199</v>
      </c>
      <c r="AX27" s="81">
        <f t="shared" si="3"/>
        <v>194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585</v>
      </c>
      <c r="BC27" s="81">
        <f t="shared" si="5"/>
        <v>194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43602.874999999964</v>
      </c>
      <c r="C28" s="205"/>
      <c r="D28" s="462">
        <v>585</v>
      </c>
      <c r="E28" s="467">
        <v>48</v>
      </c>
      <c r="F28" s="467">
        <v>1.75</v>
      </c>
      <c r="G28" s="51">
        <v>200</v>
      </c>
      <c r="H28" s="206">
        <v>195</v>
      </c>
      <c r="I28" s="322"/>
      <c r="J28" s="160"/>
      <c r="K28" s="65"/>
      <c r="L28" s="49"/>
      <c r="M28" s="462"/>
      <c r="N28" s="52"/>
      <c r="O28" s="54">
        <v>4217</v>
      </c>
      <c r="P28" s="467">
        <v>11</v>
      </c>
      <c r="Q28" s="52">
        <v>27</v>
      </c>
      <c r="R28" s="23">
        <f t="shared" si="13"/>
        <v>192</v>
      </c>
      <c r="S28" s="24">
        <f t="shared" si="13"/>
        <v>399</v>
      </c>
      <c r="T28" s="62"/>
      <c r="U28" s="62"/>
      <c r="V28" s="62"/>
      <c r="W28" s="114">
        <f t="shared" ca="1" si="6"/>
        <v>139278</v>
      </c>
      <c r="X28" s="115">
        <f ca="1">IFERROR(('Main Tab'!$D$10-W28)/'Main Tab'!$D$10,1)</f>
        <v>0.21581235079500924</v>
      </c>
      <c r="Y28" s="110"/>
      <c r="Z28" s="221">
        <v>2</v>
      </c>
      <c r="AA28" s="49"/>
      <c r="AB28" s="49"/>
      <c r="AC28" s="462"/>
      <c r="AD28" s="104"/>
      <c r="AE28" s="106"/>
      <c r="AF28" s="108"/>
      <c r="AI28" s="83">
        <f t="shared" ca="1" si="15"/>
        <v>43602.874999999964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11</v>
      </c>
      <c r="AQ28" s="81">
        <f t="shared" si="0"/>
        <v>27</v>
      </c>
      <c r="AR28" s="81">
        <f t="shared" si="1"/>
        <v>4217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1.75</v>
      </c>
      <c r="AW28" s="81">
        <f t="shared" si="3"/>
        <v>200</v>
      </c>
      <c r="AX28" s="81">
        <f t="shared" si="3"/>
        <v>195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585</v>
      </c>
      <c r="BC28" s="81">
        <f t="shared" si="5"/>
        <v>195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43602.916666666628</v>
      </c>
      <c r="C29" s="205"/>
      <c r="D29" s="462">
        <v>593</v>
      </c>
      <c r="E29" s="467">
        <v>48</v>
      </c>
      <c r="F29" s="467">
        <v>1.75</v>
      </c>
      <c r="G29" s="51">
        <v>218</v>
      </c>
      <c r="H29" s="206">
        <v>195</v>
      </c>
      <c r="I29" s="322"/>
      <c r="J29" s="160"/>
      <c r="K29" s="65"/>
      <c r="L29" s="49"/>
      <c r="M29" s="462"/>
      <c r="N29" s="52"/>
      <c r="O29" s="54">
        <v>4406</v>
      </c>
      <c r="P29" s="467">
        <v>12</v>
      </c>
      <c r="Q29" s="52">
        <v>27</v>
      </c>
      <c r="R29" s="23">
        <f t="shared" si="13"/>
        <v>204</v>
      </c>
      <c r="S29" s="24">
        <f t="shared" si="13"/>
        <v>426</v>
      </c>
      <c r="T29" s="62"/>
      <c r="U29" s="62"/>
      <c r="V29" s="62"/>
      <c r="W29" s="114">
        <f t="shared" ca="1" si="6"/>
        <v>139251</v>
      </c>
      <c r="X29" s="115">
        <f ca="1">IFERROR(('Main Tab'!$D$10-W29)/'Main Tab'!$D$10,1)</f>
        <v>0.21596437097428045</v>
      </c>
      <c r="Y29" s="110"/>
      <c r="Z29" s="221">
        <v>1</v>
      </c>
      <c r="AA29" s="49"/>
      <c r="AB29" s="49"/>
      <c r="AC29" s="462"/>
      <c r="AD29" s="104"/>
      <c r="AE29" s="106"/>
      <c r="AF29" s="108"/>
      <c r="AI29" s="83">
        <f t="shared" ca="1" si="15"/>
        <v>43602.916666666628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12</v>
      </c>
      <c r="AQ29" s="81">
        <f t="shared" si="0"/>
        <v>27</v>
      </c>
      <c r="AR29" s="81">
        <f t="shared" si="1"/>
        <v>4406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1.75</v>
      </c>
      <c r="AW29" s="81">
        <f t="shared" si="3"/>
        <v>218</v>
      </c>
      <c r="AX29" s="81">
        <f t="shared" si="3"/>
        <v>195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593</v>
      </c>
      <c r="BC29" s="81">
        <f t="shared" si="5"/>
        <v>195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43602.958333333292</v>
      </c>
      <c r="C30" s="205"/>
      <c r="D30" s="462">
        <v>587</v>
      </c>
      <c r="E30" s="51">
        <v>48</v>
      </c>
      <c r="F30" s="467">
        <v>1.75</v>
      </c>
      <c r="G30" s="51">
        <v>223</v>
      </c>
      <c r="H30" s="206">
        <v>196</v>
      </c>
      <c r="I30" s="322"/>
      <c r="J30" s="160"/>
      <c r="K30" s="65"/>
      <c r="L30" s="49"/>
      <c r="M30" s="462"/>
      <c r="N30" s="52"/>
      <c r="O30" s="54">
        <v>4428</v>
      </c>
      <c r="P30" s="467">
        <v>15</v>
      </c>
      <c r="Q30" s="52">
        <v>21</v>
      </c>
      <c r="R30" s="23">
        <f t="shared" si="13"/>
        <v>219</v>
      </c>
      <c r="S30" s="24">
        <f t="shared" si="13"/>
        <v>447</v>
      </c>
      <c r="T30" s="62"/>
      <c r="U30" s="62"/>
      <c r="V30" s="62"/>
      <c r="W30" s="114">
        <f t="shared" ca="1" si="6"/>
        <v>139230</v>
      </c>
      <c r="X30" s="115">
        <f ca="1">IFERROR(('Main Tab'!$D$10-W30)/'Main Tab'!$D$10,1)</f>
        <v>0.21608260889149136</v>
      </c>
      <c r="Y30" s="110"/>
      <c r="Z30" s="221">
        <v>1</v>
      </c>
      <c r="AA30" s="49"/>
      <c r="AB30" s="49"/>
      <c r="AC30" s="462"/>
      <c r="AD30" s="104"/>
      <c r="AE30" s="106"/>
      <c r="AF30" s="108"/>
      <c r="AI30" s="83">
        <f t="shared" ca="1" si="15"/>
        <v>43602.958333333292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15</v>
      </c>
      <c r="AQ30" s="81">
        <f t="shared" si="0"/>
        <v>21</v>
      </c>
      <c r="AR30" s="81">
        <f t="shared" si="1"/>
        <v>4428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1.75</v>
      </c>
      <c r="AW30" s="81">
        <f t="shared" si="3"/>
        <v>223</v>
      </c>
      <c r="AX30" s="81">
        <f t="shared" si="3"/>
        <v>196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587</v>
      </c>
      <c r="BC30" s="81">
        <f t="shared" si="5"/>
        <v>196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43602.999999999956</v>
      </c>
      <c r="C31" s="205"/>
      <c r="D31" s="462">
        <v>587</v>
      </c>
      <c r="E31" s="51">
        <v>48</v>
      </c>
      <c r="F31" s="467">
        <v>1.75</v>
      </c>
      <c r="G31" s="51">
        <v>240</v>
      </c>
      <c r="H31" s="206">
        <v>194</v>
      </c>
      <c r="I31" s="322"/>
      <c r="J31" s="160"/>
      <c r="K31" s="65"/>
      <c r="L31" s="49"/>
      <c r="M31" s="462"/>
      <c r="N31" s="52"/>
      <c r="O31" s="54">
        <v>4604</v>
      </c>
      <c r="P31" s="467">
        <v>15</v>
      </c>
      <c r="Q31" s="52">
        <v>21</v>
      </c>
      <c r="R31" s="23">
        <f t="shared" si="13"/>
        <v>234</v>
      </c>
      <c r="S31" s="24">
        <f t="shared" si="13"/>
        <v>468</v>
      </c>
      <c r="T31" s="62"/>
      <c r="U31" s="62"/>
      <c r="V31" s="62"/>
      <c r="W31" s="114">
        <f t="shared" ca="1" si="6"/>
        <v>139209</v>
      </c>
      <c r="X31" s="115">
        <f ca="1">IFERROR(('Main Tab'!$D$10-W31)/'Main Tab'!$D$10,1)</f>
        <v>0.2162008468087023</v>
      </c>
      <c r="Y31" s="110"/>
      <c r="Z31" s="221">
        <v>1</v>
      </c>
      <c r="AA31" s="49"/>
      <c r="AB31" s="49"/>
      <c r="AC31" s="462"/>
      <c r="AD31" s="104"/>
      <c r="AE31" s="106"/>
      <c r="AF31" s="108"/>
      <c r="AI31" s="83">
        <f t="shared" ca="1" si="15"/>
        <v>43602.999999999956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15</v>
      </c>
      <c r="AQ31" s="81">
        <f t="shared" si="0"/>
        <v>21</v>
      </c>
      <c r="AR31" s="81">
        <f t="shared" si="1"/>
        <v>4604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1.75</v>
      </c>
      <c r="AW31" s="81">
        <f t="shared" si="3"/>
        <v>240</v>
      </c>
      <c r="AX31" s="81">
        <f t="shared" si="3"/>
        <v>194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587</v>
      </c>
      <c r="BC31" s="81">
        <f t="shared" si="5"/>
        <v>194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43603.041666666621</v>
      </c>
      <c r="C32" s="205"/>
      <c r="D32" s="462">
        <v>589</v>
      </c>
      <c r="E32" s="51">
        <v>48</v>
      </c>
      <c r="F32" s="467">
        <v>1.75</v>
      </c>
      <c r="G32" s="51">
        <v>224</v>
      </c>
      <c r="H32" s="206">
        <v>194</v>
      </c>
      <c r="I32" s="322"/>
      <c r="J32" s="160"/>
      <c r="K32" s="65"/>
      <c r="L32" s="49"/>
      <c r="M32" s="462"/>
      <c r="N32" s="52"/>
      <c r="O32" s="54">
        <v>4456</v>
      </c>
      <c r="P32" s="467">
        <v>14</v>
      </c>
      <c r="Q32" s="52">
        <v>22</v>
      </c>
      <c r="R32" s="23">
        <f t="shared" ref="R32:S37" si="16">P32+R31</f>
        <v>248</v>
      </c>
      <c r="S32" s="24">
        <f t="shared" si="16"/>
        <v>490</v>
      </c>
      <c r="T32" s="62"/>
      <c r="U32" s="62"/>
      <c r="V32" s="62"/>
      <c r="W32" s="114">
        <f t="shared" ca="1" si="6"/>
        <v>139187</v>
      </c>
      <c r="X32" s="115">
        <f ca="1">IFERROR(('Main Tab'!$D$10-W32)/'Main Tab'!$D$10,1)</f>
        <v>0.21632471510292328</v>
      </c>
      <c r="Y32" s="110" t="s">
        <v>383</v>
      </c>
      <c r="Z32" s="221">
        <v>2</v>
      </c>
      <c r="AA32" s="49"/>
      <c r="AB32" s="49"/>
      <c r="AC32" s="462"/>
      <c r="AD32" s="104"/>
      <c r="AE32" s="106"/>
      <c r="AF32" s="108"/>
      <c r="AI32" s="83">
        <f t="shared" ca="1" si="15"/>
        <v>43603.041666666621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Water Pumped-299</v>
      </c>
      <c r="AP32" s="81">
        <f t="shared" si="0"/>
        <v>14</v>
      </c>
      <c r="AQ32" s="81">
        <f t="shared" si="0"/>
        <v>22</v>
      </c>
      <c r="AR32" s="81">
        <f t="shared" si="1"/>
        <v>4456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1.75</v>
      </c>
      <c r="AW32" s="81">
        <f t="shared" si="3"/>
        <v>224</v>
      </c>
      <c r="AX32" s="81">
        <f t="shared" si="3"/>
        <v>194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589</v>
      </c>
      <c r="BC32" s="81">
        <f t="shared" si="5"/>
        <v>194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43603.083333333285</v>
      </c>
      <c r="C33" s="205"/>
      <c r="D33" s="462">
        <v>582</v>
      </c>
      <c r="E33" s="51">
        <v>48</v>
      </c>
      <c r="F33" s="467">
        <v>1.75</v>
      </c>
      <c r="G33" s="51">
        <v>205</v>
      </c>
      <c r="H33" s="206">
        <v>196</v>
      </c>
      <c r="I33" s="322"/>
      <c r="J33" s="160"/>
      <c r="K33" s="65"/>
      <c r="L33" s="49"/>
      <c r="M33" s="462"/>
      <c r="N33" s="52"/>
      <c r="O33" s="54">
        <v>4239</v>
      </c>
      <c r="P33" s="467">
        <v>13</v>
      </c>
      <c r="Q33" s="52">
        <v>21</v>
      </c>
      <c r="R33" s="23">
        <f t="shared" si="16"/>
        <v>261</v>
      </c>
      <c r="S33" s="24">
        <f t="shared" si="16"/>
        <v>511</v>
      </c>
      <c r="T33" s="62"/>
      <c r="U33" s="62"/>
      <c r="V33" s="62"/>
      <c r="W33" s="114">
        <f t="shared" ca="1" si="6"/>
        <v>139166</v>
      </c>
      <c r="X33" s="115">
        <f ca="1">IFERROR(('Main Tab'!$D$10-W33)/'Main Tab'!$D$10,1)</f>
        <v>0.21644295302013422</v>
      </c>
      <c r="Y33" s="110" t="s">
        <v>384</v>
      </c>
      <c r="Z33" s="221">
        <v>1</v>
      </c>
      <c r="AA33" s="49"/>
      <c r="AB33" s="49"/>
      <c r="AC33" s="462"/>
      <c r="AD33" s="104"/>
      <c r="AE33" s="106"/>
      <c r="AF33" s="108"/>
      <c r="AI33" s="83">
        <f t="shared" ca="1" si="15"/>
        <v>43603.083333333285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 #1-  1'4 OT #2-  2'2</v>
      </c>
      <c r="AP33" s="81">
        <f t="shared" si="0"/>
        <v>13</v>
      </c>
      <c r="AQ33" s="81">
        <f t="shared" si="0"/>
        <v>21</v>
      </c>
      <c r="AR33" s="81">
        <f t="shared" si="1"/>
        <v>4239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1.75</v>
      </c>
      <c r="AW33" s="81">
        <f t="shared" si="3"/>
        <v>205</v>
      </c>
      <c r="AX33" s="81">
        <f t="shared" si="3"/>
        <v>196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582</v>
      </c>
      <c r="BC33" s="81">
        <f t="shared" si="5"/>
        <v>196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43603.124999999949</v>
      </c>
      <c r="C34" s="205"/>
      <c r="D34" s="462">
        <v>593</v>
      </c>
      <c r="E34" s="51">
        <v>48</v>
      </c>
      <c r="F34" s="467">
        <v>1.75</v>
      </c>
      <c r="G34" s="51">
        <v>176</v>
      </c>
      <c r="H34" s="206">
        <v>193</v>
      </c>
      <c r="I34" s="322"/>
      <c r="J34" s="160"/>
      <c r="K34" s="65"/>
      <c r="L34" s="49"/>
      <c r="M34" s="462"/>
      <c r="N34" s="52"/>
      <c r="O34" s="54">
        <v>3977</v>
      </c>
      <c r="P34" s="467">
        <v>11</v>
      </c>
      <c r="Q34" s="52">
        <v>20</v>
      </c>
      <c r="R34" s="23">
        <f t="shared" si="16"/>
        <v>272</v>
      </c>
      <c r="S34" s="24">
        <f t="shared" si="16"/>
        <v>531</v>
      </c>
      <c r="T34" s="62"/>
      <c r="U34" s="62"/>
      <c r="V34" s="62"/>
      <c r="W34" s="114">
        <f t="shared" ca="1" si="6"/>
        <v>139146</v>
      </c>
      <c r="X34" s="115">
        <f ca="1">IFERROR(('Main Tab'!$D$10-W34)/'Main Tab'!$D$10,1)</f>
        <v>0.21655556056033512</v>
      </c>
      <c r="Y34" s="110" t="s">
        <v>385</v>
      </c>
      <c r="Z34" s="221">
        <v>1</v>
      </c>
      <c r="AA34" s="49"/>
      <c r="AB34" s="49"/>
      <c r="AC34" s="462"/>
      <c r="AD34" s="104"/>
      <c r="AE34" s="106"/>
      <c r="AF34" s="108"/>
      <c r="AI34" s="83">
        <f t="shared" ca="1" si="15"/>
        <v>43603.124999999949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Accum-176474</v>
      </c>
      <c r="AP34" s="81">
        <f t="shared" si="0"/>
        <v>11</v>
      </c>
      <c r="AQ34" s="81">
        <f t="shared" si="0"/>
        <v>20</v>
      </c>
      <c r="AR34" s="81">
        <f t="shared" si="1"/>
        <v>3977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1.75</v>
      </c>
      <c r="AW34" s="81">
        <f t="shared" si="3"/>
        <v>176</v>
      </c>
      <c r="AX34" s="81">
        <f t="shared" si="3"/>
        <v>193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593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43603.166666666613</v>
      </c>
      <c r="C35" s="205"/>
      <c r="D35" s="462">
        <v>580</v>
      </c>
      <c r="E35" s="51">
        <v>48</v>
      </c>
      <c r="F35" s="467">
        <v>1.75</v>
      </c>
      <c r="G35" s="51">
        <v>212</v>
      </c>
      <c r="H35" s="206">
        <v>197</v>
      </c>
      <c r="I35" s="322"/>
      <c r="J35" s="160"/>
      <c r="K35" s="65"/>
      <c r="L35" s="49"/>
      <c r="M35" s="462"/>
      <c r="N35" s="52"/>
      <c r="O35" s="54">
        <v>4359</v>
      </c>
      <c r="P35" s="467">
        <v>11</v>
      </c>
      <c r="Q35" s="52">
        <v>21</v>
      </c>
      <c r="R35" s="23">
        <f t="shared" si="16"/>
        <v>283</v>
      </c>
      <c r="S35" s="24">
        <f t="shared" si="16"/>
        <v>552</v>
      </c>
      <c r="T35" s="62"/>
      <c r="U35" s="62"/>
      <c r="V35" s="62"/>
      <c r="W35" s="114">
        <f t="shared" ca="1" si="6"/>
        <v>139125</v>
      </c>
      <c r="X35" s="115">
        <f ca="1">IFERROR(('Main Tab'!$D$10-W35)/'Main Tab'!$D$10,1)</f>
        <v>0.21667379847754606</v>
      </c>
      <c r="Y35" s="110" t="s">
        <v>386</v>
      </c>
      <c r="Z35" s="221">
        <v>1</v>
      </c>
      <c r="AA35" s="49">
        <v>8589311</v>
      </c>
      <c r="AB35" s="49" t="s">
        <v>366</v>
      </c>
      <c r="AC35" s="462">
        <v>185.64</v>
      </c>
      <c r="AD35" s="104" t="s">
        <v>179</v>
      </c>
      <c r="AE35" s="106">
        <v>49</v>
      </c>
      <c r="AF35" s="108">
        <v>5.0000000000000001E-4</v>
      </c>
      <c r="AI35" s="83">
        <f t="shared" ca="1" si="15"/>
        <v>43603.166666666613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BBL Meter-39682</v>
      </c>
      <c r="AP35" s="81">
        <f t="shared" si="0"/>
        <v>11</v>
      </c>
      <c r="AQ35" s="81">
        <f t="shared" si="0"/>
        <v>21</v>
      </c>
      <c r="AR35" s="81">
        <f t="shared" si="1"/>
        <v>4359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1.75</v>
      </c>
      <c r="AW35" s="81">
        <f t="shared" si="3"/>
        <v>212</v>
      </c>
      <c r="AX35" s="81">
        <f t="shared" si="3"/>
        <v>197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580</v>
      </c>
      <c r="BC35" s="81">
        <f t="shared" si="5"/>
        <v>197</v>
      </c>
      <c r="BD35" s="81">
        <f t="shared" si="10"/>
        <v>5.0000000000000001E-4</v>
      </c>
      <c r="BE35" s="81">
        <f t="shared" si="11"/>
        <v>49</v>
      </c>
      <c r="BF35" s="84" t="str">
        <f t="shared" si="12"/>
        <v>Ticket No: 8589311 185.64 bbls sold</v>
      </c>
    </row>
    <row r="36" spans="2:58" x14ac:dyDescent="0.25">
      <c r="B36" s="189">
        <f t="shared" ca="1" si="14"/>
        <v>43603.208333333278</v>
      </c>
      <c r="C36" s="205"/>
      <c r="D36" s="462">
        <v>575</v>
      </c>
      <c r="E36" s="51">
        <v>48</v>
      </c>
      <c r="F36" s="467">
        <v>1.75</v>
      </c>
      <c r="G36" s="51">
        <v>218</v>
      </c>
      <c r="H36" s="206">
        <v>194</v>
      </c>
      <c r="I36" s="322"/>
      <c r="J36" s="160"/>
      <c r="K36" s="65"/>
      <c r="L36" s="49"/>
      <c r="M36" s="462"/>
      <c r="N36" s="52"/>
      <c r="O36" s="54">
        <v>4387</v>
      </c>
      <c r="P36" s="467">
        <v>11</v>
      </c>
      <c r="Q36" s="52">
        <v>21</v>
      </c>
      <c r="R36" s="23">
        <f t="shared" si="16"/>
        <v>294</v>
      </c>
      <c r="S36" s="24">
        <f t="shared" si="16"/>
        <v>573</v>
      </c>
      <c r="T36" s="62"/>
      <c r="U36" s="62"/>
      <c r="V36" s="62"/>
      <c r="W36" s="114">
        <f t="shared" ca="1" si="6"/>
        <v>139104</v>
      </c>
      <c r="X36" s="115">
        <f ca="1">IFERROR(('Main Tab'!$D$10-W36)/'Main Tab'!$D$10,1)</f>
        <v>0.216792036394757</v>
      </c>
      <c r="Y36" s="110"/>
      <c r="Z36" s="221">
        <v>1</v>
      </c>
      <c r="AA36" s="49"/>
      <c r="AB36" s="49"/>
      <c r="AC36" s="462"/>
      <c r="AD36" s="104"/>
      <c r="AE36" s="106"/>
      <c r="AF36" s="108"/>
      <c r="AI36" s="83">
        <f t="shared" ca="1" si="15"/>
        <v>43603.208333333278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11</v>
      </c>
      <c r="AQ36" s="81">
        <f t="shared" si="0"/>
        <v>21</v>
      </c>
      <c r="AR36" s="81">
        <f t="shared" si="1"/>
        <v>4387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1.75</v>
      </c>
      <c r="AW36" s="81">
        <f t="shared" si="3"/>
        <v>218</v>
      </c>
      <c r="AX36" s="81">
        <f t="shared" si="3"/>
        <v>194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575</v>
      </c>
      <c r="BC36" s="81">
        <f t="shared" si="5"/>
        <v>194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43603.249999999942</v>
      </c>
      <c r="C37" s="207"/>
      <c r="D37" s="208">
        <v>592</v>
      </c>
      <c r="E37" s="51">
        <v>48</v>
      </c>
      <c r="F37" s="467">
        <v>1.75</v>
      </c>
      <c r="G37" s="209">
        <v>195</v>
      </c>
      <c r="H37" s="216">
        <v>196</v>
      </c>
      <c r="I37" s="323"/>
      <c r="J37" s="161"/>
      <c r="K37" s="66"/>
      <c r="L37" s="55"/>
      <c r="M37" s="466"/>
      <c r="N37" s="58"/>
      <c r="O37" s="60">
        <v>4180</v>
      </c>
      <c r="P37" s="466">
        <v>10</v>
      </c>
      <c r="Q37" s="58">
        <v>22</v>
      </c>
      <c r="R37" s="25">
        <f t="shared" si="16"/>
        <v>304</v>
      </c>
      <c r="S37" s="26">
        <f t="shared" si="16"/>
        <v>595</v>
      </c>
      <c r="T37" s="63"/>
      <c r="U37" s="63"/>
      <c r="V37" s="63"/>
      <c r="W37" s="116">
        <f t="shared" ca="1" si="6"/>
        <v>139082</v>
      </c>
      <c r="X37" s="117">
        <f ca="1">IFERROR(('Main Tab'!$D$10-W37)/'Main Tab'!$D$10,1)</f>
        <v>0.21691590468897798</v>
      </c>
      <c r="Y37" s="221"/>
      <c r="Z37" s="221">
        <v>2</v>
      </c>
      <c r="AA37" s="55"/>
      <c r="AB37" s="55"/>
      <c r="AC37" s="466"/>
      <c r="AD37" s="105"/>
      <c r="AE37" s="107"/>
      <c r="AF37" s="109"/>
      <c r="AI37" s="85">
        <f t="shared" ca="1" si="15"/>
        <v>43603.249999999942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10</v>
      </c>
      <c r="AQ37" s="86">
        <f t="shared" si="0"/>
        <v>22</v>
      </c>
      <c r="AR37" s="86">
        <f t="shared" si="1"/>
        <v>4180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1.75</v>
      </c>
      <c r="AW37" s="86">
        <f t="shared" si="3"/>
        <v>195</v>
      </c>
      <c r="AX37" s="86">
        <f t="shared" si="3"/>
        <v>196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592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63" t="s">
        <v>7</v>
      </c>
      <c r="D40" s="463" t="s">
        <v>117</v>
      </c>
      <c r="E40" s="463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65"/>
      <c r="E41" s="465"/>
      <c r="F41" s="622"/>
      <c r="G41" s="622"/>
      <c r="H41" s="623"/>
    </row>
    <row r="42" spans="2:58" x14ac:dyDescent="0.25">
      <c r="B42" s="54"/>
      <c r="C42" s="147"/>
      <c r="D42" s="462"/>
      <c r="E42" s="462"/>
      <c r="F42" s="612"/>
      <c r="G42" s="612"/>
      <c r="H42" s="613"/>
    </row>
    <row r="43" spans="2:58" x14ac:dyDescent="0.25">
      <c r="B43" s="54"/>
      <c r="C43" s="147"/>
      <c r="D43" s="462"/>
      <c r="E43" s="462"/>
      <c r="F43" s="612"/>
      <c r="G43" s="612"/>
      <c r="H43" s="613"/>
    </row>
    <row r="44" spans="2:58" x14ac:dyDescent="0.25">
      <c r="B44" s="54"/>
      <c r="C44" s="147"/>
      <c r="D44" s="462"/>
      <c r="E44" s="462"/>
      <c r="F44" s="612"/>
      <c r="G44" s="612"/>
      <c r="H44" s="613"/>
    </row>
    <row r="45" spans="2:58" x14ac:dyDescent="0.25">
      <c r="B45" s="54"/>
      <c r="C45" s="147"/>
      <c r="D45" s="462"/>
      <c r="E45" s="462"/>
      <c r="F45" s="612"/>
      <c r="G45" s="612"/>
      <c r="H45" s="613"/>
    </row>
    <row r="46" spans="2:58" x14ac:dyDescent="0.25">
      <c r="B46" s="54"/>
      <c r="C46" s="147"/>
      <c r="D46" s="462"/>
      <c r="E46" s="462"/>
      <c r="F46" s="612"/>
      <c r="G46" s="612"/>
      <c r="H46" s="613"/>
    </row>
    <row r="47" spans="2:58" x14ac:dyDescent="0.25">
      <c r="B47" s="54"/>
      <c r="C47" s="147"/>
      <c r="D47" s="462"/>
      <c r="E47" s="462"/>
      <c r="F47" s="612"/>
      <c r="G47" s="612"/>
      <c r="H47" s="613"/>
    </row>
    <row r="48" spans="2:58" x14ac:dyDescent="0.25">
      <c r="B48" s="54"/>
      <c r="C48" s="147"/>
      <c r="D48" s="462"/>
      <c r="E48" s="462"/>
      <c r="F48" s="612"/>
      <c r="G48" s="612"/>
      <c r="H48" s="613"/>
    </row>
    <row r="49" spans="2:8" x14ac:dyDescent="0.25">
      <c r="B49" s="54"/>
      <c r="C49" s="147"/>
      <c r="D49" s="462"/>
      <c r="E49" s="462"/>
      <c r="F49" s="612"/>
      <c r="G49" s="612"/>
      <c r="H49" s="613"/>
    </row>
    <row r="50" spans="2:8" x14ac:dyDescent="0.25">
      <c r="B50" s="54"/>
      <c r="C50" s="147"/>
      <c r="D50" s="462"/>
      <c r="E50" s="462"/>
      <c r="F50" s="612"/>
      <c r="G50" s="612"/>
      <c r="H50" s="613"/>
    </row>
    <row r="51" spans="2:8" x14ac:dyDescent="0.25">
      <c r="B51" s="54"/>
      <c r="C51" s="147"/>
      <c r="D51" s="462"/>
      <c r="E51" s="462"/>
      <c r="F51" s="612"/>
      <c r="G51" s="612"/>
      <c r="H51" s="613"/>
    </row>
    <row r="52" spans="2:8" x14ac:dyDescent="0.25">
      <c r="B52" s="54"/>
      <c r="C52" s="147"/>
      <c r="D52" s="462"/>
      <c r="E52" s="462"/>
      <c r="F52" s="612"/>
      <c r="G52" s="612"/>
      <c r="H52" s="613"/>
    </row>
    <row r="53" spans="2:8" x14ac:dyDescent="0.25">
      <c r="B53" s="54"/>
      <c r="C53" s="147"/>
      <c r="D53" s="462"/>
      <c r="E53" s="462"/>
      <c r="F53" s="612"/>
      <c r="G53" s="612"/>
      <c r="H53" s="613"/>
    </row>
    <row r="54" spans="2:8" x14ac:dyDescent="0.25">
      <c r="B54" s="54"/>
      <c r="C54" s="147"/>
      <c r="D54" s="462"/>
      <c r="E54" s="462"/>
      <c r="F54" s="612"/>
      <c r="G54" s="612"/>
      <c r="H54" s="613"/>
    </row>
    <row r="55" spans="2:8" x14ac:dyDescent="0.25">
      <c r="B55" s="54"/>
      <c r="C55" s="147"/>
      <c r="D55" s="462"/>
      <c r="E55" s="462"/>
      <c r="F55" s="612"/>
      <c r="G55" s="612"/>
      <c r="H55" s="613"/>
    </row>
    <row r="56" spans="2:8" x14ac:dyDescent="0.25">
      <c r="B56" s="54"/>
      <c r="C56" s="147"/>
      <c r="D56" s="462"/>
      <c r="E56" s="462"/>
      <c r="F56" s="612"/>
      <c r="G56" s="612"/>
      <c r="H56" s="613"/>
    </row>
    <row r="57" spans="2:8" x14ac:dyDescent="0.25">
      <c r="B57" s="54"/>
      <c r="C57" s="147"/>
      <c r="D57" s="462"/>
      <c r="E57" s="462"/>
      <c r="F57" s="612"/>
      <c r="G57" s="612"/>
      <c r="H57" s="613"/>
    </row>
    <row r="58" spans="2:8" x14ac:dyDescent="0.25">
      <c r="B58" s="54"/>
      <c r="C58" s="147"/>
      <c r="D58" s="462"/>
      <c r="E58" s="462"/>
      <c r="F58" s="612"/>
      <c r="G58" s="612"/>
      <c r="H58" s="613"/>
    </row>
    <row r="59" spans="2:8" x14ac:dyDescent="0.25">
      <c r="B59" s="54"/>
      <c r="C59" s="147"/>
      <c r="D59" s="462"/>
      <c r="E59" s="462"/>
      <c r="F59" s="612"/>
      <c r="G59" s="612"/>
      <c r="H59" s="613"/>
    </row>
    <row r="60" spans="2:8" x14ac:dyDescent="0.25">
      <c r="B60" s="54"/>
      <c r="C60" s="147"/>
      <c r="D60" s="462"/>
      <c r="E60" s="462"/>
      <c r="F60" s="612"/>
      <c r="G60" s="612"/>
      <c r="H60" s="613"/>
    </row>
    <row r="61" spans="2:8" x14ac:dyDescent="0.25">
      <c r="B61" s="54"/>
      <c r="C61" s="147"/>
      <c r="D61" s="462"/>
      <c r="E61" s="462"/>
      <c r="F61" s="612"/>
      <c r="G61" s="612"/>
      <c r="H61" s="613"/>
    </row>
    <row r="62" spans="2:8" x14ac:dyDescent="0.25">
      <c r="B62" s="54"/>
      <c r="C62" s="147"/>
      <c r="D62" s="462"/>
      <c r="E62" s="462"/>
      <c r="F62" s="612"/>
      <c r="G62" s="612"/>
      <c r="H62" s="613"/>
    </row>
    <row r="63" spans="2:8" x14ac:dyDescent="0.25">
      <c r="B63" s="54"/>
      <c r="C63" s="147"/>
      <c r="D63" s="462"/>
      <c r="E63" s="462"/>
      <c r="F63" s="612"/>
      <c r="G63" s="612"/>
      <c r="H63" s="613"/>
    </row>
    <row r="64" spans="2:8" x14ac:dyDescent="0.25">
      <c r="B64" s="54"/>
      <c r="C64" s="147"/>
      <c r="D64" s="462"/>
      <c r="E64" s="462"/>
      <c r="F64" s="612"/>
      <c r="G64" s="612"/>
      <c r="H64" s="613"/>
    </row>
    <row r="65" spans="2:8" x14ac:dyDescent="0.25">
      <c r="B65" s="54"/>
      <c r="C65" s="147"/>
      <c r="D65" s="462"/>
      <c r="E65" s="462"/>
      <c r="F65" s="612"/>
      <c r="G65" s="612"/>
      <c r="H65" s="613"/>
    </row>
    <row r="66" spans="2:8" x14ac:dyDescent="0.25">
      <c r="B66" s="54"/>
      <c r="C66" s="147"/>
      <c r="D66" s="462"/>
      <c r="E66" s="462"/>
      <c r="F66" s="612"/>
      <c r="G66" s="612"/>
      <c r="H66" s="613"/>
    </row>
    <row r="67" spans="2:8" x14ac:dyDescent="0.25">
      <c r="B67" s="54"/>
      <c r="C67" s="147"/>
      <c r="D67" s="462"/>
      <c r="E67" s="462"/>
      <c r="F67" s="612"/>
      <c r="G67" s="612"/>
      <c r="H67" s="613"/>
    </row>
    <row r="68" spans="2:8" x14ac:dyDescent="0.25">
      <c r="B68" s="54"/>
      <c r="C68" s="147"/>
      <c r="D68" s="462"/>
      <c r="E68" s="462"/>
      <c r="F68" s="612"/>
      <c r="G68" s="612"/>
      <c r="H68" s="613"/>
    </row>
    <row r="69" spans="2:8" x14ac:dyDescent="0.25">
      <c r="B69" s="54"/>
      <c r="C69" s="147"/>
      <c r="D69" s="462"/>
      <c r="E69" s="462"/>
      <c r="F69" s="612"/>
      <c r="G69" s="612"/>
      <c r="H69" s="613"/>
    </row>
    <row r="70" spans="2:8" x14ac:dyDescent="0.25">
      <c r="B70" s="54"/>
      <c r="C70" s="147"/>
      <c r="D70" s="462"/>
      <c r="E70" s="462"/>
      <c r="F70" s="612"/>
      <c r="G70" s="612"/>
      <c r="H70" s="613"/>
    </row>
    <row r="71" spans="2:8" x14ac:dyDescent="0.25">
      <c r="B71" s="54"/>
      <c r="C71" s="147"/>
      <c r="D71" s="462"/>
      <c r="E71" s="462"/>
      <c r="F71" s="612"/>
      <c r="G71" s="612"/>
      <c r="H71" s="613"/>
    </row>
    <row r="72" spans="2:8" x14ac:dyDescent="0.25">
      <c r="B72" s="54"/>
      <c r="C72" s="147"/>
      <c r="D72" s="462"/>
      <c r="E72" s="462"/>
      <c r="F72" s="612"/>
      <c r="G72" s="612"/>
      <c r="H72" s="613"/>
    </row>
    <row r="73" spans="2:8" x14ac:dyDescent="0.25">
      <c r="B73" s="54"/>
      <c r="C73" s="147"/>
      <c r="D73" s="462"/>
      <c r="E73" s="462"/>
      <c r="F73" s="612"/>
      <c r="G73" s="612"/>
      <c r="H73" s="613"/>
    </row>
    <row r="74" spans="2:8" x14ac:dyDescent="0.25">
      <c r="B74" s="54"/>
      <c r="C74" s="147"/>
      <c r="D74" s="462"/>
      <c r="E74" s="462"/>
      <c r="F74" s="612"/>
      <c r="G74" s="612"/>
      <c r="H74" s="613"/>
    </row>
    <row r="75" spans="2:8" x14ac:dyDescent="0.25">
      <c r="B75" s="54"/>
      <c r="C75" s="147"/>
      <c r="D75" s="462"/>
      <c r="E75" s="462"/>
      <c r="F75" s="612"/>
      <c r="G75" s="612"/>
      <c r="H75" s="613"/>
    </row>
    <row r="76" spans="2:8" x14ac:dyDescent="0.25">
      <c r="B76" s="54"/>
      <c r="C76" s="147"/>
      <c r="D76" s="462"/>
      <c r="E76" s="462"/>
      <c r="F76" s="612"/>
      <c r="G76" s="612"/>
      <c r="H76" s="613"/>
    </row>
    <row r="77" spans="2:8" x14ac:dyDescent="0.25">
      <c r="B77" s="54"/>
      <c r="C77" s="147"/>
      <c r="D77" s="462"/>
      <c r="E77" s="462"/>
      <c r="F77" s="612"/>
      <c r="G77" s="612"/>
      <c r="H77" s="613"/>
    </row>
    <row r="78" spans="2:8" x14ac:dyDescent="0.25">
      <c r="B78" s="54"/>
      <c r="C78" s="147"/>
      <c r="D78" s="462"/>
      <c r="E78" s="462"/>
      <c r="F78" s="612"/>
      <c r="G78" s="612"/>
      <c r="H78" s="613"/>
    </row>
    <row r="79" spans="2:8" x14ac:dyDescent="0.25">
      <c r="B79" s="54"/>
      <c r="C79" s="147"/>
      <c r="D79" s="462"/>
      <c r="E79" s="462"/>
      <c r="F79" s="612"/>
      <c r="G79" s="612"/>
      <c r="H79" s="613"/>
    </row>
    <row r="80" spans="2:8" x14ac:dyDescent="0.25">
      <c r="B80" s="54"/>
      <c r="C80" s="147"/>
      <c r="D80" s="462"/>
      <c r="E80" s="462"/>
      <c r="F80" s="612"/>
      <c r="G80" s="612"/>
      <c r="H80" s="613"/>
    </row>
    <row r="81" spans="2:8" x14ac:dyDescent="0.25">
      <c r="B81" s="54"/>
      <c r="C81" s="147"/>
      <c r="D81" s="462"/>
      <c r="E81" s="462"/>
      <c r="F81" s="612"/>
      <c r="G81" s="612"/>
      <c r="H81" s="613"/>
    </row>
    <row r="82" spans="2:8" x14ac:dyDescent="0.25">
      <c r="B82" s="54"/>
      <c r="C82" s="147"/>
      <c r="D82" s="462"/>
      <c r="E82" s="462"/>
      <c r="F82" s="612"/>
      <c r="G82" s="612"/>
      <c r="H82" s="613"/>
    </row>
    <row r="83" spans="2:8" x14ac:dyDescent="0.25">
      <c r="B83" s="54"/>
      <c r="C83" s="147"/>
      <c r="D83" s="462"/>
      <c r="E83" s="462"/>
      <c r="F83" s="612"/>
      <c r="G83" s="612"/>
      <c r="H83" s="613"/>
    </row>
    <row r="84" spans="2:8" x14ac:dyDescent="0.25">
      <c r="B84" s="54"/>
      <c r="C84" s="147"/>
      <c r="D84" s="462"/>
      <c r="E84" s="462"/>
      <c r="F84" s="612"/>
      <c r="G84" s="612"/>
      <c r="H84" s="613"/>
    </row>
    <row r="85" spans="2:8" x14ac:dyDescent="0.25">
      <c r="B85" s="54"/>
      <c r="C85" s="147"/>
      <c r="D85" s="462"/>
      <c r="E85" s="462"/>
      <c r="F85" s="612"/>
      <c r="G85" s="612"/>
      <c r="H85" s="613"/>
    </row>
    <row r="86" spans="2:8" x14ac:dyDescent="0.25">
      <c r="B86" s="54"/>
      <c r="C86" s="147"/>
      <c r="D86" s="462"/>
      <c r="E86" s="462"/>
      <c r="F86" s="612"/>
      <c r="G86" s="612"/>
      <c r="H86" s="613"/>
    </row>
    <row r="87" spans="2:8" x14ac:dyDescent="0.25">
      <c r="B87" s="54"/>
      <c r="C87" s="147"/>
      <c r="D87" s="462"/>
      <c r="E87" s="462"/>
      <c r="F87" s="612"/>
      <c r="G87" s="612"/>
      <c r="H87" s="613"/>
    </row>
    <row r="88" spans="2:8" x14ac:dyDescent="0.25">
      <c r="B88" s="54"/>
      <c r="C88" s="147"/>
      <c r="D88" s="462"/>
      <c r="E88" s="462"/>
      <c r="F88" s="612"/>
      <c r="G88" s="612"/>
      <c r="H88" s="613"/>
    </row>
    <row r="89" spans="2:8" x14ac:dyDescent="0.25">
      <c r="B89" s="54"/>
      <c r="C89" s="147"/>
      <c r="D89" s="462"/>
      <c r="E89" s="462"/>
      <c r="F89" s="612"/>
      <c r="G89" s="612"/>
      <c r="H89" s="613"/>
    </row>
    <row r="90" spans="2:8" x14ac:dyDescent="0.25">
      <c r="B90" s="54"/>
      <c r="C90" s="147"/>
      <c r="D90" s="462"/>
      <c r="E90" s="462"/>
      <c r="F90" s="612"/>
      <c r="G90" s="612"/>
      <c r="H90" s="613"/>
    </row>
    <row r="91" spans="2:8" x14ac:dyDescent="0.25">
      <c r="B91" s="54"/>
      <c r="C91" s="147"/>
      <c r="D91" s="462"/>
      <c r="E91" s="462"/>
      <c r="F91" s="612"/>
      <c r="G91" s="612"/>
      <c r="H91" s="613"/>
    </row>
    <row r="92" spans="2:8" x14ac:dyDescent="0.25">
      <c r="B92" s="54"/>
      <c r="C92" s="147"/>
      <c r="D92" s="462"/>
      <c r="E92" s="462"/>
      <c r="F92" s="612"/>
      <c r="G92" s="612"/>
      <c r="H92" s="613"/>
    </row>
    <row r="93" spans="2:8" x14ac:dyDescent="0.25">
      <c r="B93" s="54"/>
      <c r="C93" s="147"/>
      <c r="D93" s="462"/>
      <c r="E93" s="462"/>
      <c r="F93" s="612"/>
      <c r="G93" s="612"/>
      <c r="H93" s="613"/>
    </row>
    <row r="94" spans="2:8" x14ac:dyDescent="0.25">
      <c r="B94" s="54"/>
      <c r="C94" s="147"/>
      <c r="D94" s="462"/>
      <c r="E94" s="462"/>
      <c r="F94" s="612"/>
      <c r="G94" s="612"/>
      <c r="H94" s="613"/>
    </row>
    <row r="95" spans="2:8" x14ac:dyDescent="0.25">
      <c r="B95" s="54"/>
      <c r="C95" s="147"/>
      <c r="D95" s="462"/>
      <c r="E95" s="462"/>
      <c r="F95" s="612"/>
      <c r="G95" s="612"/>
      <c r="H95" s="613"/>
    </row>
    <row r="96" spans="2:8" x14ac:dyDescent="0.25">
      <c r="B96" s="54"/>
      <c r="C96" s="147"/>
      <c r="D96" s="462"/>
      <c r="E96" s="462"/>
      <c r="F96" s="612"/>
      <c r="G96" s="612"/>
      <c r="H96" s="613"/>
    </row>
    <row r="97" spans="2:8" x14ac:dyDescent="0.25">
      <c r="B97" s="54"/>
      <c r="C97" s="147"/>
      <c r="D97" s="462"/>
      <c r="E97" s="462"/>
      <c r="F97" s="612"/>
      <c r="G97" s="612"/>
      <c r="H97" s="613"/>
    </row>
    <row r="98" spans="2:8" x14ac:dyDescent="0.25">
      <c r="B98" s="54"/>
      <c r="C98" s="147"/>
      <c r="D98" s="462"/>
      <c r="E98" s="462"/>
      <c r="F98" s="612"/>
      <c r="G98" s="612"/>
      <c r="H98" s="613"/>
    </row>
    <row r="99" spans="2:8" x14ac:dyDescent="0.25">
      <c r="B99" s="54"/>
      <c r="C99" s="147"/>
      <c r="D99" s="462"/>
      <c r="E99" s="462"/>
      <c r="F99" s="612"/>
      <c r="G99" s="612"/>
      <c r="H99" s="613"/>
    </row>
    <row r="100" spans="2:8" ht="15.75" thickBot="1" x14ac:dyDescent="0.3">
      <c r="B100" s="60"/>
      <c r="C100" s="148"/>
      <c r="D100" s="466"/>
      <c r="E100" s="466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25 E30:E37" xr:uid="{00000000-0002-0000-0D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5">
    <tabColor theme="1"/>
    <pageSetUpPr fitToPage="1"/>
  </sheetPr>
  <dimension ref="B1:BF101"/>
  <sheetViews>
    <sheetView showGridLines="0" topLeftCell="N11" zoomScaleNormal="100" zoomScaleSheetLayoutView="50" workbookViewId="0">
      <selection activeCell="AA35" sqref="AA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43601</v>
      </c>
      <c r="N5" s="567" t="str">
        <f ca="1">"Oil Sales for "&amp;TEXT(L5,"MM-DD-YY")</f>
        <v>Oil Sales for 05-16-19</v>
      </c>
      <c r="O5" s="568"/>
      <c r="P5" s="96">
        <f>SUM(AC14:AC37)</f>
        <v>196.73</v>
      </c>
      <c r="Q5" s="10"/>
      <c r="R5" s="610" t="str">
        <f ca="1">"Flare Total For "&amp;TEXT(L5,"MM-DD-YY")</f>
        <v>Flare Total For 05-16-19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260</v>
      </c>
      <c r="M6" s="10"/>
      <c r="N6" s="571" t="str">
        <f ca="1">"Gas Sales for "&amp;TEXT(L5,"MM-DD-YY")</f>
        <v>Gas Sales for 05-16-19</v>
      </c>
      <c r="O6" s="572"/>
      <c r="P6" s="132">
        <v>4451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783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4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57" t="s">
        <v>3</v>
      </c>
      <c r="F11" s="457" t="s">
        <v>31</v>
      </c>
      <c r="G11" s="457" t="s">
        <v>32</v>
      </c>
      <c r="H11" s="45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57" t="s">
        <v>40</v>
      </c>
      <c r="N11" s="458" t="s">
        <v>42</v>
      </c>
      <c r="O11" s="38" t="s">
        <v>2</v>
      </c>
      <c r="P11" s="457" t="s">
        <v>6</v>
      </c>
      <c r="Q11" s="45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57" t="s">
        <v>6</v>
      </c>
      <c r="AD11" s="457" t="s">
        <v>102</v>
      </c>
      <c r="AE11" s="457" t="s">
        <v>50</v>
      </c>
      <c r="AF11" s="45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600</v>
      </c>
      <c r="E14" s="196">
        <v>48</v>
      </c>
      <c r="F14" s="196">
        <v>1.75</v>
      </c>
      <c r="G14" s="197">
        <v>237</v>
      </c>
      <c r="H14" s="204">
        <v>195</v>
      </c>
      <c r="I14" s="322"/>
      <c r="J14" s="160"/>
      <c r="K14" s="65"/>
      <c r="L14" s="49"/>
      <c r="M14" s="455"/>
      <c r="N14" s="52"/>
      <c r="O14" s="54">
        <v>4369</v>
      </c>
      <c r="P14" s="455">
        <v>10</v>
      </c>
      <c r="Q14" s="455">
        <v>32</v>
      </c>
      <c r="R14" s="21">
        <f>P14</f>
        <v>10</v>
      </c>
      <c r="S14" s="22">
        <f>Q14</f>
        <v>32</v>
      </c>
      <c r="T14" s="61"/>
      <c r="U14" s="61"/>
      <c r="V14" s="61"/>
      <c r="W14" s="112">
        <f ca="1">INDEX('Daily Totals'!$1:$1048576,MATCH(L5,'Daily Totals'!B:B)-1,17)</f>
        <v>140433</v>
      </c>
      <c r="X14" s="113">
        <f ca="1">IFERROR(('Main Tab'!$D$10-W14)/'Main Tab'!$D$10,1)</f>
        <v>0.20930926534840774</v>
      </c>
      <c r="Y14" s="218"/>
      <c r="Z14" s="220">
        <v>3</v>
      </c>
      <c r="AA14" s="49"/>
      <c r="AB14" s="49"/>
      <c r="AC14" s="455"/>
      <c r="AD14" s="104"/>
      <c r="AE14" s="106"/>
      <c r="AF14" s="108"/>
      <c r="AI14" s="83">
        <f ca="1">$L$5+B14</f>
        <v>43601.291666666664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32</v>
      </c>
      <c r="AR14" s="81">
        <f t="shared" ref="AR14:AR37" si="1">IF(O14="","",O14)</f>
        <v>4369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0.75</v>
      </c>
      <c r="AV14" s="81">
        <f t="shared" ref="AV14:AZ37" si="3">IF(F14="","",F14)</f>
        <v>1.75</v>
      </c>
      <c r="AW14" s="81">
        <f t="shared" si="3"/>
        <v>237</v>
      </c>
      <c r="AX14" s="81">
        <f t="shared" si="3"/>
        <v>195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600</v>
      </c>
      <c r="BC14" s="81">
        <f t="shared" ref="BC14:BC37" si="5">IF(H14="","",H14)</f>
        <v>195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43601.333333333328</v>
      </c>
      <c r="C15" s="205"/>
      <c r="D15" s="455">
        <v>615</v>
      </c>
      <c r="E15" s="455">
        <v>48</v>
      </c>
      <c r="F15" s="455">
        <v>1.75</v>
      </c>
      <c r="G15" s="51">
        <v>182</v>
      </c>
      <c r="H15" s="206">
        <v>192</v>
      </c>
      <c r="I15" s="322"/>
      <c r="J15" s="160"/>
      <c r="K15" s="65"/>
      <c r="L15" s="49"/>
      <c r="M15" s="455"/>
      <c r="N15" s="52"/>
      <c r="O15" s="54">
        <v>3973</v>
      </c>
      <c r="P15" s="455">
        <v>8</v>
      </c>
      <c r="Q15" s="52">
        <v>34</v>
      </c>
      <c r="R15" s="23">
        <f>P15+R14</f>
        <v>18</v>
      </c>
      <c r="S15" s="24">
        <f>Q15+S14</f>
        <v>66</v>
      </c>
      <c r="T15" s="62"/>
      <c r="U15" s="62">
        <v>1.8</v>
      </c>
      <c r="V15" s="62"/>
      <c r="W15" s="114">
        <f t="shared" ref="W15:W37" ca="1" si="6">W14-Q15</f>
        <v>140399</v>
      </c>
      <c r="X15" s="115">
        <f ca="1">IFERROR(('Main Tab'!$D$10-W15)/'Main Tab'!$D$10,1)</f>
        <v>0.20950069816674924</v>
      </c>
      <c r="Y15" s="110" t="s">
        <v>378</v>
      </c>
      <c r="Z15" s="221">
        <v>2</v>
      </c>
      <c r="AA15" s="49">
        <v>8520401</v>
      </c>
      <c r="AB15" s="49" t="s">
        <v>366</v>
      </c>
      <c r="AC15" s="455">
        <v>196.73</v>
      </c>
      <c r="AD15" s="104" t="s">
        <v>179</v>
      </c>
      <c r="AE15" s="106">
        <v>45.5</v>
      </c>
      <c r="AF15" s="108">
        <v>1E-3</v>
      </c>
      <c r="AI15" s="83">
        <f ca="1">B15</f>
        <v>43601.333333333328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>CHLORIDES 1.8=10,668</v>
      </c>
      <c r="AP15" s="81">
        <f t="shared" si="0"/>
        <v>8</v>
      </c>
      <c r="AQ15" s="81">
        <f t="shared" si="0"/>
        <v>34</v>
      </c>
      <c r="AR15" s="81">
        <f t="shared" si="1"/>
        <v>3973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1.75</v>
      </c>
      <c r="AW15" s="81">
        <f t="shared" si="3"/>
        <v>182</v>
      </c>
      <c r="AX15" s="81">
        <f t="shared" si="3"/>
        <v>192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615</v>
      </c>
      <c r="BC15" s="81">
        <f t="shared" si="5"/>
        <v>192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8520401 196.73 bbls sold</v>
      </c>
    </row>
    <row r="16" spans="2:58" x14ac:dyDescent="0.25">
      <c r="B16" s="189">
        <f ca="1">+B15+TIME(1,0,0)</f>
        <v>43601.374999999993</v>
      </c>
      <c r="C16" s="205"/>
      <c r="D16" s="455">
        <v>596</v>
      </c>
      <c r="E16" s="455">
        <v>48</v>
      </c>
      <c r="F16" s="455">
        <v>1.75</v>
      </c>
      <c r="G16" s="51">
        <v>234</v>
      </c>
      <c r="H16" s="206">
        <v>193</v>
      </c>
      <c r="I16" s="322"/>
      <c r="J16" s="160"/>
      <c r="K16" s="65"/>
      <c r="L16" s="49"/>
      <c r="M16" s="455"/>
      <c r="N16" s="52"/>
      <c r="O16" s="54">
        <v>4722</v>
      </c>
      <c r="P16" s="455">
        <v>12</v>
      </c>
      <c r="Q16" s="52">
        <v>31</v>
      </c>
      <c r="R16" s="23">
        <f t="shared" ref="R16:S31" si="13">P16+R15</f>
        <v>30</v>
      </c>
      <c r="S16" s="24">
        <f t="shared" si="13"/>
        <v>97</v>
      </c>
      <c r="T16" s="62"/>
      <c r="U16" s="62"/>
      <c r="V16" s="62"/>
      <c r="W16" s="114">
        <f t="shared" ca="1" si="6"/>
        <v>140368</v>
      </c>
      <c r="X16" s="115">
        <f ca="1">IFERROR(('Main Tab'!$D$10-W16)/'Main Tab'!$D$10,1)</f>
        <v>0.20967523985406064</v>
      </c>
      <c r="Y16" s="110"/>
      <c r="Z16" s="221">
        <v>2</v>
      </c>
      <c r="AA16" s="49"/>
      <c r="AB16" s="49"/>
      <c r="AC16" s="455"/>
      <c r="AD16" s="104"/>
      <c r="AE16" s="106"/>
      <c r="AF16" s="108"/>
      <c r="AI16" s="83">
        <f ca="1">B16</f>
        <v>43601.374999999993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12</v>
      </c>
      <c r="AQ16" s="81">
        <f t="shared" si="0"/>
        <v>31</v>
      </c>
      <c r="AR16" s="81">
        <f t="shared" si="1"/>
        <v>4722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1.75</v>
      </c>
      <c r="AW16" s="81">
        <f t="shared" si="3"/>
        <v>234</v>
      </c>
      <c r="AX16" s="81">
        <f t="shared" si="3"/>
        <v>193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596</v>
      </c>
      <c r="BC16" s="81">
        <f t="shared" si="5"/>
        <v>193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43601.416666666657</v>
      </c>
      <c r="C17" s="205"/>
      <c r="D17" s="455">
        <v>603</v>
      </c>
      <c r="E17" s="455">
        <v>48</v>
      </c>
      <c r="F17" s="455">
        <v>1.75</v>
      </c>
      <c r="G17" s="51">
        <v>226</v>
      </c>
      <c r="H17" s="206">
        <v>192</v>
      </c>
      <c r="I17" s="322"/>
      <c r="J17" s="160"/>
      <c r="K17" s="65"/>
      <c r="L17" s="49"/>
      <c r="M17" s="455"/>
      <c r="N17" s="52"/>
      <c r="O17" s="54">
        <v>4436</v>
      </c>
      <c r="P17" s="455">
        <v>12</v>
      </c>
      <c r="Q17" s="52">
        <v>32</v>
      </c>
      <c r="R17" s="23">
        <f t="shared" si="13"/>
        <v>42</v>
      </c>
      <c r="S17" s="24">
        <f>Q17+S16</f>
        <v>129</v>
      </c>
      <c r="T17" s="62"/>
      <c r="U17" s="172"/>
      <c r="V17" s="62"/>
      <c r="W17" s="114">
        <f t="shared" ca="1" si="6"/>
        <v>140336</v>
      </c>
      <c r="X17" s="115">
        <f ca="1">IFERROR(('Main Tab'!$D$10-W17)/'Main Tab'!$D$10,1)</f>
        <v>0.20985541191838206</v>
      </c>
      <c r="Y17" s="110" t="s">
        <v>379</v>
      </c>
      <c r="Z17" s="221">
        <v>1</v>
      </c>
      <c r="AA17" s="49"/>
      <c r="AB17" s="49"/>
      <c r="AC17" s="455"/>
      <c r="AD17" s="104"/>
      <c r="AE17" s="106"/>
      <c r="AF17" s="108"/>
      <c r="AI17" s="83">
        <f t="shared" ref="AI17:AI37" ca="1" si="15">B17</f>
        <v>43601.416666666657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 xml:space="preserve">SAND IS STILL UP &amp; DOWN </v>
      </c>
      <c r="AP17" s="81">
        <f t="shared" si="0"/>
        <v>12</v>
      </c>
      <c r="AQ17" s="81">
        <f t="shared" si="0"/>
        <v>32</v>
      </c>
      <c r="AR17" s="81">
        <f t="shared" si="1"/>
        <v>4436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1.75</v>
      </c>
      <c r="AW17" s="81">
        <f t="shared" si="3"/>
        <v>226</v>
      </c>
      <c r="AX17" s="81">
        <f t="shared" si="3"/>
        <v>192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603</v>
      </c>
      <c r="BC17" s="81">
        <f t="shared" si="5"/>
        <v>192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43601.458333333321</v>
      </c>
      <c r="C18" s="205"/>
      <c r="D18" s="455">
        <v>596</v>
      </c>
      <c r="E18" s="51">
        <v>48</v>
      </c>
      <c r="F18" s="455">
        <v>1.75</v>
      </c>
      <c r="G18" s="51">
        <v>224</v>
      </c>
      <c r="H18" s="206">
        <v>194</v>
      </c>
      <c r="I18" s="322"/>
      <c r="J18" s="160"/>
      <c r="K18" s="65"/>
      <c r="L18" s="49"/>
      <c r="M18" s="455"/>
      <c r="N18" s="52"/>
      <c r="O18" s="54">
        <v>4552</v>
      </c>
      <c r="P18" s="455">
        <v>10</v>
      </c>
      <c r="Q18" s="52">
        <v>33</v>
      </c>
      <c r="R18" s="23">
        <f t="shared" si="13"/>
        <v>52</v>
      </c>
      <c r="S18" s="24">
        <f t="shared" si="13"/>
        <v>162</v>
      </c>
      <c r="T18" s="62"/>
      <c r="U18" s="62"/>
      <c r="V18" s="62"/>
      <c r="W18" s="114">
        <f t="shared" ca="1" si="6"/>
        <v>140303</v>
      </c>
      <c r="X18" s="115">
        <f ca="1">IFERROR(('Main Tab'!$D$10-W18)/'Main Tab'!$D$10,1)</f>
        <v>0.21004121435971351</v>
      </c>
      <c r="Y18" s="110"/>
      <c r="Z18" s="221">
        <v>2</v>
      </c>
      <c r="AA18" s="49"/>
      <c r="AB18" s="49"/>
      <c r="AC18" s="455"/>
      <c r="AD18" s="104"/>
      <c r="AE18" s="106"/>
      <c r="AF18" s="108"/>
      <c r="AI18" s="83">
        <f t="shared" ca="1" si="15"/>
        <v>43601.458333333321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10</v>
      </c>
      <c r="AQ18" s="81">
        <f t="shared" si="0"/>
        <v>33</v>
      </c>
      <c r="AR18" s="81">
        <f t="shared" si="1"/>
        <v>4552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1.75</v>
      </c>
      <c r="AW18" s="81">
        <f t="shared" si="3"/>
        <v>224</v>
      </c>
      <c r="AX18" s="81">
        <f t="shared" si="3"/>
        <v>194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596</v>
      </c>
      <c r="BC18" s="81">
        <f t="shared" si="5"/>
        <v>194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43601.499999999985</v>
      </c>
      <c r="C19" s="205"/>
      <c r="D19" s="455">
        <v>597</v>
      </c>
      <c r="E19" s="51">
        <v>48</v>
      </c>
      <c r="F19" s="455">
        <v>1.75</v>
      </c>
      <c r="G19" s="51">
        <v>218</v>
      </c>
      <c r="H19" s="206">
        <v>194</v>
      </c>
      <c r="I19" s="322"/>
      <c r="J19" s="160"/>
      <c r="K19" s="65"/>
      <c r="L19" s="49"/>
      <c r="M19" s="455"/>
      <c r="N19" s="52"/>
      <c r="O19" s="54">
        <v>4356</v>
      </c>
      <c r="P19" s="455">
        <v>12</v>
      </c>
      <c r="Q19" s="52">
        <v>32</v>
      </c>
      <c r="R19" s="23">
        <f t="shared" si="13"/>
        <v>64</v>
      </c>
      <c r="S19" s="24">
        <f t="shared" si="13"/>
        <v>194</v>
      </c>
      <c r="T19" s="62"/>
      <c r="U19" s="62"/>
      <c r="V19" s="62"/>
      <c r="W19" s="114">
        <f t="shared" ca="1" si="6"/>
        <v>140271</v>
      </c>
      <c r="X19" s="115">
        <f ca="1">IFERROR(('Main Tab'!$D$10-W19)/'Main Tab'!$D$10,1)</f>
        <v>0.21022138642403496</v>
      </c>
      <c r="Y19" s="110"/>
      <c r="Z19" s="221">
        <v>1</v>
      </c>
      <c r="AA19" s="49"/>
      <c r="AB19" s="49"/>
      <c r="AC19" s="455"/>
      <c r="AD19" s="104"/>
      <c r="AE19" s="106"/>
      <c r="AF19" s="108"/>
      <c r="AI19" s="83">
        <f t="shared" ca="1" si="15"/>
        <v>43601.499999999985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12</v>
      </c>
      <c r="AQ19" s="81">
        <f t="shared" si="0"/>
        <v>32</v>
      </c>
      <c r="AR19" s="81">
        <f t="shared" si="1"/>
        <v>4356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1.75</v>
      </c>
      <c r="AW19" s="81">
        <f t="shared" si="3"/>
        <v>218</v>
      </c>
      <c r="AX19" s="81">
        <f t="shared" si="3"/>
        <v>194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597</v>
      </c>
      <c r="BC19" s="81">
        <f t="shared" si="5"/>
        <v>194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43601.54166666665</v>
      </c>
      <c r="C20" s="205"/>
      <c r="D20" s="455">
        <v>604</v>
      </c>
      <c r="E20" s="51">
        <v>48</v>
      </c>
      <c r="F20" s="455">
        <v>1.75</v>
      </c>
      <c r="G20" s="51">
        <v>310</v>
      </c>
      <c r="H20" s="206">
        <v>203</v>
      </c>
      <c r="I20" s="322"/>
      <c r="J20" s="160"/>
      <c r="K20" s="65"/>
      <c r="L20" s="49"/>
      <c r="M20" s="455"/>
      <c r="N20" s="52"/>
      <c r="O20" s="54">
        <v>4879</v>
      </c>
      <c r="P20" s="455">
        <v>11</v>
      </c>
      <c r="Q20" s="52">
        <v>35</v>
      </c>
      <c r="R20" s="23">
        <f t="shared" si="13"/>
        <v>75</v>
      </c>
      <c r="S20" s="24">
        <f t="shared" si="13"/>
        <v>229</v>
      </c>
      <c r="T20" s="62"/>
      <c r="U20" s="62"/>
      <c r="V20" s="62"/>
      <c r="W20" s="114">
        <f t="shared" ca="1" si="6"/>
        <v>140236</v>
      </c>
      <c r="X20" s="115">
        <f ca="1">IFERROR(('Main Tab'!$D$10-W20)/'Main Tab'!$D$10,1)</f>
        <v>0.21041844961938652</v>
      </c>
      <c r="Y20" s="110"/>
      <c r="Z20" s="221">
        <v>1</v>
      </c>
      <c r="AA20" s="49"/>
      <c r="AB20" s="49"/>
      <c r="AC20" s="455"/>
      <c r="AD20" s="104"/>
      <c r="AE20" s="106"/>
      <c r="AF20" s="108"/>
      <c r="AI20" s="83">
        <f t="shared" ca="1" si="15"/>
        <v>43601.54166666665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11</v>
      </c>
      <c r="AQ20" s="81">
        <f t="shared" si="0"/>
        <v>35</v>
      </c>
      <c r="AR20" s="81">
        <f t="shared" si="1"/>
        <v>4879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1.75</v>
      </c>
      <c r="AW20" s="81">
        <f t="shared" si="3"/>
        <v>310</v>
      </c>
      <c r="AX20" s="81">
        <f t="shared" si="3"/>
        <v>203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604</v>
      </c>
      <c r="BC20" s="81">
        <f t="shared" si="5"/>
        <v>203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43601.583333333314</v>
      </c>
      <c r="C21" s="205"/>
      <c r="D21" s="455">
        <v>583</v>
      </c>
      <c r="E21" s="51">
        <v>48</v>
      </c>
      <c r="F21" s="455">
        <v>1.75</v>
      </c>
      <c r="G21" s="51">
        <v>277</v>
      </c>
      <c r="H21" s="206">
        <v>203</v>
      </c>
      <c r="I21" s="322"/>
      <c r="J21" s="160"/>
      <c r="K21" s="65"/>
      <c r="L21" s="49"/>
      <c r="M21" s="455"/>
      <c r="N21" s="52"/>
      <c r="O21" s="54">
        <v>4592</v>
      </c>
      <c r="P21" s="455">
        <v>11</v>
      </c>
      <c r="Q21" s="52">
        <v>32</v>
      </c>
      <c r="R21" s="23">
        <f t="shared" si="13"/>
        <v>86</v>
      </c>
      <c r="S21" s="24">
        <f t="shared" si="13"/>
        <v>261</v>
      </c>
      <c r="T21" s="62"/>
      <c r="U21" s="62"/>
      <c r="V21" s="62"/>
      <c r="W21" s="114">
        <f t="shared" ca="1" si="6"/>
        <v>140204</v>
      </c>
      <c r="X21" s="115">
        <f ca="1">IFERROR(('Main Tab'!$D$10-W21)/'Main Tab'!$D$10,1)</f>
        <v>0.21059862168370794</v>
      </c>
      <c r="Y21" s="110"/>
      <c r="Z21" s="221">
        <v>1</v>
      </c>
      <c r="AA21" s="49"/>
      <c r="AB21" s="49"/>
      <c r="AC21" s="455"/>
      <c r="AD21" s="104"/>
      <c r="AE21" s="106"/>
      <c r="AF21" s="108"/>
      <c r="AI21" s="83">
        <f t="shared" ca="1" si="15"/>
        <v>43601.583333333314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11</v>
      </c>
      <c r="AQ21" s="81">
        <f t="shared" si="0"/>
        <v>32</v>
      </c>
      <c r="AR21" s="81">
        <f t="shared" si="1"/>
        <v>4592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1.75</v>
      </c>
      <c r="AW21" s="81">
        <f t="shared" si="3"/>
        <v>277</v>
      </c>
      <c r="AX21" s="81">
        <f t="shared" si="3"/>
        <v>203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583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43601.624999999978</v>
      </c>
      <c r="C22" s="205"/>
      <c r="D22" s="455">
        <v>622</v>
      </c>
      <c r="E22" s="51">
        <v>48</v>
      </c>
      <c r="F22" s="455">
        <v>1.75</v>
      </c>
      <c r="G22" s="51">
        <v>341</v>
      </c>
      <c r="H22" s="206">
        <v>206</v>
      </c>
      <c r="I22" s="322"/>
      <c r="J22" s="160"/>
      <c r="K22" s="65"/>
      <c r="L22" s="49"/>
      <c r="M22" s="455"/>
      <c r="N22" s="52"/>
      <c r="O22" s="54">
        <v>4956</v>
      </c>
      <c r="P22" s="455">
        <v>11</v>
      </c>
      <c r="Q22" s="52">
        <v>33</v>
      </c>
      <c r="R22" s="23">
        <f t="shared" si="13"/>
        <v>97</v>
      </c>
      <c r="S22" s="24">
        <f t="shared" si="13"/>
        <v>294</v>
      </c>
      <c r="T22" s="62"/>
      <c r="U22" s="62"/>
      <c r="V22" s="62"/>
      <c r="W22" s="114">
        <f t="shared" ca="1" si="6"/>
        <v>140171</v>
      </c>
      <c r="X22" s="115">
        <f ca="1">IFERROR(('Main Tab'!$D$10-W22)/'Main Tab'!$D$10,1)</f>
        <v>0.21078442412503942</v>
      </c>
      <c r="Y22" s="110"/>
      <c r="Z22" s="221">
        <v>2</v>
      </c>
      <c r="AA22" s="49"/>
      <c r="AB22" s="49"/>
      <c r="AC22" s="455"/>
      <c r="AD22" s="104"/>
      <c r="AE22" s="106"/>
      <c r="AF22" s="108"/>
      <c r="AI22" s="83">
        <f t="shared" ca="1" si="15"/>
        <v>43601.624999999978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11</v>
      </c>
      <c r="AQ22" s="81">
        <f t="shared" si="0"/>
        <v>33</v>
      </c>
      <c r="AR22" s="81">
        <f t="shared" si="1"/>
        <v>4956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1.75</v>
      </c>
      <c r="AW22" s="81">
        <f t="shared" si="3"/>
        <v>341</v>
      </c>
      <c r="AX22" s="81">
        <f t="shared" si="3"/>
        <v>206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622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43601.666666666642</v>
      </c>
      <c r="C23" s="205"/>
      <c r="D23" s="455">
        <v>594</v>
      </c>
      <c r="E23" s="51">
        <v>48</v>
      </c>
      <c r="F23" s="455">
        <v>1.75</v>
      </c>
      <c r="G23" s="51">
        <v>291</v>
      </c>
      <c r="H23" s="206">
        <v>203</v>
      </c>
      <c r="I23" s="322"/>
      <c r="J23" s="160"/>
      <c r="K23" s="65"/>
      <c r="L23" s="49"/>
      <c r="M23" s="455"/>
      <c r="N23" s="52"/>
      <c r="O23" s="54">
        <v>4687</v>
      </c>
      <c r="P23" s="455">
        <v>12</v>
      </c>
      <c r="Q23" s="52">
        <v>32</v>
      </c>
      <c r="R23" s="23">
        <f t="shared" si="13"/>
        <v>109</v>
      </c>
      <c r="S23" s="24">
        <f t="shared" si="13"/>
        <v>326</v>
      </c>
      <c r="T23" s="62"/>
      <c r="U23" s="62"/>
      <c r="V23" s="62"/>
      <c r="W23" s="114">
        <f t="shared" ca="1" si="6"/>
        <v>140139</v>
      </c>
      <c r="X23" s="115">
        <f ca="1">IFERROR(('Main Tab'!$D$10-W23)/'Main Tab'!$D$10,1)</f>
        <v>0.21096459618936084</v>
      </c>
      <c r="Y23" s="110"/>
      <c r="Z23" s="221">
        <v>3</v>
      </c>
      <c r="AA23" s="49"/>
      <c r="AB23" s="49"/>
      <c r="AC23" s="455"/>
      <c r="AD23" s="104"/>
      <c r="AE23" s="106"/>
      <c r="AF23" s="108"/>
      <c r="AI23" s="83">
        <f t="shared" ca="1" si="15"/>
        <v>43601.666666666642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12</v>
      </c>
      <c r="AQ23" s="81">
        <f t="shared" si="0"/>
        <v>32</v>
      </c>
      <c r="AR23" s="81">
        <f t="shared" si="1"/>
        <v>4687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1.75</v>
      </c>
      <c r="AW23" s="81">
        <f t="shared" si="3"/>
        <v>291</v>
      </c>
      <c r="AX23" s="81">
        <f t="shared" si="3"/>
        <v>203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594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43601.708333333307</v>
      </c>
      <c r="C24" s="205"/>
      <c r="D24" s="455">
        <v>589</v>
      </c>
      <c r="E24" s="51">
        <v>48</v>
      </c>
      <c r="F24" s="455">
        <v>1.75</v>
      </c>
      <c r="G24" s="51">
        <v>279</v>
      </c>
      <c r="H24" s="206">
        <v>203</v>
      </c>
      <c r="I24" s="322"/>
      <c r="J24" s="160"/>
      <c r="K24" s="65"/>
      <c r="L24" s="49"/>
      <c r="M24" s="455"/>
      <c r="N24" s="52"/>
      <c r="O24" s="54">
        <v>4987</v>
      </c>
      <c r="P24" s="455">
        <v>10</v>
      </c>
      <c r="Q24" s="52">
        <v>35</v>
      </c>
      <c r="R24" s="23">
        <f t="shared" si="13"/>
        <v>119</v>
      </c>
      <c r="S24" s="24">
        <f t="shared" si="13"/>
        <v>361</v>
      </c>
      <c r="T24" s="62"/>
      <c r="U24" s="62"/>
      <c r="V24" s="62"/>
      <c r="W24" s="114">
        <f t="shared" ca="1" si="6"/>
        <v>140104</v>
      </c>
      <c r="X24" s="115">
        <f ca="1">IFERROR(('Main Tab'!$D$10-W24)/'Main Tab'!$D$10,1)</f>
        <v>0.2111616593847124</v>
      </c>
      <c r="Y24" s="110"/>
      <c r="Z24" s="221">
        <v>3</v>
      </c>
      <c r="AA24" s="49"/>
      <c r="AB24" s="49"/>
      <c r="AC24" s="455"/>
      <c r="AD24" s="104"/>
      <c r="AE24" s="106"/>
      <c r="AF24" s="108"/>
      <c r="AI24" s="83">
        <f t="shared" ca="1" si="15"/>
        <v>43601.708333333307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10</v>
      </c>
      <c r="AQ24" s="81">
        <f t="shared" si="0"/>
        <v>35</v>
      </c>
      <c r="AR24" s="81">
        <f t="shared" si="1"/>
        <v>4987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1.75</v>
      </c>
      <c r="AW24" s="81">
        <f t="shared" si="3"/>
        <v>279</v>
      </c>
      <c r="AX24" s="81">
        <f t="shared" si="3"/>
        <v>203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589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43601.749999999971</v>
      </c>
      <c r="C25" s="205"/>
      <c r="D25" s="455">
        <v>603</v>
      </c>
      <c r="E25" s="51">
        <v>48</v>
      </c>
      <c r="F25" s="455">
        <v>1.75</v>
      </c>
      <c r="G25" s="51">
        <v>214</v>
      </c>
      <c r="H25" s="206">
        <v>198</v>
      </c>
      <c r="I25" s="322"/>
      <c r="J25" s="160"/>
      <c r="K25" s="65"/>
      <c r="L25" s="49"/>
      <c r="M25" s="455"/>
      <c r="N25" s="52"/>
      <c r="O25" s="54">
        <v>4358</v>
      </c>
      <c r="P25" s="455">
        <v>13</v>
      </c>
      <c r="Q25" s="52">
        <v>34</v>
      </c>
      <c r="R25" s="23">
        <f t="shared" si="13"/>
        <v>132</v>
      </c>
      <c r="S25" s="24">
        <f t="shared" si="13"/>
        <v>395</v>
      </c>
      <c r="T25" s="62"/>
      <c r="U25" s="62"/>
      <c r="V25" s="62"/>
      <c r="W25" s="114">
        <f t="shared" ca="1" si="6"/>
        <v>140070</v>
      </c>
      <c r="X25" s="115">
        <f ca="1">IFERROR(('Main Tab'!$D$10-W25)/'Main Tab'!$D$10,1)</f>
        <v>0.21135309220305393</v>
      </c>
      <c r="Y25" s="110"/>
      <c r="Z25" s="221">
        <v>1</v>
      </c>
      <c r="AA25" s="49"/>
      <c r="AB25" s="49"/>
      <c r="AC25" s="455"/>
      <c r="AD25" s="104"/>
      <c r="AE25" s="106"/>
      <c r="AF25" s="108"/>
      <c r="AI25" s="83">
        <f t="shared" ca="1" si="15"/>
        <v>43601.749999999971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13</v>
      </c>
      <c r="AQ25" s="81">
        <f t="shared" si="0"/>
        <v>34</v>
      </c>
      <c r="AR25" s="81">
        <f t="shared" si="1"/>
        <v>4358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1.75</v>
      </c>
      <c r="AW25" s="81">
        <f t="shared" si="3"/>
        <v>214</v>
      </c>
      <c r="AX25" s="81">
        <f t="shared" si="3"/>
        <v>198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603</v>
      </c>
      <c r="BC25" s="81">
        <f t="shared" si="5"/>
        <v>198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43601.791666666635</v>
      </c>
      <c r="C26" s="205"/>
      <c r="D26" s="455">
        <v>604</v>
      </c>
      <c r="E26" s="196">
        <v>48</v>
      </c>
      <c r="F26" s="196">
        <v>1.75</v>
      </c>
      <c r="G26" s="51">
        <v>198</v>
      </c>
      <c r="H26" s="206">
        <v>197</v>
      </c>
      <c r="I26" s="322"/>
      <c r="J26" s="160"/>
      <c r="K26" s="65"/>
      <c r="L26" s="49"/>
      <c r="M26" s="455"/>
      <c r="N26" s="52"/>
      <c r="O26" s="54">
        <v>4197</v>
      </c>
      <c r="P26" s="460">
        <v>8</v>
      </c>
      <c r="Q26" s="52">
        <v>34</v>
      </c>
      <c r="R26" s="23">
        <f t="shared" si="13"/>
        <v>140</v>
      </c>
      <c r="S26" s="24">
        <f t="shared" si="13"/>
        <v>429</v>
      </c>
      <c r="T26" s="62"/>
      <c r="U26" s="62"/>
      <c r="V26" s="62"/>
      <c r="W26" s="114">
        <f t="shared" ca="1" si="6"/>
        <v>140036</v>
      </c>
      <c r="X26" s="115">
        <f ca="1">IFERROR(('Main Tab'!$D$10-W26)/'Main Tab'!$D$10,1)</f>
        <v>0.21154452502139542</v>
      </c>
      <c r="Y26" s="110"/>
      <c r="Z26" s="220">
        <v>3</v>
      </c>
      <c r="AA26" s="49"/>
      <c r="AB26" s="49"/>
      <c r="AC26" s="455"/>
      <c r="AD26" s="104"/>
      <c r="AE26" s="106"/>
      <c r="AF26" s="108"/>
      <c r="AI26" s="83">
        <f t="shared" ca="1" si="15"/>
        <v>43601.791666666635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8</v>
      </c>
      <c r="AQ26" s="81">
        <f t="shared" si="0"/>
        <v>34</v>
      </c>
      <c r="AR26" s="81">
        <f t="shared" si="1"/>
        <v>4197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1.75</v>
      </c>
      <c r="AW26" s="81">
        <f t="shared" si="3"/>
        <v>198</v>
      </c>
      <c r="AX26" s="81">
        <f t="shared" si="3"/>
        <v>197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604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43601.833333333299</v>
      </c>
      <c r="C27" s="205"/>
      <c r="D27" s="455">
        <v>617</v>
      </c>
      <c r="E27" s="460">
        <v>48</v>
      </c>
      <c r="F27" s="460">
        <v>1.75</v>
      </c>
      <c r="G27" s="51">
        <v>215</v>
      </c>
      <c r="H27" s="206">
        <v>196</v>
      </c>
      <c r="I27" s="322"/>
      <c r="J27" s="160"/>
      <c r="K27" s="65"/>
      <c r="L27" s="49"/>
      <c r="M27" s="455"/>
      <c r="N27" s="52"/>
      <c r="O27" s="54">
        <v>4637</v>
      </c>
      <c r="P27" s="460">
        <v>12</v>
      </c>
      <c r="Q27" s="52">
        <v>31</v>
      </c>
      <c r="R27" s="23">
        <f t="shared" si="13"/>
        <v>152</v>
      </c>
      <c r="S27" s="24">
        <f t="shared" si="13"/>
        <v>460</v>
      </c>
      <c r="T27" s="62"/>
      <c r="U27" s="62"/>
      <c r="V27" s="62"/>
      <c r="W27" s="114">
        <f t="shared" ca="1" si="6"/>
        <v>140005</v>
      </c>
      <c r="X27" s="115">
        <f ca="1">IFERROR(('Main Tab'!$D$10-W27)/'Main Tab'!$D$10,1)</f>
        <v>0.21171906670870683</v>
      </c>
      <c r="Y27" s="110"/>
      <c r="Z27" s="221">
        <v>2</v>
      </c>
      <c r="AA27" s="49"/>
      <c r="AB27" s="49"/>
      <c r="AC27" s="455"/>
      <c r="AD27" s="104"/>
      <c r="AE27" s="106"/>
      <c r="AF27" s="108"/>
      <c r="AI27" s="83">
        <f t="shared" ca="1" si="15"/>
        <v>43601.833333333299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12</v>
      </c>
      <c r="AQ27" s="81">
        <f t="shared" si="0"/>
        <v>31</v>
      </c>
      <c r="AR27" s="81">
        <f t="shared" si="1"/>
        <v>4637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1.75</v>
      </c>
      <c r="AW27" s="81">
        <f t="shared" si="3"/>
        <v>215</v>
      </c>
      <c r="AX27" s="81">
        <f t="shared" si="3"/>
        <v>196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617</v>
      </c>
      <c r="BC27" s="81">
        <f t="shared" si="5"/>
        <v>196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43601.874999999964</v>
      </c>
      <c r="C28" s="205"/>
      <c r="D28" s="455">
        <v>598</v>
      </c>
      <c r="E28" s="460">
        <v>48</v>
      </c>
      <c r="F28" s="460">
        <v>1.75</v>
      </c>
      <c r="G28" s="51">
        <v>222</v>
      </c>
      <c r="H28" s="206">
        <v>196</v>
      </c>
      <c r="I28" s="322"/>
      <c r="J28" s="160"/>
      <c r="K28" s="65"/>
      <c r="L28" s="49"/>
      <c r="M28" s="455"/>
      <c r="N28" s="52"/>
      <c r="O28" s="54">
        <v>4448</v>
      </c>
      <c r="P28" s="460">
        <v>12</v>
      </c>
      <c r="Q28" s="52">
        <v>32</v>
      </c>
      <c r="R28" s="23">
        <f t="shared" si="13"/>
        <v>164</v>
      </c>
      <c r="S28" s="24">
        <f t="shared" si="13"/>
        <v>492</v>
      </c>
      <c r="T28" s="62"/>
      <c r="U28" s="62"/>
      <c r="V28" s="62"/>
      <c r="W28" s="114">
        <f t="shared" ca="1" si="6"/>
        <v>139973</v>
      </c>
      <c r="X28" s="115">
        <f ca="1">IFERROR(('Main Tab'!$D$10-W28)/'Main Tab'!$D$10,1)</f>
        <v>0.21189923877302824</v>
      </c>
      <c r="Y28" s="110"/>
      <c r="Z28" s="221">
        <v>2</v>
      </c>
      <c r="AA28" s="49"/>
      <c r="AB28" s="49"/>
      <c r="AC28" s="455"/>
      <c r="AD28" s="104"/>
      <c r="AE28" s="106"/>
      <c r="AF28" s="108"/>
      <c r="AI28" s="83">
        <f t="shared" ca="1" si="15"/>
        <v>43601.874999999964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12</v>
      </c>
      <c r="AQ28" s="81">
        <f t="shared" si="0"/>
        <v>32</v>
      </c>
      <c r="AR28" s="81">
        <f t="shared" si="1"/>
        <v>4448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1.75</v>
      </c>
      <c r="AW28" s="81">
        <f t="shared" si="3"/>
        <v>222</v>
      </c>
      <c r="AX28" s="81">
        <f t="shared" si="3"/>
        <v>196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598</v>
      </c>
      <c r="BC28" s="81">
        <f t="shared" si="5"/>
        <v>196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43601.916666666628</v>
      </c>
      <c r="C29" s="205"/>
      <c r="D29" s="455">
        <v>592</v>
      </c>
      <c r="E29" s="460">
        <v>48</v>
      </c>
      <c r="F29" s="460">
        <v>1.75</v>
      </c>
      <c r="G29" s="51">
        <v>225</v>
      </c>
      <c r="H29" s="206">
        <v>195</v>
      </c>
      <c r="I29" s="322"/>
      <c r="J29" s="160"/>
      <c r="K29" s="65"/>
      <c r="L29" s="49"/>
      <c r="M29" s="455"/>
      <c r="N29" s="52"/>
      <c r="O29" s="54">
        <v>4394</v>
      </c>
      <c r="P29" s="460">
        <v>10</v>
      </c>
      <c r="Q29" s="52">
        <v>33</v>
      </c>
      <c r="R29" s="23">
        <f t="shared" si="13"/>
        <v>174</v>
      </c>
      <c r="S29" s="24">
        <f t="shared" si="13"/>
        <v>525</v>
      </c>
      <c r="T29" s="62"/>
      <c r="U29" s="62"/>
      <c r="V29" s="62"/>
      <c r="W29" s="114">
        <f t="shared" ca="1" si="6"/>
        <v>139940</v>
      </c>
      <c r="X29" s="115">
        <f ca="1">IFERROR(('Main Tab'!$D$10-W29)/'Main Tab'!$D$10,1)</f>
        <v>0.21208504121435973</v>
      </c>
      <c r="Y29" s="110"/>
      <c r="Z29" s="221">
        <v>1</v>
      </c>
      <c r="AA29" s="49"/>
      <c r="AB29" s="49"/>
      <c r="AC29" s="455"/>
      <c r="AD29" s="104"/>
      <c r="AE29" s="106"/>
      <c r="AF29" s="108"/>
      <c r="AI29" s="83">
        <f t="shared" ca="1" si="15"/>
        <v>43601.916666666628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10</v>
      </c>
      <c r="AQ29" s="81">
        <f t="shared" si="0"/>
        <v>33</v>
      </c>
      <c r="AR29" s="81">
        <f t="shared" si="1"/>
        <v>4394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1.75</v>
      </c>
      <c r="AW29" s="81">
        <f t="shared" si="3"/>
        <v>225</v>
      </c>
      <c r="AX29" s="81">
        <f t="shared" si="3"/>
        <v>195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592</v>
      </c>
      <c r="BC29" s="81">
        <f t="shared" si="5"/>
        <v>195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43601.958333333292</v>
      </c>
      <c r="C30" s="205"/>
      <c r="D30" s="455">
        <v>597</v>
      </c>
      <c r="E30" s="51">
        <v>48</v>
      </c>
      <c r="F30" s="460">
        <v>1.75</v>
      </c>
      <c r="G30" s="51">
        <v>221</v>
      </c>
      <c r="H30" s="206">
        <v>198</v>
      </c>
      <c r="I30" s="322"/>
      <c r="J30" s="160"/>
      <c r="K30" s="65"/>
      <c r="L30" s="49"/>
      <c r="M30" s="455"/>
      <c r="N30" s="52"/>
      <c r="O30" s="54">
        <v>4440</v>
      </c>
      <c r="P30" s="460">
        <v>12</v>
      </c>
      <c r="Q30" s="52">
        <v>32</v>
      </c>
      <c r="R30" s="23">
        <f t="shared" si="13"/>
        <v>186</v>
      </c>
      <c r="S30" s="24">
        <f t="shared" si="13"/>
        <v>557</v>
      </c>
      <c r="T30" s="62"/>
      <c r="U30" s="62"/>
      <c r="V30" s="62"/>
      <c r="W30" s="114">
        <f t="shared" ca="1" si="6"/>
        <v>139908</v>
      </c>
      <c r="X30" s="115">
        <f ca="1">IFERROR(('Main Tab'!$D$10-W30)/'Main Tab'!$D$10,1)</f>
        <v>0.21226521327868114</v>
      </c>
      <c r="Y30" s="110"/>
      <c r="Z30" s="221">
        <v>2</v>
      </c>
      <c r="AA30" s="49"/>
      <c r="AB30" s="49"/>
      <c r="AC30" s="455"/>
      <c r="AD30" s="104"/>
      <c r="AE30" s="106"/>
      <c r="AF30" s="108"/>
      <c r="AI30" s="83">
        <f t="shared" ca="1" si="15"/>
        <v>43601.958333333292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12</v>
      </c>
      <c r="AQ30" s="81">
        <f t="shared" si="0"/>
        <v>32</v>
      </c>
      <c r="AR30" s="81">
        <f t="shared" si="1"/>
        <v>4440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1.75</v>
      </c>
      <c r="AW30" s="81">
        <f t="shared" si="3"/>
        <v>221</v>
      </c>
      <c r="AX30" s="81">
        <f t="shared" si="3"/>
        <v>198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597</v>
      </c>
      <c r="BC30" s="81">
        <f t="shared" si="5"/>
        <v>198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43601.999999999956</v>
      </c>
      <c r="C31" s="205"/>
      <c r="D31" s="455">
        <v>597</v>
      </c>
      <c r="E31" s="51">
        <v>48</v>
      </c>
      <c r="F31" s="460">
        <v>1.75</v>
      </c>
      <c r="G31" s="51">
        <v>235</v>
      </c>
      <c r="H31" s="206">
        <v>194</v>
      </c>
      <c r="I31" s="322"/>
      <c r="J31" s="160"/>
      <c r="K31" s="65"/>
      <c r="L31" s="49"/>
      <c r="M31" s="455"/>
      <c r="N31" s="52"/>
      <c r="O31" s="54">
        <v>4550</v>
      </c>
      <c r="P31" s="460">
        <v>11</v>
      </c>
      <c r="Q31" s="52">
        <v>33</v>
      </c>
      <c r="R31" s="23">
        <f t="shared" si="13"/>
        <v>197</v>
      </c>
      <c r="S31" s="24">
        <f t="shared" si="13"/>
        <v>590</v>
      </c>
      <c r="T31" s="62"/>
      <c r="U31" s="62"/>
      <c r="V31" s="62"/>
      <c r="W31" s="114">
        <f t="shared" ca="1" si="6"/>
        <v>139875</v>
      </c>
      <c r="X31" s="115">
        <f ca="1">IFERROR(('Main Tab'!$D$10-W31)/'Main Tab'!$D$10,1)</f>
        <v>0.21245101572001263</v>
      </c>
      <c r="Y31" s="110"/>
      <c r="Z31" s="221">
        <v>1</v>
      </c>
      <c r="AA31" s="49"/>
      <c r="AB31" s="49"/>
      <c r="AC31" s="455"/>
      <c r="AD31" s="104"/>
      <c r="AE31" s="106"/>
      <c r="AF31" s="108"/>
      <c r="AI31" s="83">
        <f t="shared" ca="1" si="15"/>
        <v>43601.999999999956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11</v>
      </c>
      <c r="AQ31" s="81">
        <f t="shared" si="0"/>
        <v>33</v>
      </c>
      <c r="AR31" s="81">
        <f t="shared" si="1"/>
        <v>4550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1.75</v>
      </c>
      <c r="AW31" s="81">
        <f t="shared" si="3"/>
        <v>235</v>
      </c>
      <c r="AX31" s="81">
        <f t="shared" si="3"/>
        <v>194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597</v>
      </c>
      <c r="BC31" s="81">
        <f t="shared" si="5"/>
        <v>194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43602.041666666621</v>
      </c>
      <c r="C32" s="205"/>
      <c r="D32" s="455">
        <v>601</v>
      </c>
      <c r="E32" s="51">
        <v>48</v>
      </c>
      <c r="F32" s="460">
        <v>1.75</v>
      </c>
      <c r="G32" s="51">
        <v>210</v>
      </c>
      <c r="H32" s="206">
        <v>194</v>
      </c>
      <c r="I32" s="322"/>
      <c r="J32" s="160"/>
      <c r="K32" s="65"/>
      <c r="L32" s="49"/>
      <c r="M32" s="455"/>
      <c r="N32" s="52"/>
      <c r="O32" s="54">
        <v>4306</v>
      </c>
      <c r="P32" s="460">
        <v>11</v>
      </c>
      <c r="Q32" s="52">
        <v>32</v>
      </c>
      <c r="R32" s="23">
        <f t="shared" ref="R32:S37" si="16">P32+R31</f>
        <v>208</v>
      </c>
      <c r="S32" s="24">
        <f t="shared" si="16"/>
        <v>622</v>
      </c>
      <c r="T32" s="62"/>
      <c r="U32" s="62"/>
      <c r="V32" s="62"/>
      <c r="W32" s="114">
        <f t="shared" ca="1" si="6"/>
        <v>139843</v>
      </c>
      <c r="X32" s="115">
        <f ca="1">IFERROR(('Main Tab'!$D$10-W32)/'Main Tab'!$D$10,1)</f>
        <v>0.21263118778433404</v>
      </c>
      <c r="Y32" s="110"/>
      <c r="Z32" s="221">
        <v>1</v>
      </c>
      <c r="AA32" s="49"/>
      <c r="AB32" s="49"/>
      <c r="AC32" s="455"/>
      <c r="AD32" s="104"/>
      <c r="AE32" s="106"/>
      <c r="AF32" s="108"/>
      <c r="AI32" s="83">
        <f t="shared" ca="1" si="15"/>
        <v>43602.041666666621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11</v>
      </c>
      <c r="AQ32" s="81">
        <f t="shared" si="0"/>
        <v>32</v>
      </c>
      <c r="AR32" s="81">
        <f t="shared" si="1"/>
        <v>4306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1.75</v>
      </c>
      <c r="AW32" s="81">
        <f t="shared" si="3"/>
        <v>210</v>
      </c>
      <c r="AX32" s="81">
        <f t="shared" si="3"/>
        <v>194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601</v>
      </c>
      <c r="BC32" s="81">
        <f t="shared" si="5"/>
        <v>194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43602.083333333285</v>
      </c>
      <c r="C33" s="205"/>
      <c r="D33" s="455">
        <v>605</v>
      </c>
      <c r="E33" s="51">
        <v>48</v>
      </c>
      <c r="F33" s="460">
        <v>1.75</v>
      </c>
      <c r="G33" s="51">
        <v>242</v>
      </c>
      <c r="H33" s="206">
        <v>194</v>
      </c>
      <c r="I33" s="322"/>
      <c r="J33" s="160"/>
      <c r="K33" s="65"/>
      <c r="L33" s="49"/>
      <c r="M33" s="455"/>
      <c r="N33" s="52"/>
      <c r="O33" s="54">
        <v>4545</v>
      </c>
      <c r="P33" s="460">
        <v>10</v>
      </c>
      <c r="Q33" s="52">
        <v>32</v>
      </c>
      <c r="R33" s="23">
        <f t="shared" si="16"/>
        <v>218</v>
      </c>
      <c r="S33" s="24">
        <f t="shared" si="16"/>
        <v>654</v>
      </c>
      <c r="T33" s="62"/>
      <c r="U33" s="62"/>
      <c r="V33" s="62"/>
      <c r="W33" s="114">
        <f t="shared" ca="1" si="6"/>
        <v>139811</v>
      </c>
      <c r="X33" s="115">
        <f ca="1">IFERROR(('Main Tab'!$D$10-W33)/'Main Tab'!$D$10,1)</f>
        <v>0.21281135984865546</v>
      </c>
      <c r="Y33" s="110" t="s">
        <v>381</v>
      </c>
      <c r="Z33" s="221">
        <v>1</v>
      </c>
      <c r="AA33" s="49"/>
      <c r="AB33" s="49"/>
      <c r="AC33" s="455"/>
      <c r="AD33" s="104"/>
      <c r="AE33" s="106"/>
      <c r="AF33" s="108"/>
      <c r="AI33" s="83">
        <f t="shared" ca="1" si="15"/>
        <v>43602.083333333285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Accum- 172118</v>
      </c>
      <c r="AP33" s="81">
        <f t="shared" si="0"/>
        <v>10</v>
      </c>
      <c r="AQ33" s="81">
        <f t="shared" si="0"/>
        <v>32</v>
      </c>
      <c r="AR33" s="81">
        <f t="shared" si="1"/>
        <v>4545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1.75</v>
      </c>
      <c r="AW33" s="81">
        <f t="shared" si="3"/>
        <v>242</v>
      </c>
      <c r="AX33" s="81">
        <f t="shared" si="3"/>
        <v>194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605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43602.124999999949</v>
      </c>
      <c r="C34" s="205"/>
      <c r="D34" s="455">
        <v>587</v>
      </c>
      <c r="E34" s="51">
        <v>48</v>
      </c>
      <c r="F34" s="460">
        <v>1.75</v>
      </c>
      <c r="G34" s="51">
        <v>226</v>
      </c>
      <c r="H34" s="206">
        <v>195</v>
      </c>
      <c r="I34" s="322"/>
      <c r="J34" s="160"/>
      <c r="K34" s="65"/>
      <c r="L34" s="49"/>
      <c r="M34" s="455"/>
      <c r="N34" s="52"/>
      <c r="O34" s="54">
        <v>4467</v>
      </c>
      <c r="P34" s="460">
        <v>12</v>
      </c>
      <c r="Q34" s="52">
        <v>33</v>
      </c>
      <c r="R34" s="23">
        <f t="shared" si="16"/>
        <v>230</v>
      </c>
      <c r="S34" s="24">
        <f t="shared" si="16"/>
        <v>687</v>
      </c>
      <c r="T34" s="62"/>
      <c r="U34" s="62"/>
      <c r="V34" s="62"/>
      <c r="W34" s="114">
        <f t="shared" ca="1" si="6"/>
        <v>139778</v>
      </c>
      <c r="X34" s="115">
        <f ca="1">IFERROR(('Main Tab'!$D$10-W34)/'Main Tab'!$D$10,1)</f>
        <v>0.21299716228998694</v>
      </c>
      <c r="Y34" s="110" t="s">
        <v>382</v>
      </c>
      <c r="Z34" s="221">
        <v>2</v>
      </c>
      <c r="AA34" s="49"/>
      <c r="AB34" s="49"/>
      <c r="AC34" s="455"/>
      <c r="AD34" s="104"/>
      <c r="AE34" s="106"/>
      <c r="AF34" s="108"/>
      <c r="AI34" s="83">
        <f t="shared" ca="1" si="15"/>
        <v>43602.124999999949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#1- 1'4"  OT #2- 10'2"</v>
      </c>
      <c r="AP34" s="81">
        <f t="shared" si="0"/>
        <v>12</v>
      </c>
      <c r="AQ34" s="81">
        <f t="shared" si="0"/>
        <v>33</v>
      </c>
      <c r="AR34" s="81">
        <f t="shared" si="1"/>
        <v>4467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1.75</v>
      </c>
      <c r="AW34" s="81">
        <f t="shared" si="3"/>
        <v>226</v>
      </c>
      <c r="AX34" s="81">
        <f t="shared" si="3"/>
        <v>195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587</v>
      </c>
      <c r="BC34" s="81">
        <f t="shared" si="5"/>
        <v>195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43602.166666666613</v>
      </c>
      <c r="C35" s="205"/>
      <c r="D35" s="455">
        <v>591</v>
      </c>
      <c r="E35" s="51">
        <v>48</v>
      </c>
      <c r="F35" s="460">
        <v>1.75</v>
      </c>
      <c r="G35" s="51">
        <v>241</v>
      </c>
      <c r="H35" s="206">
        <v>193</v>
      </c>
      <c r="I35" s="322"/>
      <c r="J35" s="160"/>
      <c r="K35" s="65"/>
      <c r="L35" s="49"/>
      <c r="M35" s="455"/>
      <c r="N35" s="52"/>
      <c r="O35" s="54">
        <v>4603</v>
      </c>
      <c r="P35" s="460">
        <v>8</v>
      </c>
      <c r="Q35" s="52">
        <v>30</v>
      </c>
      <c r="R35" s="23">
        <f t="shared" si="16"/>
        <v>238</v>
      </c>
      <c r="S35" s="24">
        <f t="shared" si="16"/>
        <v>717</v>
      </c>
      <c r="T35" s="62"/>
      <c r="U35" s="62"/>
      <c r="V35" s="62"/>
      <c r="W35" s="114">
        <f t="shared" ca="1" si="6"/>
        <v>139748</v>
      </c>
      <c r="X35" s="115">
        <f ca="1">IFERROR(('Main Tab'!$D$10-W35)/'Main Tab'!$D$10,1)</f>
        <v>0.21316607360028828</v>
      </c>
      <c r="Y35" s="110" t="s">
        <v>380</v>
      </c>
      <c r="Z35" s="221">
        <v>3</v>
      </c>
      <c r="AA35" s="49"/>
      <c r="AB35" s="49"/>
      <c r="AC35" s="455"/>
      <c r="AD35" s="104"/>
      <c r="AE35" s="106"/>
      <c r="AF35" s="108"/>
      <c r="AI35" s="83">
        <f t="shared" ca="1" si="15"/>
        <v>43602.166666666613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BBL Meter-39087</v>
      </c>
      <c r="AP35" s="81">
        <f t="shared" si="0"/>
        <v>8</v>
      </c>
      <c r="AQ35" s="81">
        <f t="shared" si="0"/>
        <v>30</v>
      </c>
      <c r="AR35" s="81">
        <f t="shared" si="1"/>
        <v>4603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1.75</v>
      </c>
      <c r="AW35" s="81">
        <f t="shared" si="3"/>
        <v>241</v>
      </c>
      <c r="AX35" s="81">
        <f t="shared" si="3"/>
        <v>193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591</v>
      </c>
      <c r="BC35" s="81">
        <f t="shared" si="5"/>
        <v>193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43602.208333333278</v>
      </c>
      <c r="C36" s="205"/>
      <c r="D36" s="455">
        <v>604</v>
      </c>
      <c r="E36" s="51">
        <v>48</v>
      </c>
      <c r="F36" s="460">
        <v>1.75</v>
      </c>
      <c r="G36" s="51">
        <v>249</v>
      </c>
      <c r="H36" s="206">
        <v>193</v>
      </c>
      <c r="I36" s="322"/>
      <c r="J36" s="160"/>
      <c r="K36" s="65"/>
      <c r="L36" s="49"/>
      <c r="M36" s="455"/>
      <c r="N36" s="52"/>
      <c r="O36" s="54">
        <v>4677</v>
      </c>
      <c r="P36" s="460">
        <v>13</v>
      </c>
      <c r="Q36" s="52">
        <v>34</v>
      </c>
      <c r="R36" s="23">
        <f t="shared" si="16"/>
        <v>251</v>
      </c>
      <c r="S36" s="24">
        <f t="shared" si="16"/>
        <v>751</v>
      </c>
      <c r="T36" s="62"/>
      <c r="U36" s="62"/>
      <c r="V36" s="62"/>
      <c r="W36" s="114">
        <f t="shared" ca="1" si="6"/>
        <v>139714</v>
      </c>
      <c r="X36" s="115">
        <f ca="1">IFERROR(('Main Tab'!$D$10-W36)/'Main Tab'!$D$10,1)</f>
        <v>0.2133575064186298</v>
      </c>
      <c r="Y36" s="110"/>
      <c r="Z36" s="221">
        <v>3</v>
      </c>
      <c r="AA36" s="49"/>
      <c r="AB36" s="49"/>
      <c r="AC36" s="455"/>
      <c r="AD36" s="104"/>
      <c r="AE36" s="106"/>
      <c r="AF36" s="108"/>
      <c r="AI36" s="83">
        <f t="shared" ca="1" si="15"/>
        <v>43602.208333333278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13</v>
      </c>
      <c r="AQ36" s="81">
        <f t="shared" si="0"/>
        <v>34</v>
      </c>
      <c r="AR36" s="81">
        <f t="shared" si="1"/>
        <v>4677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1.75</v>
      </c>
      <c r="AW36" s="81">
        <f t="shared" si="3"/>
        <v>249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604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43602.249999999942</v>
      </c>
      <c r="C37" s="207"/>
      <c r="D37" s="208">
        <v>598</v>
      </c>
      <c r="E37" s="51">
        <v>48</v>
      </c>
      <c r="F37" s="460">
        <v>1.75</v>
      </c>
      <c r="G37" s="209">
        <v>194</v>
      </c>
      <c r="H37" s="216">
        <v>190</v>
      </c>
      <c r="I37" s="323"/>
      <c r="J37" s="161"/>
      <c r="K37" s="66"/>
      <c r="L37" s="55"/>
      <c r="M37" s="456"/>
      <c r="N37" s="58"/>
      <c r="O37" s="60">
        <v>4101</v>
      </c>
      <c r="P37" s="456">
        <v>9</v>
      </c>
      <c r="Q37" s="58">
        <v>32</v>
      </c>
      <c r="R37" s="25">
        <f t="shared" si="16"/>
        <v>260</v>
      </c>
      <c r="S37" s="26">
        <f t="shared" si="16"/>
        <v>783</v>
      </c>
      <c r="T37" s="63"/>
      <c r="U37" s="63"/>
      <c r="V37" s="63"/>
      <c r="W37" s="116">
        <f t="shared" ca="1" si="6"/>
        <v>139682</v>
      </c>
      <c r="X37" s="117">
        <f ca="1">IFERROR(('Main Tab'!$D$10-W37)/'Main Tab'!$D$10,1)</f>
        <v>0.21353767848295122</v>
      </c>
      <c r="Y37" s="221"/>
      <c r="Z37" s="221">
        <v>1</v>
      </c>
      <c r="AA37" s="55"/>
      <c r="AB37" s="55"/>
      <c r="AC37" s="456"/>
      <c r="AD37" s="105"/>
      <c r="AE37" s="107"/>
      <c r="AF37" s="109"/>
      <c r="AI37" s="85">
        <f t="shared" ca="1" si="15"/>
        <v>43602.249999999942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9</v>
      </c>
      <c r="AQ37" s="86">
        <f t="shared" si="0"/>
        <v>32</v>
      </c>
      <c r="AR37" s="86">
        <f t="shared" si="1"/>
        <v>4101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1.75</v>
      </c>
      <c r="AW37" s="86">
        <f t="shared" si="3"/>
        <v>194</v>
      </c>
      <c r="AX37" s="86">
        <f t="shared" si="3"/>
        <v>190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598</v>
      </c>
      <c r="BC37" s="86">
        <f t="shared" si="5"/>
        <v>190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57" t="s">
        <v>7</v>
      </c>
      <c r="D40" s="457" t="s">
        <v>117</v>
      </c>
      <c r="E40" s="457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59"/>
      <c r="E41" s="459"/>
      <c r="F41" s="622"/>
      <c r="G41" s="622"/>
      <c r="H41" s="623"/>
    </row>
    <row r="42" spans="2:58" x14ac:dyDescent="0.25">
      <c r="B42" s="54"/>
      <c r="C42" s="147"/>
      <c r="D42" s="455"/>
      <c r="E42" s="455"/>
      <c r="F42" s="612"/>
      <c r="G42" s="612"/>
      <c r="H42" s="613"/>
    </row>
    <row r="43" spans="2:58" x14ac:dyDescent="0.25">
      <c r="B43" s="54"/>
      <c r="C43" s="147"/>
      <c r="D43" s="455"/>
      <c r="E43" s="455"/>
      <c r="F43" s="612"/>
      <c r="G43" s="612"/>
      <c r="H43" s="613"/>
    </row>
    <row r="44" spans="2:58" x14ac:dyDescent="0.25">
      <c r="B44" s="54"/>
      <c r="C44" s="147"/>
      <c r="D44" s="455"/>
      <c r="E44" s="455"/>
      <c r="F44" s="612"/>
      <c r="G44" s="612"/>
      <c r="H44" s="613"/>
    </row>
    <row r="45" spans="2:58" x14ac:dyDescent="0.25">
      <c r="B45" s="54"/>
      <c r="C45" s="147"/>
      <c r="D45" s="455"/>
      <c r="E45" s="455"/>
      <c r="F45" s="612"/>
      <c r="G45" s="612"/>
      <c r="H45" s="613"/>
    </row>
    <row r="46" spans="2:58" x14ac:dyDescent="0.25">
      <c r="B46" s="54"/>
      <c r="C46" s="147"/>
      <c r="D46" s="455"/>
      <c r="E46" s="455"/>
      <c r="F46" s="612"/>
      <c r="G46" s="612"/>
      <c r="H46" s="613"/>
    </row>
    <row r="47" spans="2:58" x14ac:dyDescent="0.25">
      <c r="B47" s="54"/>
      <c r="C47" s="147"/>
      <c r="D47" s="455"/>
      <c r="E47" s="455"/>
      <c r="F47" s="612"/>
      <c r="G47" s="612"/>
      <c r="H47" s="613"/>
    </row>
    <row r="48" spans="2:58" x14ac:dyDescent="0.25">
      <c r="B48" s="54"/>
      <c r="C48" s="147"/>
      <c r="D48" s="455"/>
      <c r="E48" s="455"/>
      <c r="F48" s="612"/>
      <c r="G48" s="612"/>
      <c r="H48" s="613"/>
    </row>
    <row r="49" spans="2:8" x14ac:dyDescent="0.25">
      <c r="B49" s="54"/>
      <c r="C49" s="147"/>
      <c r="D49" s="455"/>
      <c r="E49" s="455"/>
      <c r="F49" s="612"/>
      <c r="G49" s="612"/>
      <c r="H49" s="613"/>
    </row>
    <row r="50" spans="2:8" x14ac:dyDescent="0.25">
      <c r="B50" s="54"/>
      <c r="C50" s="147"/>
      <c r="D50" s="455"/>
      <c r="E50" s="455"/>
      <c r="F50" s="612"/>
      <c r="G50" s="612"/>
      <c r="H50" s="613"/>
    </row>
    <row r="51" spans="2:8" x14ac:dyDescent="0.25">
      <c r="B51" s="54"/>
      <c r="C51" s="147"/>
      <c r="D51" s="455"/>
      <c r="E51" s="455"/>
      <c r="F51" s="612"/>
      <c r="G51" s="612"/>
      <c r="H51" s="613"/>
    </row>
    <row r="52" spans="2:8" x14ac:dyDescent="0.25">
      <c r="B52" s="54"/>
      <c r="C52" s="147"/>
      <c r="D52" s="455"/>
      <c r="E52" s="455"/>
      <c r="F52" s="612"/>
      <c r="G52" s="612"/>
      <c r="H52" s="613"/>
    </row>
    <row r="53" spans="2:8" x14ac:dyDescent="0.25">
      <c r="B53" s="54"/>
      <c r="C53" s="147"/>
      <c r="D53" s="455"/>
      <c r="E53" s="455"/>
      <c r="F53" s="612"/>
      <c r="G53" s="612"/>
      <c r="H53" s="613"/>
    </row>
    <row r="54" spans="2:8" x14ac:dyDescent="0.25">
      <c r="B54" s="54"/>
      <c r="C54" s="147"/>
      <c r="D54" s="455"/>
      <c r="E54" s="455"/>
      <c r="F54" s="612"/>
      <c r="G54" s="612"/>
      <c r="H54" s="613"/>
    </row>
    <row r="55" spans="2:8" x14ac:dyDescent="0.25">
      <c r="B55" s="54"/>
      <c r="C55" s="147"/>
      <c r="D55" s="455"/>
      <c r="E55" s="455"/>
      <c r="F55" s="612"/>
      <c r="G55" s="612"/>
      <c r="H55" s="613"/>
    </row>
    <row r="56" spans="2:8" x14ac:dyDescent="0.25">
      <c r="B56" s="54"/>
      <c r="C56" s="147"/>
      <c r="D56" s="455"/>
      <c r="E56" s="455"/>
      <c r="F56" s="612"/>
      <c r="G56" s="612"/>
      <c r="H56" s="613"/>
    </row>
    <row r="57" spans="2:8" x14ac:dyDescent="0.25">
      <c r="B57" s="54"/>
      <c r="C57" s="147"/>
      <c r="D57" s="455"/>
      <c r="E57" s="455"/>
      <c r="F57" s="612"/>
      <c r="G57" s="612"/>
      <c r="H57" s="613"/>
    </row>
    <row r="58" spans="2:8" x14ac:dyDescent="0.25">
      <c r="B58" s="54"/>
      <c r="C58" s="147"/>
      <c r="D58" s="455"/>
      <c r="E58" s="455"/>
      <c r="F58" s="612"/>
      <c r="G58" s="612"/>
      <c r="H58" s="613"/>
    </row>
    <row r="59" spans="2:8" x14ac:dyDescent="0.25">
      <c r="B59" s="54"/>
      <c r="C59" s="147"/>
      <c r="D59" s="455"/>
      <c r="E59" s="455"/>
      <c r="F59" s="612"/>
      <c r="G59" s="612"/>
      <c r="H59" s="613"/>
    </row>
    <row r="60" spans="2:8" x14ac:dyDescent="0.25">
      <c r="B60" s="54"/>
      <c r="C60" s="147"/>
      <c r="D60" s="455"/>
      <c r="E60" s="455"/>
      <c r="F60" s="612"/>
      <c r="G60" s="612"/>
      <c r="H60" s="613"/>
    </row>
    <row r="61" spans="2:8" x14ac:dyDescent="0.25">
      <c r="B61" s="54"/>
      <c r="C61" s="147"/>
      <c r="D61" s="455"/>
      <c r="E61" s="455"/>
      <c r="F61" s="612"/>
      <c r="G61" s="612"/>
      <c r="H61" s="613"/>
    </row>
    <row r="62" spans="2:8" x14ac:dyDescent="0.25">
      <c r="B62" s="54"/>
      <c r="C62" s="147"/>
      <c r="D62" s="455"/>
      <c r="E62" s="455"/>
      <c r="F62" s="612"/>
      <c r="G62" s="612"/>
      <c r="H62" s="613"/>
    </row>
    <row r="63" spans="2:8" x14ac:dyDescent="0.25">
      <c r="B63" s="54"/>
      <c r="C63" s="147"/>
      <c r="D63" s="455"/>
      <c r="E63" s="455"/>
      <c r="F63" s="612"/>
      <c r="G63" s="612"/>
      <c r="H63" s="613"/>
    </row>
    <row r="64" spans="2:8" x14ac:dyDescent="0.25">
      <c r="B64" s="54"/>
      <c r="C64" s="147"/>
      <c r="D64" s="455"/>
      <c r="E64" s="455"/>
      <c r="F64" s="612"/>
      <c r="G64" s="612"/>
      <c r="H64" s="613"/>
    </row>
    <row r="65" spans="2:8" x14ac:dyDescent="0.25">
      <c r="B65" s="54"/>
      <c r="C65" s="147"/>
      <c r="D65" s="455"/>
      <c r="E65" s="455"/>
      <c r="F65" s="612"/>
      <c r="G65" s="612"/>
      <c r="H65" s="613"/>
    </row>
    <row r="66" spans="2:8" x14ac:dyDescent="0.25">
      <c r="B66" s="54"/>
      <c r="C66" s="147"/>
      <c r="D66" s="455"/>
      <c r="E66" s="455"/>
      <c r="F66" s="612"/>
      <c r="G66" s="612"/>
      <c r="H66" s="613"/>
    </row>
    <row r="67" spans="2:8" x14ac:dyDescent="0.25">
      <c r="B67" s="54"/>
      <c r="C67" s="147"/>
      <c r="D67" s="455"/>
      <c r="E67" s="455"/>
      <c r="F67" s="612"/>
      <c r="G67" s="612"/>
      <c r="H67" s="613"/>
    </row>
    <row r="68" spans="2:8" x14ac:dyDescent="0.25">
      <c r="B68" s="54"/>
      <c r="C68" s="147"/>
      <c r="D68" s="455"/>
      <c r="E68" s="455"/>
      <c r="F68" s="612"/>
      <c r="G68" s="612"/>
      <c r="H68" s="613"/>
    </row>
    <row r="69" spans="2:8" x14ac:dyDescent="0.25">
      <c r="B69" s="54"/>
      <c r="C69" s="147"/>
      <c r="D69" s="455"/>
      <c r="E69" s="455"/>
      <c r="F69" s="612"/>
      <c r="G69" s="612"/>
      <c r="H69" s="613"/>
    </row>
    <row r="70" spans="2:8" x14ac:dyDescent="0.25">
      <c r="B70" s="54"/>
      <c r="C70" s="147"/>
      <c r="D70" s="455"/>
      <c r="E70" s="455"/>
      <c r="F70" s="612"/>
      <c r="G70" s="612"/>
      <c r="H70" s="613"/>
    </row>
    <row r="71" spans="2:8" x14ac:dyDescent="0.25">
      <c r="B71" s="54"/>
      <c r="C71" s="147"/>
      <c r="D71" s="455"/>
      <c r="E71" s="455"/>
      <c r="F71" s="612"/>
      <c r="G71" s="612"/>
      <c r="H71" s="613"/>
    </row>
    <row r="72" spans="2:8" x14ac:dyDescent="0.25">
      <c r="B72" s="54"/>
      <c r="C72" s="147"/>
      <c r="D72" s="455"/>
      <c r="E72" s="455"/>
      <c r="F72" s="612"/>
      <c r="G72" s="612"/>
      <c r="H72" s="613"/>
    </row>
    <row r="73" spans="2:8" x14ac:dyDescent="0.25">
      <c r="B73" s="54"/>
      <c r="C73" s="147"/>
      <c r="D73" s="455"/>
      <c r="E73" s="455"/>
      <c r="F73" s="612"/>
      <c r="G73" s="612"/>
      <c r="H73" s="613"/>
    </row>
    <row r="74" spans="2:8" x14ac:dyDescent="0.25">
      <c r="B74" s="54"/>
      <c r="C74" s="147"/>
      <c r="D74" s="455"/>
      <c r="E74" s="455"/>
      <c r="F74" s="612"/>
      <c r="G74" s="612"/>
      <c r="H74" s="613"/>
    </row>
    <row r="75" spans="2:8" x14ac:dyDescent="0.25">
      <c r="B75" s="54"/>
      <c r="C75" s="147"/>
      <c r="D75" s="455"/>
      <c r="E75" s="455"/>
      <c r="F75" s="612"/>
      <c r="G75" s="612"/>
      <c r="H75" s="613"/>
    </row>
    <row r="76" spans="2:8" x14ac:dyDescent="0.25">
      <c r="B76" s="54"/>
      <c r="C76" s="147"/>
      <c r="D76" s="455"/>
      <c r="E76" s="455"/>
      <c r="F76" s="612"/>
      <c r="G76" s="612"/>
      <c r="H76" s="613"/>
    </row>
    <row r="77" spans="2:8" x14ac:dyDescent="0.25">
      <c r="B77" s="54"/>
      <c r="C77" s="147"/>
      <c r="D77" s="455"/>
      <c r="E77" s="455"/>
      <c r="F77" s="612"/>
      <c r="G77" s="612"/>
      <c r="H77" s="613"/>
    </row>
    <row r="78" spans="2:8" x14ac:dyDescent="0.25">
      <c r="B78" s="54"/>
      <c r="C78" s="147"/>
      <c r="D78" s="455"/>
      <c r="E78" s="455"/>
      <c r="F78" s="612"/>
      <c r="G78" s="612"/>
      <c r="H78" s="613"/>
    </row>
    <row r="79" spans="2:8" x14ac:dyDescent="0.25">
      <c r="B79" s="54"/>
      <c r="C79" s="147"/>
      <c r="D79" s="455"/>
      <c r="E79" s="455"/>
      <c r="F79" s="612"/>
      <c r="G79" s="612"/>
      <c r="H79" s="613"/>
    </row>
    <row r="80" spans="2:8" x14ac:dyDescent="0.25">
      <c r="B80" s="54"/>
      <c r="C80" s="147"/>
      <c r="D80" s="455"/>
      <c r="E80" s="455"/>
      <c r="F80" s="612"/>
      <c r="G80" s="612"/>
      <c r="H80" s="613"/>
    </row>
    <row r="81" spans="2:8" x14ac:dyDescent="0.25">
      <c r="B81" s="54"/>
      <c r="C81" s="147"/>
      <c r="D81" s="455"/>
      <c r="E81" s="455"/>
      <c r="F81" s="612"/>
      <c r="G81" s="612"/>
      <c r="H81" s="613"/>
    </row>
    <row r="82" spans="2:8" x14ac:dyDescent="0.25">
      <c r="B82" s="54"/>
      <c r="C82" s="147"/>
      <c r="D82" s="455"/>
      <c r="E82" s="455"/>
      <c r="F82" s="612"/>
      <c r="G82" s="612"/>
      <c r="H82" s="613"/>
    </row>
    <row r="83" spans="2:8" x14ac:dyDescent="0.25">
      <c r="B83" s="54"/>
      <c r="C83" s="147"/>
      <c r="D83" s="455"/>
      <c r="E83" s="455"/>
      <c r="F83" s="612"/>
      <c r="G83" s="612"/>
      <c r="H83" s="613"/>
    </row>
    <row r="84" spans="2:8" x14ac:dyDescent="0.25">
      <c r="B84" s="54"/>
      <c r="C84" s="147"/>
      <c r="D84" s="455"/>
      <c r="E84" s="455"/>
      <c r="F84" s="612"/>
      <c r="G84" s="612"/>
      <c r="H84" s="613"/>
    </row>
    <row r="85" spans="2:8" x14ac:dyDescent="0.25">
      <c r="B85" s="54"/>
      <c r="C85" s="147"/>
      <c r="D85" s="455"/>
      <c r="E85" s="455"/>
      <c r="F85" s="612"/>
      <c r="G85" s="612"/>
      <c r="H85" s="613"/>
    </row>
    <row r="86" spans="2:8" x14ac:dyDescent="0.25">
      <c r="B86" s="54"/>
      <c r="C86" s="147"/>
      <c r="D86" s="455"/>
      <c r="E86" s="455"/>
      <c r="F86" s="612"/>
      <c r="G86" s="612"/>
      <c r="H86" s="613"/>
    </row>
    <row r="87" spans="2:8" x14ac:dyDescent="0.25">
      <c r="B87" s="54"/>
      <c r="C87" s="147"/>
      <c r="D87" s="455"/>
      <c r="E87" s="455"/>
      <c r="F87" s="612"/>
      <c r="G87" s="612"/>
      <c r="H87" s="613"/>
    </row>
    <row r="88" spans="2:8" x14ac:dyDescent="0.25">
      <c r="B88" s="54"/>
      <c r="C88" s="147"/>
      <c r="D88" s="455"/>
      <c r="E88" s="455"/>
      <c r="F88" s="612"/>
      <c r="G88" s="612"/>
      <c r="H88" s="613"/>
    </row>
    <row r="89" spans="2:8" x14ac:dyDescent="0.25">
      <c r="B89" s="54"/>
      <c r="C89" s="147"/>
      <c r="D89" s="455"/>
      <c r="E89" s="455"/>
      <c r="F89" s="612"/>
      <c r="G89" s="612"/>
      <c r="H89" s="613"/>
    </row>
    <row r="90" spans="2:8" x14ac:dyDescent="0.25">
      <c r="B90" s="54"/>
      <c r="C90" s="147"/>
      <c r="D90" s="455"/>
      <c r="E90" s="455"/>
      <c r="F90" s="612"/>
      <c r="G90" s="612"/>
      <c r="H90" s="613"/>
    </row>
    <row r="91" spans="2:8" x14ac:dyDescent="0.25">
      <c r="B91" s="54"/>
      <c r="C91" s="147"/>
      <c r="D91" s="455"/>
      <c r="E91" s="455"/>
      <c r="F91" s="612"/>
      <c r="G91" s="612"/>
      <c r="H91" s="613"/>
    </row>
    <row r="92" spans="2:8" x14ac:dyDescent="0.25">
      <c r="B92" s="54"/>
      <c r="C92" s="147"/>
      <c r="D92" s="455"/>
      <c r="E92" s="455"/>
      <c r="F92" s="612"/>
      <c r="G92" s="612"/>
      <c r="H92" s="613"/>
    </row>
    <row r="93" spans="2:8" x14ac:dyDescent="0.25">
      <c r="B93" s="54"/>
      <c r="C93" s="147"/>
      <c r="D93" s="455"/>
      <c r="E93" s="455"/>
      <c r="F93" s="612"/>
      <c r="G93" s="612"/>
      <c r="H93" s="613"/>
    </row>
    <row r="94" spans="2:8" x14ac:dyDescent="0.25">
      <c r="B94" s="54"/>
      <c r="C94" s="147"/>
      <c r="D94" s="455"/>
      <c r="E94" s="455"/>
      <c r="F94" s="612"/>
      <c r="G94" s="612"/>
      <c r="H94" s="613"/>
    </row>
    <row r="95" spans="2:8" x14ac:dyDescent="0.25">
      <c r="B95" s="54"/>
      <c r="C95" s="147"/>
      <c r="D95" s="455"/>
      <c r="E95" s="455"/>
      <c r="F95" s="612"/>
      <c r="G95" s="612"/>
      <c r="H95" s="613"/>
    </row>
    <row r="96" spans="2:8" x14ac:dyDescent="0.25">
      <c r="B96" s="54"/>
      <c r="C96" s="147"/>
      <c r="D96" s="455"/>
      <c r="E96" s="455"/>
      <c r="F96" s="612"/>
      <c r="G96" s="612"/>
      <c r="H96" s="613"/>
    </row>
    <row r="97" spans="2:8" x14ac:dyDescent="0.25">
      <c r="B97" s="54"/>
      <c r="C97" s="147"/>
      <c r="D97" s="455"/>
      <c r="E97" s="455"/>
      <c r="F97" s="612"/>
      <c r="G97" s="612"/>
      <c r="H97" s="613"/>
    </row>
    <row r="98" spans="2:8" x14ac:dyDescent="0.25">
      <c r="B98" s="54"/>
      <c r="C98" s="147"/>
      <c r="D98" s="455"/>
      <c r="E98" s="455"/>
      <c r="F98" s="612"/>
      <c r="G98" s="612"/>
      <c r="H98" s="613"/>
    </row>
    <row r="99" spans="2:8" x14ac:dyDescent="0.25">
      <c r="B99" s="54"/>
      <c r="C99" s="147"/>
      <c r="D99" s="455"/>
      <c r="E99" s="455"/>
      <c r="F99" s="612"/>
      <c r="G99" s="612"/>
      <c r="H99" s="613"/>
    </row>
    <row r="100" spans="2:8" ht="15.75" thickBot="1" x14ac:dyDescent="0.3">
      <c r="B100" s="60"/>
      <c r="C100" s="148"/>
      <c r="D100" s="456"/>
      <c r="E100" s="456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00000000-0002-0000-0E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1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4">
    <tabColor theme="1"/>
    <pageSetUpPr fitToPage="1"/>
  </sheetPr>
  <dimension ref="B1:BF101"/>
  <sheetViews>
    <sheetView showGridLines="0" topLeftCell="L14" zoomScaleNormal="100" zoomScaleSheetLayoutView="50" workbookViewId="0">
      <selection activeCell="O15" sqref="O15:O1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43600</v>
      </c>
      <c r="N5" s="567" t="str">
        <f ca="1">"Oil Sales for "&amp;TEXT(L5,"MM-DD-YY")</f>
        <v>Oil Sales for 05-15-19</v>
      </c>
      <c r="O5" s="568"/>
      <c r="P5" s="96">
        <f>SUM(AC14:AC37)</f>
        <v>374.06</v>
      </c>
      <c r="Q5" s="10"/>
      <c r="R5" s="610" t="str">
        <f ca="1">"Flare Total For "&amp;TEXT(L5,"MM-DD-YY")</f>
        <v>Flare Total For 05-15-19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336</v>
      </c>
      <c r="M6" s="10"/>
      <c r="N6" s="571" t="str">
        <f ca="1">"Gas Sales for "&amp;TEXT(L5,"MM-DD-YY")</f>
        <v>Gas Sales for 05-15-19</v>
      </c>
      <c r="O6" s="572"/>
      <c r="P6" s="132">
        <v>4641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863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7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49" t="s">
        <v>3</v>
      </c>
      <c r="F11" s="449" t="s">
        <v>31</v>
      </c>
      <c r="G11" s="449" t="s">
        <v>32</v>
      </c>
      <c r="H11" s="45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49" t="s">
        <v>40</v>
      </c>
      <c r="N11" s="450" t="s">
        <v>42</v>
      </c>
      <c r="O11" s="38" t="s">
        <v>2</v>
      </c>
      <c r="P11" s="449" t="s">
        <v>6</v>
      </c>
      <c r="Q11" s="45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49" t="s">
        <v>6</v>
      </c>
      <c r="AD11" s="449" t="s">
        <v>102</v>
      </c>
      <c r="AE11" s="449" t="s">
        <v>50</v>
      </c>
      <c r="AF11" s="45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600</v>
      </c>
      <c r="E14" s="196">
        <v>48</v>
      </c>
      <c r="F14" s="196">
        <v>1.75</v>
      </c>
      <c r="G14" s="197">
        <v>232</v>
      </c>
      <c r="H14" s="204">
        <v>202</v>
      </c>
      <c r="I14" s="322"/>
      <c r="J14" s="160"/>
      <c r="K14" s="65"/>
      <c r="L14" s="49"/>
      <c r="M14" s="448"/>
      <c r="N14" s="52"/>
      <c r="O14" s="54">
        <v>4958</v>
      </c>
      <c r="P14" s="448">
        <v>14</v>
      </c>
      <c r="Q14" s="448">
        <v>37</v>
      </c>
      <c r="R14" s="21">
        <f>P14</f>
        <v>14</v>
      </c>
      <c r="S14" s="22">
        <f>Q14</f>
        <v>37</v>
      </c>
      <c r="T14" s="61"/>
      <c r="U14" s="61"/>
      <c r="V14" s="61"/>
      <c r="W14" s="112">
        <f ca="1">INDEX('Daily Totals'!$1:$1048576,MATCH(L5,'Daily Totals'!B:B)-1,17)</f>
        <v>141296</v>
      </c>
      <c r="X14" s="113">
        <f ca="1">IFERROR(('Main Tab'!$D$10-W14)/'Main Tab'!$D$10,1)</f>
        <v>0.20445024998873926</v>
      </c>
      <c r="Y14" s="218"/>
      <c r="Z14" s="220">
        <v>1</v>
      </c>
      <c r="AA14" s="49"/>
      <c r="AB14" s="49"/>
      <c r="AC14" s="448"/>
      <c r="AD14" s="104"/>
      <c r="AE14" s="106"/>
      <c r="AF14" s="108"/>
      <c r="AI14" s="83">
        <f ca="1">$L$5+B14</f>
        <v>43600.291666666664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37</v>
      </c>
      <c r="AR14" s="81">
        <f t="shared" ref="AR14:AR37" si="1">IF(O14="","",O14)</f>
        <v>4958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0.75</v>
      </c>
      <c r="AV14" s="81">
        <f t="shared" ref="AV14:AZ37" si="3">IF(F14="","",F14)</f>
        <v>1.75</v>
      </c>
      <c r="AW14" s="81">
        <f t="shared" si="3"/>
        <v>232</v>
      </c>
      <c r="AX14" s="81">
        <f t="shared" si="3"/>
        <v>202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600</v>
      </c>
      <c r="BC14" s="81">
        <f t="shared" ref="BC14:BC37" si="5">IF(H14="","",H14)</f>
        <v>202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43600.333333333328</v>
      </c>
      <c r="C15" s="205"/>
      <c r="D15" s="448">
        <v>601</v>
      </c>
      <c r="E15" s="448">
        <v>48</v>
      </c>
      <c r="F15" s="448">
        <v>1.75</v>
      </c>
      <c r="G15" s="51">
        <v>255</v>
      </c>
      <c r="H15" s="206">
        <v>200</v>
      </c>
      <c r="I15" s="322"/>
      <c r="J15" s="160"/>
      <c r="K15" s="65"/>
      <c r="L15" s="49"/>
      <c r="M15" s="448"/>
      <c r="N15" s="52"/>
      <c r="O15" s="54">
        <v>4879</v>
      </c>
      <c r="P15" s="448">
        <v>15</v>
      </c>
      <c r="Q15" s="52">
        <v>36</v>
      </c>
      <c r="R15" s="23">
        <f>P15+R14</f>
        <v>29</v>
      </c>
      <c r="S15" s="24">
        <f>Q15+S14</f>
        <v>73</v>
      </c>
      <c r="T15" s="62"/>
      <c r="U15" s="62"/>
      <c r="V15" s="62"/>
      <c r="W15" s="114">
        <f t="shared" ref="W15:W37" ca="1" si="6">W14-Q15</f>
        <v>141260</v>
      </c>
      <c r="X15" s="115">
        <f ca="1">IFERROR(('Main Tab'!$D$10-W15)/'Main Tab'!$D$10,1)</f>
        <v>0.20465294356110086</v>
      </c>
      <c r="Y15" s="110" t="s">
        <v>371</v>
      </c>
      <c r="Z15" s="221">
        <v>2</v>
      </c>
      <c r="AA15" s="49">
        <v>8520201</v>
      </c>
      <c r="AB15" s="49" t="s">
        <v>366</v>
      </c>
      <c r="AC15" s="448">
        <v>196.73</v>
      </c>
      <c r="AD15" s="104" t="s">
        <v>179</v>
      </c>
      <c r="AE15" s="106">
        <v>45.5</v>
      </c>
      <c r="AF15" s="108">
        <v>1E-3</v>
      </c>
      <c r="AI15" s="83">
        <f ca="1">B15</f>
        <v>43600.333333333328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6" si="7">IF(Y15="","",Y15)</f>
        <v xml:space="preserve">SAND IS UP AN DOWN </v>
      </c>
      <c r="AP15" s="81">
        <f t="shared" si="0"/>
        <v>15</v>
      </c>
      <c r="AQ15" s="81">
        <f t="shared" si="0"/>
        <v>36</v>
      </c>
      <c r="AR15" s="81">
        <f t="shared" si="1"/>
        <v>4879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1.75</v>
      </c>
      <c r="AW15" s="81">
        <f t="shared" si="3"/>
        <v>255</v>
      </c>
      <c r="AX15" s="81">
        <f t="shared" si="3"/>
        <v>200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601</v>
      </c>
      <c r="BC15" s="81">
        <f t="shared" si="5"/>
        <v>200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8520201 196.73 bbls sold</v>
      </c>
    </row>
    <row r="16" spans="2:58" x14ac:dyDescent="0.25">
      <c r="B16" s="189">
        <f ca="1">+B15+TIME(1,0,0)</f>
        <v>43600.374999999993</v>
      </c>
      <c r="C16" s="205"/>
      <c r="D16" s="448">
        <v>593</v>
      </c>
      <c r="E16" s="448">
        <v>48</v>
      </c>
      <c r="F16" s="448">
        <v>1.75</v>
      </c>
      <c r="G16" s="51">
        <v>236</v>
      </c>
      <c r="H16" s="206">
        <v>201</v>
      </c>
      <c r="I16" s="322"/>
      <c r="J16" s="160"/>
      <c r="K16" s="65"/>
      <c r="L16" s="49"/>
      <c r="M16" s="448"/>
      <c r="N16" s="52"/>
      <c r="O16" s="54">
        <v>4592</v>
      </c>
      <c r="P16" s="448">
        <v>14</v>
      </c>
      <c r="Q16" s="52">
        <v>36</v>
      </c>
      <c r="R16" s="23">
        <f t="shared" ref="R16:S31" si="13">P16+R15</f>
        <v>43</v>
      </c>
      <c r="S16" s="24">
        <f t="shared" si="13"/>
        <v>109</v>
      </c>
      <c r="T16" s="62"/>
      <c r="U16" s="62"/>
      <c r="V16" s="62"/>
      <c r="W16" s="114">
        <f t="shared" ca="1" si="6"/>
        <v>141224</v>
      </c>
      <c r="X16" s="115">
        <f ca="1">IFERROR(('Main Tab'!$D$10-W16)/'Main Tab'!$D$10,1)</f>
        <v>0.20485563713346247</v>
      </c>
      <c r="Y16" s="110" t="s">
        <v>372</v>
      </c>
      <c r="Z16" s="221">
        <v>2</v>
      </c>
      <c r="AA16" s="49"/>
      <c r="AB16" s="49"/>
      <c r="AC16" s="448"/>
      <c r="AD16" s="104"/>
      <c r="AE16" s="106"/>
      <c r="AF16" s="108"/>
      <c r="AI16" s="83">
        <f ca="1">B16</f>
        <v>43600.374999999993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ONE HOUR MEDIUM TO HEAVY</v>
      </c>
      <c r="AP16" s="81">
        <f t="shared" si="0"/>
        <v>14</v>
      </c>
      <c r="AQ16" s="81">
        <f t="shared" si="0"/>
        <v>36</v>
      </c>
      <c r="AR16" s="81">
        <f t="shared" si="1"/>
        <v>4592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1.75</v>
      </c>
      <c r="AW16" s="81">
        <f t="shared" si="3"/>
        <v>236</v>
      </c>
      <c r="AX16" s="81">
        <f t="shared" si="3"/>
        <v>201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593</v>
      </c>
      <c r="BC16" s="81">
        <f t="shared" si="5"/>
        <v>201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43600.416666666657</v>
      </c>
      <c r="C17" s="205"/>
      <c r="D17" s="448">
        <v>591</v>
      </c>
      <c r="E17" s="448">
        <v>48</v>
      </c>
      <c r="F17" s="448">
        <v>1.75</v>
      </c>
      <c r="G17" s="51">
        <v>271</v>
      </c>
      <c r="H17" s="206">
        <v>201</v>
      </c>
      <c r="I17" s="322"/>
      <c r="J17" s="160"/>
      <c r="K17" s="65"/>
      <c r="L17" s="49"/>
      <c r="M17" s="448"/>
      <c r="N17" s="52"/>
      <c r="O17" s="54">
        <v>4956</v>
      </c>
      <c r="P17" s="448">
        <v>14</v>
      </c>
      <c r="Q17" s="52">
        <v>38</v>
      </c>
      <c r="R17" s="23">
        <f t="shared" si="13"/>
        <v>57</v>
      </c>
      <c r="S17" s="24">
        <f>Q17+S16</f>
        <v>147</v>
      </c>
      <c r="T17" s="62"/>
      <c r="U17" s="172"/>
      <c r="V17" s="62"/>
      <c r="W17" s="114">
        <f t="shared" ca="1" si="6"/>
        <v>141186</v>
      </c>
      <c r="X17" s="115">
        <f ca="1">IFERROR(('Main Tab'!$D$10-W17)/'Main Tab'!$D$10,1)</f>
        <v>0.20506959145984416</v>
      </c>
      <c r="Y17" s="110" t="s">
        <v>373</v>
      </c>
      <c r="Z17" s="221">
        <v>3</v>
      </c>
      <c r="AA17" s="49"/>
      <c r="AB17" s="49"/>
      <c r="AC17" s="448"/>
      <c r="AD17" s="104"/>
      <c r="AE17" s="106"/>
      <c r="AF17" s="108"/>
      <c r="AI17" s="83">
        <f t="shared" ref="AI17:AI37" ca="1" si="15">B17</f>
        <v>43600.416666666657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 xml:space="preserve">NEXT MAY BE TRACE TO LIGHT </v>
      </c>
      <c r="AP17" s="81">
        <f t="shared" si="0"/>
        <v>14</v>
      </c>
      <c r="AQ17" s="81">
        <f t="shared" si="0"/>
        <v>38</v>
      </c>
      <c r="AR17" s="81">
        <f t="shared" si="1"/>
        <v>4956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1.75</v>
      </c>
      <c r="AW17" s="81">
        <f t="shared" si="3"/>
        <v>271</v>
      </c>
      <c r="AX17" s="81">
        <f t="shared" si="3"/>
        <v>201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591</v>
      </c>
      <c r="BC17" s="81">
        <f t="shared" si="5"/>
        <v>201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43600.458333333321</v>
      </c>
      <c r="C18" s="205"/>
      <c r="D18" s="448">
        <v>623</v>
      </c>
      <c r="E18" s="51">
        <v>48</v>
      </c>
      <c r="F18" s="448">
        <v>1.75</v>
      </c>
      <c r="G18" s="51">
        <v>245</v>
      </c>
      <c r="H18" s="206">
        <v>200</v>
      </c>
      <c r="I18" s="322"/>
      <c r="J18" s="160"/>
      <c r="K18" s="65"/>
      <c r="L18" s="49"/>
      <c r="M18" s="448"/>
      <c r="N18" s="52"/>
      <c r="O18" s="54">
        <v>4687</v>
      </c>
      <c r="P18" s="448">
        <v>15</v>
      </c>
      <c r="Q18" s="52">
        <v>39</v>
      </c>
      <c r="R18" s="23">
        <f t="shared" si="13"/>
        <v>72</v>
      </c>
      <c r="S18" s="24">
        <f t="shared" si="13"/>
        <v>186</v>
      </c>
      <c r="T18" s="62"/>
      <c r="U18" s="62"/>
      <c r="V18" s="62"/>
      <c r="W18" s="114">
        <f t="shared" ca="1" si="6"/>
        <v>141147</v>
      </c>
      <c r="X18" s="115">
        <f ca="1">IFERROR(('Main Tab'!$D$10-W18)/'Main Tab'!$D$10,1)</f>
        <v>0.20528917616323589</v>
      </c>
      <c r="Y18" s="110"/>
      <c r="Z18" s="221">
        <v>1</v>
      </c>
      <c r="AA18" s="49"/>
      <c r="AB18" s="49"/>
      <c r="AC18" s="448"/>
      <c r="AD18" s="104"/>
      <c r="AE18" s="106"/>
      <c r="AF18" s="108"/>
      <c r="AI18" s="83">
        <f t="shared" ca="1" si="15"/>
        <v>43600.458333333321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15</v>
      </c>
      <c r="AQ18" s="81">
        <f t="shared" si="0"/>
        <v>39</v>
      </c>
      <c r="AR18" s="81">
        <f t="shared" si="1"/>
        <v>4687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1.75</v>
      </c>
      <c r="AW18" s="81">
        <f t="shared" si="3"/>
        <v>245</v>
      </c>
      <c r="AX18" s="81">
        <f t="shared" si="3"/>
        <v>200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623</v>
      </c>
      <c r="BC18" s="81">
        <f t="shared" si="5"/>
        <v>200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43600.499999999985</v>
      </c>
      <c r="C19" s="205"/>
      <c r="D19" s="448">
        <v>605</v>
      </c>
      <c r="E19" s="51">
        <v>48</v>
      </c>
      <c r="F19" s="448">
        <v>1.75</v>
      </c>
      <c r="G19" s="51">
        <v>268</v>
      </c>
      <c r="H19" s="206">
        <v>207</v>
      </c>
      <c r="I19" s="322"/>
      <c r="J19" s="160"/>
      <c r="K19" s="65"/>
      <c r="L19" s="49"/>
      <c r="M19" s="448"/>
      <c r="N19" s="52"/>
      <c r="O19" s="54">
        <v>4987</v>
      </c>
      <c r="P19" s="448">
        <v>14</v>
      </c>
      <c r="Q19" s="52">
        <v>38</v>
      </c>
      <c r="R19" s="23">
        <f t="shared" si="13"/>
        <v>86</v>
      </c>
      <c r="S19" s="24">
        <f t="shared" si="13"/>
        <v>224</v>
      </c>
      <c r="T19" s="62"/>
      <c r="U19" s="62"/>
      <c r="V19" s="62"/>
      <c r="W19" s="114">
        <f t="shared" ca="1" si="6"/>
        <v>141109</v>
      </c>
      <c r="X19" s="115">
        <f ca="1">IFERROR(('Main Tab'!$D$10-W19)/'Main Tab'!$D$10,1)</f>
        <v>0.20550313048961757</v>
      </c>
      <c r="Y19" s="110"/>
      <c r="Z19" s="221">
        <v>3</v>
      </c>
      <c r="AA19" s="49"/>
      <c r="AB19" s="49"/>
      <c r="AC19" s="448"/>
      <c r="AD19" s="104"/>
      <c r="AE19" s="106"/>
      <c r="AF19" s="108"/>
      <c r="AI19" s="83">
        <f t="shared" ca="1" si="15"/>
        <v>43600.499999999985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14</v>
      </c>
      <c r="AQ19" s="81">
        <f t="shared" si="0"/>
        <v>38</v>
      </c>
      <c r="AR19" s="81">
        <f t="shared" si="1"/>
        <v>4987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1.75</v>
      </c>
      <c r="AW19" s="81">
        <f t="shared" si="3"/>
        <v>268</v>
      </c>
      <c r="AX19" s="81">
        <f t="shared" si="3"/>
        <v>207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605</v>
      </c>
      <c r="BC19" s="81">
        <f t="shared" si="5"/>
        <v>207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43600.54166666665</v>
      </c>
      <c r="C20" s="205"/>
      <c r="D20" s="448">
        <v>604</v>
      </c>
      <c r="E20" s="51">
        <v>48</v>
      </c>
      <c r="F20" s="448">
        <v>1.75</v>
      </c>
      <c r="G20" s="51">
        <v>310</v>
      </c>
      <c r="H20" s="206">
        <v>203</v>
      </c>
      <c r="I20" s="322"/>
      <c r="J20" s="160"/>
      <c r="K20" s="65"/>
      <c r="L20" s="49"/>
      <c r="M20" s="448"/>
      <c r="N20" s="52"/>
      <c r="O20" s="54">
        <v>5276</v>
      </c>
      <c r="P20" s="448">
        <v>15</v>
      </c>
      <c r="Q20" s="52">
        <v>39</v>
      </c>
      <c r="R20" s="23">
        <f t="shared" si="13"/>
        <v>101</v>
      </c>
      <c r="S20" s="24">
        <f t="shared" si="13"/>
        <v>263</v>
      </c>
      <c r="T20" s="62"/>
      <c r="U20" s="62"/>
      <c r="V20" s="62"/>
      <c r="W20" s="114">
        <f t="shared" ca="1" si="6"/>
        <v>141070</v>
      </c>
      <c r="X20" s="115">
        <f ca="1">IFERROR(('Main Tab'!$D$10-W20)/'Main Tab'!$D$10,1)</f>
        <v>0.20572271519300933</v>
      </c>
      <c r="Y20" s="110"/>
      <c r="Z20" s="221">
        <v>2</v>
      </c>
      <c r="AA20" s="49"/>
      <c r="AB20" s="49"/>
      <c r="AC20" s="448"/>
      <c r="AD20" s="104"/>
      <c r="AE20" s="106"/>
      <c r="AF20" s="108"/>
      <c r="AI20" s="83">
        <f t="shared" ca="1" si="15"/>
        <v>43600.54166666665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15</v>
      </c>
      <c r="AQ20" s="81">
        <f t="shared" si="0"/>
        <v>39</v>
      </c>
      <c r="AR20" s="81">
        <f t="shared" si="1"/>
        <v>5276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1.75</v>
      </c>
      <c r="AW20" s="81">
        <f t="shared" si="3"/>
        <v>310</v>
      </c>
      <c r="AX20" s="81">
        <f t="shared" si="3"/>
        <v>203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604</v>
      </c>
      <c r="BC20" s="81">
        <f t="shared" si="5"/>
        <v>203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43600.583333333314</v>
      </c>
      <c r="C21" s="205"/>
      <c r="D21" s="448">
        <v>583</v>
      </c>
      <c r="E21" s="51">
        <v>48</v>
      </c>
      <c r="F21" s="448">
        <v>1.75</v>
      </c>
      <c r="G21" s="51">
        <v>277</v>
      </c>
      <c r="H21" s="206">
        <v>203</v>
      </c>
      <c r="I21" s="322"/>
      <c r="J21" s="160"/>
      <c r="K21" s="65"/>
      <c r="L21" s="49"/>
      <c r="M21" s="448"/>
      <c r="N21" s="52"/>
      <c r="O21" s="54">
        <v>4976</v>
      </c>
      <c r="P21" s="448">
        <v>14</v>
      </c>
      <c r="Q21" s="52">
        <v>39</v>
      </c>
      <c r="R21" s="23">
        <f t="shared" si="13"/>
        <v>115</v>
      </c>
      <c r="S21" s="24">
        <f t="shared" si="13"/>
        <v>302</v>
      </c>
      <c r="T21" s="62"/>
      <c r="U21" s="62"/>
      <c r="V21" s="62"/>
      <c r="W21" s="114">
        <f t="shared" ca="1" si="6"/>
        <v>141031</v>
      </c>
      <c r="X21" s="115">
        <f ca="1">IFERROR(('Main Tab'!$D$10-W21)/'Main Tab'!$D$10,1)</f>
        <v>0.20594229989640106</v>
      </c>
      <c r="Y21" s="110"/>
      <c r="Z21" s="221">
        <v>2</v>
      </c>
      <c r="AA21" s="49"/>
      <c r="AB21" s="49"/>
      <c r="AC21" s="448"/>
      <c r="AD21" s="104"/>
      <c r="AE21" s="106"/>
      <c r="AF21" s="108"/>
      <c r="AI21" s="83">
        <f t="shared" ca="1" si="15"/>
        <v>43600.583333333314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14</v>
      </c>
      <c r="AQ21" s="81">
        <f t="shared" si="0"/>
        <v>39</v>
      </c>
      <c r="AR21" s="81">
        <f t="shared" si="1"/>
        <v>4976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1.75</v>
      </c>
      <c r="AW21" s="81">
        <f t="shared" si="3"/>
        <v>277</v>
      </c>
      <c r="AX21" s="81">
        <f t="shared" si="3"/>
        <v>203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583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43600.624999999978</v>
      </c>
      <c r="C22" s="205"/>
      <c r="D22" s="448">
        <v>622</v>
      </c>
      <c r="E22" s="51">
        <v>48</v>
      </c>
      <c r="F22" s="448">
        <v>1.75</v>
      </c>
      <c r="G22" s="51">
        <v>341</v>
      </c>
      <c r="H22" s="206">
        <v>206</v>
      </c>
      <c r="I22" s="322"/>
      <c r="J22" s="160"/>
      <c r="K22" s="65"/>
      <c r="L22" s="49"/>
      <c r="M22" s="448"/>
      <c r="N22" s="52"/>
      <c r="O22" s="54">
        <v>5426</v>
      </c>
      <c r="P22" s="448">
        <v>15</v>
      </c>
      <c r="Q22" s="52">
        <v>38</v>
      </c>
      <c r="R22" s="23">
        <f t="shared" si="13"/>
        <v>130</v>
      </c>
      <c r="S22" s="24">
        <f t="shared" si="13"/>
        <v>340</v>
      </c>
      <c r="T22" s="62"/>
      <c r="U22" s="62"/>
      <c r="V22" s="62"/>
      <c r="W22" s="114">
        <f t="shared" ca="1" si="6"/>
        <v>140993</v>
      </c>
      <c r="X22" s="115">
        <f ca="1">IFERROR(('Main Tab'!$D$10-W22)/'Main Tab'!$D$10,1)</f>
        <v>0.20615625422278275</v>
      </c>
      <c r="Y22" s="110"/>
      <c r="Z22" s="221">
        <v>3</v>
      </c>
      <c r="AA22" s="49"/>
      <c r="AB22" s="49"/>
      <c r="AC22" s="448"/>
      <c r="AD22" s="104"/>
      <c r="AE22" s="106"/>
      <c r="AF22" s="108"/>
      <c r="AI22" s="83">
        <f t="shared" ca="1" si="15"/>
        <v>43600.624999999978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15</v>
      </c>
      <c r="AQ22" s="81">
        <f t="shared" si="0"/>
        <v>38</v>
      </c>
      <c r="AR22" s="81">
        <f t="shared" si="1"/>
        <v>5426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1.75</v>
      </c>
      <c r="AW22" s="81">
        <f t="shared" si="3"/>
        <v>341</v>
      </c>
      <c r="AX22" s="81">
        <f t="shared" si="3"/>
        <v>206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622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43600.666666666642</v>
      </c>
      <c r="C23" s="205"/>
      <c r="D23" s="448">
        <v>594</v>
      </c>
      <c r="E23" s="51">
        <v>48</v>
      </c>
      <c r="F23" s="448">
        <v>1.75</v>
      </c>
      <c r="G23" s="51">
        <v>291</v>
      </c>
      <c r="H23" s="206">
        <v>203</v>
      </c>
      <c r="I23" s="322"/>
      <c r="J23" s="160"/>
      <c r="K23" s="65"/>
      <c r="L23" s="49"/>
      <c r="M23" s="448"/>
      <c r="N23" s="52"/>
      <c r="O23" s="54">
        <v>5128</v>
      </c>
      <c r="P23" s="448">
        <v>14</v>
      </c>
      <c r="Q23" s="52">
        <v>37</v>
      </c>
      <c r="R23" s="23">
        <f t="shared" si="13"/>
        <v>144</v>
      </c>
      <c r="S23" s="24">
        <f t="shared" si="13"/>
        <v>377</v>
      </c>
      <c r="T23" s="62"/>
      <c r="U23" s="62"/>
      <c r="V23" s="62"/>
      <c r="W23" s="114">
        <f t="shared" ca="1" si="6"/>
        <v>140956</v>
      </c>
      <c r="X23" s="115">
        <f ca="1">IFERROR(('Main Tab'!$D$10-W23)/'Main Tab'!$D$10,1)</f>
        <v>0.20636457817215439</v>
      </c>
      <c r="Y23" s="110"/>
      <c r="Z23" s="221">
        <v>1</v>
      </c>
      <c r="AA23" s="49">
        <v>8491511</v>
      </c>
      <c r="AB23" s="49" t="s">
        <v>366</v>
      </c>
      <c r="AC23" s="448">
        <v>177.33</v>
      </c>
      <c r="AD23" s="104" t="s">
        <v>179</v>
      </c>
      <c r="AE23" s="106">
        <v>45.5</v>
      </c>
      <c r="AF23" s="108">
        <v>1E-3</v>
      </c>
      <c r="AI23" s="83">
        <f t="shared" ca="1" si="15"/>
        <v>43600.666666666642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14</v>
      </c>
      <c r="AQ23" s="81">
        <f t="shared" si="0"/>
        <v>37</v>
      </c>
      <c r="AR23" s="81">
        <f t="shared" si="1"/>
        <v>5128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1.75</v>
      </c>
      <c r="AW23" s="81">
        <f t="shared" si="3"/>
        <v>291</v>
      </c>
      <c r="AX23" s="81">
        <f t="shared" si="3"/>
        <v>203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594</v>
      </c>
      <c r="BC23" s="81">
        <f t="shared" si="5"/>
        <v>203</v>
      </c>
      <c r="BD23" s="81">
        <f t="shared" si="10"/>
        <v>1E-3</v>
      </c>
      <c r="BE23" s="81">
        <f t="shared" si="11"/>
        <v>45.5</v>
      </c>
      <c r="BF23" s="84" t="str">
        <f t="shared" si="12"/>
        <v>Ticket No: 8491511 177.33 bbls sold</v>
      </c>
    </row>
    <row r="24" spans="2:58" x14ac:dyDescent="0.25">
      <c r="B24" s="189">
        <f t="shared" ca="1" si="14"/>
        <v>43600.708333333307</v>
      </c>
      <c r="C24" s="205"/>
      <c r="D24" s="448">
        <v>589</v>
      </c>
      <c r="E24" s="51">
        <v>48</v>
      </c>
      <c r="F24" s="448">
        <v>1.75</v>
      </c>
      <c r="G24" s="51">
        <v>279</v>
      </c>
      <c r="H24" s="206">
        <v>203</v>
      </c>
      <c r="I24" s="322"/>
      <c r="J24" s="160"/>
      <c r="K24" s="65"/>
      <c r="L24" s="49"/>
      <c r="M24" s="448"/>
      <c r="N24" s="52"/>
      <c r="O24" s="54">
        <v>4528</v>
      </c>
      <c r="P24" s="448">
        <v>15</v>
      </c>
      <c r="Q24" s="52">
        <v>36</v>
      </c>
      <c r="R24" s="23">
        <f t="shared" si="13"/>
        <v>159</v>
      </c>
      <c r="S24" s="24">
        <f t="shared" si="13"/>
        <v>413</v>
      </c>
      <c r="T24" s="62"/>
      <c r="U24" s="62"/>
      <c r="V24" s="62"/>
      <c r="W24" s="114">
        <f t="shared" ca="1" si="6"/>
        <v>140920</v>
      </c>
      <c r="X24" s="115">
        <f ca="1">IFERROR(('Main Tab'!$D$10-W24)/'Main Tab'!$D$10,1)</f>
        <v>0.206567271744516</v>
      </c>
      <c r="Y24" s="110"/>
      <c r="Z24" s="221">
        <v>1</v>
      </c>
      <c r="AA24" s="49"/>
      <c r="AB24" s="49"/>
      <c r="AC24" s="448"/>
      <c r="AD24" s="104"/>
      <c r="AE24" s="106"/>
      <c r="AF24" s="108"/>
      <c r="AI24" s="83">
        <f t="shared" ca="1" si="15"/>
        <v>43600.708333333307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15</v>
      </c>
      <c r="AQ24" s="81">
        <f t="shared" si="0"/>
        <v>36</v>
      </c>
      <c r="AR24" s="81">
        <f t="shared" si="1"/>
        <v>4528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1.75</v>
      </c>
      <c r="AW24" s="81">
        <f t="shared" si="3"/>
        <v>279</v>
      </c>
      <c r="AX24" s="81">
        <f t="shared" si="3"/>
        <v>203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589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43600.749999999971</v>
      </c>
      <c r="C25" s="205"/>
      <c r="D25" s="448">
        <v>583</v>
      </c>
      <c r="E25" s="51">
        <v>48</v>
      </c>
      <c r="F25" s="448">
        <v>1.75</v>
      </c>
      <c r="G25" s="51">
        <v>281</v>
      </c>
      <c r="H25" s="206">
        <v>206</v>
      </c>
      <c r="I25" s="322"/>
      <c r="J25" s="160"/>
      <c r="K25" s="65"/>
      <c r="L25" s="49"/>
      <c r="M25" s="448"/>
      <c r="N25" s="52"/>
      <c r="O25" s="54">
        <v>5054</v>
      </c>
      <c r="P25" s="448">
        <v>14</v>
      </c>
      <c r="Q25" s="52">
        <v>37</v>
      </c>
      <c r="R25" s="23">
        <f t="shared" si="13"/>
        <v>173</v>
      </c>
      <c r="S25" s="24">
        <f t="shared" si="13"/>
        <v>450</v>
      </c>
      <c r="T25" s="62"/>
      <c r="U25" s="62"/>
      <c r="V25" s="62"/>
      <c r="W25" s="114">
        <f t="shared" ca="1" si="6"/>
        <v>140883</v>
      </c>
      <c r="X25" s="115">
        <f ca="1">IFERROR(('Main Tab'!$D$10-W25)/'Main Tab'!$D$10,1)</f>
        <v>0.20677559569388768</v>
      </c>
      <c r="Y25" s="110"/>
      <c r="Z25" s="221">
        <v>2</v>
      </c>
      <c r="AA25" s="49"/>
      <c r="AB25" s="49"/>
      <c r="AC25" s="448"/>
      <c r="AD25" s="104"/>
      <c r="AE25" s="106"/>
      <c r="AF25" s="108"/>
      <c r="AI25" s="83">
        <f t="shared" ca="1" si="15"/>
        <v>43600.749999999971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14</v>
      </c>
      <c r="AQ25" s="81">
        <f t="shared" si="0"/>
        <v>37</v>
      </c>
      <c r="AR25" s="81">
        <f t="shared" si="1"/>
        <v>5054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1.75</v>
      </c>
      <c r="AW25" s="81">
        <f t="shared" si="3"/>
        <v>281</v>
      </c>
      <c r="AX25" s="81">
        <f t="shared" si="3"/>
        <v>206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583</v>
      </c>
      <c r="BC25" s="81">
        <f t="shared" si="5"/>
        <v>206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5.75" thickBot="1" x14ac:dyDescent="0.3">
      <c r="B26" s="189">
        <f t="shared" ca="1" si="14"/>
        <v>43600.791666666635</v>
      </c>
      <c r="C26" s="205"/>
      <c r="D26" s="448">
        <v>585</v>
      </c>
      <c r="E26" s="196">
        <v>48</v>
      </c>
      <c r="F26" s="196">
        <v>1.75</v>
      </c>
      <c r="G26" s="51">
        <v>305</v>
      </c>
      <c r="H26" s="206">
        <v>202</v>
      </c>
      <c r="I26" s="322"/>
      <c r="J26" s="160"/>
      <c r="K26" s="65"/>
      <c r="L26" s="49"/>
      <c r="M26" s="448"/>
      <c r="N26" s="52"/>
      <c r="O26" s="54">
        <v>5217</v>
      </c>
      <c r="P26" s="453">
        <v>15</v>
      </c>
      <c r="Q26" s="52">
        <v>36</v>
      </c>
      <c r="R26" s="23">
        <f t="shared" si="13"/>
        <v>188</v>
      </c>
      <c r="S26" s="24">
        <f t="shared" si="13"/>
        <v>486</v>
      </c>
      <c r="T26" s="62"/>
      <c r="U26" s="62"/>
      <c r="V26" s="62"/>
      <c r="W26" s="114">
        <f t="shared" ca="1" si="6"/>
        <v>140847</v>
      </c>
      <c r="X26" s="115">
        <f ca="1">IFERROR(('Main Tab'!$D$10-W26)/'Main Tab'!$D$10,1)</f>
        <v>0.20697828926624925</v>
      </c>
      <c r="Y26" s="110"/>
      <c r="Z26" s="220">
        <v>2</v>
      </c>
      <c r="AA26" s="49"/>
      <c r="AB26" s="49"/>
      <c r="AC26" s="448"/>
      <c r="AD26" s="104"/>
      <c r="AE26" s="106"/>
      <c r="AF26" s="108"/>
      <c r="AI26" s="83">
        <f t="shared" ca="1" si="15"/>
        <v>43600.791666666635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15</v>
      </c>
      <c r="AQ26" s="81">
        <f t="shared" si="0"/>
        <v>36</v>
      </c>
      <c r="AR26" s="81">
        <f t="shared" si="1"/>
        <v>5217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1.75</v>
      </c>
      <c r="AW26" s="81">
        <f t="shared" si="3"/>
        <v>305</v>
      </c>
      <c r="AX26" s="81">
        <f t="shared" si="3"/>
        <v>202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585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43600.833333333299</v>
      </c>
      <c r="C27" s="205"/>
      <c r="D27" s="448">
        <v>589</v>
      </c>
      <c r="E27" s="453">
        <v>48</v>
      </c>
      <c r="F27" s="453">
        <v>1.75</v>
      </c>
      <c r="G27" s="51">
        <v>299</v>
      </c>
      <c r="H27" s="206">
        <v>201</v>
      </c>
      <c r="I27" s="322"/>
      <c r="J27" s="160"/>
      <c r="K27" s="65"/>
      <c r="L27" s="49"/>
      <c r="M27" s="448"/>
      <c r="N27" s="52"/>
      <c r="O27" s="54">
        <v>4797</v>
      </c>
      <c r="P27" s="453">
        <v>14</v>
      </c>
      <c r="Q27" s="52">
        <v>36</v>
      </c>
      <c r="R27" s="23">
        <f t="shared" si="13"/>
        <v>202</v>
      </c>
      <c r="S27" s="24">
        <f t="shared" si="13"/>
        <v>522</v>
      </c>
      <c r="T27" s="62"/>
      <c r="U27" s="62"/>
      <c r="V27" s="62"/>
      <c r="W27" s="114">
        <f t="shared" ca="1" si="6"/>
        <v>140811</v>
      </c>
      <c r="X27" s="115">
        <f ca="1">IFERROR(('Main Tab'!$D$10-W27)/'Main Tab'!$D$10,1)</f>
        <v>0.20718098283861086</v>
      </c>
      <c r="Y27" s="110"/>
      <c r="Z27" s="220">
        <v>1</v>
      </c>
      <c r="AA27" s="49"/>
      <c r="AB27" s="49"/>
      <c r="AC27" s="448"/>
      <c r="AD27" s="104"/>
      <c r="AE27" s="106"/>
      <c r="AF27" s="108"/>
      <c r="AI27" s="83">
        <f t="shared" ca="1" si="15"/>
        <v>43600.833333333299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14</v>
      </c>
      <c r="AQ27" s="81">
        <f t="shared" si="0"/>
        <v>36</v>
      </c>
      <c r="AR27" s="81">
        <f t="shared" si="1"/>
        <v>4797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1.75</v>
      </c>
      <c r="AW27" s="81">
        <f t="shared" si="3"/>
        <v>299</v>
      </c>
      <c r="AX27" s="81">
        <f t="shared" si="3"/>
        <v>201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589</v>
      </c>
      <c r="BC27" s="81">
        <f t="shared" si="5"/>
        <v>201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43600.874999999964</v>
      </c>
      <c r="C28" s="205"/>
      <c r="D28" s="448">
        <v>595</v>
      </c>
      <c r="E28" s="453">
        <v>48</v>
      </c>
      <c r="F28" s="453">
        <v>1.75</v>
      </c>
      <c r="G28" s="51">
        <v>197</v>
      </c>
      <c r="H28" s="206">
        <v>195</v>
      </c>
      <c r="I28" s="322"/>
      <c r="J28" s="160"/>
      <c r="K28" s="65"/>
      <c r="L28" s="49"/>
      <c r="M28" s="448"/>
      <c r="N28" s="52"/>
      <c r="O28" s="54">
        <v>4180</v>
      </c>
      <c r="P28" s="453">
        <v>14</v>
      </c>
      <c r="Q28" s="52">
        <v>38</v>
      </c>
      <c r="R28" s="23">
        <f t="shared" si="13"/>
        <v>216</v>
      </c>
      <c r="S28" s="24">
        <f t="shared" si="13"/>
        <v>560</v>
      </c>
      <c r="T28" s="62"/>
      <c r="U28" s="62"/>
      <c r="V28" s="62"/>
      <c r="W28" s="114">
        <f t="shared" ca="1" si="6"/>
        <v>140773</v>
      </c>
      <c r="X28" s="115">
        <f ca="1">IFERROR(('Main Tab'!$D$10-W28)/'Main Tab'!$D$10,1)</f>
        <v>0.20739493716499258</v>
      </c>
      <c r="Y28" s="110"/>
      <c r="Z28" s="221">
        <v>2</v>
      </c>
      <c r="AA28" s="49"/>
      <c r="AB28" s="49"/>
      <c r="AC28" s="448"/>
      <c r="AD28" s="104"/>
      <c r="AE28" s="106"/>
      <c r="AF28" s="108"/>
      <c r="AI28" s="83">
        <f t="shared" ca="1" si="15"/>
        <v>43600.874999999964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14</v>
      </c>
      <c r="AQ28" s="81">
        <f t="shared" si="0"/>
        <v>38</v>
      </c>
      <c r="AR28" s="81">
        <f t="shared" si="1"/>
        <v>4180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1.75</v>
      </c>
      <c r="AW28" s="81">
        <f t="shared" si="3"/>
        <v>197</v>
      </c>
      <c r="AX28" s="81">
        <f t="shared" si="3"/>
        <v>195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595</v>
      </c>
      <c r="BC28" s="81">
        <f t="shared" si="5"/>
        <v>195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43600.916666666628</v>
      </c>
      <c r="C29" s="205"/>
      <c r="D29" s="448">
        <v>61</v>
      </c>
      <c r="E29" s="453">
        <v>48</v>
      </c>
      <c r="F29" s="453">
        <v>1.75</v>
      </c>
      <c r="G29" s="51">
        <v>222</v>
      </c>
      <c r="H29" s="206">
        <v>194</v>
      </c>
      <c r="I29" s="322"/>
      <c r="J29" s="160"/>
      <c r="K29" s="65"/>
      <c r="L29" s="49"/>
      <c r="M29" s="448"/>
      <c r="N29" s="52"/>
      <c r="O29" s="54">
        <v>4418</v>
      </c>
      <c r="P29" s="453">
        <v>15</v>
      </c>
      <c r="Q29" s="52">
        <v>39</v>
      </c>
      <c r="R29" s="23">
        <f t="shared" si="13"/>
        <v>231</v>
      </c>
      <c r="S29" s="24">
        <f t="shared" si="13"/>
        <v>599</v>
      </c>
      <c r="T29" s="62"/>
      <c r="U29" s="62"/>
      <c r="V29" s="62"/>
      <c r="W29" s="114">
        <f t="shared" ca="1" si="6"/>
        <v>140734</v>
      </c>
      <c r="X29" s="115">
        <f ca="1">IFERROR(('Main Tab'!$D$10-W29)/'Main Tab'!$D$10,1)</f>
        <v>0.20761452186838431</v>
      </c>
      <c r="Y29" s="110"/>
      <c r="Z29" s="221">
        <v>2</v>
      </c>
      <c r="AA29" s="49"/>
      <c r="AB29" s="49"/>
      <c r="AC29" s="448"/>
      <c r="AD29" s="104"/>
      <c r="AE29" s="106"/>
      <c r="AF29" s="108"/>
      <c r="AI29" s="83">
        <f t="shared" ca="1" si="15"/>
        <v>43600.916666666628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15</v>
      </c>
      <c r="AQ29" s="81">
        <f t="shared" si="0"/>
        <v>39</v>
      </c>
      <c r="AR29" s="81">
        <f t="shared" si="1"/>
        <v>4418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1.75</v>
      </c>
      <c r="AW29" s="81">
        <f t="shared" si="3"/>
        <v>222</v>
      </c>
      <c r="AX29" s="81">
        <f t="shared" si="3"/>
        <v>194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61</v>
      </c>
      <c r="BC29" s="81">
        <f t="shared" si="5"/>
        <v>194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43600.958333333292</v>
      </c>
      <c r="C30" s="205"/>
      <c r="D30" s="448">
        <v>592</v>
      </c>
      <c r="E30" s="51">
        <v>48</v>
      </c>
      <c r="F30" s="453">
        <v>1.75</v>
      </c>
      <c r="G30" s="51">
        <v>318</v>
      </c>
      <c r="H30" s="206">
        <v>196</v>
      </c>
      <c r="I30" s="322"/>
      <c r="J30" s="160"/>
      <c r="K30" s="65"/>
      <c r="L30" s="49"/>
      <c r="M30" s="448"/>
      <c r="N30" s="52"/>
      <c r="O30" s="54">
        <v>5280</v>
      </c>
      <c r="P30" s="453">
        <v>14</v>
      </c>
      <c r="Q30" s="52">
        <v>38</v>
      </c>
      <c r="R30" s="23">
        <f t="shared" si="13"/>
        <v>245</v>
      </c>
      <c r="S30" s="24">
        <f t="shared" si="13"/>
        <v>637</v>
      </c>
      <c r="T30" s="62"/>
      <c r="U30" s="62"/>
      <c r="V30" s="62"/>
      <c r="W30" s="114">
        <f t="shared" ca="1" si="6"/>
        <v>140696</v>
      </c>
      <c r="X30" s="115">
        <f ca="1">IFERROR(('Main Tab'!$D$10-W30)/'Main Tab'!$D$10,1)</f>
        <v>0.20782847619476599</v>
      </c>
      <c r="Y30" s="110"/>
      <c r="Z30" s="221">
        <v>3</v>
      </c>
      <c r="AA30" s="49"/>
      <c r="AB30" s="49"/>
      <c r="AC30" s="448"/>
      <c r="AD30" s="104"/>
      <c r="AE30" s="106"/>
      <c r="AF30" s="108"/>
      <c r="AI30" s="83">
        <f t="shared" ca="1" si="15"/>
        <v>43600.958333333292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14</v>
      </c>
      <c r="AQ30" s="81">
        <f t="shared" si="0"/>
        <v>38</v>
      </c>
      <c r="AR30" s="81">
        <f t="shared" si="1"/>
        <v>5280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1.75</v>
      </c>
      <c r="AW30" s="81">
        <f t="shared" si="3"/>
        <v>318</v>
      </c>
      <c r="AX30" s="81">
        <f t="shared" si="3"/>
        <v>196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592</v>
      </c>
      <c r="BC30" s="81">
        <f t="shared" si="5"/>
        <v>196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43600.999999999956</v>
      </c>
      <c r="C31" s="205"/>
      <c r="D31" s="448">
        <v>612</v>
      </c>
      <c r="E31" s="51">
        <v>48</v>
      </c>
      <c r="F31" s="453">
        <v>1.75</v>
      </c>
      <c r="G31" s="51">
        <v>205</v>
      </c>
      <c r="H31" s="206">
        <v>190</v>
      </c>
      <c r="I31" s="322"/>
      <c r="J31" s="160"/>
      <c r="K31" s="65"/>
      <c r="L31" s="49"/>
      <c r="M31" s="448"/>
      <c r="N31" s="52"/>
      <c r="O31" s="54">
        <v>4201</v>
      </c>
      <c r="P31" s="453">
        <v>15</v>
      </c>
      <c r="Q31" s="52">
        <v>39</v>
      </c>
      <c r="R31" s="23">
        <f t="shared" si="13"/>
        <v>260</v>
      </c>
      <c r="S31" s="24">
        <f t="shared" si="13"/>
        <v>676</v>
      </c>
      <c r="T31" s="62"/>
      <c r="U31" s="62"/>
      <c r="V31" s="62"/>
      <c r="W31" s="114">
        <f t="shared" ca="1" si="6"/>
        <v>140657</v>
      </c>
      <c r="X31" s="115">
        <f ca="1">IFERROR(('Main Tab'!$D$10-W31)/'Main Tab'!$D$10,1)</f>
        <v>0.20804806089815775</v>
      </c>
      <c r="Y31" s="110"/>
      <c r="Z31" s="221">
        <v>1</v>
      </c>
      <c r="AA31" s="49"/>
      <c r="AB31" s="49"/>
      <c r="AC31" s="448"/>
      <c r="AD31" s="104"/>
      <c r="AE31" s="106"/>
      <c r="AF31" s="108"/>
      <c r="AI31" s="83">
        <f t="shared" ca="1" si="15"/>
        <v>43600.999999999956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15</v>
      </c>
      <c r="AQ31" s="81">
        <f t="shared" si="0"/>
        <v>39</v>
      </c>
      <c r="AR31" s="81">
        <f t="shared" si="1"/>
        <v>4201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1.75</v>
      </c>
      <c r="AW31" s="81">
        <f t="shared" si="3"/>
        <v>205</v>
      </c>
      <c r="AX31" s="81">
        <f t="shared" si="3"/>
        <v>190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612</v>
      </c>
      <c r="BC31" s="81">
        <f t="shared" si="5"/>
        <v>190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43601.041666666621</v>
      </c>
      <c r="C32" s="205"/>
      <c r="D32" s="448">
        <v>614</v>
      </c>
      <c r="E32" s="51">
        <v>48</v>
      </c>
      <c r="F32" s="453">
        <v>1.75</v>
      </c>
      <c r="G32" s="51">
        <v>249</v>
      </c>
      <c r="H32" s="206">
        <v>194</v>
      </c>
      <c r="I32" s="322"/>
      <c r="J32" s="160"/>
      <c r="K32" s="65"/>
      <c r="L32" s="49"/>
      <c r="M32" s="448"/>
      <c r="N32" s="52"/>
      <c r="O32" s="54">
        <v>4752</v>
      </c>
      <c r="P32" s="453">
        <v>14</v>
      </c>
      <c r="Q32" s="52">
        <v>31</v>
      </c>
      <c r="R32" s="23">
        <f t="shared" ref="R32:S37" si="16">P32+R31</f>
        <v>274</v>
      </c>
      <c r="S32" s="24">
        <f t="shared" si="16"/>
        <v>707</v>
      </c>
      <c r="T32" s="62"/>
      <c r="U32" s="62"/>
      <c r="V32" s="62"/>
      <c r="W32" s="114">
        <f t="shared" ca="1" si="6"/>
        <v>140626</v>
      </c>
      <c r="X32" s="115">
        <f ca="1">IFERROR(('Main Tab'!$D$10-W32)/'Main Tab'!$D$10,1)</f>
        <v>0.20822260258546912</v>
      </c>
      <c r="Y32" s="110"/>
      <c r="Z32" s="221">
        <v>3</v>
      </c>
      <c r="AA32" s="49"/>
      <c r="AB32" s="49"/>
      <c r="AC32" s="448"/>
      <c r="AD32" s="104"/>
      <c r="AE32" s="106"/>
      <c r="AF32" s="108"/>
      <c r="AI32" s="83">
        <f t="shared" ca="1" si="15"/>
        <v>43601.041666666621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14</v>
      </c>
      <c r="AQ32" s="81">
        <f t="shared" si="0"/>
        <v>31</v>
      </c>
      <c r="AR32" s="81">
        <f t="shared" si="1"/>
        <v>4752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1.75</v>
      </c>
      <c r="AW32" s="81">
        <f t="shared" si="3"/>
        <v>249</v>
      </c>
      <c r="AX32" s="81">
        <f t="shared" si="3"/>
        <v>194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614</v>
      </c>
      <c r="BC32" s="81">
        <f t="shared" si="5"/>
        <v>194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43601.083333333285</v>
      </c>
      <c r="C33" s="205"/>
      <c r="D33" s="448">
        <v>618</v>
      </c>
      <c r="E33" s="51">
        <v>48</v>
      </c>
      <c r="F33" s="453">
        <v>1.75</v>
      </c>
      <c r="G33" s="51">
        <v>218</v>
      </c>
      <c r="H33" s="206">
        <v>193</v>
      </c>
      <c r="I33" s="322"/>
      <c r="J33" s="160"/>
      <c r="K33" s="65"/>
      <c r="L33" s="49"/>
      <c r="M33" s="448"/>
      <c r="N33" s="52"/>
      <c r="O33" s="54">
        <v>4730</v>
      </c>
      <c r="P33" s="453">
        <v>15</v>
      </c>
      <c r="Q33" s="52">
        <v>30</v>
      </c>
      <c r="R33" s="23">
        <f t="shared" si="16"/>
        <v>289</v>
      </c>
      <c r="S33" s="24">
        <f t="shared" si="16"/>
        <v>737</v>
      </c>
      <c r="T33" s="62"/>
      <c r="U33" s="62"/>
      <c r="V33" s="62"/>
      <c r="W33" s="114">
        <f t="shared" ca="1" si="6"/>
        <v>140596</v>
      </c>
      <c r="X33" s="115">
        <f ca="1">IFERROR(('Main Tab'!$D$10-W33)/'Main Tab'!$D$10,1)</f>
        <v>0.20839151389577046</v>
      </c>
      <c r="Y33" s="110" t="s">
        <v>377</v>
      </c>
      <c r="Z33" s="221">
        <v>2</v>
      </c>
      <c r="AA33" s="49"/>
      <c r="AB33" s="49"/>
      <c r="AC33" s="448"/>
      <c r="AD33" s="104"/>
      <c r="AE33" s="106"/>
      <c r="AF33" s="108"/>
      <c r="AI33" s="83">
        <f t="shared" ca="1" si="15"/>
        <v>43601.083333333285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Water Pumped-323</v>
      </c>
      <c r="AP33" s="81">
        <f t="shared" si="0"/>
        <v>15</v>
      </c>
      <c r="AQ33" s="81">
        <f t="shared" si="0"/>
        <v>30</v>
      </c>
      <c r="AR33" s="81">
        <f t="shared" si="1"/>
        <v>4730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1.75</v>
      </c>
      <c r="AW33" s="81">
        <f t="shared" si="3"/>
        <v>218</v>
      </c>
      <c r="AX33" s="81">
        <f t="shared" si="3"/>
        <v>193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618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43601.124999999949</v>
      </c>
      <c r="C34" s="205"/>
      <c r="D34" s="448">
        <v>600</v>
      </c>
      <c r="E34" s="51">
        <v>48</v>
      </c>
      <c r="F34" s="453">
        <v>1.75</v>
      </c>
      <c r="G34" s="51">
        <v>237</v>
      </c>
      <c r="H34" s="206">
        <v>195</v>
      </c>
      <c r="I34" s="322"/>
      <c r="J34" s="160"/>
      <c r="K34" s="65"/>
      <c r="L34" s="49"/>
      <c r="M34" s="448"/>
      <c r="N34" s="52"/>
      <c r="O34" s="54">
        <v>4589</v>
      </c>
      <c r="P34" s="453">
        <v>13</v>
      </c>
      <c r="Q34" s="52">
        <v>33</v>
      </c>
      <c r="R34" s="23">
        <f t="shared" si="16"/>
        <v>302</v>
      </c>
      <c r="S34" s="24">
        <f t="shared" si="16"/>
        <v>770</v>
      </c>
      <c r="T34" s="62"/>
      <c r="U34" s="62"/>
      <c r="V34" s="62"/>
      <c r="W34" s="114">
        <f t="shared" ca="1" si="6"/>
        <v>140563</v>
      </c>
      <c r="X34" s="115">
        <f ca="1">IFERROR(('Main Tab'!$D$10-W34)/'Main Tab'!$D$10,1)</f>
        <v>0.20857731633710194</v>
      </c>
      <c r="Y34" s="110" t="s">
        <v>376</v>
      </c>
      <c r="Z34" s="221">
        <v>2</v>
      </c>
      <c r="AA34" s="49"/>
      <c r="AB34" s="49"/>
      <c r="AC34" s="448"/>
      <c r="AD34" s="104"/>
      <c r="AE34" s="106"/>
      <c r="AF34" s="108"/>
      <c r="AI34" s="83">
        <f t="shared" ca="1" si="15"/>
        <v>43601.124999999949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Accum-4641</v>
      </c>
      <c r="AP34" s="81">
        <f t="shared" si="0"/>
        <v>13</v>
      </c>
      <c r="AQ34" s="81">
        <f t="shared" si="0"/>
        <v>33</v>
      </c>
      <c r="AR34" s="81">
        <f t="shared" si="1"/>
        <v>4589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1.75</v>
      </c>
      <c r="AW34" s="81">
        <f t="shared" si="3"/>
        <v>237</v>
      </c>
      <c r="AX34" s="81">
        <f t="shared" si="3"/>
        <v>195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600</v>
      </c>
      <c r="BC34" s="81">
        <f t="shared" si="5"/>
        <v>195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43601.166666666613</v>
      </c>
      <c r="C35" s="205"/>
      <c r="D35" s="448">
        <v>603</v>
      </c>
      <c r="E35" s="51">
        <v>48</v>
      </c>
      <c r="F35" s="453">
        <v>1.75</v>
      </c>
      <c r="G35" s="51">
        <v>241</v>
      </c>
      <c r="H35" s="206">
        <v>192</v>
      </c>
      <c r="I35" s="322"/>
      <c r="J35" s="160"/>
      <c r="K35" s="65"/>
      <c r="L35" s="49"/>
      <c r="M35" s="448"/>
      <c r="N35" s="52"/>
      <c r="O35" s="54">
        <v>4589</v>
      </c>
      <c r="P35" s="453">
        <v>10</v>
      </c>
      <c r="Q35" s="52">
        <v>31</v>
      </c>
      <c r="R35" s="23">
        <f t="shared" si="16"/>
        <v>312</v>
      </c>
      <c r="S35" s="24">
        <f t="shared" si="16"/>
        <v>801</v>
      </c>
      <c r="T35" s="62"/>
      <c r="U35" s="62"/>
      <c r="V35" s="62"/>
      <c r="W35" s="114">
        <f t="shared" ca="1" si="6"/>
        <v>140532</v>
      </c>
      <c r="X35" s="115">
        <f ca="1">IFERROR(('Main Tab'!$D$10-W35)/'Main Tab'!$D$10,1)</f>
        <v>0.20875185802441332</v>
      </c>
      <c r="Y35" s="110" t="s">
        <v>375</v>
      </c>
      <c r="Z35" s="221">
        <v>3</v>
      </c>
      <c r="AA35" s="49"/>
      <c r="AB35" s="49"/>
      <c r="AC35" s="448"/>
      <c r="AD35" s="104"/>
      <c r="AE35" s="106"/>
      <c r="AF35" s="108"/>
      <c r="AI35" s="83">
        <f t="shared" ca="1" si="15"/>
        <v>43601.166666666613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 #1-  1'4    OT #2- 6'10"</v>
      </c>
      <c r="AP35" s="81">
        <f t="shared" si="0"/>
        <v>10</v>
      </c>
      <c r="AQ35" s="81">
        <f t="shared" si="0"/>
        <v>31</v>
      </c>
      <c r="AR35" s="81">
        <f t="shared" si="1"/>
        <v>4589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1.75</v>
      </c>
      <c r="AW35" s="81">
        <f t="shared" si="3"/>
        <v>241</v>
      </c>
      <c r="AX35" s="81">
        <f t="shared" si="3"/>
        <v>192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603</v>
      </c>
      <c r="BC35" s="81">
        <f t="shared" si="5"/>
        <v>192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43601.208333333278</v>
      </c>
      <c r="C36" s="205"/>
      <c r="D36" s="448">
        <v>596</v>
      </c>
      <c r="E36" s="51">
        <v>48</v>
      </c>
      <c r="F36" s="453">
        <v>1.75</v>
      </c>
      <c r="G36" s="51">
        <v>234</v>
      </c>
      <c r="H36" s="206">
        <v>193</v>
      </c>
      <c r="I36" s="322"/>
      <c r="J36" s="160"/>
      <c r="K36" s="65"/>
      <c r="L36" s="49"/>
      <c r="M36" s="448"/>
      <c r="N36" s="52"/>
      <c r="O36" s="54">
        <v>4532</v>
      </c>
      <c r="P36" s="453">
        <v>12</v>
      </c>
      <c r="Q36" s="52">
        <v>32</v>
      </c>
      <c r="R36" s="23">
        <f t="shared" si="16"/>
        <v>324</v>
      </c>
      <c r="S36" s="24">
        <f t="shared" si="16"/>
        <v>833</v>
      </c>
      <c r="T36" s="62"/>
      <c r="U36" s="62"/>
      <c r="V36" s="62"/>
      <c r="W36" s="114">
        <f t="shared" ca="1" si="6"/>
        <v>140500</v>
      </c>
      <c r="X36" s="115">
        <f ca="1">IFERROR(('Main Tab'!$D$10-W36)/'Main Tab'!$D$10,1)</f>
        <v>0.20893203008873473</v>
      </c>
      <c r="Y36" s="110" t="s">
        <v>374</v>
      </c>
      <c r="Z36" s="221">
        <v>1</v>
      </c>
      <c r="AA36" s="49"/>
      <c r="AB36" s="49"/>
      <c r="AC36" s="448"/>
      <c r="AD36" s="104"/>
      <c r="AE36" s="106"/>
      <c r="AF36" s="108"/>
      <c r="AI36" s="83">
        <f t="shared" ca="1" si="15"/>
        <v>43601.208333333278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BBL Meter-38304</v>
      </c>
      <c r="AP36" s="81">
        <f t="shared" si="0"/>
        <v>12</v>
      </c>
      <c r="AQ36" s="81">
        <f t="shared" si="0"/>
        <v>32</v>
      </c>
      <c r="AR36" s="81">
        <f t="shared" si="1"/>
        <v>4532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1.75</v>
      </c>
      <c r="AW36" s="81">
        <f t="shared" si="3"/>
        <v>234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596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43601.249999999942</v>
      </c>
      <c r="C37" s="207"/>
      <c r="D37" s="208">
        <v>603</v>
      </c>
      <c r="E37" s="51">
        <v>48</v>
      </c>
      <c r="F37" s="453">
        <v>1.75</v>
      </c>
      <c r="G37" s="209">
        <v>226</v>
      </c>
      <c r="H37" s="216">
        <v>192</v>
      </c>
      <c r="I37" s="323"/>
      <c r="J37" s="161"/>
      <c r="K37" s="66"/>
      <c r="L37" s="55"/>
      <c r="M37" s="452"/>
      <c r="N37" s="58"/>
      <c r="O37" s="60">
        <v>4448</v>
      </c>
      <c r="P37" s="452">
        <v>12</v>
      </c>
      <c r="Q37" s="58">
        <v>30</v>
      </c>
      <c r="R37" s="25">
        <f t="shared" si="16"/>
        <v>336</v>
      </c>
      <c r="S37" s="26">
        <f t="shared" si="16"/>
        <v>863</v>
      </c>
      <c r="T37" s="63"/>
      <c r="U37" s="63"/>
      <c r="V37" s="63"/>
      <c r="W37" s="116">
        <f t="shared" ca="1" si="6"/>
        <v>140470</v>
      </c>
      <c r="X37" s="117">
        <f ca="1">IFERROR(('Main Tab'!$D$10-W37)/'Main Tab'!$D$10,1)</f>
        <v>0.20910094139903607</v>
      </c>
      <c r="Y37" s="221"/>
      <c r="Z37" s="221">
        <v>1</v>
      </c>
      <c r="AA37" s="55"/>
      <c r="AB37" s="55"/>
      <c r="AC37" s="452"/>
      <c r="AD37" s="105"/>
      <c r="AE37" s="107"/>
      <c r="AF37" s="109"/>
      <c r="AI37" s="85">
        <f t="shared" ca="1" si="15"/>
        <v>43601.249999999942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e">
        <f>IF(#REF!="","",#REF!)</f>
        <v>#REF!</v>
      </c>
      <c r="AP37" s="86">
        <f t="shared" si="0"/>
        <v>12</v>
      </c>
      <c r="AQ37" s="86">
        <f t="shared" si="0"/>
        <v>30</v>
      </c>
      <c r="AR37" s="86">
        <f t="shared" si="1"/>
        <v>4448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1.75</v>
      </c>
      <c r="AW37" s="86">
        <f t="shared" si="3"/>
        <v>226</v>
      </c>
      <c r="AX37" s="86">
        <f t="shared" si="3"/>
        <v>192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603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49" t="s">
        <v>7</v>
      </c>
      <c r="D40" s="449" t="s">
        <v>117</v>
      </c>
      <c r="E40" s="44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51"/>
      <c r="E41" s="451"/>
      <c r="F41" s="622"/>
      <c r="G41" s="622"/>
      <c r="H41" s="623"/>
    </row>
    <row r="42" spans="2:58" x14ac:dyDescent="0.25">
      <c r="B42" s="54"/>
      <c r="C42" s="147"/>
      <c r="D42" s="448"/>
      <c r="E42" s="448"/>
      <c r="F42" s="612"/>
      <c r="G42" s="612"/>
      <c r="H42" s="613"/>
    </row>
    <row r="43" spans="2:58" x14ac:dyDescent="0.25">
      <c r="B43" s="54"/>
      <c r="C43" s="147"/>
      <c r="D43" s="448"/>
      <c r="E43" s="448"/>
      <c r="F43" s="612"/>
      <c r="G43" s="612"/>
      <c r="H43" s="613"/>
    </row>
    <row r="44" spans="2:58" x14ac:dyDescent="0.25">
      <c r="B44" s="54"/>
      <c r="C44" s="147"/>
      <c r="D44" s="448"/>
      <c r="E44" s="448"/>
      <c r="F44" s="612"/>
      <c r="G44" s="612"/>
      <c r="H44" s="613"/>
    </row>
    <row r="45" spans="2:58" x14ac:dyDescent="0.25">
      <c r="B45" s="54"/>
      <c r="C45" s="147"/>
      <c r="D45" s="448"/>
      <c r="E45" s="448"/>
      <c r="F45" s="612"/>
      <c r="G45" s="612"/>
      <c r="H45" s="613"/>
    </row>
    <row r="46" spans="2:58" x14ac:dyDescent="0.25">
      <c r="B46" s="54"/>
      <c r="C46" s="147"/>
      <c r="D46" s="448"/>
      <c r="E46" s="448"/>
      <c r="F46" s="612"/>
      <c r="G46" s="612"/>
      <c r="H46" s="613"/>
    </row>
    <row r="47" spans="2:58" x14ac:dyDescent="0.25">
      <c r="B47" s="54"/>
      <c r="C47" s="147"/>
      <c r="D47" s="448"/>
      <c r="E47" s="448"/>
      <c r="F47" s="612"/>
      <c r="G47" s="612"/>
      <c r="H47" s="613"/>
    </row>
    <row r="48" spans="2:58" x14ac:dyDescent="0.25">
      <c r="B48" s="54"/>
      <c r="C48" s="147"/>
      <c r="D48" s="448"/>
      <c r="E48" s="448"/>
      <c r="F48" s="612"/>
      <c r="G48" s="612"/>
      <c r="H48" s="613"/>
    </row>
    <row r="49" spans="2:8" x14ac:dyDescent="0.25">
      <c r="B49" s="54"/>
      <c r="C49" s="147"/>
      <c r="D49" s="448"/>
      <c r="E49" s="448"/>
      <c r="F49" s="612"/>
      <c r="G49" s="612"/>
      <c r="H49" s="613"/>
    </row>
    <row r="50" spans="2:8" x14ac:dyDescent="0.25">
      <c r="B50" s="54"/>
      <c r="C50" s="147"/>
      <c r="D50" s="448"/>
      <c r="E50" s="448"/>
      <c r="F50" s="612"/>
      <c r="G50" s="612"/>
      <c r="H50" s="613"/>
    </row>
    <row r="51" spans="2:8" x14ac:dyDescent="0.25">
      <c r="B51" s="54"/>
      <c r="C51" s="147"/>
      <c r="D51" s="448"/>
      <c r="E51" s="448"/>
      <c r="F51" s="612"/>
      <c r="G51" s="612"/>
      <c r="H51" s="613"/>
    </row>
    <row r="52" spans="2:8" x14ac:dyDescent="0.25">
      <c r="B52" s="54"/>
      <c r="C52" s="147"/>
      <c r="D52" s="448"/>
      <c r="E52" s="448"/>
      <c r="F52" s="612"/>
      <c r="G52" s="612"/>
      <c r="H52" s="613"/>
    </row>
    <row r="53" spans="2:8" x14ac:dyDescent="0.25">
      <c r="B53" s="54"/>
      <c r="C53" s="147"/>
      <c r="D53" s="448"/>
      <c r="E53" s="448"/>
      <c r="F53" s="612"/>
      <c r="G53" s="612"/>
      <c r="H53" s="613"/>
    </row>
    <row r="54" spans="2:8" x14ac:dyDescent="0.25">
      <c r="B54" s="54"/>
      <c r="C54" s="147"/>
      <c r="D54" s="448"/>
      <c r="E54" s="448"/>
      <c r="F54" s="612"/>
      <c r="G54" s="612"/>
      <c r="H54" s="613"/>
    </row>
    <row r="55" spans="2:8" x14ac:dyDescent="0.25">
      <c r="B55" s="54"/>
      <c r="C55" s="147"/>
      <c r="D55" s="448"/>
      <c r="E55" s="448"/>
      <c r="F55" s="612"/>
      <c r="G55" s="612"/>
      <c r="H55" s="613"/>
    </row>
    <row r="56" spans="2:8" x14ac:dyDescent="0.25">
      <c r="B56" s="54"/>
      <c r="C56" s="147"/>
      <c r="D56" s="448"/>
      <c r="E56" s="448"/>
      <c r="F56" s="612"/>
      <c r="G56" s="612"/>
      <c r="H56" s="613"/>
    </row>
    <row r="57" spans="2:8" x14ac:dyDescent="0.25">
      <c r="B57" s="54"/>
      <c r="C57" s="147"/>
      <c r="D57" s="448"/>
      <c r="E57" s="448"/>
      <c r="F57" s="612"/>
      <c r="G57" s="612"/>
      <c r="H57" s="613"/>
    </row>
    <row r="58" spans="2:8" x14ac:dyDescent="0.25">
      <c r="B58" s="54"/>
      <c r="C58" s="147"/>
      <c r="D58" s="448"/>
      <c r="E58" s="448"/>
      <c r="F58" s="612"/>
      <c r="G58" s="612"/>
      <c r="H58" s="613"/>
    </row>
    <row r="59" spans="2:8" x14ac:dyDescent="0.25">
      <c r="B59" s="54"/>
      <c r="C59" s="147"/>
      <c r="D59" s="448"/>
      <c r="E59" s="448"/>
      <c r="F59" s="612"/>
      <c r="G59" s="612"/>
      <c r="H59" s="613"/>
    </row>
    <row r="60" spans="2:8" x14ac:dyDescent="0.25">
      <c r="B60" s="54"/>
      <c r="C60" s="147"/>
      <c r="D60" s="448"/>
      <c r="E60" s="448"/>
      <c r="F60" s="612"/>
      <c r="G60" s="612"/>
      <c r="H60" s="613"/>
    </row>
    <row r="61" spans="2:8" x14ac:dyDescent="0.25">
      <c r="B61" s="54"/>
      <c r="C61" s="147"/>
      <c r="D61" s="448"/>
      <c r="E61" s="448"/>
      <c r="F61" s="612"/>
      <c r="G61" s="612"/>
      <c r="H61" s="613"/>
    </row>
    <row r="62" spans="2:8" x14ac:dyDescent="0.25">
      <c r="B62" s="54"/>
      <c r="C62" s="147"/>
      <c r="D62" s="448"/>
      <c r="E62" s="448"/>
      <c r="F62" s="612"/>
      <c r="G62" s="612"/>
      <c r="H62" s="613"/>
    </row>
    <row r="63" spans="2:8" x14ac:dyDescent="0.25">
      <c r="B63" s="54"/>
      <c r="C63" s="147"/>
      <c r="D63" s="448"/>
      <c r="E63" s="448"/>
      <c r="F63" s="612"/>
      <c r="G63" s="612"/>
      <c r="H63" s="613"/>
    </row>
    <row r="64" spans="2:8" x14ac:dyDescent="0.25">
      <c r="B64" s="54"/>
      <c r="C64" s="147"/>
      <c r="D64" s="448"/>
      <c r="E64" s="448"/>
      <c r="F64" s="612"/>
      <c r="G64" s="612"/>
      <c r="H64" s="613"/>
    </row>
    <row r="65" spans="2:8" x14ac:dyDescent="0.25">
      <c r="B65" s="54"/>
      <c r="C65" s="147"/>
      <c r="D65" s="448"/>
      <c r="E65" s="448"/>
      <c r="F65" s="612"/>
      <c r="G65" s="612"/>
      <c r="H65" s="613"/>
    </row>
    <row r="66" spans="2:8" x14ac:dyDescent="0.25">
      <c r="B66" s="54"/>
      <c r="C66" s="147"/>
      <c r="D66" s="448"/>
      <c r="E66" s="448"/>
      <c r="F66" s="612"/>
      <c r="G66" s="612"/>
      <c r="H66" s="613"/>
    </row>
    <row r="67" spans="2:8" x14ac:dyDescent="0.25">
      <c r="B67" s="54"/>
      <c r="C67" s="147"/>
      <c r="D67" s="448"/>
      <c r="E67" s="448"/>
      <c r="F67" s="612"/>
      <c r="G67" s="612"/>
      <c r="H67" s="613"/>
    </row>
    <row r="68" spans="2:8" x14ac:dyDescent="0.25">
      <c r="B68" s="54"/>
      <c r="C68" s="147"/>
      <c r="D68" s="448"/>
      <c r="E68" s="448"/>
      <c r="F68" s="612"/>
      <c r="G68" s="612"/>
      <c r="H68" s="613"/>
    </row>
    <row r="69" spans="2:8" x14ac:dyDescent="0.25">
      <c r="B69" s="54"/>
      <c r="C69" s="147"/>
      <c r="D69" s="448"/>
      <c r="E69" s="448"/>
      <c r="F69" s="612"/>
      <c r="G69" s="612"/>
      <c r="H69" s="613"/>
    </row>
    <row r="70" spans="2:8" x14ac:dyDescent="0.25">
      <c r="B70" s="54"/>
      <c r="C70" s="147"/>
      <c r="D70" s="448"/>
      <c r="E70" s="448"/>
      <c r="F70" s="612"/>
      <c r="G70" s="612"/>
      <c r="H70" s="613"/>
    </row>
    <row r="71" spans="2:8" x14ac:dyDescent="0.25">
      <c r="B71" s="54"/>
      <c r="C71" s="147"/>
      <c r="D71" s="448"/>
      <c r="E71" s="448"/>
      <c r="F71" s="612"/>
      <c r="G71" s="612"/>
      <c r="H71" s="613"/>
    </row>
    <row r="72" spans="2:8" x14ac:dyDescent="0.25">
      <c r="B72" s="54"/>
      <c r="C72" s="147"/>
      <c r="D72" s="448"/>
      <c r="E72" s="448"/>
      <c r="F72" s="612"/>
      <c r="G72" s="612"/>
      <c r="H72" s="613"/>
    </row>
    <row r="73" spans="2:8" x14ac:dyDescent="0.25">
      <c r="B73" s="54"/>
      <c r="C73" s="147"/>
      <c r="D73" s="448"/>
      <c r="E73" s="448"/>
      <c r="F73" s="612"/>
      <c r="G73" s="612"/>
      <c r="H73" s="613"/>
    </row>
    <row r="74" spans="2:8" x14ac:dyDescent="0.25">
      <c r="B74" s="54"/>
      <c r="C74" s="147"/>
      <c r="D74" s="448"/>
      <c r="E74" s="448"/>
      <c r="F74" s="612"/>
      <c r="G74" s="612"/>
      <c r="H74" s="613"/>
    </row>
    <row r="75" spans="2:8" x14ac:dyDescent="0.25">
      <c r="B75" s="54"/>
      <c r="C75" s="147"/>
      <c r="D75" s="448"/>
      <c r="E75" s="448"/>
      <c r="F75" s="612"/>
      <c r="G75" s="612"/>
      <c r="H75" s="613"/>
    </row>
    <row r="76" spans="2:8" x14ac:dyDescent="0.25">
      <c r="B76" s="54"/>
      <c r="C76" s="147"/>
      <c r="D76" s="448"/>
      <c r="E76" s="448"/>
      <c r="F76" s="612"/>
      <c r="G76" s="612"/>
      <c r="H76" s="613"/>
    </row>
    <row r="77" spans="2:8" x14ac:dyDescent="0.25">
      <c r="B77" s="54"/>
      <c r="C77" s="147"/>
      <c r="D77" s="448"/>
      <c r="E77" s="448"/>
      <c r="F77" s="612"/>
      <c r="G77" s="612"/>
      <c r="H77" s="613"/>
    </row>
    <row r="78" spans="2:8" x14ac:dyDescent="0.25">
      <c r="B78" s="54"/>
      <c r="C78" s="147"/>
      <c r="D78" s="448"/>
      <c r="E78" s="448"/>
      <c r="F78" s="612"/>
      <c r="G78" s="612"/>
      <c r="H78" s="613"/>
    </row>
    <row r="79" spans="2:8" x14ac:dyDescent="0.25">
      <c r="B79" s="54"/>
      <c r="C79" s="147"/>
      <c r="D79" s="448"/>
      <c r="E79" s="448"/>
      <c r="F79" s="612"/>
      <c r="G79" s="612"/>
      <c r="H79" s="613"/>
    </row>
    <row r="80" spans="2:8" x14ac:dyDescent="0.25">
      <c r="B80" s="54"/>
      <c r="C80" s="147"/>
      <c r="D80" s="448"/>
      <c r="E80" s="448"/>
      <c r="F80" s="612"/>
      <c r="G80" s="612"/>
      <c r="H80" s="613"/>
    </row>
    <row r="81" spans="2:8" x14ac:dyDescent="0.25">
      <c r="B81" s="54"/>
      <c r="C81" s="147"/>
      <c r="D81" s="448"/>
      <c r="E81" s="448"/>
      <c r="F81" s="612"/>
      <c r="G81" s="612"/>
      <c r="H81" s="613"/>
    </row>
    <row r="82" spans="2:8" x14ac:dyDescent="0.25">
      <c r="B82" s="54"/>
      <c r="C82" s="147"/>
      <c r="D82" s="448"/>
      <c r="E82" s="448"/>
      <c r="F82" s="612"/>
      <c r="G82" s="612"/>
      <c r="H82" s="613"/>
    </row>
    <row r="83" spans="2:8" x14ac:dyDescent="0.25">
      <c r="B83" s="54"/>
      <c r="C83" s="147"/>
      <c r="D83" s="448"/>
      <c r="E83" s="448"/>
      <c r="F83" s="612"/>
      <c r="G83" s="612"/>
      <c r="H83" s="613"/>
    </row>
    <row r="84" spans="2:8" x14ac:dyDescent="0.25">
      <c r="B84" s="54"/>
      <c r="C84" s="147"/>
      <c r="D84" s="448"/>
      <c r="E84" s="448"/>
      <c r="F84" s="612"/>
      <c r="G84" s="612"/>
      <c r="H84" s="613"/>
    </row>
    <row r="85" spans="2:8" x14ac:dyDescent="0.25">
      <c r="B85" s="54"/>
      <c r="C85" s="147"/>
      <c r="D85" s="448"/>
      <c r="E85" s="448"/>
      <c r="F85" s="612"/>
      <c r="G85" s="612"/>
      <c r="H85" s="613"/>
    </row>
    <row r="86" spans="2:8" x14ac:dyDescent="0.25">
      <c r="B86" s="54"/>
      <c r="C86" s="147"/>
      <c r="D86" s="448"/>
      <c r="E86" s="448"/>
      <c r="F86" s="612"/>
      <c r="G86" s="612"/>
      <c r="H86" s="613"/>
    </row>
    <row r="87" spans="2:8" x14ac:dyDescent="0.25">
      <c r="B87" s="54"/>
      <c r="C87" s="147"/>
      <c r="D87" s="448"/>
      <c r="E87" s="448"/>
      <c r="F87" s="612"/>
      <c r="G87" s="612"/>
      <c r="H87" s="613"/>
    </row>
    <row r="88" spans="2:8" x14ac:dyDescent="0.25">
      <c r="B88" s="54"/>
      <c r="C88" s="147"/>
      <c r="D88" s="448"/>
      <c r="E88" s="448"/>
      <c r="F88" s="612"/>
      <c r="G88" s="612"/>
      <c r="H88" s="613"/>
    </row>
    <row r="89" spans="2:8" x14ac:dyDescent="0.25">
      <c r="B89" s="54"/>
      <c r="C89" s="147"/>
      <c r="D89" s="448"/>
      <c r="E89" s="448"/>
      <c r="F89" s="612"/>
      <c r="G89" s="612"/>
      <c r="H89" s="613"/>
    </row>
    <row r="90" spans="2:8" x14ac:dyDescent="0.25">
      <c r="B90" s="54"/>
      <c r="C90" s="147"/>
      <c r="D90" s="448"/>
      <c r="E90" s="448"/>
      <c r="F90" s="612"/>
      <c r="G90" s="612"/>
      <c r="H90" s="613"/>
    </row>
    <row r="91" spans="2:8" x14ac:dyDescent="0.25">
      <c r="B91" s="54"/>
      <c r="C91" s="147"/>
      <c r="D91" s="448"/>
      <c r="E91" s="448"/>
      <c r="F91" s="612"/>
      <c r="G91" s="612"/>
      <c r="H91" s="613"/>
    </row>
    <row r="92" spans="2:8" x14ac:dyDescent="0.25">
      <c r="B92" s="54"/>
      <c r="C92" s="147"/>
      <c r="D92" s="448"/>
      <c r="E92" s="448"/>
      <c r="F92" s="612"/>
      <c r="G92" s="612"/>
      <c r="H92" s="613"/>
    </row>
    <row r="93" spans="2:8" x14ac:dyDescent="0.25">
      <c r="B93" s="54"/>
      <c r="C93" s="147"/>
      <c r="D93" s="448"/>
      <c r="E93" s="448"/>
      <c r="F93" s="612"/>
      <c r="G93" s="612"/>
      <c r="H93" s="613"/>
    </row>
    <row r="94" spans="2:8" x14ac:dyDescent="0.25">
      <c r="B94" s="54"/>
      <c r="C94" s="147"/>
      <c r="D94" s="448"/>
      <c r="E94" s="448"/>
      <c r="F94" s="612"/>
      <c r="G94" s="612"/>
      <c r="H94" s="613"/>
    </row>
    <row r="95" spans="2:8" x14ac:dyDescent="0.25">
      <c r="B95" s="54"/>
      <c r="C95" s="147"/>
      <c r="D95" s="448"/>
      <c r="E95" s="448"/>
      <c r="F95" s="612"/>
      <c r="G95" s="612"/>
      <c r="H95" s="613"/>
    </row>
    <row r="96" spans="2:8" x14ac:dyDescent="0.25">
      <c r="B96" s="54"/>
      <c r="C96" s="147"/>
      <c r="D96" s="448"/>
      <c r="E96" s="448"/>
      <c r="F96" s="612"/>
      <c r="G96" s="612"/>
      <c r="H96" s="613"/>
    </row>
    <row r="97" spans="2:8" x14ac:dyDescent="0.25">
      <c r="B97" s="54"/>
      <c r="C97" s="147"/>
      <c r="D97" s="448"/>
      <c r="E97" s="448"/>
      <c r="F97" s="612"/>
      <c r="G97" s="612"/>
      <c r="H97" s="613"/>
    </row>
    <row r="98" spans="2:8" x14ac:dyDescent="0.25">
      <c r="B98" s="54"/>
      <c r="C98" s="147"/>
      <c r="D98" s="448"/>
      <c r="E98" s="448"/>
      <c r="F98" s="612"/>
      <c r="G98" s="612"/>
      <c r="H98" s="613"/>
    </row>
    <row r="99" spans="2:8" x14ac:dyDescent="0.25">
      <c r="B99" s="54"/>
      <c r="C99" s="147"/>
      <c r="D99" s="448"/>
      <c r="E99" s="448"/>
      <c r="F99" s="612"/>
      <c r="G99" s="612"/>
      <c r="H99" s="613"/>
    </row>
    <row r="100" spans="2:8" ht="15.75" thickBot="1" x14ac:dyDescent="0.3">
      <c r="B100" s="60"/>
      <c r="C100" s="148"/>
      <c r="D100" s="452"/>
      <c r="E100" s="452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00000000-0002-0000-0F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87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3">
    <tabColor theme="1"/>
    <pageSetUpPr fitToPage="1"/>
  </sheetPr>
  <dimension ref="B1:BF101"/>
  <sheetViews>
    <sheetView showGridLines="0" topLeftCell="N17" zoomScaleNormal="100" zoomScaleSheetLayoutView="50" workbookViewId="0">
      <selection activeCell="AA40" sqref="AA4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43599</v>
      </c>
      <c r="N5" s="567" t="str">
        <f ca="1">"Oil Sales for "&amp;TEXT(L5,"MM-DD-YY")</f>
        <v>Oil Sales for 05-14-19</v>
      </c>
      <c r="O5" s="568"/>
      <c r="P5" s="96">
        <f>SUM(AC14:AC37)</f>
        <v>382.37</v>
      </c>
      <c r="Q5" s="10"/>
      <c r="R5" s="610" t="str">
        <f ca="1">"Flare Total For "&amp;TEXT(L5,"MM-DD-YY")</f>
        <v>Flare Total For 05-14-19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347</v>
      </c>
      <c r="M6" s="10"/>
      <c r="N6" s="571" t="str">
        <f ca="1">"Gas Sales for "&amp;TEXT(L5,"MM-DD-YY")</f>
        <v>Gas Sales for 05-14-19</v>
      </c>
      <c r="O6" s="572"/>
      <c r="P6" s="132">
        <v>4781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854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0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42" t="s">
        <v>3</v>
      </c>
      <c r="F11" s="442" t="s">
        <v>31</v>
      </c>
      <c r="G11" s="442" t="s">
        <v>32</v>
      </c>
      <c r="H11" s="44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42" t="s">
        <v>40</v>
      </c>
      <c r="N11" s="443" t="s">
        <v>42</v>
      </c>
      <c r="O11" s="38" t="s">
        <v>2</v>
      </c>
      <c r="P11" s="442" t="s">
        <v>6</v>
      </c>
      <c r="Q11" s="44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42" t="s">
        <v>6</v>
      </c>
      <c r="AD11" s="442" t="s">
        <v>102</v>
      </c>
      <c r="AE11" s="442" t="s">
        <v>50</v>
      </c>
      <c r="AF11" s="44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615</v>
      </c>
      <c r="E14" s="196">
        <v>48</v>
      </c>
      <c r="F14" s="196">
        <v>1.75</v>
      </c>
      <c r="G14" s="197">
        <v>264</v>
      </c>
      <c r="H14" s="204">
        <v>201</v>
      </c>
      <c r="I14" s="322"/>
      <c r="J14" s="160"/>
      <c r="K14" s="65"/>
      <c r="L14" s="49"/>
      <c r="M14" s="441"/>
      <c r="N14" s="52"/>
      <c r="O14" s="54">
        <v>4746</v>
      </c>
      <c r="P14" s="441">
        <v>14</v>
      </c>
      <c r="Q14" s="441">
        <v>38</v>
      </c>
      <c r="R14" s="21">
        <f>P14</f>
        <v>14</v>
      </c>
      <c r="S14" s="22">
        <f>Q14</f>
        <v>38</v>
      </c>
      <c r="T14" s="61"/>
      <c r="U14" s="61"/>
      <c r="V14" s="61"/>
      <c r="W14" s="112">
        <f ca="1">INDEX('Daily Totals'!$1:$1048576,MATCH(L5,'Daily Totals'!B:B)-1,17)</f>
        <v>142150</v>
      </c>
      <c r="X14" s="113">
        <f ca="1">IFERROR(('Main Tab'!$D$10-W14)/'Main Tab'!$D$10,1)</f>
        <v>0.19964190802216117</v>
      </c>
      <c r="Y14" s="218"/>
      <c r="Z14" s="220">
        <v>2</v>
      </c>
      <c r="AA14" s="49">
        <v>8520301</v>
      </c>
      <c r="AB14" s="49" t="s">
        <v>366</v>
      </c>
      <c r="AC14" s="441">
        <v>185.64</v>
      </c>
      <c r="AD14" s="104" t="s">
        <v>179</v>
      </c>
      <c r="AE14" s="106">
        <v>49</v>
      </c>
      <c r="AF14" s="108">
        <v>0.05</v>
      </c>
      <c r="AI14" s="83">
        <f ca="1">$L$5+B14</f>
        <v>43599.291666666664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38</v>
      </c>
      <c r="AR14" s="81">
        <f t="shared" ref="AR14:AR37" si="1">IF(O14="","",O14)</f>
        <v>4746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0.75</v>
      </c>
      <c r="AV14" s="81">
        <f t="shared" ref="AV14:AZ37" si="3">IF(F14="","",F14)</f>
        <v>1.75</v>
      </c>
      <c r="AW14" s="81">
        <f t="shared" si="3"/>
        <v>264</v>
      </c>
      <c r="AX14" s="81">
        <f t="shared" si="3"/>
        <v>201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615</v>
      </c>
      <c r="BC14" s="81">
        <f t="shared" ref="BC14:BC37" si="5">IF(H14="","",H14)</f>
        <v>201</v>
      </c>
      <c r="BD14" s="81">
        <f>IF(AF14="","",AF14)</f>
        <v>0.05</v>
      </c>
      <c r="BE14" s="81">
        <f>IF(AE14="","",AE14)</f>
        <v>49</v>
      </c>
      <c r="BF14" s="84" t="str">
        <f>IF(AA14&amp;AC14="","","Ticket No: "&amp;AA14&amp;" " &amp;AC14 &amp; " bbls sold")</f>
        <v>Ticket No: 8520301 185.64 bbls sold</v>
      </c>
    </row>
    <row r="15" spans="2:58" x14ac:dyDescent="0.25">
      <c r="B15" s="189">
        <f ca="1">+B14+$L$5+TIME(1,0,0)</f>
        <v>43599.333333333328</v>
      </c>
      <c r="C15" s="205"/>
      <c r="D15" s="441">
        <v>621</v>
      </c>
      <c r="E15" s="441">
        <v>48</v>
      </c>
      <c r="F15" s="441">
        <v>1.75</v>
      </c>
      <c r="G15" s="51">
        <v>315</v>
      </c>
      <c r="H15" s="206">
        <v>204</v>
      </c>
      <c r="I15" s="322"/>
      <c r="J15" s="160"/>
      <c r="K15" s="65"/>
      <c r="L15" s="49"/>
      <c r="M15" s="441"/>
      <c r="N15" s="52"/>
      <c r="O15" s="54">
        <v>4254</v>
      </c>
      <c r="P15" s="441">
        <v>16</v>
      </c>
      <c r="Q15" s="52">
        <v>39</v>
      </c>
      <c r="R15" s="23">
        <f>P15+R14</f>
        <v>30</v>
      </c>
      <c r="S15" s="24">
        <f>Q15+S14</f>
        <v>77</v>
      </c>
      <c r="T15" s="62"/>
      <c r="U15" s="62"/>
      <c r="V15" s="62"/>
      <c r="W15" s="114">
        <f t="shared" ref="W15:W37" ca="1" si="6">W14-Q15</f>
        <v>142111</v>
      </c>
      <c r="X15" s="115">
        <f ca="1">IFERROR(('Main Tab'!$D$10-W15)/'Main Tab'!$D$10,1)</f>
        <v>0.1998614927255529</v>
      </c>
      <c r="Y15" s="110"/>
      <c r="Z15" s="221">
        <v>3</v>
      </c>
      <c r="AA15" s="49"/>
      <c r="AB15" s="49"/>
      <c r="AC15" s="441"/>
      <c r="AD15" s="104"/>
      <c r="AE15" s="106"/>
      <c r="AF15" s="108"/>
      <c r="AI15" s="83">
        <f ca="1">B15</f>
        <v>43599.333333333328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16</v>
      </c>
      <c r="AQ15" s="81">
        <f t="shared" si="0"/>
        <v>39</v>
      </c>
      <c r="AR15" s="81">
        <f t="shared" si="1"/>
        <v>4254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1.75</v>
      </c>
      <c r="AW15" s="81">
        <f t="shared" si="3"/>
        <v>315</v>
      </c>
      <c r="AX15" s="81">
        <f t="shared" si="3"/>
        <v>204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621</v>
      </c>
      <c r="BC15" s="81">
        <f t="shared" si="5"/>
        <v>204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43599.374999999993</v>
      </c>
      <c r="C16" s="205"/>
      <c r="D16" s="441">
        <v>630</v>
      </c>
      <c r="E16" s="441">
        <v>48</v>
      </c>
      <c r="F16" s="441">
        <v>1.75</v>
      </c>
      <c r="G16" s="51">
        <v>243</v>
      </c>
      <c r="H16" s="206">
        <v>200</v>
      </c>
      <c r="I16" s="322"/>
      <c r="J16" s="160"/>
      <c r="K16" s="65"/>
      <c r="L16" s="49"/>
      <c r="M16" s="441"/>
      <c r="N16" s="52"/>
      <c r="O16" s="54">
        <v>4346</v>
      </c>
      <c r="P16" s="441">
        <v>14</v>
      </c>
      <c r="Q16" s="52">
        <v>38</v>
      </c>
      <c r="R16" s="23">
        <f t="shared" ref="R16:S31" si="13">P16+R15</f>
        <v>44</v>
      </c>
      <c r="S16" s="24">
        <f t="shared" si="13"/>
        <v>115</v>
      </c>
      <c r="T16" s="62"/>
      <c r="U16" s="62"/>
      <c r="V16" s="62"/>
      <c r="W16" s="114">
        <f t="shared" ca="1" si="6"/>
        <v>142073</v>
      </c>
      <c r="X16" s="115">
        <f ca="1">IFERROR(('Main Tab'!$D$10-W16)/'Main Tab'!$D$10,1)</f>
        <v>0.20007544705193459</v>
      </c>
      <c r="Y16" s="110"/>
      <c r="Z16" s="221">
        <v>3</v>
      </c>
      <c r="AA16" s="49"/>
      <c r="AB16" s="49"/>
      <c r="AC16" s="441"/>
      <c r="AD16" s="104"/>
      <c r="AE16" s="106"/>
      <c r="AF16" s="108"/>
      <c r="AI16" s="83">
        <f ca="1">B16</f>
        <v>43599.374999999993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14</v>
      </c>
      <c r="AQ16" s="81">
        <f t="shared" si="0"/>
        <v>38</v>
      </c>
      <c r="AR16" s="81">
        <f t="shared" si="1"/>
        <v>4346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1.75</v>
      </c>
      <c r="AW16" s="81">
        <f t="shared" si="3"/>
        <v>243</v>
      </c>
      <c r="AX16" s="81">
        <f t="shared" si="3"/>
        <v>200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630</v>
      </c>
      <c r="BC16" s="81">
        <f t="shared" si="5"/>
        <v>200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43599.416666666657</v>
      </c>
      <c r="C17" s="205"/>
      <c r="D17" s="441">
        <v>625</v>
      </c>
      <c r="E17" s="441">
        <v>48</v>
      </c>
      <c r="F17" s="441">
        <v>1.75</v>
      </c>
      <c r="G17" s="51">
        <v>247</v>
      </c>
      <c r="H17" s="206">
        <v>202</v>
      </c>
      <c r="I17" s="322"/>
      <c r="J17" s="160"/>
      <c r="K17" s="65"/>
      <c r="L17" s="49"/>
      <c r="M17" s="441"/>
      <c r="N17" s="52"/>
      <c r="O17" s="54">
        <v>4905</v>
      </c>
      <c r="P17" s="441">
        <v>15</v>
      </c>
      <c r="Q17" s="52">
        <v>39</v>
      </c>
      <c r="R17" s="23">
        <f t="shared" si="13"/>
        <v>59</v>
      </c>
      <c r="S17" s="24">
        <f>Q17+S16</f>
        <v>154</v>
      </c>
      <c r="T17" s="62"/>
      <c r="U17" s="172"/>
      <c r="V17" s="62"/>
      <c r="W17" s="114">
        <f t="shared" ca="1" si="6"/>
        <v>142034</v>
      </c>
      <c r="X17" s="115">
        <f ca="1">IFERROR(('Main Tab'!$D$10-W17)/'Main Tab'!$D$10,1)</f>
        <v>0.20029503175532634</v>
      </c>
      <c r="Y17" s="110"/>
      <c r="Z17" s="221">
        <v>3</v>
      </c>
      <c r="AA17" s="49"/>
      <c r="AB17" s="49"/>
      <c r="AC17" s="441"/>
      <c r="AD17" s="104"/>
      <c r="AE17" s="106"/>
      <c r="AF17" s="108"/>
      <c r="AI17" s="83">
        <f t="shared" ref="AI17:AI37" ca="1" si="15">B17</f>
        <v>43599.416666666657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15</v>
      </c>
      <c r="AQ17" s="81">
        <f t="shared" si="0"/>
        <v>39</v>
      </c>
      <c r="AR17" s="81">
        <f t="shared" si="1"/>
        <v>4905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1.75</v>
      </c>
      <c r="AW17" s="81">
        <f t="shared" si="3"/>
        <v>247</v>
      </c>
      <c r="AX17" s="81">
        <f t="shared" si="3"/>
        <v>202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625</v>
      </c>
      <c r="BC17" s="81">
        <f t="shared" si="5"/>
        <v>202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43599.458333333321</v>
      </c>
      <c r="C18" s="205"/>
      <c r="D18" s="441">
        <v>620</v>
      </c>
      <c r="E18" s="51">
        <v>48</v>
      </c>
      <c r="F18" s="441">
        <v>1.75</v>
      </c>
      <c r="G18" s="51">
        <v>216</v>
      </c>
      <c r="H18" s="206">
        <v>200</v>
      </c>
      <c r="I18" s="322"/>
      <c r="J18" s="160"/>
      <c r="K18" s="65"/>
      <c r="L18" s="49"/>
      <c r="M18" s="441"/>
      <c r="N18" s="52"/>
      <c r="O18" s="54">
        <v>4406</v>
      </c>
      <c r="P18" s="441">
        <v>14</v>
      </c>
      <c r="Q18" s="52">
        <v>37</v>
      </c>
      <c r="R18" s="23">
        <f t="shared" si="13"/>
        <v>73</v>
      </c>
      <c r="S18" s="24">
        <f t="shared" si="13"/>
        <v>191</v>
      </c>
      <c r="T18" s="62"/>
      <c r="U18" s="62"/>
      <c r="V18" s="62"/>
      <c r="W18" s="114">
        <f t="shared" ca="1" si="6"/>
        <v>141997</v>
      </c>
      <c r="X18" s="115">
        <f ca="1">IFERROR(('Main Tab'!$D$10-W18)/'Main Tab'!$D$10,1)</f>
        <v>0.20050335570469799</v>
      </c>
      <c r="Y18" s="110"/>
      <c r="Z18" s="221">
        <v>2</v>
      </c>
      <c r="AA18" s="49"/>
      <c r="AB18" s="49"/>
      <c r="AC18" s="441"/>
      <c r="AD18" s="104"/>
      <c r="AE18" s="106"/>
      <c r="AF18" s="108"/>
      <c r="AI18" s="83">
        <f t="shared" ca="1" si="15"/>
        <v>43599.458333333321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14</v>
      </c>
      <c r="AQ18" s="81">
        <f t="shared" si="0"/>
        <v>37</v>
      </c>
      <c r="AR18" s="81">
        <f t="shared" si="1"/>
        <v>4406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1.75</v>
      </c>
      <c r="AW18" s="81">
        <f t="shared" si="3"/>
        <v>216</v>
      </c>
      <c r="AX18" s="81">
        <f t="shared" si="3"/>
        <v>200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620</v>
      </c>
      <c r="BC18" s="81">
        <f t="shared" si="5"/>
        <v>200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43599.499999999985</v>
      </c>
      <c r="C19" s="205"/>
      <c r="D19" s="441">
        <v>616</v>
      </c>
      <c r="E19" s="51">
        <v>48</v>
      </c>
      <c r="F19" s="441">
        <v>1.75</v>
      </c>
      <c r="G19" s="51">
        <v>253</v>
      </c>
      <c r="H19" s="206">
        <v>206</v>
      </c>
      <c r="I19" s="322"/>
      <c r="J19" s="160"/>
      <c r="K19" s="65"/>
      <c r="L19" s="49"/>
      <c r="M19" s="441"/>
      <c r="N19" s="52"/>
      <c r="O19" s="54">
        <v>4844</v>
      </c>
      <c r="P19" s="441">
        <v>15</v>
      </c>
      <c r="Q19" s="52">
        <v>38</v>
      </c>
      <c r="R19" s="23">
        <f t="shared" si="13"/>
        <v>88</v>
      </c>
      <c r="S19" s="24">
        <f t="shared" si="13"/>
        <v>229</v>
      </c>
      <c r="T19" s="62"/>
      <c r="U19" s="62"/>
      <c r="V19" s="62"/>
      <c r="W19" s="114">
        <f t="shared" ca="1" si="6"/>
        <v>141959</v>
      </c>
      <c r="X19" s="115">
        <f ca="1">IFERROR(('Main Tab'!$D$10-W19)/'Main Tab'!$D$10,1)</f>
        <v>0.20071731003107968</v>
      </c>
      <c r="Y19" s="110"/>
      <c r="Z19" s="221">
        <v>2</v>
      </c>
      <c r="AA19" s="49"/>
      <c r="AB19" s="49"/>
      <c r="AC19" s="441"/>
      <c r="AD19" s="104"/>
      <c r="AE19" s="106"/>
      <c r="AF19" s="108"/>
      <c r="AI19" s="83">
        <f t="shared" ca="1" si="15"/>
        <v>43599.499999999985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15</v>
      </c>
      <c r="AQ19" s="81">
        <f t="shared" si="0"/>
        <v>38</v>
      </c>
      <c r="AR19" s="81">
        <f t="shared" si="1"/>
        <v>4844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1.75</v>
      </c>
      <c r="AW19" s="81">
        <f t="shared" si="3"/>
        <v>253</v>
      </c>
      <c r="AX19" s="81">
        <f t="shared" si="3"/>
        <v>206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616</v>
      </c>
      <c r="BC19" s="81">
        <f t="shared" si="5"/>
        <v>206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43599.54166666665</v>
      </c>
      <c r="C20" s="205"/>
      <c r="D20" s="441">
        <v>618</v>
      </c>
      <c r="E20" s="51">
        <v>48</v>
      </c>
      <c r="F20" s="441">
        <v>1.75</v>
      </c>
      <c r="G20" s="51">
        <v>244</v>
      </c>
      <c r="H20" s="206">
        <v>205</v>
      </c>
      <c r="I20" s="322"/>
      <c r="J20" s="160"/>
      <c r="K20" s="65"/>
      <c r="L20" s="49"/>
      <c r="M20" s="441"/>
      <c r="N20" s="52"/>
      <c r="O20" s="54">
        <v>4677</v>
      </c>
      <c r="P20" s="441">
        <v>14</v>
      </c>
      <c r="Q20" s="52">
        <v>38</v>
      </c>
      <c r="R20" s="23">
        <f t="shared" si="13"/>
        <v>102</v>
      </c>
      <c r="S20" s="24">
        <f t="shared" si="13"/>
        <v>267</v>
      </c>
      <c r="T20" s="62"/>
      <c r="U20" s="62"/>
      <c r="V20" s="62"/>
      <c r="W20" s="114">
        <f t="shared" ca="1" si="6"/>
        <v>141921</v>
      </c>
      <c r="X20" s="115">
        <f ca="1">IFERROR(('Main Tab'!$D$10-W20)/'Main Tab'!$D$10,1)</f>
        <v>0.20093126435746136</v>
      </c>
      <c r="Y20" s="110"/>
      <c r="Z20" s="221">
        <v>2</v>
      </c>
      <c r="AA20" s="49">
        <v>8491701</v>
      </c>
      <c r="AB20" s="49" t="s">
        <v>366</v>
      </c>
      <c r="AC20" s="441">
        <v>196.73</v>
      </c>
      <c r="AD20" s="104">
        <v>14609002</v>
      </c>
      <c r="AE20" s="106">
        <v>45.5</v>
      </c>
      <c r="AF20" s="108">
        <v>1E-3</v>
      </c>
      <c r="AI20" s="83">
        <f t="shared" ca="1" si="15"/>
        <v>43599.54166666665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14</v>
      </c>
      <c r="AQ20" s="81">
        <f t="shared" si="0"/>
        <v>38</v>
      </c>
      <c r="AR20" s="81">
        <f t="shared" si="1"/>
        <v>4677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1.75</v>
      </c>
      <c r="AW20" s="81">
        <f t="shared" si="3"/>
        <v>244</v>
      </c>
      <c r="AX20" s="81">
        <f t="shared" si="3"/>
        <v>205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618</v>
      </c>
      <c r="BC20" s="81">
        <f t="shared" si="5"/>
        <v>205</v>
      </c>
      <c r="BD20" s="81">
        <f t="shared" si="10"/>
        <v>1E-3</v>
      </c>
      <c r="BE20" s="81">
        <f t="shared" si="11"/>
        <v>45.5</v>
      </c>
      <c r="BF20" s="84" t="str">
        <f t="shared" si="12"/>
        <v>Ticket No: 8491701 196.73 bbls sold</v>
      </c>
    </row>
    <row r="21" spans="2:58" x14ac:dyDescent="0.25">
      <c r="B21" s="189">
        <f t="shared" ca="1" si="14"/>
        <v>43599.583333333314</v>
      </c>
      <c r="C21" s="205"/>
      <c r="D21" s="441">
        <v>620</v>
      </c>
      <c r="E21" s="51">
        <v>48</v>
      </c>
      <c r="F21" s="441">
        <v>1.75</v>
      </c>
      <c r="G21" s="51">
        <v>252</v>
      </c>
      <c r="H21" s="206">
        <v>206</v>
      </c>
      <c r="I21" s="322"/>
      <c r="J21" s="160"/>
      <c r="K21" s="65"/>
      <c r="L21" s="49"/>
      <c r="M21" s="441"/>
      <c r="N21" s="52"/>
      <c r="O21" s="54">
        <v>4989</v>
      </c>
      <c r="P21" s="441">
        <v>17</v>
      </c>
      <c r="Q21" s="52">
        <v>38</v>
      </c>
      <c r="R21" s="23">
        <f t="shared" si="13"/>
        <v>119</v>
      </c>
      <c r="S21" s="24">
        <f t="shared" si="13"/>
        <v>305</v>
      </c>
      <c r="T21" s="62"/>
      <c r="U21" s="62"/>
      <c r="V21" s="62"/>
      <c r="W21" s="114">
        <f t="shared" ca="1" si="6"/>
        <v>141883</v>
      </c>
      <c r="X21" s="115">
        <f ca="1">IFERROR(('Main Tab'!$D$10-W21)/'Main Tab'!$D$10,1)</f>
        <v>0.20114521868384308</v>
      </c>
      <c r="Y21" s="110"/>
      <c r="Z21" s="221">
        <v>3</v>
      </c>
      <c r="AA21" s="49"/>
      <c r="AB21" s="49"/>
      <c r="AC21" s="441"/>
      <c r="AD21" s="104"/>
      <c r="AE21" s="106"/>
      <c r="AF21" s="108"/>
      <c r="AI21" s="83">
        <f t="shared" ca="1" si="15"/>
        <v>43599.583333333314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17</v>
      </c>
      <c r="AQ21" s="81">
        <f t="shared" si="0"/>
        <v>38</v>
      </c>
      <c r="AR21" s="81">
        <f t="shared" si="1"/>
        <v>4989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1.75</v>
      </c>
      <c r="AW21" s="81">
        <f t="shared" si="3"/>
        <v>252</v>
      </c>
      <c r="AX21" s="81">
        <f t="shared" si="3"/>
        <v>206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620</v>
      </c>
      <c r="BC21" s="81">
        <f t="shared" si="5"/>
        <v>206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43599.624999999978</v>
      </c>
      <c r="C22" s="205"/>
      <c r="D22" s="441">
        <v>625</v>
      </c>
      <c r="E22" s="51">
        <v>48</v>
      </c>
      <c r="F22" s="441">
        <v>1.75</v>
      </c>
      <c r="G22" s="51">
        <v>248</v>
      </c>
      <c r="H22" s="206">
        <v>206</v>
      </c>
      <c r="I22" s="322"/>
      <c r="J22" s="160"/>
      <c r="K22" s="65"/>
      <c r="L22" s="49"/>
      <c r="M22" s="441"/>
      <c r="N22" s="52"/>
      <c r="O22" s="54">
        <v>4454</v>
      </c>
      <c r="P22" s="441">
        <v>15</v>
      </c>
      <c r="Q22" s="52">
        <v>39</v>
      </c>
      <c r="R22" s="23">
        <f t="shared" si="13"/>
        <v>134</v>
      </c>
      <c r="S22" s="24">
        <f t="shared" si="13"/>
        <v>344</v>
      </c>
      <c r="T22" s="62"/>
      <c r="U22" s="62"/>
      <c r="V22" s="62"/>
      <c r="W22" s="114">
        <f t="shared" ca="1" si="6"/>
        <v>141844</v>
      </c>
      <c r="X22" s="115">
        <f ca="1">IFERROR(('Main Tab'!$D$10-W22)/'Main Tab'!$D$10,1)</f>
        <v>0.20136480338723481</v>
      </c>
      <c r="Y22" s="110"/>
      <c r="Z22" s="221">
        <v>3</v>
      </c>
      <c r="AA22" s="49"/>
      <c r="AB22" s="49"/>
      <c r="AC22" s="441"/>
      <c r="AD22" s="104"/>
      <c r="AE22" s="106"/>
      <c r="AF22" s="108"/>
      <c r="AI22" s="83">
        <f t="shared" ca="1" si="15"/>
        <v>43599.624999999978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15</v>
      </c>
      <c r="AQ22" s="81">
        <f t="shared" si="0"/>
        <v>39</v>
      </c>
      <c r="AR22" s="81">
        <f t="shared" si="1"/>
        <v>4454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1.75</v>
      </c>
      <c r="AW22" s="81">
        <f t="shared" si="3"/>
        <v>248</v>
      </c>
      <c r="AX22" s="81">
        <f t="shared" si="3"/>
        <v>206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625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43599.666666666642</v>
      </c>
      <c r="C23" s="205"/>
      <c r="D23" s="441">
        <v>628</v>
      </c>
      <c r="E23" s="51">
        <v>48</v>
      </c>
      <c r="F23" s="441">
        <v>1.75</v>
      </c>
      <c r="G23" s="51">
        <v>252</v>
      </c>
      <c r="H23" s="206">
        <v>206</v>
      </c>
      <c r="I23" s="322"/>
      <c r="J23" s="160"/>
      <c r="K23" s="65"/>
      <c r="L23" s="49"/>
      <c r="M23" s="441"/>
      <c r="N23" s="52"/>
      <c r="O23" s="54">
        <v>4855</v>
      </c>
      <c r="P23" s="441">
        <v>15</v>
      </c>
      <c r="Q23" s="52">
        <v>38</v>
      </c>
      <c r="R23" s="23">
        <f t="shared" si="13"/>
        <v>149</v>
      </c>
      <c r="S23" s="24">
        <f t="shared" si="13"/>
        <v>382</v>
      </c>
      <c r="T23" s="62"/>
      <c r="U23" s="62"/>
      <c r="V23" s="62"/>
      <c r="W23" s="114">
        <f t="shared" ca="1" si="6"/>
        <v>141806</v>
      </c>
      <c r="X23" s="115">
        <f ca="1">IFERROR(('Main Tab'!$D$10-W23)/'Main Tab'!$D$10,1)</f>
        <v>0.2015787577136165</v>
      </c>
      <c r="Y23" s="110"/>
      <c r="Z23" s="221">
        <v>2</v>
      </c>
      <c r="AA23" s="49"/>
      <c r="AB23" s="49"/>
      <c r="AC23" s="441"/>
      <c r="AD23" s="104"/>
      <c r="AE23" s="106"/>
      <c r="AF23" s="108"/>
      <c r="AI23" s="83">
        <f t="shared" ca="1" si="15"/>
        <v>43599.666666666642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15</v>
      </c>
      <c r="AQ23" s="81">
        <f t="shared" si="0"/>
        <v>38</v>
      </c>
      <c r="AR23" s="81">
        <f t="shared" si="1"/>
        <v>4855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1.75</v>
      </c>
      <c r="AW23" s="81">
        <f t="shared" si="3"/>
        <v>252</v>
      </c>
      <c r="AX23" s="81">
        <f t="shared" si="3"/>
        <v>206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628</v>
      </c>
      <c r="BC23" s="81">
        <f t="shared" si="5"/>
        <v>206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43599.708333333307</v>
      </c>
      <c r="C24" s="205"/>
      <c r="D24" s="441">
        <v>625</v>
      </c>
      <c r="E24" s="51">
        <v>48</v>
      </c>
      <c r="F24" s="441">
        <v>1.75</v>
      </c>
      <c r="G24" s="51">
        <v>237</v>
      </c>
      <c r="H24" s="206">
        <v>207</v>
      </c>
      <c r="I24" s="322"/>
      <c r="J24" s="160"/>
      <c r="K24" s="65"/>
      <c r="L24" s="49"/>
      <c r="M24" s="441"/>
      <c r="N24" s="52"/>
      <c r="O24" s="54">
        <v>4698</v>
      </c>
      <c r="P24" s="441">
        <v>16</v>
      </c>
      <c r="Q24" s="52">
        <v>37</v>
      </c>
      <c r="R24" s="23">
        <f t="shared" si="13"/>
        <v>165</v>
      </c>
      <c r="S24" s="24">
        <f t="shared" si="13"/>
        <v>419</v>
      </c>
      <c r="T24" s="62"/>
      <c r="U24" s="62"/>
      <c r="V24" s="62"/>
      <c r="W24" s="114">
        <f t="shared" ca="1" si="6"/>
        <v>141769</v>
      </c>
      <c r="X24" s="115">
        <f ca="1">IFERROR(('Main Tab'!$D$10-W24)/'Main Tab'!$D$10,1)</f>
        <v>0.20178708166298814</v>
      </c>
      <c r="Y24" s="110"/>
      <c r="Z24" s="221">
        <v>3</v>
      </c>
      <c r="AA24" s="49"/>
      <c r="AB24" s="49"/>
      <c r="AC24" s="441"/>
      <c r="AD24" s="104"/>
      <c r="AE24" s="106"/>
      <c r="AF24" s="108"/>
      <c r="AI24" s="83">
        <f t="shared" ca="1" si="15"/>
        <v>43599.708333333307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16</v>
      </c>
      <c r="AQ24" s="81">
        <f t="shared" si="0"/>
        <v>37</v>
      </c>
      <c r="AR24" s="81">
        <f t="shared" si="1"/>
        <v>4698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1.75</v>
      </c>
      <c r="AW24" s="81">
        <f t="shared" si="3"/>
        <v>237</v>
      </c>
      <c r="AX24" s="81">
        <f t="shared" si="3"/>
        <v>207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625</v>
      </c>
      <c r="BC24" s="81">
        <f t="shared" si="5"/>
        <v>207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43599.749999999971</v>
      </c>
      <c r="C25" s="205"/>
      <c r="D25" s="441">
        <v>625</v>
      </c>
      <c r="E25" s="51">
        <v>48</v>
      </c>
      <c r="F25" s="441">
        <v>1.75</v>
      </c>
      <c r="G25" s="51">
        <v>245</v>
      </c>
      <c r="H25" s="206">
        <v>206</v>
      </c>
      <c r="I25" s="322"/>
      <c r="J25" s="160"/>
      <c r="K25" s="65"/>
      <c r="L25" s="49"/>
      <c r="M25" s="441"/>
      <c r="N25" s="52"/>
      <c r="O25" s="54">
        <v>4755</v>
      </c>
      <c r="P25" s="441">
        <v>15</v>
      </c>
      <c r="Q25" s="52">
        <v>38</v>
      </c>
      <c r="R25" s="23">
        <f t="shared" si="13"/>
        <v>180</v>
      </c>
      <c r="S25" s="24">
        <f t="shared" si="13"/>
        <v>457</v>
      </c>
      <c r="T25" s="62"/>
      <c r="U25" s="62"/>
      <c r="V25" s="62"/>
      <c r="W25" s="114">
        <f t="shared" ca="1" si="6"/>
        <v>141731</v>
      </c>
      <c r="X25" s="115">
        <f ca="1">IFERROR(('Main Tab'!$D$10-W25)/'Main Tab'!$D$10,1)</f>
        <v>0.20200103598936986</v>
      </c>
      <c r="Y25" s="110"/>
      <c r="Z25" s="221">
        <v>3</v>
      </c>
      <c r="AA25" s="49"/>
      <c r="AB25" s="49"/>
      <c r="AC25" s="441"/>
      <c r="AD25" s="104"/>
      <c r="AE25" s="106"/>
      <c r="AF25" s="108"/>
      <c r="AI25" s="83">
        <f t="shared" ca="1" si="15"/>
        <v>43599.749999999971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15</v>
      </c>
      <c r="AQ25" s="81">
        <f t="shared" si="0"/>
        <v>38</v>
      </c>
      <c r="AR25" s="81">
        <f t="shared" si="1"/>
        <v>4755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1.75</v>
      </c>
      <c r="AW25" s="81">
        <f t="shared" si="3"/>
        <v>245</v>
      </c>
      <c r="AX25" s="81">
        <f t="shared" si="3"/>
        <v>206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625</v>
      </c>
      <c r="BC25" s="81">
        <f t="shared" si="5"/>
        <v>206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43599.791666666635</v>
      </c>
      <c r="C26" s="205"/>
      <c r="D26" s="441">
        <v>623</v>
      </c>
      <c r="E26" s="196">
        <v>48</v>
      </c>
      <c r="F26" s="196">
        <v>1.75</v>
      </c>
      <c r="G26" s="51">
        <v>217</v>
      </c>
      <c r="H26" s="206">
        <v>205</v>
      </c>
      <c r="I26" s="322"/>
      <c r="J26" s="160"/>
      <c r="K26" s="65"/>
      <c r="L26" s="49"/>
      <c r="M26" s="441"/>
      <c r="N26" s="52"/>
      <c r="O26" s="54">
        <v>4480</v>
      </c>
      <c r="P26" s="446">
        <v>16</v>
      </c>
      <c r="Q26" s="52">
        <v>39</v>
      </c>
      <c r="R26" s="23">
        <f t="shared" si="13"/>
        <v>196</v>
      </c>
      <c r="S26" s="24">
        <f t="shared" si="13"/>
        <v>496</v>
      </c>
      <c r="T26" s="62"/>
      <c r="U26" s="62"/>
      <c r="V26" s="62"/>
      <c r="W26" s="114">
        <f t="shared" ca="1" si="6"/>
        <v>141692</v>
      </c>
      <c r="X26" s="115">
        <f ca="1">IFERROR(('Main Tab'!$D$10-W26)/'Main Tab'!$D$10,1)</f>
        <v>0.20222062069276159</v>
      </c>
      <c r="Y26" s="110"/>
      <c r="Z26" s="220">
        <v>2</v>
      </c>
      <c r="AA26" s="49"/>
      <c r="AB26" s="49"/>
      <c r="AC26" s="441"/>
      <c r="AD26" s="104"/>
      <c r="AE26" s="106"/>
      <c r="AF26" s="108"/>
      <c r="AI26" s="83">
        <f t="shared" ca="1" si="15"/>
        <v>43599.791666666635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16</v>
      </c>
      <c r="AQ26" s="81">
        <f t="shared" si="0"/>
        <v>39</v>
      </c>
      <c r="AR26" s="81">
        <f t="shared" si="1"/>
        <v>4480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1.75</v>
      </c>
      <c r="AW26" s="81">
        <f t="shared" si="3"/>
        <v>217</v>
      </c>
      <c r="AX26" s="81">
        <f t="shared" si="3"/>
        <v>205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623</v>
      </c>
      <c r="BC26" s="81">
        <f t="shared" si="5"/>
        <v>205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43599.833333333299</v>
      </c>
      <c r="C27" s="205"/>
      <c r="D27" s="441">
        <v>624</v>
      </c>
      <c r="E27" s="446">
        <v>48</v>
      </c>
      <c r="F27" s="446">
        <v>1.75</v>
      </c>
      <c r="G27" s="51">
        <v>222</v>
      </c>
      <c r="H27" s="206">
        <v>204</v>
      </c>
      <c r="I27" s="322"/>
      <c r="J27" s="160"/>
      <c r="K27" s="65"/>
      <c r="L27" s="49"/>
      <c r="M27" s="441"/>
      <c r="N27" s="52"/>
      <c r="O27" s="54">
        <v>4630</v>
      </c>
      <c r="P27" s="446">
        <v>14</v>
      </c>
      <c r="Q27" s="52">
        <v>38</v>
      </c>
      <c r="R27" s="23">
        <f t="shared" si="13"/>
        <v>210</v>
      </c>
      <c r="S27" s="24">
        <f t="shared" si="13"/>
        <v>534</v>
      </c>
      <c r="T27" s="62"/>
      <c r="U27" s="62"/>
      <c r="V27" s="62"/>
      <c r="W27" s="114">
        <f t="shared" ca="1" si="6"/>
        <v>141654</v>
      </c>
      <c r="X27" s="115">
        <f ca="1">IFERROR(('Main Tab'!$D$10-W27)/'Main Tab'!$D$10,1)</f>
        <v>0.20243457501914328</v>
      </c>
      <c r="Y27" s="110"/>
      <c r="Z27" s="221">
        <v>3</v>
      </c>
      <c r="AA27" s="49"/>
      <c r="AB27" s="49"/>
      <c r="AC27" s="441"/>
      <c r="AD27" s="104"/>
      <c r="AE27" s="106"/>
      <c r="AF27" s="108"/>
      <c r="AI27" s="83">
        <f t="shared" ca="1" si="15"/>
        <v>43599.833333333299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14</v>
      </c>
      <c r="AQ27" s="81">
        <f t="shared" si="0"/>
        <v>38</v>
      </c>
      <c r="AR27" s="81">
        <f t="shared" si="1"/>
        <v>4630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1.75</v>
      </c>
      <c r="AW27" s="81">
        <f t="shared" si="3"/>
        <v>222</v>
      </c>
      <c r="AX27" s="81">
        <f t="shared" si="3"/>
        <v>204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624</v>
      </c>
      <c r="BC27" s="81">
        <f t="shared" si="5"/>
        <v>204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43599.874999999964</v>
      </c>
      <c r="C28" s="205"/>
      <c r="D28" s="441">
        <v>606</v>
      </c>
      <c r="E28" s="446">
        <v>48</v>
      </c>
      <c r="F28" s="446">
        <v>1.75</v>
      </c>
      <c r="G28" s="51">
        <v>185</v>
      </c>
      <c r="H28" s="206">
        <v>200</v>
      </c>
      <c r="I28" s="322"/>
      <c r="J28" s="160"/>
      <c r="K28" s="65"/>
      <c r="L28" s="49"/>
      <c r="M28" s="441"/>
      <c r="N28" s="52"/>
      <c r="O28" s="54">
        <v>4096</v>
      </c>
      <c r="P28" s="446">
        <v>15</v>
      </c>
      <c r="Q28" s="52">
        <v>33</v>
      </c>
      <c r="R28" s="23">
        <f t="shared" si="13"/>
        <v>225</v>
      </c>
      <c r="S28" s="24">
        <f t="shared" si="13"/>
        <v>567</v>
      </c>
      <c r="T28" s="62"/>
      <c r="U28" s="62"/>
      <c r="V28" s="62"/>
      <c r="W28" s="114">
        <f t="shared" ca="1" si="6"/>
        <v>141621</v>
      </c>
      <c r="X28" s="115">
        <f ca="1">IFERROR(('Main Tab'!$D$10-W28)/'Main Tab'!$D$10,1)</f>
        <v>0.20262037746047476</v>
      </c>
      <c r="Y28" s="110"/>
      <c r="Z28" s="221">
        <v>3</v>
      </c>
      <c r="AA28" s="49"/>
      <c r="AB28" s="49"/>
      <c r="AC28" s="441"/>
      <c r="AD28" s="104"/>
      <c r="AE28" s="106"/>
      <c r="AF28" s="108"/>
      <c r="AI28" s="83">
        <f t="shared" ca="1" si="15"/>
        <v>43599.874999999964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15</v>
      </c>
      <c r="AQ28" s="81">
        <f t="shared" si="0"/>
        <v>33</v>
      </c>
      <c r="AR28" s="81">
        <f t="shared" si="1"/>
        <v>4096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1.75</v>
      </c>
      <c r="AW28" s="81">
        <f t="shared" si="3"/>
        <v>185</v>
      </c>
      <c r="AX28" s="81">
        <f t="shared" si="3"/>
        <v>200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606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43599.916666666628</v>
      </c>
      <c r="C29" s="205"/>
      <c r="D29" s="441">
        <v>625</v>
      </c>
      <c r="E29" s="446">
        <v>48</v>
      </c>
      <c r="F29" s="446">
        <v>1.75</v>
      </c>
      <c r="G29" s="51">
        <v>248</v>
      </c>
      <c r="H29" s="206">
        <v>202</v>
      </c>
      <c r="I29" s="322"/>
      <c r="J29" s="160"/>
      <c r="K29" s="65"/>
      <c r="L29" s="49"/>
      <c r="M29" s="441"/>
      <c r="N29" s="52"/>
      <c r="O29" s="54">
        <v>4764</v>
      </c>
      <c r="P29" s="446">
        <v>14</v>
      </c>
      <c r="Q29" s="52">
        <v>31</v>
      </c>
      <c r="R29" s="23">
        <f t="shared" si="13"/>
        <v>239</v>
      </c>
      <c r="S29" s="24">
        <f t="shared" si="13"/>
        <v>598</v>
      </c>
      <c r="T29" s="62"/>
      <c r="U29" s="62"/>
      <c r="V29" s="62"/>
      <c r="W29" s="114">
        <f t="shared" ca="1" si="6"/>
        <v>141590</v>
      </c>
      <c r="X29" s="115">
        <f ca="1">IFERROR(('Main Tab'!$D$10-W29)/'Main Tab'!$D$10,1)</f>
        <v>0.20279491914778613</v>
      </c>
      <c r="Y29" s="110"/>
      <c r="Z29" s="221">
        <v>3</v>
      </c>
      <c r="AA29" s="49"/>
      <c r="AB29" s="49"/>
      <c r="AC29" s="441"/>
      <c r="AD29" s="104"/>
      <c r="AE29" s="106"/>
      <c r="AF29" s="108"/>
      <c r="AI29" s="83">
        <f t="shared" ca="1" si="15"/>
        <v>43599.916666666628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14</v>
      </c>
      <c r="AQ29" s="81">
        <f t="shared" si="0"/>
        <v>31</v>
      </c>
      <c r="AR29" s="81">
        <f t="shared" si="1"/>
        <v>4764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1.75</v>
      </c>
      <c r="AW29" s="81">
        <f t="shared" si="3"/>
        <v>248</v>
      </c>
      <c r="AX29" s="81">
        <f t="shared" si="3"/>
        <v>202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625</v>
      </c>
      <c r="BC29" s="81">
        <f t="shared" si="5"/>
        <v>202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43599.958333333292</v>
      </c>
      <c r="C30" s="205"/>
      <c r="D30" s="441">
        <v>598</v>
      </c>
      <c r="E30" s="51">
        <v>48</v>
      </c>
      <c r="F30" s="446">
        <v>1.75</v>
      </c>
      <c r="G30" s="51">
        <v>277</v>
      </c>
      <c r="H30" s="206">
        <v>206</v>
      </c>
      <c r="I30" s="322"/>
      <c r="J30" s="160"/>
      <c r="K30" s="65"/>
      <c r="L30" s="49"/>
      <c r="M30" s="441"/>
      <c r="N30" s="52"/>
      <c r="O30" s="54">
        <v>5071</v>
      </c>
      <c r="P30" s="446">
        <v>13</v>
      </c>
      <c r="Q30" s="52">
        <v>31</v>
      </c>
      <c r="R30" s="23">
        <f t="shared" si="13"/>
        <v>252</v>
      </c>
      <c r="S30" s="24">
        <f t="shared" si="13"/>
        <v>629</v>
      </c>
      <c r="T30" s="62"/>
      <c r="U30" s="62"/>
      <c r="V30" s="62"/>
      <c r="W30" s="114">
        <f t="shared" ca="1" si="6"/>
        <v>141559</v>
      </c>
      <c r="X30" s="115">
        <f ca="1">IFERROR(('Main Tab'!$D$10-W30)/'Main Tab'!$D$10,1)</f>
        <v>0.20296946083509751</v>
      </c>
      <c r="Y30" s="110"/>
      <c r="Z30" s="221">
        <v>2</v>
      </c>
      <c r="AA30" s="49"/>
      <c r="AB30" s="49"/>
      <c r="AC30" s="441"/>
      <c r="AD30" s="104"/>
      <c r="AE30" s="106"/>
      <c r="AF30" s="108"/>
      <c r="AI30" s="83">
        <f t="shared" ca="1" si="15"/>
        <v>43599.958333333292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13</v>
      </c>
      <c r="AQ30" s="81">
        <f t="shared" si="0"/>
        <v>31</v>
      </c>
      <c r="AR30" s="81">
        <f t="shared" si="1"/>
        <v>5071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1.75</v>
      </c>
      <c r="AW30" s="81">
        <f t="shared" si="3"/>
        <v>277</v>
      </c>
      <c r="AX30" s="81">
        <f t="shared" si="3"/>
        <v>206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598</v>
      </c>
      <c r="BC30" s="81">
        <f t="shared" si="5"/>
        <v>206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43599.999999999956</v>
      </c>
      <c r="C31" s="205"/>
      <c r="D31" s="441">
        <v>622</v>
      </c>
      <c r="E31" s="51">
        <v>48</v>
      </c>
      <c r="F31" s="446">
        <v>1.75</v>
      </c>
      <c r="G31" s="51">
        <v>246</v>
      </c>
      <c r="H31" s="206">
        <v>202</v>
      </c>
      <c r="I31" s="322"/>
      <c r="J31" s="160"/>
      <c r="K31" s="65"/>
      <c r="L31" s="49"/>
      <c r="M31" s="441"/>
      <c r="N31" s="52"/>
      <c r="O31" s="54">
        <v>4736</v>
      </c>
      <c r="P31" s="446">
        <v>12</v>
      </c>
      <c r="Q31" s="52">
        <v>33</v>
      </c>
      <c r="R31" s="23">
        <f t="shared" si="13"/>
        <v>264</v>
      </c>
      <c r="S31" s="24">
        <f t="shared" si="13"/>
        <v>662</v>
      </c>
      <c r="T31" s="62"/>
      <c r="U31" s="62"/>
      <c r="V31" s="62"/>
      <c r="W31" s="114">
        <f t="shared" ca="1" si="6"/>
        <v>141526</v>
      </c>
      <c r="X31" s="115">
        <f ca="1">IFERROR(('Main Tab'!$D$10-W31)/'Main Tab'!$D$10,1)</f>
        <v>0.20315526327642899</v>
      </c>
      <c r="Y31" s="110"/>
      <c r="Z31" s="221">
        <v>2</v>
      </c>
      <c r="AA31" s="49"/>
      <c r="AB31" s="49"/>
      <c r="AC31" s="441"/>
      <c r="AD31" s="104"/>
      <c r="AE31" s="106"/>
      <c r="AF31" s="108"/>
      <c r="AI31" s="83">
        <f t="shared" ca="1" si="15"/>
        <v>43599.999999999956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12</v>
      </c>
      <c r="AQ31" s="81">
        <f t="shared" si="0"/>
        <v>33</v>
      </c>
      <c r="AR31" s="81">
        <f t="shared" si="1"/>
        <v>4736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1.75</v>
      </c>
      <c r="AW31" s="81">
        <f t="shared" si="3"/>
        <v>246</v>
      </c>
      <c r="AX31" s="81">
        <f t="shared" si="3"/>
        <v>202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622</v>
      </c>
      <c r="BC31" s="81">
        <f t="shared" si="5"/>
        <v>202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43600.041666666621</v>
      </c>
      <c r="C32" s="205"/>
      <c r="D32" s="441">
        <v>596</v>
      </c>
      <c r="E32" s="51">
        <v>48</v>
      </c>
      <c r="F32" s="446">
        <v>1.75</v>
      </c>
      <c r="G32" s="51">
        <v>251</v>
      </c>
      <c r="H32" s="206">
        <v>204</v>
      </c>
      <c r="I32" s="322"/>
      <c r="J32" s="160"/>
      <c r="K32" s="65"/>
      <c r="L32" s="49"/>
      <c r="M32" s="441"/>
      <c r="N32" s="52"/>
      <c r="O32" s="54">
        <v>4918</v>
      </c>
      <c r="P32" s="446">
        <v>12</v>
      </c>
      <c r="Q32" s="52">
        <v>31</v>
      </c>
      <c r="R32" s="23">
        <f t="shared" ref="R32:S37" si="16">P32+R31</f>
        <v>276</v>
      </c>
      <c r="S32" s="24">
        <f t="shared" si="16"/>
        <v>693</v>
      </c>
      <c r="T32" s="62"/>
      <c r="U32" s="62"/>
      <c r="V32" s="62"/>
      <c r="W32" s="114">
        <f t="shared" ca="1" si="6"/>
        <v>141495</v>
      </c>
      <c r="X32" s="115">
        <f ca="1">IFERROR(('Main Tab'!$D$10-W32)/'Main Tab'!$D$10,1)</f>
        <v>0.20332980496374037</v>
      </c>
      <c r="Y32" s="110" t="s">
        <v>367</v>
      </c>
      <c r="Z32" s="221">
        <v>2</v>
      </c>
      <c r="AA32" s="49"/>
      <c r="AB32" s="49"/>
      <c r="AC32" s="441"/>
      <c r="AD32" s="104"/>
      <c r="AE32" s="106"/>
      <c r="AF32" s="108"/>
      <c r="AI32" s="83">
        <f t="shared" ca="1" si="15"/>
        <v>43600.041666666621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Water Pumped-439</v>
      </c>
      <c r="AP32" s="81">
        <f t="shared" si="0"/>
        <v>12</v>
      </c>
      <c r="AQ32" s="81">
        <f t="shared" si="0"/>
        <v>31</v>
      </c>
      <c r="AR32" s="81">
        <f t="shared" si="1"/>
        <v>4918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1.75</v>
      </c>
      <c r="AW32" s="81">
        <f t="shared" si="3"/>
        <v>251</v>
      </c>
      <c r="AX32" s="81">
        <f t="shared" si="3"/>
        <v>204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596</v>
      </c>
      <c r="BC32" s="81">
        <f t="shared" si="5"/>
        <v>204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43600.083333333285</v>
      </c>
      <c r="C33" s="205"/>
      <c r="D33" s="441">
        <v>599</v>
      </c>
      <c r="E33" s="51">
        <v>48</v>
      </c>
      <c r="F33" s="446">
        <v>1.75</v>
      </c>
      <c r="G33" s="51">
        <v>271</v>
      </c>
      <c r="H33" s="206">
        <v>205</v>
      </c>
      <c r="I33" s="322"/>
      <c r="J33" s="160"/>
      <c r="K33" s="65"/>
      <c r="L33" s="49"/>
      <c r="M33" s="441"/>
      <c r="N33" s="52"/>
      <c r="O33" s="54">
        <v>4990</v>
      </c>
      <c r="P33" s="446">
        <v>15</v>
      </c>
      <c r="Q33" s="52">
        <v>33</v>
      </c>
      <c r="R33" s="23">
        <f t="shared" si="16"/>
        <v>291</v>
      </c>
      <c r="S33" s="24">
        <f t="shared" si="16"/>
        <v>726</v>
      </c>
      <c r="T33" s="62"/>
      <c r="U33" s="62"/>
      <c r="V33" s="62"/>
      <c r="W33" s="114">
        <f t="shared" ca="1" si="6"/>
        <v>141462</v>
      </c>
      <c r="X33" s="115">
        <f ca="1">IFERROR(('Main Tab'!$D$10-W33)/'Main Tab'!$D$10,1)</f>
        <v>0.20351560740507185</v>
      </c>
      <c r="Y33" s="110" t="s">
        <v>368</v>
      </c>
      <c r="Z33" s="221">
        <v>3</v>
      </c>
      <c r="AA33" s="49"/>
      <c r="AB33" s="49"/>
      <c r="AC33" s="441"/>
      <c r="AD33" s="104"/>
      <c r="AE33" s="106"/>
      <c r="AF33" s="108"/>
      <c r="AI33" s="83">
        <f t="shared" ca="1" si="15"/>
        <v>43600.083333333285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Accum-163026</v>
      </c>
      <c r="AP33" s="81">
        <f t="shared" si="0"/>
        <v>15</v>
      </c>
      <c r="AQ33" s="81">
        <f t="shared" si="0"/>
        <v>33</v>
      </c>
      <c r="AR33" s="81">
        <f t="shared" si="1"/>
        <v>4990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1.75</v>
      </c>
      <c r="AW33" s="81">
        <f t="shared" si="3"/>
        <v>271</v>
      </c>
      <c r="AX33" s="81">
        <f t="shared" si="3"/>
        <v>205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599</v>
      </c>
      <c r="BC33" s="81">
        <f t="shared" si="5"/>
        <v>205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43600.124999999949</v>
      </c>
      <c r="C34" s="205"/>
      <c r="D34" s="441">
        <v>615</v>
      </c>
      <c r="E34" s="51">
        <v>48</v>
      </c>
      <c r="F34" s="446">
        <v>1.75</v>
      </c>
      <c r="G34" s="51">
        <v>207</v>
      </c>
      <c r="H34" s="206">
        <v>198</v>
      </c>
      <c r="I34" s="322"/>
      <c r="J34" s="160"/>
      <c r="K34" s="65"/>
      <c r="L34" s="49"/>
      <c r="M34" s="441"/>
      <c r="N34" s="52"/>
      <c r="O34" s="54">
        <v>4457</v>
      </c>
      <c r="P34" s="446">
        <v>15</v>
      </c>
      <c r="Q34" s="52">
        <v>32</v>
      </c>
      <c r="R34" s="23">
        <f t="shared" si="16"/>
        <v>306</v>
      </c>
      <c r="S34" s="24">
        <f t="shared" si="16"/>
        <v>758</v>
      </c>
      <c r="T34" s="62"/>
      <c r="U34" s="62"/>
      <c r="V34" s="62"/>
      <c r="W34" s="114">
        <f t="shared" ca="1" si="6"/>
        <v>141430</v>
      </c>
      <c r="X34" s="115">
        <f ca="1">IFERROR(('Main Tab'!$D$10-W34)/'Main Tab'!$D$10,1)</f>
        <v>0.20369577946939327</v>
      </c>
      <c r="Y34" s="110" t="s">
        <v>369</v>
      </c>
      <c r="Z34" s="221">
        <v>3</v>
      </c>
      <c r="AA34" s="49"/>
      <c r="AB34" s="49"/>
      <c r="AC34" s="441"/>
      <c r="AD34" s="104"/>
      <c r="AE34" s="106"/>
      <c r="AF34" s="108"/>
      <c r="AI34" s="83">
        <f t="shared" ca="1" si="15"/>
        <v>43600.124999999949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#1- 1'4"   OT #2-   8'0</v>
      </c>
      <c r="AP34" s="81">
        <f t="shared" si="0"/>
        <v>15</v>
      </c>
      <c r="AQ34" s="81">
        <f t="shared" si="0"/>
        <v>32</v>
      </c>
      <c r="AR34" s="81">
        <f t="shared" si="1"/>
        <v>4457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1.75</v>
      </c>
      <c r="AW34" s="81">
        <f t="shared" si="3"/>
        <v>207</v>
      </c>
      <c r="AX34" s="81">
        <f t="shared" si="3"/>
        <v>198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615</v>
      </c>
      <c r="BC34" s="81">
        <f t="shared" si="5"/>
        <v>198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43600.166666666613</v>
      </c>
      <c r="C35" s="205"/>
      <c r="D35" s="441">
        <v>611</v>
      </c>
      <c r="E35" s="51">
        <v>48</v>
      </c>
      <c r="F35" s="446">
        <v>1.75</v>
      </c>
      <c r="G35" s="51">
        <v>192</v>
      </c>
      <c r="H35" s="206">
        <v>198</v>
      </c>
      <c r="I35" s="322"/>
      <c r="J35" s="160"/>
      <c r="K35" s="65"/>
      <c r="L35" s="49"/>
      <c r="M35" s="441"/>
      <c r="N35" s="52"/>
      <c r="O35" s="54">
        <v>4170</v>
      </c>
      <c r="P35" s="446">
        <v>12</v>
      </c>
      <c r="Q35" s="52">
        <v>31</v>
      </c>
      <c r="R35" s="23">
        <f t="shared" si="16"/>
        <v>318</v>
      </c>
      <c r="S35" s="24">
        <f t="shared" si="16"/>
        <v>789</v>
      </c>
      <c r="T35" s="62"/>
      <c r="U35" s="62"/>
      <c r="V35" s="62"/>
      <c r="W35" s="114">
        <f t="shared" ca="1" si="6"/>
        <v>141399</v>
      </c>
      <c r="X35" s="115">
        <f ca="1">IFERROR(('Main Tab'!$D$10-W35)/'Main Tab'!$D$10,1)</f>
        <v>0.20387032115670464</v>
      </c>
      <c r="Y35" s="110" t="s">
        <v>370</v>
      </c>
      <c r="Z35" s="221">
        <v>2</v>
      </c>
      <c r="AA35" s="49"/>
      <c r="AB35" s="49"/>
      <c r="AC35" s="441"/>
      <c r="AD35" s="104"/>
      <c r="AE35" s="106"/>
      <c r="AF35" s="108"/>
      <c r="AI35" s="83">
        <f t="shared" ca="1" si="15"/>
        <v>43600.166666666613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 xml:space="preserve">H20 Meter-  37471 </v>
      </c>
      <c r="AP35" s="81">
        <f t="shared" si="0"/>
        <v>12</v>
      </c>
      <c r="AQ35" s="81">
        <f t="shared" si="0"/>
        <v>31</v>
      </c>
      <c r="AR35" s="81">
        <f t="shared" si="1"/>
        <v>4170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1.75</v>
      </c>
      <c r="AW35" s="81">
        <f t="shared" si="3"/>
        <v>192</v>
      </c>
      <c r="AX35" s="81">
        <f t="shared" si="3"/>
        <v>198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611</v>
      </c>
      <c r="BC35" s="81">
        <f t="shared" si="5"/>
        <v>198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43600.208333333278</v>
      </c>
      <c r="C36" s="205"/>
      <c r="D36" s="441">
        <v>618</v>
      </c>
      <c r="E36" s="51">
        <v>48</v>
      </c>
      <c r="F36" s="446">
        <v>1.75</v>
      </c>
      <c r="G36" s="51">
        <v>214</v>
      </c>
      <c r="H36" s="206">
        <v>199</v>
      </c>
      <c r="I36" s="322"/>
      <c r="J36" s="160"/>
      <c r="K36" s="65"/>
      <c r="L36" s="49"/>
      <c r="M36" s="441"/>
      <c r="N36" s="52"/>
      <c r="O36" s="54">
        <v>4406</v>
      </c>
      <c r="P36" s="446">
        <v>15</v>
      </c>
      <c r="Q36" s="52">
        <v>32</v>
      </c>
      <c r="R36" s="23">
        <f t="shared" si="16"/>
        <v>333</v>
      </c>
      <c r="S36" s="24">
        <f t="shared" si="16"/>
        <v>821</v>
      </c>
      <c r="T36" s="62"/>
      <c r="U36" s="62"/>
      <c r="V36" s="62"/>
      <c r="W36" s="114">
        <f t="shared" ca="1" si="6"/>
        <v>141367</v>
      </c>
      <c r="X36" s="115">
        <f ca="1">IFERROR(('Main Tab'!$D$10-W36)/'Main Tab'!$D$10,1)</f>
        <v>0.20405049322102609</v>
      </c>
      <c r="Y36" s="110"/>
      <c r="Z36" s="221">
        <v>3</v>
      </c>
      <c r="AA36" s="49"/>
      <c r="AB36" s="49"/>
      <c r="AC36" s="441"/>
      <c r="AD36" s="104"/>
      <c r="AE36" s="106"/>
      <c r="AF36" s="108"/>
      <c r="AI36" s="83">
        <f t="shared" ca="1" si="15"/>
        <v>43600.208333333278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15</v>
      </c>
      <c r="AQ36" s="81">
        <f t="shared" si="0"/>
        <v>32</v>
      </c>
      <c r="AR36" s="81">
        <f t="shared" si="1"/>
        <v>4406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1.75</v>
      </c>
      <c r="AW36" s="81">
        <f t="shared" si="3"/>
        <v>214</v>
      </c>
      <c r="AX36" s="81">
        <f t="shared" si="3"/>
        <v>199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618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43600.249999999942</v>
      </c>
      <c r="C37" s="207"/>
      <c r="D37" s="208">
        <v>612</v>
      </c>
      <c r="E37" s="51">
        <v>48</v>
      </c>
      <c r="F37" s="446">
        <v>1.75</v>
      </c>
      <c r="G37" s="209">
        <v>319</v>
      </c>
      <c r="H37" s="216">
        <v>204</v>
      </c>
      <c r="I37" s="323"/>
      <c r="J37" s="161"/>
      <c r="K37" s="66"/>
      <c r="L37" s="55"/>
      <c r="M37" s="445"/>
      <c r="N37" s="58"/>
      <c r="O37" s="60">
        <v>5404</v>
      </c>
      <c r="P37" s="445">
        <v>14</v>
      </c>
      <c r="Q37" s="58">
        <v>33</v>
      </c>
      <c r="R37" s="25">
        <f t="shared" si="16"/>
        <v>347</v>
      </c>
      <c r="S37" s="26">
        <f t="shared" si="16"/>
        <v>854</v>
      </c>
      <c r="T37" s="63"/>
      <c r="U37" s="63"/>
      <c r="V37" s="63"/>
      <c r="W37" s="116">
        <f t="shared" ca="1" si="6"/>
        <v>141334</v>
      </c>
      <c r="X37" s="117">
        <f ca="1">IFERROR(('Main Tab'!$D$10-W37)/'Main Tab'!$D$10,1)</f>
        <v>0.20423629566235754</v>
      </c>
      <c r="Y37" s="111"/>
      <c r="Z37" s="221">
        <v>3</v>
      </c>
      <c r="AA37" s="55"/>
      <c r="AB37" s="55"/>
      <c r="AC37" s="445"/>
      <c r="AD37" s="105"/>
      <c r="AE37" s="107"/>
      <c r="AF37" s="109"/>
      <c r="AI37" s="85">
        <f t="shared" ca="1" si="15"/>
        <v>43600.249999999942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14</v>
      </c>
      <c r="AQ37" s="86">
        <f t="shared" si="0"/>
        <v>33</v>
      </c>
      <c r="AR37" s="86">
        <f t="shared" si="1"/>
        <v>5404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1.75</v>
      </c>
      <c r="AW37" s="86">
        <f t="shared" si="3"/>
        <v>319</v>
      </c>
      <c r="AX37" s="86">
        <f t="shared" si="3"/>
        <v>204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612</v>
      </c>
      <c r="BC37" s="86">
        <f t="shared" si="5"/>
        <v>204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42" t="s">
        <v>7</v>
      </c>
      <c r="D40" s="442" t="s">
        <v>117</v>
      </c>
      <c r="E40" s="442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44"/>
      <c r="E41" s="444"/>
      <c r="F41" s="622"/>
      <c r="G41" s="622"/>
      <c r="H41" s="623"/>
    </row>
    <row r="42" spans="2:58" x14ac:dyDescent="0.25">
      <c r="B42" s="54"/>
      <c r="C42" s="147"/>
      <c r="D42" s="441"/>
      <c r="E42" s="441"/>
      <c r="F42" s="612"/>
      <c r="G42" s="612"/>
      <c r="H42" s="613"/>
    </row>
    <row r="43" spans="2:58" x14ac:dyDescent="0.25">
      <c r="B43" s="54"/>
      <c r="C43" s="147"/>
      <c r="D43" s="441"/>
      <c r="E43" s="441"/>
      <c r="F43" s="612"/>
      <c r="G43" s="612"/>
      <c r="H43" s="613"/>
    </row>
    <row r="44" spans="2:58" x14ac:dyDescent="0.25">
      <c r="B44" s="54"/>
      <c r="C44" s="147"/>
      <c r="D44" s="441"/>
      <c r="E44" s="441"/>
      <c r="F44" s="612"/>
      <c r="G44" s="612"/>
      <c r="H44" s="613"/>
    </row>
    <row r="45" spans="2:58" x14ac:dyDescent="0.25">
      <c r="B45" s="54"/>
      <c r="C45" s="147"/>
      <c r="D45" s="441"/>
      <c r="E45" s="441"/>
      <c r="F45" s="612"/>
      <c r="G45" s="612"/>
      <c r="H45" s="613"/>
    </row>
    <row r="46" spans="2:58" x14ac:dyDescent="0.25">
      <c r="B46" s="54"/>
      <c r="C46" s="147"/>
      <c r="D46" s="441"/>
      <c r="E46" s="441"/>
      <c r="F46" s="612"/>
      <c r="G46" s="612"/>
      <c r="H46" s="613"/>
    </row>
    <row r="47" spans="2:58" x14ac:dyDescent="0.25">
      <c r="B47" s="54"/>
      <c r="C47" s="147"/>
      <c r="D47" s="441"/>
      <c r="E47" s="441"/>
      <c r="F47" s="612"/>
      <c r="G47" s="612"/>
      <c r="H47" s="613"/>
    </row>
    <row r="48" spans="2:58" x14ac:dyDescent="0.25">
      <c r="B48" s="54"/>
      <c r="C48" s="147"/>
      <c r="D48" s="441"/>
      <c r="E48" s="441"/>
      <c r="F48" s="612"/>
      <c r="G48" s="612"/>
      <c r="H48" s="613"/>
    </row>
    <row r="49" spans="2:8" x14ac:dyDescent="0.25">
      <c r="B49" s="54"/>
      <c r="C49" s="147"/>
      <c r="D49" s="441"/>
      <c r="E49" s="441"/>
      <c r="F49" s="612"/>
      <c r="G49" s="612"/>
      <c r="H49" s="613"/>
    </row>
    <row r="50" spans="2:8" x14ac:dyDescent="0.25">
      <c r="B50" s="54"/>
      <c r="C50" s="147"/>
      <c r="D50" s="441"/>
      <c r="E50" s="441"/>
      <c r="F50" s="612"/>
      <c r="G50" s="612"/>
      <c r="H50" s="613"/>
    </row>
    <row r="51" spans="2:8" x14ac:dyDescent="0.25">
      <c r="B51" s="54"/>
      <c r="C51" s="147"/>
      <c r="D51" s="441"/>
      <c r="E51" s="441"/>
      <c r="F51" s="612"/>
      <c r="G51" s="612"/>
      <c r="H51" s="613"/>
    </row>
    <row r="52" spans="2:8" x14ac:dyDescent="0.25">
      <c r="B52" s="54"/>
      <c r="C52" s="147"/>
      <c r="D52" s="441"/>
      <c r="E52" s="441"/>
      <c r="F52" s="612"/>
      <c r="G52" s="612"/>
      <c r="H52" s="613"/>
    </row>
    <row r="53" spans="2:8" x14ac:dyDescent="0.25">
      <c r="B53" s="54"/>
      <c r="C53" s="147"/>
      <c r="D53" s="441"/>
      <c r="E53" s="441"/>
      <c r="F53" s="612"/>
      <c r="G53" s="612"/>
      <c r="H53" s="613"/>
    </row>
    <row r="54" spans="2:8" x14ac:dyDescent="0.25">
      <c r="B54" s="54"/>
      <c r="C54" s="147"/>
      <c r="D54" s="441"/>
      <c r="E54" s="441"/>
      <c r="F54" s="612"/>
      <c r="G54" s="612"/>
      <c r="H54" s="613"/>
    </row>
    <row r="55" spans="2:8" x14ac:dyDescent="0.25">
      <c r="B55" s="54"/>
      <c r="C55" s="147"/>
      <c r="D55" s="441"/>
      <c r="E55" s="441"/>
      <c r="F55" s="612"/>
      <c r="G55" s="612"/>
      <c r="H55" s="613"/>
    </row>
    <row r="56" spans="2:8" x14ac:dyDescent="0.25">
      <c r="B56" s="54"/>
      <c r="C56" s="147"/>
      <c r="D56" s="441"/>
      <c r="E56" s="441"/>
      <c r="F56" s="612"/>
      <c r="G56" s="612"/>
      <c r="H56" s="613"/>
    </row>
    <row r="57" spans="2:8" x14ac:dyDescent="0.25">
      <c r="B57" s="54"/>
      <c r="C57" s="147"/>
      <c r="D57" s="441"/>
      <c r="E57" s="441"/>
      <c r="F57" s="612"/>
      <c r="G57" s="612"/>
      <c r="H57" s="613"/>
    </row>
    <row r="58" spans="2:8" x14ac:dyDescent="0.25">
      <c r="B58" s="54"/>
      <c r="C58" s="147"/>
      <c r="D58" s="441"/>
      <c r="E58" s="441"/>
      <c r="F58" s="612"/>
      <c r="G58" s="612"/>
      <c r="H58" s="613"/>
    </row>
    <row r="59" spans="2:8" x14ac:dyDescent="0.25">
      <c r="B59" s="54"/>
      <c r="C59" s="147"/>
      <c r="D59" s="441"/>
      <c r="E59" s="441"/>
      <c r="F59" s="612"/>
      <c r="G59" s="612"/>
      <c r="H59" s="613"/>
    </row>
    <row r="60" spans="2:8" x14ac:dyDescent="0.25">
      <c r="B60" s="54"/>
      <c r="C60" s="147"/>
      <c r="D60" s="441"/>
      <c r="E60" s="441"/>
      <c r="F60" s="612"/>
      <c r="G60" s="612"/>
      <c r="H60" s="613"/>
    </row>
    <row r="61" spans="2:8" x14ac:dyDescent="0.25">
      <c r="B61" s="54"/>
      <c r="C61" s="147"/>
      <c r="D61" s="441"/>
      <c r="E61" s="441"/>
      <c r="F61" s="612"/>
      <c r="G61" s="612"/>
      <c r="H61" s="613"/>
    </row>
    <row r="62" spans="2:8" x14ac:dyDescent="0.25">
      <c r="B62" s="54"/>
      <c r="C62" s="147"/>
      <c r="D62" s="441"/>
      <c r="E62" s="441"/>
      <c r="F62" s="612"/>
      <c r="G62" s="612"/>
      <c r="H62" s="613"/>
    </row>
    <row r="63" spans="2:8" x14ac:dyDescent="0.25">
      <c r="B63" s="54"/>
      <c r="C63" s="147"/>
      <c r="D63" s="441"/>
      <c r="E63" s="441"/>
      <c r="F63" s="612"/>
      <c r="G63" s="612"/>
      <c r="H63" s="613"/>
    </row>
    <row r="64" spans="2:8" x14ac:dyDescent="0.25">
      <c r="B64" s="54"/>
      <c r="C64" s="147"/>
      <c r="D64" s="441"/>
      <c r="E64" s="441"/>
      <c r="F64" s="612"/>
      <c r="G64" s="612"/>
      <c r="H64" s="613"/>
    </row>
    <row r="65" spans="2:8" x14ac:dyDescent="0.25">
      <c r="B65" s="54"/>
      <c r="C65" s="147"/>
      <c r="D65" s="441"/>
      <c r="E65" s="441"/>
      <c r="F65" s="612"/>
      <c r="G65" s="612"/>
      <c r="H65" s="613"/>
    </row>
    <row r="66" spans="2:8" x14ac:dyDescent="0.25">
      <c r="B66" s="54"/>
      <c r="C66" s="147"/>
      <c r="D66" s="441"/>
      <c r="E66" s="441"/>
      <c r="F66" s="612"/>
      <c r="G66" s="612"/>
      <c r="H66" s="613"/>
    </row>
    <row r="67" spans="2:8" x14ac:dyDescent="0.25">
      <c r="B67" s="54"/>
      <c r="C67" s="147"/>
      <c r="D67" s="441"/>
      <c r="E67" s="441"/>
      <c r="F67" s="612"/>
      <c r="G67" s="612"/>
      <c r="H67" s="613"/>
    </row>
    <row r="68" spans="2:8" x14ac:dyDescent="0.25">
      <c r="B68" s="54"/>
      <c r="C68" s="147"/>
      <c r="D68" s="441"/>
      <c r="E68" s="441"/>
      <c r="F68" s="612"/>
      <c r="G68" s="612"/>
      <c r="H68" s="613"/>
    </row>
    <row r="69" spans="2:8" x14ac:dyDescent="0.25">
      <c r="B69" s="54"/>
      <c r="C69" s="147"/>
      <c r="D69" s="441"/>
      <c r="E69" s="441"/>
      <c r="F69" s="612"/>
      <c r="G69" s="612"/>
      <c r="H69" s="613"/>
    </row>
    <row r="70" spans="2:8" x14ac:dyDescent="0.25">
      <c r="B70" s="54"/>
      <c r="C70" s="147"/>
      <c r="D70" s="441"/>
      <c r="E70" s="441"/>
      <c r="F70" s="612"/>
      <c r="G70" s="612"/>
      <c r="H70" s="613"/>
    </row>
    <row r="71" spans="2:8" x14ac:dyDescent="0.25">
      <c r="B71" s="54"/>
      <c r="C71" s="147"/>
      <c r="D71" s="441"/>
      <c r="E71" s="441"/>
      <c r="F71" s="612"/>
      <c r="G71" s="612"/>
      <c r="H71" s="613"/>
    </row>
    <row r="72" spans="2:8" x14ac:dyDescent="0.25">
      <c r="B72" s="54"/>
      <c r="C72" s="147"/>
      <c r="D72" s="441"/>
      <c r="E72" s="441"/>
      <c r="F72" s="612"/>
      <c r="G72" s="612"/>
      <c r="H72" s="613"/>
    </row>
    <row r="73" spans="2:8" x14ac:dyDescent="0.25">
      <c r="B73" s="54"/>
      <c r="C73" s="147"/>
      <c r="D73" s="441"/>
      <c r="E73" s="441"/>
      <c r="F73" s="612"/>
      <c r="G73" s="612"/>
      <c r="H73" s="613"/>
    </row>
    <row r="74" spans="2:8" x14ac:dyDescent="0.25">
      <c r="B74" s="54"/>
      <c r="C74" s="147"/>
      <c r="D74" s="441"/>
      <c r="E74" s="441"/>
      <c r="F74" s="612"/>
      <c r="G74" s="612"/>
      <c r="H74" s="613"/>
    </row>
    <row r="75" spans="2:8" x14ac:dyDescent="0.25">
      <c r="B75" s="54"/>
      <c r="C75" s="147"/>
      <c r="D75" s="441"/>
      <c r="E75" s="441"/>
      <c r="F75" s="612"/>
      <c r="G75" s="612"/>
      <c r="H75" s="613"/>
    </row>
    <row r="76" spans="2:8" x14ac:dyDescent="0.25">
      <c r="B76" s="54"/>
      <c r="C76" s="147"/>
      <c r="D76" s="441"/>
      <c r="E76" s="441"/>
      <c r="F76" s="612"/>
      <c r="G76" s="612"/>
      <c r="H76" s="613"/>
    </row>
    <row r="77" spans="2:8" x14ac:dyDescent="0.25">
      <c r="B77" s="54"/>
      <c r="C77" s="147"/>
      <c r="D77" s="441"/>
      <c r="E77" s="441"/>
      <c r="F77" s="612"/>
      <c r="G77" s="612"/>
      <c r="H77" s="613"/>
    </row>
    <row r="78" spans="2:8" x14ac:dyDescent="0.25">
      <c r="B78" s="54"/>
      <c r="C78" s="147"/>
      <c r="D78" s="441"/>
      <c r="E78" s="441"/>
      <c r="F78" s="612"/>
      <c r="G78" s="612"/>
      <c r="H78" s="613"/>
    </row>
    <row r="79" spans="2:8" x14ac:dyDescent="0.25">
      <c r="B79" s="54"/>
      <c r="C79" s="147"/>
      <c r="D79" s="441"/>
      <c r="E79" s="441"/>
      <c r="F79" s="612"/>
      <c r="G79" s="612"/>
      <c r="H79" s="613"/>
    </row>
    <row r="80" spans="2:8" x14ac:dyDescent="0.25">
      <c r="B80" s="54"/>
      <c r="C80" s="147"/>
      <c r="D80" s="441"/>
      <c r="E80" s="441"/>
      <c r="F80" s="612"/>
      <c r="G80" s="612"/>
      <c r="H80" s="613"/>
    </row>
    <row r="81" spans="2:8" x14ac:dyDescent="0.25">
      <c r="B81" s="54"/>
      <c r="C81" s="147"/>
      <c r="D81" s="441"/>
      <c r="E81" s="441"/>
      <c r="F81" s="612"/>
      <c r="G81" s="612"/>
      <c r="H81" s="613"/>
    </row>
    <row r="82" spans="2:8" x14ac:dyDescent="0.25">
      <c r="B82" s="54"/>
      <c r="C82" s="147"/>
      <c r="D82" s="441"/>
      <c r="E82" s="441"/>
      <c r="F82" s="612"/>
      <c r="G82" s="612"/>
      <c r="H82" s="613"/>
    </row>
    <row r="83" spans="2:8" x14ac:dyDescent="0.25">
      <c r="B83" s="54"/>
      <c r="C83" s="147"/>
      <c r="D83" s="441"/>
      <c r="E83" s="441"/>
      <c r="F83" s="612"/>
      <c r="G83" s="612"/>
      <c r="H83" s="613"/>
    </row>
    <row r="84" spans="2:8" x14ac:dyDescent="0.25">
      <c r="B84" s="54"/>
      <c r="C84" s="147"/>
      <c r="D84" s="441"/>
      <c r="E84" s="441"/>
      <c r="F84" s="612"/>
      <c r="G84" s="612"/>
      <c r="H84" s="613"/>
    </row>
    <row r="85" spans="2:8" x14ac:dyDescent="0.25">
      <c r="B85" s="54"/>
      <c r="C85" s="147"/>
      <c r="D85" s="441"/>
      <c r="E85" s="441"/>
      <c r="F85" s="612"/>
      <c r="G85" s="612"/>
      <c r="H85" s="613"/>
    </row>
    <row r="86" spans="2:8" x14ac:dyDescent="0.25">
      <c r="B86" s="54"/>
      <c r="C86" s="147"/>
      <c r="D86" s="441"/>
      <c r="E86" s="441"/>
      <c r="F86" s="612"/>
      <c r="G86" s="612"/>
      <c r="H86" s="613"/>
    </row>
    <row r="87" spans="2:8" x14ac:dyDescent="0.25">
      <c r="B87" s="54"/>
      <c r="C87" s="147"/>
      <c r="D87" s="441"/>
      <c r="E87" s="441"/>
      <c r="F87" s="612"/>
      <c r="G87" s="612"/>
      <c r="H87" s="613"/>
    </row>
    <row r="88" spans="2:8" x14ac:dyDescent="0.25">
      <c r="B88" s="54"/>
      <c r="C88" s="147"/>
      <c r="D88" s="441"/>
      <c r="E88" s="441"/>
      <c r="F88" s="612"/>
      <c r="G88" s="612"/>
      <c r="H88" s="613"/>
    </row>
    <row r="89" spans="2:8" x14ac:dyDescent="0.25">
      <c r="B89" s="54"/>
      <c r="C89" s="147"/>
      <c r="D89" s="441"/>
      <c r="E89" s="441"/>
      <c r="F89" s="612"/>
      <c r="G89" s="612"/>
      <c r="H89" s="613"/>
    </row>
    <row r="90" spans="2:8" x14ac:dyDescent="0.25">
      <c r="B90" s="54"/>
      <c r="C90" s="147"/>
      <c r="D90" s="441"/>
      <c r="E90" s="441"/>
      <c r="F90" s="612"/>
      <c r="G90" s="612"/>
      <c r="H90" s="613"/>
    </row>
    <row r="91" spans="2:8" x14ac:dyDescent="0.25">
      <c r="B91" s="54"/>
      <c r="C91" s="147"/>
      <c r="D91" s="441"/>
      <c r="E91" s="441"/>
      <c r="F91" s="612"/>
      <c r="G91" s="612"/>
      <c r="H91" s="613"/>
    </row>
    <row r="92" spans="2:8" x14ac:dyDescent="0.25">
      <c r="B92" s="54"/>
      <c r="C92" s="147"/>
      <c r="D92" s="441"/>
      <c r="E92" s="441"/>
      <c r="F92" s="612"/>
      <c r="G92" s="612"/>
      <c r="H92" s="613"/>
    </row>
    <row r="93" spans="2:8" x14ac:dyDescent="0.25">
      <c r="B93" s="54"/>
      <c r="C93" s="147"/>
      <c r="D93" s="441"/>
      <c r="E93" s="441"/>
      <c r="F93" s="612"/>
      <c r="G93" s="612"/>
      <c r="H93" s="613"/>
    </row>
    <row r="94" spans="2:8" x14ac:dyDescent="0.25">
      <c r="B94" s="54"/>
      <c r="C94" s="147"/>
      <c r="D94" s="441"/>
      <c r="E94" s="441"/>
      <c r="F94" s="612"/>
      <c r="G94" s="612"/>
      <c r="H94" s="613"/>
    </row>
    <row r="95" spans="2:8" x14ac:dyDescent="0.25">
      <c r="B95" s="54"/>
      <c r="C95" s="147"/>
      <c r="D95" s="441"/>
      <c r="E95" s="441"/>
      <c r="F95" s="612"/>
      <c r="G95" s="612"/>
      <c r="H95" s="613"/>
    </row>
    <row r="96" spans="2:8" x14ac:dyDescent="0.25">
      <c r="B96" s="54"/>
      <c r="C96" s="147"/>
      <c r="D96" s="441"/>
      <c r="E96" s="441"/>
      <c r="F96" s="612"/>
      <c r="G96" s="612"/>
      <c r="H96" s="613"/>
    </row>
    <row r="97" spans="2:8" x14ac:dyDescent="0.25">
      <c r="B97" s="54"/>
      <c r="C97" s="147"/>
      <c r="D97" s="441"/>
      <c r="E97" s="441"/>
      <c r="F97" s="612"/>
      <c r="G97" s="612"/>
      <c r="H97" s="613"/>
    </row>
    <row r="98" spans="2:8" x14ac:dyDescent="0.25">
      <c r="B98" s="54"/>
      <c r="C98" s="147"/>
      <c r="D98" s="441"/>
      <c r="E98" s="441"/>
      <c r="F98" s="612"/>
      <c r="G98" s="612"/>
      <c r="H98" s="613"/>
    </row>
    <row r="99" spans="2:8" x14ac:dyDescent="0.25">
      <c r="B99" s="54"/>
      <c r="C99" s="147"/>
      <c r="D99" s="441"/>
      <c r="E99" s="441"/>
      <c r="F99" s="612"/>
      <c r="G99" s="612"/>
      <c r="H99" s="613"/>
    </row>
    <row r="100" spans="2:8" ht="15.75" thickBot="1" x14ac:dyDescent="0.3">
      <c r="B100" s="60"/>
      <c r="C100" s="148"/>
      <c r="D100" s="445"/>
      <c r="E100" s="445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25 E30:E37" xr:uid="{00000000-0002-0000-10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67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2">
    <tabColor theme="1"/>
    <pageSetUpPr fitToPage="1"/>
  </sheetPr>
  <dimension ref="B1:BF101"/>
  <sheetViews>
    <sheetView showGridLines="0" topLeftCell="E25" zoomScaleNormal="100" zoomScaleSheetLayoutView="50" workbookViewId="0">
      <selection activeCell="T26" sqref="T2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43598</v>
      </c>
      <c r="N5" s="567" t="str">
        <f ca="1">"Oil Sales for "&amp;TEXT(L5,"MM-DD-YY")</f>
        <v>Oil Sales for 05-13-19</v>
      </c>
      <c r="O5" s="568"/>
      <c r="P5" s="96">
        <f>SUM(AC14:AC37)</f>
        <v>185.64</v>
      </c>
      <c r="Q5" s="10"/>
      <c r="R5" s="610" t="str">
        <f ca="1">"Flare Total For "&amp;TEXT(L5,"MM-DD-YY")</f>
        <v>Flare Total For 05-13-19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355</v>
      </c>
      <c r="M6" s="10"/>
      <c r="N6" s="571" t="str">
        <f ca="1">"Gas Sales for "&amp;TEXT(L5,"MM-DD-YY")</f>
        <v>Gas Sales for 05-13-19</v>
      </c>
      <c r="O6" s="572"/>
      <c r="P6" s="132">
        <v>4713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459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33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35" t="s">
        <v>3</v>
      </c>
      <c r="F11" s="435" t="s">
        <v>31</v>
      </c>
      <c r="G11" s="435" t="s">
        <v>32</v>
      </c>
      <c r="H11" s="43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35" t="s">
        <v>40</v>
      </c>
      <c r="N11" s="436" t="s">
        <v>42</v>
      </c>
      <c r="O11" s="38" t="s">
        <v>2</v>
      </c>
      <c r="P11" s="435" t="s">
        <v>6</v>
      </c>
      <c r="Q11" s="43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35" t="s">
        <v>6</v>
      </c>
      <c r="AD11" s="435" t="s">
        <v>102</v>
      </c>
      <c r="AE11" s="435" t="s">
        <v>50</v>
      </c>
      <c r="AF11" s="43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635</v>
      </c>
      <c r="E14" s="196">
        <v>48</v>
      </c>
      <c r="F14" s="196">
        <v>1.8</v>
      </c>
      <c r="G14" s="197">
        <v>223</v>
      </c>
      <c r="H14" s="204">
        <v>199</v>
      </c>
      <c r="I14" s="322"/>
      <c r="J14" s="160"/>
      <c r="K14" s="65"/>
      <c r="L14" s="49"/>
      <c r="M14" s="434"/>
      <c r="N14" s="52"/>
      <c r="O14" s="54">
        <v>4725</v>
      </c>
      <c r="P14" s="434">
        <v>15</v>
      </c>
      <c r="Q14" s="434">
        <v>19</v>
      </c>
      <c r="R14" s="21">
        <f>P14</f>
        <v>15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142609</v>
      </c>
      <c r="X14" s="113">
        <f ca="1">IFERROR(('Main Tab'!$D$10-W14)/'Main Tab'!$D$10,1)</f>
        <v>0.19705756497455071</v>
      </c>
      <c r="Y14" s="218"/>
      <c r="Z14" s="220">
        <v>3</v>
      </c>
      <c r="AA14" s="49"/>
      <c r="AB14" s="49"/>
      <c r="AC14" s="434"/>
      <c r="AD14" s="104"/>
      <c r="AE14" s="106"/>
      <c r="AF14" s="108"/>
      <c r="AI14" s="83">
        <f ca="1">$L$5+B14</f>
        <v>43598.291666666664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19</v>
      </c>
      <c r="AR14" s="81">
        <f t="shared" ref="AR14:AR37" si="1">IF(O14="","",O14)</f>
        <v>4725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0.75</v>
      </c>
      <c r="AV14" s="81">
        <f t="shared" ref="AV14:AZ37" si="3">IF(F14="","",F14)</f>
        <v>1.8</v>
      </c>
      <c r="AW14" s="81">
        <f t="shared" si="3"/>
        <v>223</v>
      </c>
      <c r="AX14" s="81">
        <f t="shared" si="3"/>
        <v>199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635</v>
      </c>
      <c r="BC14" s="81">
        <f t="shared" ref="BC14:BC37" si="5">IF(H14="","",H14)</f>
        <v>199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43598.333333333328</v>
      </c>
      <c r="C15" s="205"/>
      <c r="D15" s="434">
        <v>630</v>
      </c>
      <c r="E15" s="434">
        <v>48</v>
      </c>
      <c r="F15" s="434">
        <v>1.8</v>
      </c>
      <c r="G15" s="51">
        <v>241</v>
      </c>
      <c r="H15" s="206">
        <v>200</v>
      </c>
      <c r="I15" s="322"/>
      <c r="J15" s="160"/>
      <c r="K15" s="65"/>
      <c r="L15" s="49"/>
      <c r="M15" s="434"/>
      <c r="N15" s="52"/>
      <c r="O15" s="54">
        <v>4251</v>
      </c>
      <c r="P15" s="434">
        <v>16</v>
      </c>
      <c r="Q15" s="52">
        <v>20</v>
      </c>
      <c r="R15" s="23">
        <f>P15+R14</f>
        <v>31</v>
      </c>
      <c r="S15" s="24">
        <f>Q15+S14</f>
        <v>39</v>
      </c>
      <c r="T15" s="62"/>
      <c r="U15" s="62"/>
      <c r="V15" s="62"/>
      <c r="W15" s="114">
        <f t="shared" ref="W15:W37" ca="1" si="6">W14-Q15</f>
        <v>142589</v>
      </c>
      <c r="X15" s="115">
        <f ca="1">IFERROR(('Main Tab'!$D$10-W15)/'Main Tab'!$D$10,1)</f>
        <v>0.19717017251475158</v>
      </c>
      <c r="Y15" s="110"/>
      <c r="Z15" s="221">
        <v>4</v>
      </c>
      <c r="AA15" s="49"/>
      <c r="AB15" s="49"/>
      <c r="AC15" s="434"/>
      <c r="AD15" s="104"/>
      <c r="AE15" s="106"/>
      <c r="AF15" s="108"/>
      <c r="AI15" s="83">
        <f ca="1">B15</f>
        <v>43598.333333333328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16</v>
      </c>
      <c r="AQ15" s="81">
        <f t="shared" si="0"/>
        <v>20</v>
      </c>
      <c r="AR15" s="81">
        <f t="shared" si="1"/>
        <v>4251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1.8</v>
      </c>
      <c r="AW15" s="81">
        <f t="shared" si="3"/>
        <v>241</v>
      </c>
      <c r="AX15" s="81">
        <f t="shared" si="3"/>
        <v>200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630</v>
      </c>
      <c r="BC15" s="81">
        <f t="shared" si="5"/>
        <v>200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43598.374999999993</v>
      </c>
      <c r="C16" s="205"/>
      <c r="D16" s="434">
        <v>637</v>
      </c>
      <c r="E16" s="434">
        <v>48</v>
      </c>
      <c r="F16" s="434">
        <v>1.8</v>
      </c>
      <c r="G16" s="51">
        <v>259</v>
      </c>
      <c r="H16" s="206">
        <v>202</v>
      </c>
      <c r="I16" s="322"/>
      <c r="J16" s="160"/>
      <c r="K16" s="65"/>
      <c r="L16" s="49"/>
      <c r="M16" s="434"/>
      <c r="N16" s="52"/>
      <c r="O16" s="54">
        <v>4836</v>
      </c>
      <c r="P16" s="434">
        <v>14</v>
      </c>
      <c r="Q16" s="52">
        <v>18</v>
      </c>
      <c r="R16" s="23">
        <f t="shared" ref="R16:S31" si="13">P16+R15</f>
        <v>45</v>
      </c>
      <c r="S16" s="24">
        <f t="shared" si="13"/>
        <v>57</v>
      </c>
      <c r="T16" s="62"/>
      <c r="U16" s="62"/>
      <c r="V16" s="62"/>
      <c r="W16" s="114">
        <f t="shared" ca="1" si="6"/>
        <v>142571</v>
      </c>
      <c r="X16" s="115">
        <f ca="1">IFERROR(('Main Tab'!$D$10-W16)/'Main Tab'!$D$10,1)</f>
        <v>0.1972715193009324</v>
      </c>
      <c r="Y16" s="110"/>
      <c r="Z16" s="221">
        <v>3</v>
      </c>
      <c r="AA16" s="49"/>
      <c r="AB16" s="49"/>
      <c r="AC16" s="434"/>
      <c r="AD16" s="104"/>
      <c r="AE16" s="106"/>
      <c r="AF16" s="108"/>
      <c r="AI16" s="83">
        <f ca="1">B16</f>
        <v>43598.374999999993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14</v>
      </c>
      <c r="AQ16" s="81">
        <f t="shared" si="0"/>
        <v>18</v>
      </c>
      <c r="AR16" s="81">
        <f t="shared" si="1"/>
        <v>4836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1.8</v>
      </c>
      <c r="AW16" s="81">
        <f t="shared" si="3"/>
        <v>259</v>
      </c>
      <c r="AX16" s="81">
        <f t="shared" si="3"/>
        <v>202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637</v>
      </c>
      <c r="BC16" s="81">
        <f t="shared" si="5"/>
        <v>202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43598.416666666657</v>
      </c>
      <c r="C17" s="205"/>
      <c r="D17" s="434">
        <v>619</v>
      </c>
      <c r="E17" s="434">
        <v>48</v>
      </c>
      <c r="F17" s="434">
        <v>1.8</v>
      </c>
      <c r="G17" s="51">
        <v>186</v>
      </c>
      <c r="H17" s="206">
        <v>199</v>
      </c>
      <c r="I17" s="322"/>
      <c r="J17" s="160"/>
      <c r="K17" s="65"/>
      <c r="L17" s="49"/>
      <c r="M17" s="434"/>
      <c r="N17" s="52"/>
      <c r="O17" s="54">
        <v>4104</v>
      </c>
      <c r="P17" s="434">
        <v>15</v>
      </c>
      <c r="Q17" s="52">
        <v>19</v>
      </c>
      <c r="R17" s="23">
        <f t="shared" si="13"/>
        <v>60</v>
      </c>
      <c r="S17" s="24">
        <f>Q17+S16</f>
        <v>76</v>
      </c>
      <c r="T17" s="62"/>
      <c r="U17" s="172"/>
      <c r="V17" s="62"/>
      <c r="W17" s="114">
        <f t="shared" ca="1" si="6"/>
        <v>142552</v>
      </c>
      <c r="X17" s="115">
        <f ca="1">IFERROR(('Main Tab'!$D$10-W17)/'Main Tab'!$D$10,1)</f>
        <v>0.19737849646412323</v>
      </c>
      <c r="Y17" s="110"/>
      <c r="Z17" s="221">
        <v>3</v>
      </c>
      <c r="AA17" s="49"/>
      <c r="AB17" s="49"/>
      <c r="AC17" s="434"/>
      <c r="AD17" s="104"/>
      <c r="AE17" s="106"/>
      <c r="AF17" s="108"/>
      <c r="AI17" s="83">
        <f t="shared" ref="AI17:AI37" ca="1" si="15">B17</f>
        <v>43598.416666666657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15</v>
      </c>
      <c r="AQ17" s="81">
        <f t="shared" si="0"/>
        <v>19</v>
      </c>
      <c r="AR17" s="81">
        <f t="shared" si="1"/>
        <v>4104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1.8</v>
      </c>
      <c r="AW17" s="81">
        <f t="shared" si="3"/>
        <v>186</v>
      </c>
      <c r="AX17" s="81">
        <f t="shared" si="3"/>
        <v>199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619</v>
      </c>
      <c r="BC17" s="81">
        <f t="shared" si="5"/>
        <v>199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43598.458333333321</v>
      </c>
      <c r="C18" s="205"/>
      <c r="D18" s="434">
        <v>629</v>
      </c>
      <c r="E18" s="51">
        <v>48</v>
      </c>
      <c r="F18" s="434">
        <v>1.8</v>
      </c>
      <c r="G18" s="51">
        <v>201</v>
      </c>
      <c r="H18" s="206">
        <v>200</v>
      </c>
      <c r="I18" s="322"/>
      <c r="J18" s="160"/>
      <c r="K18" s="65"/>
      <c r="L18" s="49"/>
      <c r="M18" s="434"/>
      <c r="N18" s="52"/>
      <c r="O18" s="54">
        <v>4501</v>
      </c>
      <c r="P18" s="434">
        <v>15</v>
      </c>
      <c r="Q18" s="52">
        <v>20</v>
      </c>
      <c r="R18" s="23">
        <f t="shared" si="13"/>
        <v>75</v>
      </c>
      <c r="S18" s="24">
        <f t="shared" si="13"/>
        <v>96</v>
      </c>
      <c r="T18" s="62"/>
      <c r="U18" s="62"/>
      <c r="V18" s="62"/>
      <c r="W18" s="114">
        <f t="shared" ca="1" si="6"/>
        <v>142532</v>
      </c>
      <c r="X18" s="115">
        <f ca="1">IFERROR(('Main Tab'!$D$10-W18)/'Main Tab'!$D$10,1)</f>
        <v>0.19749110400432413</v>
      </c>
      <c r="Y18" s="110"/>
      <c r="Z18" s="221">
        <v>3</v>
      </c>
      <c r="AA18" s="49"/>
      <c r="AB18" s="49"/>
      <c r="AC18" s="434"/>
      <c r="AD18" s="104"/>
      <c r="AE18" s="106"/>
      <c r="AF18" s="108"/>
      <c r="AI18" s="83">
        <f t="shared" ca="1" si="15"/>
        <v>43598.458333333321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15</v>
      </c>
      <c r="AQ18" s="81">
        <f t="shared" si="0"/>
        <v>20</v>
      </c>
      <c r="AR18" s="81">
        <f t="shared" si="1"/>
        <v>4501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1.8</v>
      </c>
      <c r="AW18" s="81">
        <f t="shared" si="3"/>
        <v>201</v>
      </c>
      <c r="AX18" s="81">
        <f t="shared" si="3"/>
        <v>200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629</v>
      </c>
      <c r="BC18" s="81">
        <f t="shared" si="5"/>
        <v>200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43598.499999999985</v>
      </c>
      <c r="C19" s="205"/>
      <c r="D19" s="434">
        <v>640</v>
      </c>
      <c r="E19" s="51">
        <v>48</v>
      </c>
      <c r="F19" s="434">
        <v>1.8</v>
      </c>
      <c r="G19" s="51">
        <v>249</v>
      </c>
      <c r="H19" s="206">
        <v>201</v>
      </c>
      <c r="I19" s="322"/>
      <c r="J19" s="160"/>
      <c r="K19" s="65"/>
      <c r="L19" s="49"/>
      <c r="M19" s="434"/>
      <c r="N19" s="52"/>
      <c r="O19" s="54">
        <v>4754</v>
      </c>
      <c r="P19" s="434">
        <v>14</v>
      </c>
      <c r="Q19" s="52">
        <v>20</v>
      </c>
      <c r="R19" s="23">
        <f t="shared" si="13"/>
        <v>89</v>
      </c>
      <c r="S19" s="24">
        <f t="shared" si="13"/>
        <v>116</v>
      </c>
      <c r="T19" s="62"/>
      <c r="U19" s="62"/>
      <c r="V19" s="62"/>
      <c r="W19" s="114">
        <f t="shared" ca="1" si="6"/>
        <v>142512</v>
      </c>
      <c r="X19" s="115">
        <f ca="1">IFERROR(('Main Tab'!$D$10-W19)/'Main Tab'!$D$10,1)</f>
        <v>0.19760371154452502</v>
      </c>
      <c r="Y19" s="110"/>
      <c r="Z19" s="221">
        <v>3</v>
      </c>
      <c r="AA19" s="49"/>
      <c r="AB19" s="49"/>
      <c r="AC19" s="434"/>
      <c r="AD19" s="104"/>
      <c r="AE19" s="106"/>
      <c r="AF19" s="108"/>
      <c r="AI19" s="83">
        <f t="shared" ca="1" si="15"/>
        <v>43598.499999999985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14</v>
      </c>
      <c r="AQ19" s="81">
        <f t="shared" si="0"/>
        <v>20</v>
      </c>
      <c r="AR19" s="81">
        <f t="shared" si="1"/>
        <v>4754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1.8</v>
      </c>
      <c r="AW19" s="81">
        <f t="shared" si="3"/>
        <v>249</v>
      </c>
      <c r="AX19" s="81">
        <f t="shared" si="3"/>
        <v>201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640</v>
      </c>
      <c r="BC19" s="81">
        <f t="shared" si="5"/>
        <v>201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43598.54166666665</v>
      </c>
      <c r="C20" s="205"/>
      <c r="D20" s="434">
        <v>615</v>
      </c>
      <c r="E20" s="51">
        <v>48</v>
      </c>
      <c r="F20" s="434">
        <v>1.8</v>
      </c>
      <c r="G20" s="51">
        <v>203</v>
      </c>
      <c r="H20" s="206">
        <v>201</v>
      </c>
      <c r="I20" s="322"/>
      <c r="J20" s="160"/>
      <c r="K20" s="65"/>
      <c r="L20" s="49"/>
      <c r="M20" s="434"/>
      <c r="N20" s="52"/>
      <c r="O20" s="54">
        <v>4297</v>
      </c>
      <c r="P20" s="434">
        <v>15</v>
      </c>
      <c r="Q20" s="52">
        <v>19</v>
      </c>
      <c r="R20" s="23">
        <f t="shared" si="13"/>
        <v>104</v>
      </c>
      <c r="S20" s="24">
        <f t="shared" si="13"/>
        <v>135</v>
      </c>
      <c r="T20" s="62"/>
      <c r="U20" s="62"/>
      <c r="V20" s="62"/>
      <c r="W20" s="114">
        <f t="shared" ca="1" si="6"/>
        <v>142493</v>
      </c>
      <c r="X20" s="115">
        <f ca="1">IFERROR(('Main Tab'!$D$10-W20)/'Main Tab'!$D$10,1)</f>
        <v>0.19771068870771588</v>
      </c>
      <c r="Y20" s="110"/>
      <c r="Z20" s="221">
        <v>3</v>
      </c>
      <c r="AA20" s="49"/>
      <c r="AB20" s="49"/>
      <c r="AC20" s="434"/>
      <c r="AD20" s="104"/>
      <c r="AE20" s="106"/>
      <c r="AF20" s="108"/>
      <c r="AI20" s="83">
        <f t="shared" ca="1" si="15"/>
        <v>43598.54166666665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15</v>
      </c>
      <c r="AQ20" s="81">
        <f t="shared" si="0"/>
        <v>19</v>
      </c>
      <c r="AR20" s="81">
        <f t="shared" si="1"/>
        <v>4297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1.8</v>
      </c>
      <c r="AW20" s="81">
        <f t="shared" si="3"/>
        <v>203</v>
      </c>
      <c r="AX20" s="81">
        <f t="shared" si="3"/>
        <v>201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615</v>
      </c>
      <c r="BC20" s="81">
        <f t="shared" si="5"/>
        <v>201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43598.583333333314</v>
      </c>
      <c r="C21" s="205"/>
      <c r="D21" s="434">
        <v>618</v>
      </c>
      <c r="E21" s="51">
        <v>48</v>
      </c>
      <c r="F21" s="434">
        <v>1.8</v>
      </c>
      <c r="G21" s="51">
        <v>261</v>
      </c>
      <c r="H21" s="206">
        <v>205</v>
      </c>
      <c r="I21" s="322"/>
      <c r="J21" s="160"/>
      <c r="K21" s="65"/>
      <c r="L21" s="49"/>
      <c r="M21" s="434"/>
      <c r="N21" s="52"/>
      <c r="O21" s="54">
        <v>4612</v>
      </c>
      <c r="P21" s="434">
        <v>14</v>
      </c>
      <c r="Q21" s="52">
        <v>18</v>
      </c>
      <c r="R21" s="23">
        <f t="shared" si="13"/>
        <v>118</v>
      </c>
      <c r="S21" s="24">
        <f t="shared" si="13"/>
        <v>153</v>
      </c>
      <c r="T21" s="62"/>
      <c r="U21" s="62"/>
      <c r="V21" s="62"/>
      <c r="W21" s="114">
        <f t="shared" ca="1" si="6"/>
        <v>142475</v>
      </c>
      <c r="X21" s="115">
        <f ca="1">IFERROR(('Main Tab'!$D$10-W21)/'Main Tab'!$D$10,1)</f>
        <v>0.19781203549389667</v>
      </c>
      <c r="Y21" s="110"/>
      <c r="Z21" s="221">
        <v>3</v>
      </c>
      <c r="AA21" s="49"/>
      <c r="AB21" s="49"/>
      <c r="AC21" s="434"/>
      <c r="AD21" s="104"/>
      <c r="AE21" s="106"/>
      <c r="AF21" s="108"/>
      <c r="AI21" s="83">
        <f t="shared" ca="1" si="15"/>
        <v>43598.583333333314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14</v>
      </c>
      <c r="AQ21" s="81">
        <f t="shared" si="0"/>
        <v>18</v>
      </c>
      <c r="AR21" s="81">
        <f t="shared" si="1"/>
        <v>4612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1.8</v>
      </c>
      <c r="AW21" s="81">
        <f t="shared" si="3"/>
        <v>261</v>
      </c>
      <c r="AX21" s="81">
        <f t="shared" si="3"/>
        <v>205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618</v>
      </c>
      <c r="BC21" s="81">
        <f t="shared" si="5"/>
        <v>205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43598.624999999978</v>
      </c>
      <c r="C22" s="205"/>
      <c r="D22" s="434">
        <v>616</v>
      </c>
      <c r="E22" s="51">
        <v>48</v>
      </c>
      <c r="F22" s="434">
        <v>1.8</v>
      </c>
      <c r="G22" s="51">
        <v>306</v>
      </c>
      <c r="H22" s="206">
        <v>208</v>
      </c>
      <c r="I22" s="322"/>
      <c r="J22" s="160"/>
      <c r="K22" s="65"/>
      <c r="L22" s="49"/>
      <c r="M22" s="434"/>
      <c r="N22" s="52"/>
      <c r="O22" s="54">
        <v>5325</v>
      </c>
      <c r="P22" s="434">
        <v>15</v>
      </c>
      <c r="Q22" s="52">
        <v>20</v>
      </c>
      <c r="R22" s="23">
        <f t="shared" si="13"/>
        <v>133</v>
      </c>
      <c r="S22" s="24">
        <f t="shared" si="13"/>
        <v>173</v>
      </c>
      <c r="T22" s="62"/>
      <c r="U22" s="62"/>
      <c r="V22" s="62"/>
      <c r="W22" s="114">
        <f t="shared" ca="1" si="6"/>
        <v>142455</v>
      </c>
      <c r="X22" s="115">
        <f ca="1">IFERROR(('Main Tab'!$D$10-W22)/'Main Tab'!$D$10,1)</f>
        <v>0.19792464303409757</v>
      </c>
      <c r="Y22" s="110"/>
      <c r="Z22" s="221">
        <v>3</v>
      </c>
      <c r="AA22" s="49">
        <v>8491601</v>
      </c>
      <c r="AB22" s="49" t="s">
        <v>170</v>
      </c>
      <c r="AC22" s="434">
        <v>185.64</v>
      </c>
      <c r="AD22" s="104" t="s">
        <v>179</v>
      </c>
      <c r="AE22" s="106">
        <v>49</v>
      </c>
      <c r="AF22" s="108">
        <v>5.0000000000000001E-4</v>
      </c>
      <c r="AI22" s="83">
        <f t="shared" ca="1" si="15"/>
        <v>43598.624999999978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15</v>
      </c>
      <c r="AQ22" s="81">
        <f t="shared" si="0"/>
        <v>20</v>
      </c>
      <c r="AR22" s="81">
        <f t="shared" si="1"/>
        <v>5325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1.8</v>
      </c>
      <c r="AW22" s="81">
        <f t="shared" si="3"/>
        <v>306</v>
      </c>
      <c r="AX22" s="81">
        <f t="shared" si="3"/>
        <v>208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616</v>
      </c>
      <c r="BC22" s="81">
        <f t="shared" si="5"/>
        <v>208</v>
      </c>
      <c r="BD22" s="81">
        <f t="shared" si="10"/>
        <v>5.0000000000000001E-4</v>
      </c>
      <c r="BE22" s="81">
        <f t="shared" si="11"/>
        <v>49</v>
      </c>
      <c r="BF22" s="84" t="str">
        <f t="shared" si="12"/>
        <v>Ticket No: 8491601 185.64 bbls sold</v>
      </c>
    </row>
    <row r="23" spans="2:58" x14ac:dyDescent="0.25">
      <c r="B23" s="189">
        <f t="shared" ca="1" si="14"/>
        <v>43598.666666666642</v>
      </c>
      <c r="C23" s="205"/>
      <c r="D23" s="434">
        <v>620</v>
      </c>
      <c r="E23" s="51">
        <v>48</v>
      </c>
      <c r="F23" s="434">
        <v>1.8</v>
      </c>
      <c r="G23" s="51">
        <v>193</v>
      </c>
      <c r="H23" s="206">
        <v>209</v>
      </c>
      <c r="I23" s="322"/>
      <c r="J23" s="160"/>
      <c r="K23" s="65"/>
      <c r="L23" s="49"/>
      <c r="M23" s="434"/>
      <c r="N23" s="52"/>
      <c r="O23" s="54">
        <v>4222</v>
      </c>
      <c r="P23" s="434">
        <v>14</v>
      </c>
      <c r="Q23" s="52">
        <v>18</v>
      </c>
      <c r="R23" s="23">
        <f t="shared" si="13"/>
        <v>147</v>
      </c>
      <c r="S23" s="24">
        <f t="shared" si="13"/>
        <v>191</v>
      </c>
      <c r="T23" s="62"/>
      <c r="U23" s="62"/>
      <c r="V23" s="62"/>
      <c r="W23" s="114">
        <f t="shared" ca="1" si="6"/>
        <v>142437</v>
      </c>
      <c r="X23" s="115">
        <f ca="1">IFERROR(('Main Tab'!$D$10-W23)/'Main Tab'!$D$10,1)</f>
        <v>0.19802598982027836</v>
      </c>
      <c r="Y23" s="110"/>
      <c r="Z23" s="221">
        <v>3</v>
      </c>
      <c r="AA23" s="49"/>
      <c r="AB23" s="49"/>
      <c r="AC23" s="434"/>
      <c r="AD23" s="104"/>
      <c r="AE23" s="106"/>
      <c r="AF23" s="108"/>
      <c r="AI23" s="83">
        <f t="shared" ca="1" si="15"/>
        <v>43598.666666666642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14</v>
      </c>
      <c r="AQ23" s="81">
        <f t="shared" si="0"/>
        <v>18</v>
      </c>
      <c r="AR23" s="81">
        <f t="shared" si="1"/>
        <v>4222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1.8</v>
      </c>
      <c r="AW23" s="81">
        <f t="shared" si="3"/>
        <v>193</v>
      </c>
      <c r="AX23" s="81">
        <f t="shared" si="3"/>
        <v>209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620</v>
      </c>
      <c r="BC23" s="81">
        <f t="shared" si="5"/>
        <v>209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43598.708333333307</v>
      </c>
      <c r="C24" s="205"/>
      <c r="D24" s="434">
        <v>618</v>
      </c>
      <c r="E24" s="51">
        <v>48</v>
      </c>
      <c r="F24" s="434">
        <v>1.8</v>
      </c>
      <c r="G24" s="51">
        <v>220</v>
      </c>
      <c r="H24" s="206">
        <v>208</v>
      </c>
      <c r="I24" s="322"/>
      <c r="J24" s="160"/>
      <c r="K24" s="65"/>
      <c r="L24" s="49"/>
      <c r="M24" s="434"/>
      <c r="N24" s="52"/>
      <c r="O24" s="54">
        <v>4785</v>
      </c>
      <c r="P24" s="434">
        <v>15</v>
      </c>
      <c r="Q24" s="52">
        <v>20</v>
      </c>
      <c r="R24" s="23">
        <f t="shared" si="13"/>
        <v>162</v>
      </c>
      <c r="S24" s="24">
        <f t="shared" si="13"/>
        <v>211</v>
      </c>
      <c r="T24" s="62"/>
      <c r="U24" s="62"/>
      <c r="V24" s="62"/>
      <c r="W24" s="114">
        <f t="shared" ca="1" si="6"/>
        <v>142417</v>
      </c>
      <c r="X24" s="115">
        <f ca="1">IFERROR(('Main Tab'!$D$10-W24)/'Main Tab'!$D$10,1)</f>
        <v>0.19813859736047926</v>
      </c>
      <c r="Y24" s="110"/>
      <c r="Z24" s="221">
        <v>3</v>
      </c>
      <c r="AA24" s="49"/>
      <c r="AB24" s="49"/>
      <c r="AC24" s="434"/>
      <c r="AD24" s="104"/>
      <c r="AE24" s="106"/>
      <c r="AF24" s="108"/>
      <c r="AI24" s="83">
        <f t="shared" ca="1" si="15"/>
        <v>43598.708333333307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15</v>
      </c>
      <c r="AQ24" s="81">
        <f t="shared" si="0"/>
        <v>20</v>
      </c>
      <c r="AR24" s="81">
        <f t="shared" si="1"/>
        <v>4785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1.8</v>
      </c>
      <c r="AW24" s="81">
        <f t="shared" si="3"/>
        <v>220</v>
      </c>
      <c r="AX24" s="81">
        <f t="shared" si="3"/>
        <v>208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618</v>
      </c>
      <c r="BC24" s="81">
        <f t="shared" si="5"/>
        <v>208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Bot="1" x14ac:dyDescent="0.3">
      <c r="B25" s="189">
        <f t="shared" ca="1" si="14"/>
        <v>43598.749999999971</v>
      </c>
      <c r="C25" s="205"/>
      <c r="D25" s="434">
        <v>635</v>
      </c>
      <c r="E25" s="51">
        <v>48</v>
      </c>
      <c r="F25" s="434">
        <v>1.8</v>
      </c>
      <c r="G25" s="51">
        <v>212</v>
      </c>
      <c r="H25" s="206">
        <v>204</v>
      </c>
      <c r="I25" s="322"/>
      <c r="J25" s="160"/>
      <c r="K25" s="65"/>
      <c r="L25" s="49"/>
      <c r="M25" s="434"/>
      <c r="N25" s="52"/>
      <c r="O25" s="54">
        <v>4419</v>
      </c>
      <c r="P25" s="434">
        <v>14</v>
      </c>
      <c r="Q25" s="52">
        <v>18</v>
      </c>
      <c r="R25" s="23">
        <f t="shared" si="13"/>
        <v>176</v>
      </c>
      <c r="S25" s="24">
        <f t="shared" si="13"/>
        <v>229</v>
      </c>
      <c r="T25" s="62"/>
      <c r="U25" s="62"/>
      <c r="V25" s="62"/>
      <c r="W25" s="114">
        <f t="shared" ca="1" si="6"/>
        <v>142399</v>
      </c>
      <c r="X25" s="115">
        <f ca="1">IFERROR(('Main Tab'!$D$10-W25)/'Main Tab'!$D$10,1)</f>
        <v>0.19823994414666005</v>
      </c>
      <c r="Y25" s="110"/>
      <c r="Z25" s="221">
        <v>3</v>
      </c>
      <c r="AA25" s="49"/>
      <c r="AB25" s="49"/>
      <c r="AC25" s="434"/>
      <c r="AD25" s="104"/>
      <c r="AE25" s="106"/>
      <c r="AF25" s="108"/>
      <c r="AI25" s="83">
        <f t="shared" ca="1" si="15"/>
        <v>43598.749999999971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14</v>
      </c>
      <c r="AQ25" s="81">
        <f t="shared" si="0"/>
        <v>18</v>
      </c>
      <c r="AR25" s="81">
        <f t="shared" si="1"/>
        <v>4419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1.8</v>
      </c>
      <c r="AW25" s="81">
        <f t="shared" si="3"/>
        <v>212</v>
      </c>
      <c r="AX25" s="81">
        <f t="shared" si="3"/>
        <v>204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635</v>
      </c>
      <c r="BC25" s="81">
        <f t="shared" si="5"/>
        <v>204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43598.791666666635</v>
      </c>
      <c r="C26" s="205"/>
      <c r="D26" s="434">
        <v>633</v>
      </c>
      <c r="E26" s="196">
        <v>48</v>
      </c>
      <c r="F26" s="196">
        <v>1.8</v>
      </c>
      <c r="G26" s="51">
        <v>219</v>
      </c>
      <c r="H26" s="206">
        <v>203</v>
      </c>
      <c r="I26" s="322"/>
      <c r="J26" s="160"/>
      <c r="K26" s="65"/>
      <c r="L26" s="49"/>
      <c r="M26" s="434"/>
      <c r="N26" s="52"/>
      <c r="O26" s="54">
        <v>4476</v>
      </c>
      <c r="P26" s="439">
        <v>16</v>
      </c>
      <c r="Q26" s="52">
        <v>20</v>
      </c>
      <c r="R26" s="23">
        <f t="shared" si="13"/>
        <v>192</v>
      </c>
      <c r="S26" s="24">
        <f t="shared" si="13"/>
        <v>249</v>
      </c>
      <c r="T26" s="62"/>
      <c r="U26" s="62"/>
      <c r="V26" s="62"/>
      <c r="W26" s="114">
        <f t="shared" ca="1" si="6"/>
        <v>142379</v>
      </c>
      <c r="X26" s="115">
        <f ca="1">IFERROR(('Main Tab'!$D$10-W26)/'Main Tab'!$D$10,1)</f>
        <v>0.19835255168686095</v>
      </c>
      <c r="Y26" s="110"/>
      <c r="Z26" s="220">
        <v>3</v>
      </c>
      <c r="AA26" s="49"/>
      <c r="AB26" s="49"/>
      <c r="AC26" s="434"/>
      <c r="AD26" s="104"/>
      <c r="AE26" s="106"/>
      <c r="AF26" s="108"/>
      <c r="AI26" s="83">
        <f t="shared" ca="1" si="15"/>
        <v>43598.791666666635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16</v>
      </c>
      <c r="AQ26" s="81">
        <f t="shared" si="0"/>
        <v>20</v>
      </c>
      <c r="AR26" s="81">
        <f t="shared" si="1"/>
        <v>4476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1.8</v>
      </c>
      <c r="AW26" s="81">
        <f t="shared" si="3"/>
        <v>219</v>
      </c>
      <c r="AX26" s="81">
        <f t="shared" si="3"/>
        <v>203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633</v>
      </c>
      <c r="BC26" s="81">
        <f t="shared" si="5"/>
        <v>203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43598.833333333299</v>
      </c>
      <c r="C27" s="205"/>
      <c r="D27" s="434">
        <v>635</v>
      </c>
      <c r="E27" s="439">
        <v>48</v>
      </c>
      <c r="F27" s="439">
        <v>1.8</v>
      </c>
      <c r="G27" s="51">
        <v>240</v>
      </c>
      <c r="H27" s="206">
        <v>202</v>
      </c>
      <c r="I27" s="322"/>
      <c r="J27" s="160"/>
      <c r="K27" s="65"/>
      <c r="L27" s="49"/>
      <c r="M27" s="434"/>
      <c r="N27" s="52"/>
      <c r="O27" s="54">
        <v>4647</v>
      </c>
      <c r="P27" s="439">
        <v>14</v>
      </c>
      <c r="Q27" s="52">
        <v>18</v>
      </c>
      <c r="R27" s="23">
        <f t="shared" si="13"/>
        <v>206</v>
      </c>
      <c r="S27" s="24">
        <f t="shared" si="13"/>
        <v>267</v>
      </c>
      <c r="T27" s="62"/>
      <c r="U27" s="62"/>
      <c r="V27" s="62"/>
      <c r="W27" s="114">
        <f t="shared" ca="1" si="6"/>
        <v>142361</v>
      </c>
      <c r="X27" s="115">
        <f ca="1">IFERROR(('Main Tab'!$D$10-W27)/'Main Tab'!$D$10,1)</f>
        <v>0.19845389847304176</v>
      </c>
      <c r="Y27" s="110"/>
      <c r="Z27" s="221">
        <v>4</v>
      </c>
      <c r="AA27" s="49"/>
      <c r="AB27" s="49"/>
      <c r="AC27" s="434"/>
      <c r="AD27" s="104"/>
      <c r="AE27" s="106"/>
      <c r="AF27" s="108"/>
      <c r="AI27" s="83">
        <f t="shared" ca="1" si="15"/>
        <v>43598.833333333299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14</v>
      </c>
      <c r="AQ27" s="81">
        <f t="shared" si="0"/>
        <v>18</v>
      </c>
      <c r="AR27" s="81">
        <f t="shared" si="1"/>
        <v>4647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1.8</v>
      </c>
      <c r="AW27" s="81">
        <f t="shared" si="3"/>
        <v>240</v>
      </c>
      <c r="AX27" s="81">
        <f t="shared" si="3"/>
        <v>202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635</v>
      </c>
      <c r="BC27" s="81">
        <f t="shared" si="5"/>
        <v>202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43598.874999999964</v>
      </c>
      <c r="C28" s="205"/>
      <c r="D28" s="434">
        <v>620</v>
      </c>
      <c r="E28" s="439">
        <v>48</v>
      </c>
      <c r="F28" s="439">
        <v>1.8</v>
      </c>
      <c r="G28" s="51">
        <v>312</v>
      </c>
      <c r="H28" s="206">
        <v>204</v>
      </c>
      <c r="I28" s="322"/>
      <c r="J28" s="160"/>
      <c r="K28" s="65"/>
      <c r="L28" s="49"/>
      <c r="M28" s="434"/>
      <c r="N28" s="52"/>
      <c r="O28" s="54">
        <v>5373</v>
      </c>
      <c r="P28" s="439">
        <v>15</v>
      </c>
      <c r="Q28" s="52">
        <v>19</v>
      </c>
      <c r="R28" s="23">
        <f t="shared" si="13"/>
        <v>221</v>
      </c>
      <c r="S28" s="24">
        <f t="shared" si="13"/>
        <v>286</v>
      </c>
      <c r="T28" s="62"/>
      <c r="U28" s="62"/>
      <c r="V28" s="62"/>
      <c r="W28" s="114">
        <f t="shared" ca="1" si="6"/>
        <v>142342</v>
      </c>
      <c r="X28" s="115">
        <f ca="1">IFERROR(('Main Tab'!$D$10-W28)/'Main Tab'!$D$10,1)</f>
        <v>0.19856087563623259</v>
      </c>
      <c r="Y28" s="110"/>
      <c r="Z28" s="221">
        <v>3</v>
      </c>
      <c r="AA28" s="49"/>
      <c r="AB28" s="49"/>
      <c r="AC28" s="434"/>
      <c r="AD28" s="104"/>
      <c r="AE28" s="106"/>
      <c r="AF28" s="108"/>
      <c r="AI28" s="83">
        <f t="shared" ca="1" si="15"/>
        <v>43598.874999999964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15</v>
      </c>
      <c r="AQ28" s="81">
        <f t="shared" si="0"/>
        <v>19</v>
      </c>
      <c r="AR28" s="81">
        <f t="shared" si="1"/>
        <v>5373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1.8</v>
      </c>
      <c r="AW28" s="81">
        <f t="shared" si="3"/>
        <v>312</v>
      </c>
      <c r="AX28" s="81">
        <f t="shared" si="3"/>
        <v>204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620</v>
      </c>
      <c r="BC28" s="81">
        <f t="shared" si="5"/>
        <v>204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43598.916666666628</v>
      </c>
      <c r="C29" s="205"/>
      <c r="D29" s="434">
        <v>609</v>
      </c>
      <c r="E29" s="439">
        <v>48</v>
      </c>
      <c r="F29" s="439">
        <v>1.8</v>
      </c>
      <c r="G29" s="51">
        <v>218</v>
      </c>
      <c r="H29" s="206">
        <v>198</v>
      </c>
      <c r="I29" s="322"/>
      <c r="J29" s="160"/>
      <c r="K29" s="65"/>
      <c r="L29" s="49"/>
      <c r="M29" s="434"/>
      <c r="N29" s="52"/>
      <c r="O29" s="54">
        <v>4443</v>
      </c>
      <c r="P29" s="439">
        <v>14</v>
      </c>
      <c r="Q29" s="52">
        <v>20</v>
      </c>
      <c r="R29" s="23">
        <f t="shared" si="13"/>
        <v>235</v>
      </c>
      <c r="S29" s="24">
        <f t="shared" si="13"/>
        <v>306</v>
      </c>
      <c r="T29" s="62"/>
      <c r="U29" s="62"/>
      <c r="V29" s="62"/>
      <c r="W29" s="114">
        <f t="shared" ca="1" si="6"/>
        <v>142322</v>
      </c>
      <c r="X29" s="115">
        <f ca="1">IFERROR(('Main Tab'!$D$10-W29)/'Main Tab'!$D$10,1)</f>
        <v>0.19867348317643349</v>
      </c>
      <c r="Y29" s="110"/>
      <c r="Z29" s="221">
        <v>3</v>
      </c>
      <c r="AA29" s="49"/>
      <c r="AB29" s="49"/>
      <c r="AC29" s="434"/>
      <c r="AD29" s="104"/>
      <c r="AE29" s="106"/>
      <c r="AF29" s="108"/>
      <c r="AI29" s="83">
        <f t="shared" ca="1" si="15"/>
        <v>43598.916666666628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14</v>
      </c>
      <c r="AQ29" s="81">
        <f t="shared" si="0"/>
        <v>20</v>
      </c>
      <c r="AR29" s="81">
        <f t="shared" si="1"/>
        <v>4443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1.8</v>
      </c>
      <c r="AW29" s="81">
        <f t="shared" si="3"/>
        <v>218</v>
      </c>
      <c r="AX29" s="81">
        <f t="shared" si="3"/>
        <v>198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609</v>
      </c>
      <c r="BC29" s="81">
        <f t="shared" si="5"/>
        <v>198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43598.958333333292</v>
      </c>
      <c r="C30" s="205"/>
      <c r="D30" s="434">
        <v>615</v>
      </c>
      <c r="E30" s="51">
        <v>48</v>
      </c>
      <c r="F30" s="439">
        <v>1.8</v>
      </c>
      <c r="G30" s="51">
        <v>187</v>
      </c>
      <c r="H30" s="206">
        <v>196</v>
      </c>
      <c r="I30" s="322"/>
      <c r="J30" s="160"/>
      <c r="K30" s="65"/>
      <c r="L30" s="49"/>
      <c r="M30" s="434"/>
      <c r="N30" s="52"/>
      <c r="O30" s="54">
        <v>4108</v>
      </c>
      <c r="P30" s="439">
        <v>16</v>
      </c>
      <c r="Q30" s="52">
        <v>20</v>
      </c>
      <c r="R30" s="23">
        <f t="shared" si="13"/>
        <v>251</v>
      </c>
      <c r="S30" s="24">
        <f t="shared" si="13"/>
        <v>326</v>
      </c>
      <c r="T30" s="62"/>
      <c r="U30" s="62"/>
      <c r="V30" s="62"/>
      <c r="W30" s="114">
        <f t="shared" ca="1" si="6"/>
        <v>142302</v>
      </c>
      <c r="X30" s="115">
        <f ca="1">IFERROR(('Main Tab'!$D$10-W30)/'Main Tab'!$D$10,1)</f>
        <v>0.19878609071663439</v>
      </c>
      <c r="Y30" s="110"/>
      <c r="Z30" s="221">
        <v>3</v>
      </c>
      <c r="AA30" s="49"/>
      <c r="AB30" s="49"/>
      <c r="AC30" s="434"/>
      <c r="AD30" s="104"/>
      <c r="AE30" s="106"/>
      <c r="AF30" s="108"/>
      <c r="AI30" s="83">
        <f t="shared" ca="1" si="15"/>
        <v>43598.958333333292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16</v>
      </c>
      <c r="AQ30" s="81">
        <f t="shared" si="0"/>
        <v>20</v>
      </c>
      <c r="AR30" s="81">
        <f t="shared" si="1"/>
        <v>4108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1.8</v>
      </c>
      <c r="AW30" s="81">
        <f t="shared" si="3"/>
        <v>187</v>
      </c>
      <c r="AX30" s="81">
        <f t="shared" si="3"/>
        <v>196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615</v>
      </c>
      <c r="BC30" s="81">
        <f t="shared" si="5"/>
        <v>196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43598.999999999956</v>
      </c>
      <c r="C31" s="205"/>
      <c r="D31" s="434">
        <v>633</v>
      </c>
      <c r="E31" s="51">
        <v>48</v>
      </c>
      <c r="F31" s="439">
        <v>1.8</v>
      </c>
      <c r="G31" s="51">
        <v>244</v>
      </c>
      <c r="H31" s="206">
        <v>196</v>
      </c>
      <c r="I31" s="322"/>
      <c r="J31" s="160"/>
      <c r="K31" s="65"/>
      <c r="L31" s="49"/>
      <c r="M31" s="434"/>
      <c r="N31" s="52"/>
      <c r="O31" s="54">
        <v>4746</v>
      </c>
      <c r="P31" s="439">
        <v>15</v>
      </c>
      <c r="Q31" s="52">
        <v>19</v>
      </c>
      <c r="R31" s="23">
        <f t="shared" si="13"/>
        <v>266</v>
      </c>
      <c r="S31" s="24">
        <f t="shared" si="13"/>
        <v>345</v>
      </c>
      <c r="T31" s="62"/>
      <c r="U31" s="62"/>
      <c r="V31" s="62"/>
      <c r="W31" s="114">
        <f t="shared" ca="1" si="6"/>
        <v>142283</v>
      </c>
      <c r="X31" s="115">
        <f ca="1">IFERROR(('Main Tab'!$D$10-W31)/'Main Tab'!$D$10,1)</f>
        <v>0.19889306787982522</v>
      </c>
      <c r="Y31" s="110"/>
      <c r="Z31" s="221">
        <v>3</v>
      </c>
      <c r="AA31" s="49"/>
      <c r="AB31" s="49"/>
      <c r="AC31" s="434"/>
      <c r="AD31" s="104"/>
      <c r="AE31" s="106"/>
      <c r="AF31" s="108"/>
      <c r="AI31" s="83">
        <f t="shared" ca="1" si="15"/>
        <v>43598.999999999956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15</v>
      </c>
      <c r="AQ31" s="81">
        <f t="shared" si="0"/>
        <v>19</v>
      </c>
      <c r="AR31" s="81">
        <f t="shared" si="1"/>
        <v>4746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1.8</v>
      </c>
      <c r="AW31" s="81">
        <f t="shared" si="3"/>
        <v>244</v>
      </c>
      <c r="AX31" s="81">
        <f t="shared" si="3"/>
        <v>196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633</v>
      </c>
      <c r="BC31" s="81">
        <f t="shared" si="5"/>
        <v>196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43599.041666666621</v>
      </c>
      <c r="C32" s="205"/>
      <c r="D32" s="434">
        <v>623</v>
      </c>
      <c r="E32" s="51">
        <v>48</v>
      </c>
      <c r="F32" s="439">
        <v>1.8</v>
      </c>
      <c r="G32" s="51">
        <v>195</v>
      </c>
      <c r="H32" s="206">
        <v>196</v>
      </c>
      <c r="I32" s="322"/>
      <c r="J32" s="160"/>
      <c r="K32" s="65"/>
      <c r="L32" s="49"/>
      <c r="M32" s="434"/>
      <c r="N32" s="52"/>
      <c r="O32" s="54">
        <v>4254</v>
      </c>
      <c r="P32" s="439">
        <v>14</v>
      </c>
      <c r="Q32" s="52">
        <v>18</v>
      </c>
      <c r="R32" s="23">
        <f t="shared" ref="R32:S37" si="16">P32+R31</f>
        <v>280</v>
      </c>
      <c r="S32" s="24">
        <f t="shared" si="16"/>
        <v>363</v>
      </c>
      <c r="T32" s="62"/>
      <c r="U32" s="62"/>
      <c r="V32" s="62"/>
      <c r="W32" s="114">
        <f t="shared" ca="1" si="6"/>
        <v>142265</v>
      </c>
      <c r="X32" s="115">
        <f ca="1">IFERROR(('Main Tab'!$D$10-W32)/'Main Tab'!$D$10,1)</f>
        <v>0.19899441466600604</v>
      </c>
      <c r="Y32" s="110" t="s">
        <v>362</v>
      </c>
      <c r="Z32" s="221">
        <v>4</v>
      </c>
      <c r="AA32" s="49"/>
      <c r="AB32" s="49"/>
      <c r="AC32" s="434"/>
      <c r="AD32" s="104"/>
      <c r="AE32" s="106"/>
      <c r="AF32" s="108"/>
      <c r="AI32" s="83">
        <f t="shared" ca="1" si="15"/>
        <v>43599.041666666621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Water Pumped- 648</v>
      </c>
      <c r="AP32" s="81">
        <f t="shared" si="0"/>
        <v>14</v>
      </c>
      <c r="AQ32" s="81">
        <f t="shared" si="0"/>
        <v>18</v>
      </c>
      <c r="AR32" s="81">
        <f t="shared" si="1"/>
        <v>4254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1.8</v>
      </c>
      <c r="AW32" s="81">
        <f t="shared" si="3"/>
        <v>195</v>
      </c>
      <c r="AX32" s="81">
        <f t="shared" si="3"/>
        <v>196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623</v>
      </c>
      <c r="BC32" s="81">
        <f t="shared" si="5"/>
        <v>196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43599.083333333285</v>
      </c>
      <c r="C33" s="205"/>
      <c r="D33" s="434">
        <v>609</v>
      </c>
      <c r="E33" s="51">
        <v>48</v>
      </c>
      <c r="F33" s="439">
        <v>1.8</v>
      </c>
      <c r="G33" s="51">
        <v>211</v>
      </c>
      <c r="H33" s="206">
        <v>198</v>
      </c>
      <c r="I33" s="322"/>
      <c r="J33" s="160"/>
      <c r="K33" s="65"/>
      <c r="L33" s="49"/>
      <c r="M33" s="434"/>
      <c r="N33" s="52"/>
      <c r="O33" s="54">
        <v>4346</v>
      </c>
      <c r="P33" s="439">
        <v>15</v>
      </c>
      <c r="Q33" s="52">
        <v>20</v>
      </c>
      <c r="R33" s="23">
        <f t="shared" si="16"/>
        <v>295</v>
      </c>
      <c r="S33" s="24">
        <f t="shared" si="16"/>
        <v>383</v>
      </c>
      <c r="T33" s="62"/>
      <c r="U33" s="62"/>
      <c r="V33" s="62"/>
      <c r="W33" s="114">
        <f t="shared" ca="1" si="6"/>
        <v>142245</v>
      </c>
      <c r="X33" s="115">
        <f ca="1">IFERROR(('Main Tab'!$D$10-W33)/'Main Tab'!$D$10,1)</f>
        <v>0.19910702220620694</v>
      </c>
      <c r="Y33" s="110" t="s">
        <v>363</v>
      </c>
      <c r="Z33" s="221">
        <v>3</v>
      </c>
      <c r="AA33" s="49"/>
      <c r="AB33" s="49"/>
      <c r="AC33" s="434"/>
      <c r="AD33" s="104"/>
      <c r="AE33" s="106"/>
      <c r="AF33" s="108"/>
      <c r="AI33" s="83">
        <f t="shared" ca="1" si="15"/>
        <v>43599.083333333285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Accum- 158245</v>
      </c>
      <c r="AP33" s="81">
        <f t="shared" si="0"/>
        <v>15</v>
      </c>
      <c r="AQ33" s="81">
        <f t="shared" si="0"/>
        <v>20</v>
      </c>
      <c r="AR33" s="81">
        <f t="shared" si="1"/>
        <v>4346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1.8</v>
      </c>
      <c r="AW33" s="81">
        <f t="shared" si="3"/>
        <v>211</v>
      </c>
      <c r="AX33" s="81">
        <f t="shared" si="3"/>
        <v>198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609</v>
      </c>
      <c r="BC33" s="81">
        <f t="shared" si="5"/>
        <v>198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43599.124999999949</v>
      </c>
      <c r="C34" s="205"/>
      <c r="D34" s="434">
        <v>601</v>
      </c>
      <c r="E34" s="51">
        <v>48</v>
      </c>
      <c r="F34" s="439">
        <v>1.8</v>
      </c>
      <c r="G34" s="51">
        <v>264</v>
      </c>
      <c r="H34" s="206">
        <v>201</v>
      </c>
      <c r="I34" s="322"/>
      <c r="J34" s="160"/>
      <c r="K34" s="65"/>
      <c r="L34" s="49"/>
      <c r="M34" s="434"/>
      <c r="N34" s="52"/>
      <c r="O34" s="54">
        <v>4905</v>
      </c>
      <c r="P34" s="439">
        <v>16</v>
      </c>
      <c r="Q34" s="52">
        <v>18</v>
      </c>
      <c r="R34" s="23">
        <f t="shared" si="16"/>
        <v>311</v>
      </c>
      <c r="S34" s="24">
        <f t="shared" si="16"/>
        <v>401</v>
      </c>
      <c r="T34" s="62"/>
      <c r="U34" s="62"/>
      <c r="V34" s="62"/>
      <c r="W34" s="114">
        <f t="shared" ca="1" si="6"/>
        <v>142227</v>
      </c>
      <c r="X34" s="115">
        <f ca="1">IFERROR(('Main Tab'!$D$10-W34)/'Main Tab'!$D$10,1)</f>
        <v>0.19920836899238772</v>
      </c>
      <c r="Y34" s="110" t="s">
        <v>364</v>
      </c>
      <c r="Z34" s="221">
        <v>3</v>
      </c>
      <c r="AA34" s="49"/>
      <c r="AB34" s="49"/>
      <c r="AC34" s="434"/>
      <c r="AD34" s="104"/>
      <c r="AE34" s="106"/>
      <c r="AF34" s="108"/>
      <c r="AI34" s="83">
        <f t="shared" ca="1" si="15"/>
        <v>43599.124999999949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 #1- 1'4"    OT #2- 9'1"</v>
      </c>
      <c r="AP34" s="81">
        <f t="shared" si="0"/>
        <v>16</v>
      </c>
      <c r="AQ34" s="81">
        <f t="shared" si="0"/>
        <v>18</v>
      </c>
      <c r="AR34" s="81">
        <f t="shared" si="1"/>
        <v>4905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1.8</v>
      </c>
      <c r="AW34" s="81">
        <f t="shared" si="3"/>
        <v>264</v>
      </c>
      <c r="AX34" s="81">
        <f t="shared" si="3"/>
        <v>201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601</v>
      </c>
      <c r="BC34" s="81">
        <f t="shared" si="5"/>
        <v>201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43599.166666666613</v>
      </c>
      <c r="C35" s="205"/>
      <c r="D35" s="434">
        <v>606</v>
      </c>
      <c r="E35" s="51">
        <v>48</v>
      </c>
      <c r="F35" s="439">
        <v>1.8</v>
      </c>
      <c r="G35" s="51">
        <v>315</v>
      </c>
      <c r="H35" s="206">
        <v>204</v>
      </c>
      <c r="I35" s="322"/>
      <c r="J35" s="160"/>
      <c r="K35" s="65"/>
      <c r="L35" s="49"/>
      <c r="M35" s="434"/>
      <c r="N35" s="52"/>
      <c r="O35" s="54">
        <v>5133</v>
      </c>
      <c r="P35" s="439">
        <v>15</v>
      </c>
      <c r="Q35" s="52">
        <v>20</v>
      </c>
      <c r="R35" s="23">
        <f t="shared" si="16"/>
        <v>326</v>
      </c>
      <c r="S35" s="24">
        <f t="shared" si="16"/>
        <v>421</v>
      </c>
      <c r="T35" s="62"/>
      <c r="U35" s="62"/>
      <c r="V35" s="62"/>
      <c r="W35" s="114">
        <f t="shared" ca="1" si="6"/>
        <v>142207</v>
      </c>
      <c r="X35" s="115">
        <f ca="1">IFERROR(('Main Tab'!$D$10-W35)/'Main Tab'!$D$10,1)</f>
        <v>0.19932097653258862</v>
      </c>
      <c r="Y35" s="110" t="s">
        <v>365</v>
      </c>
      <c r="Z35" s="221">
        <v>3</v>
      </c>
      <c r="AA35" s="49"/>
      <c r="AB35" s="49"/>
      <c r="AC35" s="434"/>
      <c r="AD35" s="104"/>
      <c r="AE35" s="106"/>
      <c r="AF35" s="108"/>
      <c r="AI35" s="83">
        <f t="shared" ca="1" si="15"/>
        <v>43599.166666666613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BBL Meter- 36617</v>
      </c>
      <c r="AP35" s="81">
        <f t="shared" si="0"/>
        <v>15</v>
      </c>
      <c r="AQ35" s="81">
        <f t="shared" si="0"/>
        <v>20</v>
      </c>
      <c r="AR35" s="81">
        <f t="shared" si="1"/>
        <v>5133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1.8</v>
      </c>
      <c r="AW35" s="81">
        <f t="shared" si="3"/>
        <v>315</v>
      </c>
      <c r="AX35" s="81">
        <f t="shared" si="3"/>
        <v>204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606</v>
      </c>
      <c r="BC35" s="81">
        <f t="shared" si="5"/>
        <v>204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43599.208333333278</v>
      </c>
      <c r="C36" s="205"/>
      <c r="D36" s="434">
        <v>630</v>
      </c>
      <c r="E36" s="51">
        <v>48</v>
      </c>
      <c r="F36" s="439">
        <v>1.8</v>
      </c>
      <c r="G36" s="51">
        <v>243</v>
      </c>
      <c r="H36" s="206">
        <v>200</v>
      </c>
      <c r="I36" s="322"/>
      <c r="J36" s="160"/>
      <c r="K36" s="65"/>
      <c r="L36" s="49"/>
      <c r="M36" s="434"/>
      <c r="N36" s="52"/>
      <c r="O36" s="54">
        <v>4698</v>
      </c>
      <c r="P36" s="439">
        <v>14</v>
      </c>
      <c r="Q36" s="52">
        <v>18</v>
      </c>
      <c r="R36" s="23">
        <f t="shared" si="16"/>
        <v>340</v>
      </c>
      <c r="S36" s="24">
        <f t="shared" si="16"/>
        <v>439</v>
      </c>
      <c r="T36" s="62"/>
      <c r="U36" s="62"/>
      <c r="V36" s="62"/>
      <c r="W36" s="114">
        <f t="shared" ca="1" si="6"/>
        <v>142189</v>
      </c>
      <c r="X36" s="115">
        <f ca="1">IFERROR(('Main Tab'!$D$10-W36)/'Main Tab'!$D$10,1)</f>
        <v>0.19942232331876941</v>
      </c>
      <c r="Y36" s="110"/>
      <c r="Z36" s="221">
        <v>4</v>
      </c>
      <c r="AA36" s="49"/>
      <c r="AB36" s="49"/>
      <c r="AC36" s="434"/>
      <c r="AD36" s="104"/>
      <c r="AE36" s="106"/>
      <c r="AF36" s="108"/>
      <c r="AI36" s="83">
        <f t="shared" ca="1" si="15"/>
        <v>43599.208333333278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14</v>
      </c>
      <c r="AQ36" s="81">
        <f t="shared" si="0"/>
        <v>18</v>
      </c>
      <c r="AR36" s="81">
        <f t="shared" si="1"/>
        <v>4698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1.8</v>
      </c>
      <c r="AW36" s="81">
        <f t="shared" si="3"/>
        <v>243</v>
      </c>
      <c r="AX36" s="81">
        <f t="shared" si="3"/>
        <v>200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630</v>
      </c>
      <c r="BC36" s="81">
        <f t="shared" si="5"/>
        <v>200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43599.249999999942</v>
      </c>
      <c r="C37" s="207"/>
      <c r="D37" s="208">
        <v>600</v>
      </c>
      <c r="E37" s="51">
        <v>48</v>
      </c>
      <c r="F37" s="439">
        <v>1.8</v>
      </c>
      <c r="G37" s="209">
        <v>247</v>
      </c>
      <c r="H37" s="216">
        <v>202</v>
      </c>
      <c r="I37" s="323"/>
      <c r="J37" s="161"/>
      <c r="K37" s="66"/>
      <c r="L37" s="55"/>
      <c r="M37" s="438"/>
      <c r="N37" s="58"/>
      <c r="O37" s="60">
        <v>4764</v>
      </c>
      <c r="P37" s="438">
        <v>15</v>
      </c>
      <c r="Q37" s="58">
        <v>20</v>
      </c>
      <c r="R37" s="25">
        <f t="shared" si="16"/>
        <v>355</v>
      </c>
      <c r="S37" s="26">
        <f t="shared" si="16"/>
        <v>459</v>
      </c>
      <c r="T37" s="63"/>
      <c r="U37" s="63"/>
      <c r="V37" s="63"/>
      <c r="W37" s="116">
        <f t="shared" ca="1" si="6"/>
        <v>142169</v>
      </c>
      <c r="X37" s="117">
        <f ca="1">IFERROR(('Main Tab'!$D$10-W37)/'Main Tab'!$D$10,1)</f>
        <v>0.19953493085897031</v>
      </c>
      <c r="Y37" s="111"/>
      <c r="Z37" s="221">
        <v>3</v>
      </c>
      <c r="AA37" s="55"/>
      <c r="AB37" s="55"/>
      <c r="AC37" s="438"/>
      <c r="AD37" s="105"/>
      <c r="AE37" s="107"/>
      <c r="AF37" s="109"/>
      <c r="AI37" s="85">
        <f t="shared" ca="1" si="15"/>
        <v>43599.249999999942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15</v>
      </c>
      <c r="AQ37" s="86">
        <f t="shared" si="0"/>
        <v>20</v>
      </c>
      <c r="AR37" s="86">
        <f t="shared" si="1"/>
        <v>4764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1.8</v>
      </c>
      <c r="AW37" s="86">
        <f t="shared" si="3"/>
        <v>247</v>
      </c>
      <c r="AX37" s="86">
        <f t="shared" si="3"/>
        <v>202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600</v>
      </c>
      <c r="BC37" s="86">
        <f t="shared" si="5"/>
        <v>202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35" t="s">
        <v>7</v>
      </c>
      <c r="D40" s="435" t="s">
        <v>117</v>
      </c>
      <c r="E40" s="435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37"/>
      <c r="E41" s="437"/>
      <c r="F41" s="622"/>
      <c r="G41" s="622"/>
      <c r="H41" s="623"/>
    </row>
    <row r="42" spans="2:58" x14ac:dyDescent="0.25">
      <c r="B42" s="54"/>
      <c r="C42" s="147"/>
      <c r="D42" s="434"/>
      <c r="E42" s="434"/>
      <c r="F42" s="612"/>
      <c r="G42" s="612"/>
      <c r="H42" s="613"/>
    </row>
    <row r="43" spans="2:58" x14ac:dyDescent="0.25">
      <c r="B43" s="54"/>
      <c r="C43" s="147"/>
      <c r="D43" s="434"/>
      <c r="E43" s="434"/>
      <c r="F43" s="612"/>
      <c r="G43" s="612"/>
      <c r="H43" s="613"/>
    </row>
    <row r="44" spans="2:58" x14ac:dyDescent="0.25">
      <c r="B44" s="54"/>
      <c r="C44" s="147"/>
      <c r="D44" s="434"/>
      <c r="E44" s="434"/>
      <c r="F44" s="612"/>
      <c r="G44" s="612"/>
      <c r="H44" s="613"/>
    </row>
    <row r="45" spans="2:58" x14ac:dyDescent="0.25">
      <c r="B45" s="54"/>
      <c r="C45" s="147"/>
      <c r="D45" s="434"/>
      <c r="E45" s="434"/>
      <c r="F45" s="612"/>
      <c r="G45" s="612"/>
      <c r="H45" s="613"/>
    </row>
    <row r="46" spans="2:58" x14ac:dyDescent="0.25">
      <c r="B46" s="54"/>
      <c r="C46" s="147"/>
      <c r="D46" s="434"/>
      <c r="E46" s="434"/>
      <c r="F46" s="612"/>
      <c r="G46" s="612"/>
      <c r="H46" s="613"/>
    </row>
    <row r="47" spans="2:58" x14ac:dyDescent="0.25">
      <c r="B47" s="54"/>
      <c r="C47" s="147"/>
      <c r="D47" s="434"/>
      <c r="E47" s="434"/>
      <c r="F47" s="612"/>
      <c r="G47" s="612"/>
      <c r="H47" s="613"/>
    </row>
    <row r="48" spans="2:58" x14ac:dyDescent="0.25">
      <c r="B48" s="54"/>
      <c r="C48" s="147"/>
      <c r="D48" s="434"/>
      <c r="E48" s="434"/>
      <c r="F48" s="612"/>
      <c r="G48" s="612"/>
      <c r="H48" s="613"/>
    </row>
    <row r="49" spans="2:8" x14ac:dyDescent="0.25">
      <c r="B49" s="54"/>
      <c r="C49" s="147"/>
      <c r="D49" s="434"/>
      <c r="E49" s="434"/>
      <c r="F49" s="612"/>
      <c r="G49" s="612"/>
      <c r="H49" s="613"/>
    </row>
    <row r="50" spans="2:8" x14ac:dyDescent="0.25">
      <c r="B50" s="54"/>
      <c r="C50" s="147"/>
      <c r="D50" s="434"/>
      <c r="E50" s="434"/>
      <c r="F50" s="612"/>
      <c r="G50" s="612"/>
      <c r="H50" s="613"/>
    </row>
    <row r="51" spans="2:8" x14ac:dyDescent="0.25">
      <c r="B51" s="54"/>
      <c r="C51" s="147"/>
      <c r="D51" s="434"/>
      <c r="E51" s="434"/>
      <c r="F51" s="612"/>
      <c r="G51" s="612"/>
      <c r="H51" s="613"/>
    </row>
    <row r="52" spans="2:8" x14ac:dyDescent="0.25">
      <c r="B52" s="54"/>
      <c r="C52" s="147"/>
      <c r="D52" s="434"/>
      <c r="E52" s="434"/>
      <c r="F52" s="612"/>
      <c r="G52" s="612"/>
      <c r="H52" s="613"/>
    </row>
    <row r="53" spans="2:8" x14ac:dyDescent="0.25">
      <c r="B53" s="54"/>
      <c r="C53" s="147"/>
      <c r="D53" s="434"/>
      <c r="E53" s="434"/>
      <c r="F53" s="612"/>
      <c r="G53" s="612"/>
      <c r="H53" s="613"/>
    </row>
    <row r="54" spans="2:8" x14ac:dyDescent="0.25">
      <c r="B54" s="54"/>
      <c r="C54" s="147"/>
      <c r="D54" s="434"/>
      <c r="E54" s="434"/>
      <c r="F54" s="612"/>
      <c r="G54" s="612"/>
      <c r="H54" s="613"/>
    </row>
    <row r="55" spans="2:8" x14ac:dyDescent="0.25">
      <c r="B55" s="54"/>
      <c r="C55" s="147"/>
      <c r="D55" s="434"/>
      <c r="E55" s="434"/>
      <c r="F55" s="612"/>
      <c r="G55" s="612"/>
      <c r="H55" s="613"/>
    </row>
    <row r="56" spans="2:8" x14ac:dyDescent="0.25">
      <c r="B56" s="54"/>
      <c r="C56" s="147"/>
      <c r="D56" s="434"/>
      <c r="E56" s="434"/>
      <c r="F56" s="612"/>
      <c r="G56" s="612"/>
      <c r="H56" s="613"/>
    </row>
    <row r="57" spans="2:8" x14ac:dyDescent="0.25">
      <c r="B57" s="54"/>
      <c r="C57" s="147"/>
      <c r="D57" s="434"/>
      <c r="E57" s="434"/>
      <c r="F57" s="612"/>
      <c r="G57" s="612"/>
      <c r="H57" s="613"/>
    </row>
    <row r="58" spans="2:8" x14ac:dyDescent="0.25">
      <c r="B58" s="54"/>
      <c r="C58" s="147"/>
      <c r="D58" s="434"/>
      <c r="E58" s="434"/>
      <c r="F58" s="612"/>
      <c r="G58" s="612"/>
      <c r="H58" s="613"/>
    </row>
    <row r="59" spans="2:8" x14ac:dyDescent="0.25">
      <c r="B59" s="54"/>
      <c r="C59" s="147"/>
      <c r="D59" s="434"/>
      <c r="E59" s="434"/>
      <c r="F59" s="612"/>
      <c r="G59" s="612"/>
      <c r="H59" s="613"/>
    </row>
    <row r="60" spans="2:8" x14ac:dyDescent="0.25">
      <c r="B60" s="54"/>
      <c r="C60" s="147"/>
      <c r="D60" s="434"/>
      <c r="E60" s="434"/>
      <c r="F60" s="612"/>
      <c r="G60" s="612"/>
      <c r="H60" s="613"/>
    </row>
    <row r="61" spans="2:8" x14ac:dyDescent="0.25">
      <c r="B61" s="54"/>
      <c r="C61" s="147"/>
      <c r="D61" s="434"/>
      <c r="E61" s="434"/>
      <c r="F61" s="612"/>
      <c r="G61" s="612"/>
      <c r="H61" s="613"/>
    </row>
    <row r="62" spans="2:8" x14ac:dyDescent="0.25">
      <c r="B62" s="54"/>
      <c r="C62" s="147"/>
      <c r="D62" s="434"/>
      <c r="E62" s="434"/>
      <c r="F62" s="612"/>
      <c r="G62" s="612"/>
      <c r="H62" s="613"/>
    </row>
    <row r="63" spans="2:8" x14ac:dyDescent="0.25">
      <c r="B63" s="54"/>
      <c r="C63" s="147"/>
      <c r="D63" s="434"/>
      <c r="E63" s="434"/>
      <c r="F63" s="612"/>
      <c r="G63" s="612"/>
      <c r="H63" s="613"/>
    </row>
    <row r="64" spans="2:8" x14ac:dyDescent="0.25">
      <c r="B64" s="54"/>
      <c r="C64" s="147"/>
      <c r="D64" s="434"/>
      <c r="E64" s="434"/>
      <c r="F64" s="612"/>
      <c r="G64" s="612"/>
      <c r="H64" s="613"/>
    </row>
    <row r="65" spans="2:8" x14ac:dyDescent="0.25">
      <c r="B65" s="54"/>
      <c r="C65" s="147"/>
      <c r="D65" s="434"/>
      <c r="E65" s="434"/>
      <c r="F65" s="612"/>
      <c r="G65" s="612"/>
      <c r="H65" s="613"/>
    </row>
    <row r="66" spans="2:8" x14ac:dyDescent="0.25">
      <c r="B66" s="54"/>
      <c r="C66" s="147"/>
      <c r="D66" s="434"/>
      <c r="E66" s="434"/>
      <c r="F66" s="612"/>
      <c r="G66" s="612"/>
      <c r="H66" s="613"/>
    </row>
    <row r="67" spans="2:8" x14ac:dyDescent="0.25">
      <c r="B67" s="54"/>
      <c r="C67" s="147"/>
      <c r="D67" s="434"/>
      <c r="E67" s="434"/>
      <c r="F67" s="612"/>
      <c r="G67" s="612"/>
      <c r="H67" s="613"/>
    </row>
    <row r="68" spans="2:8" x14ac:dyDescent="0.25">
      <c r="B68" s="54"/>
      <c r="C68" s="147"/>
      <c r="D68" s="434"/>
      <c r="E68" s="434"/>
      <c r="F68" s="612"/>
      <c r="G68" s="612"/>
      <c r="H68" s="613"/>
    </row>
    <row r="69" spans="2:8" x14ac:dyDescent="0.25">
      <c r="B69" s="54"/>
      <c r="C69" s="147"/>
      <c r="D69" s="434"/>
      <c r="E69" s="434"/>
      <c r="F69" s="612"/>
      <c r="G69" s="612"/>
      <c r="H69" s="613"/>
    </row>
    <row r="70" spans="2:8" x14ac:dyDescent="0.25">
      <c r="B70" s="54"/>
      <c r="C70" s="147"/>
      <c r="D70" s="434"/>
      <c r="E70" s="434"/>
      <c r="F70" s="612"/>
      <c r="G70" s="612"/>
      <c r="H70" s="613"/>
    </row>
    <row r="71" spans="2:8" x14ac:dyDescent="0.25">
      <c r="B71" s="54"/>
      <c r="C71" s="147"/>
      <c r="D71" s="434"/>
      <c r="E71" s="434"/>
      <c r="F71" s="612"/>
      <c r="G71" s="612"/>
      <c r="H71" s="613"/>
    </row>
    <row r="72" spans="2:8" x14ac:dyDescent="0.25">
      <c r="B72" s="54"/>
      <c r="C72" s="147"/>
      <c r="D72" s="434"/>
      <c r="E72" s="434"/>
      <c r="F72" s="612"/>
      <c r="G72" s="612"/>
      <c r="H72" s="613"/>
    </row>
    <row r="73" spans="2:8" x14ac:dyDescent="0.25">
      <c r="B73" s="54"/>
      <c r="C73" s="147"/>
      <c r="D73" s="434"/>
      <c r="E73" s="434"/>
      <c r="F73" s="612"/>
      <c r="G73" s="612"/>
      <c r="H73" s="613"/>
    </row>
    <row r="74" spans="2:8" x14ac:dyDescent="0.25">
      <c r="B74" s="54"/>
      <c r="C74" s="147"/>
      <c r="D74" s="434"/>
      <c r="E74" s="434"/>
      <c r="F74" s="612"/>
      <c r="G74" s="612"/>
      <c r="H74" s="613"/>
    </row>
    <row r="75" spans="2:8" x14ac:dyDescent="0.25">
      <c r="B75" s="54"/>
      <c r="C75" s="147"/>
      <c r="D75" s="434"/>
      <c r="E75" s="434"/>
      <c r="F75" s="612"/>
      <c r="G75" s="612"/>
      <c r="H75" s="613"/>
    </row>
    <row r="76" spans="2:8" x14ac:dyDescent="0.25">
      <c r="B76" s="54"/>
      <c r="C76" s="147"/>
      <c r="D76" s="434"/>
      <c r="E76" s="434"/>
      <c r="F76" s="612"/>
      <c r="G76" s="612"/>
      <c r="H76" s="613"/>
    </row>
    <row r="77" spans="2:8" x14ac:dyDescent="0.25">
      <c r="B77" s="54"/>
      <c r="C77" s="147"/>
      <c r="D77" s="434"/>
      <c r="E77" s="434"/>
      <c r="F77" s="612"/>
      <c r="G77" s="612"/>
      <c r="H77" s="613"/>
    </row>
    <row r="78" spans="2:8" x14ac:dyDescent="0.25">
      <c r="B78" s="54"/>
      <c r="C78" s="147"/>
      <c r="D78" s="434"/>
      <c r="E78" s="434"/>
      <c r="F78" s="612"/>
      <c r="G78" s="612"/>
      <c r="H78" s="613"/>
    </row>
    <row r="79" spans="2:8" x14ac:dyDescent="0.25">
      <c r="B79" s="54"/>
      <c r="C79" s="147"/>
      <c r="D79" s="434"/>
      <c r="E79" s="434"/>
      <c r="F79" s="612"/>
      <c r="G79" s="612"/>
      <c r="H79" s="613"/>
    </row>
    <row r="80" spans="2:8" x14ac:dyDescent="0.25">
      <c r="B80" s="54"/>
      <c r="C80" s="147"/>
      <c r="D80" s="434"/>
      <c r="E80" s="434"/>
      <c r="F80" s="612"/>
      <c r="G80" s="612"/>
      <c r="H80" s="613"/>
    </row>
    <row r="81" spans="2:8" x14ac:dyDescent="0.25">
      <c r="B81" s="54"/>
      <c r="C81" s="147"/>
      <c r="D81" s="434"/>
      <c r="E81" s="434"/>
      <c r="F81" s="612"/>
      <c r="G81" s="612"/>
      <c r="H81" s="613"/>
    </row>
    <row r="82" spans="2:8" x14ac:dyDescent="0.25">
      <c r="B82" s="54"/>
      <c r="C82" s="147"/>
      <c r="D82" s="434"/>
      <c r="E82" s="434"/>
      <c r="F82" s="612"/>
      <c r="G82" s="612"/>
      <c r="H82" s="613"/>
    </row>
    <row r="83" spans="2:8" x14ac:dyDescent="0.25">
      <c r="B83" s="54"/>
      <c r="C83" s="147"/>
      <c r="D83" s="434"/>
      <c r="E83" s="434"/>
      <c r="F83" s="612"/>
      <c r="G83" s="612"/>
      <c r="H83" s="613"/>
    </row>
    <row r="84" spans="2:8" x14ac:dyDescent="0.25">
      <c r="B84" s="54"/>
      <c r="C84" s="147"/>
      <c r="D84" s="434"/>
      <c r="E84" s="434"/>
      <c r="F84" s="612"/>
      <c r="G84" s="612"/>
      <c r="H84" s="613"/>
    </row>
    <row r="85" spans="2:8" x14ac:dyDescent="0.25">
      <c r="B85" s="54"/>
      <c r="C85" s="147"/>
      <c r="D85" s="434"/>
      <c r="E85" s="434"/>
      <c r="F85" s="612"/>
      <c r="G85" s="612"/>
      <c r="H85" s="613"/>
    </row>
    <row r="86" spans="2:8" x14ac:dyDescent="0.25">
      <c r="B86" s="54"/>
      <c r="C86" s="147"/>
      <c r="D86" s="434"/>
      <c r="E86" s="434"/>
      <c r="F86" s="612"/>
      <c r="G86" s="612"/>
      <c r="H86" s="613"/>
    </row>
    <row r="87" spans="2:8" x14ac:dyDescent="0.25">
      <c r="B87" s="54"/>
      <c r="C87" s="147"/>
      <c r="D87" s="434"/>
      <c r="E87" s="434"/>
      <c r="F87" s="612"/>
      <c r="G87" s="612"/>
      <c r="H87" s="613"/>
    </row>
    <row r="88" spans="2:8" x14ac:dyDescent="0.25">
      <c r="B88" s="54"/>
      <c r="C88" s="147"/>
      <c r="D88" s="434"/>
      <c r="E88" s="434"/>
      <c r="F88" s="612"/>
      <c r="G88" s="612"/>
      <c r="H88" s="613"/>
    </row>
    <row r="89" spans="2:8" x14ac:dyDescent="0.25">
      <c r="B89" s="54"/>
      <c r="C89" s="147"/>
      <c r="D89" s="434"/>
      <c r="E89" s="434"/>
      <c r="F89" s="612"/>
      <c r="G89" s="612"/>
      <c r="H89" s="613"/>
    </row>
    <row r="90" spans="2:8" x14ac:dyDescent="0.25">
      <c r="B90" s="54"/>
      <c r="C90" s="147"/>
      <c r="D90" s="434"/>
      <c r="E90" s="434"/>
      <c r="F90" s="612"/>
      <c r="G90" s="612"/>
      <c r="H90" s="613"/>
    </row>
    <row r="91" spans="2:8" x14ac:dyDescent="0.25">
      <c r="B91" s="54"/>
      <c r="C91" s="147"/>
      <c r="D91" s="434"/>
      <c r="E91" s="434"/>
      <c r="F91" s="612"/>
      <c r="G91" s="612"/>
      <c r="H91" s="613"/>
    </row>
    <row r="92" spans="2:8" x14ac:dyDescent="0.25">
      <c r="B92" s="54"/>
      <c r="C92" s="147"/>
      <c r="D92" s="434"/>
      <c r="E92" s="434"/>
      <c r="F92" s="612"/>
      <c r="G92" s="612"/>
      <c r="H92" s="613"/>
    </row>
    <row r="93" spans="2:8" x14ac:dyDescent="0.25">
      <c r="B93" s="54"/>
      <c r="C93" s="147"/>
      <c r="D93" s="434"/>
      <c r="E93" s="434"/>
      <c r="F93" s="612"/>
      <c r="G93" s="612"/>
      <c r="H93" s="613"/>
    </row>
    <row r="94" spans="2:8" x14ac:dyDescent="0.25">
      <c r="B94" s="54"/>
      <c r="C94" s="147"/>
      <c r="D94" s="434"/>
      <c r="E94" s="434"/>
      <c r="F94" s="612"/>
      <c r="G94" s="612"/>
      <c r="H94" s="613"/>
    </row>
    <row r="95" spans="2:8" x14ac:dyDescent="0.25">
      <c r="B95" s="54"/>
      <c r="C95" s="147"/>
      <c r="D95" s="434"/>
      <c r="E95" s="434"/>
      <c r="F95" s="612"/>
      <c r="G95" s="612"/>
      <c r="H95" s="613"/>
    </row>
    <row r="96" spans="2:8" x14ac:dyDescent="0.25">
      <c r="B96" s="54"/>
      <c r="C96" s="147"/>
      <c r="D96" s="434"/>
      <c r="E96" s="434"/>
      <c r="F96" s="612"/>
      <c r="G96" s="612"/>
      <c r="H96" s="613"/>
    </row>
    <row r="97" spans="2:8" x14ac:dyDescent="0.25">
      <c r="B97" s="54"/>
      <c r="C97" s="147"/>
      <c r="D97" s="434"/>
      <c r="E97" s="434"/>
      <c r="F97" s="612"/>
      <c r="G97" s="612"/>
      <c r="H97" s="613"/>
    </row>
    <row r="98" spans="2:8" x14ac:dyDescent="0.25">
      <c r="B98" s="54"/>
      <c r="C98" s="147"/>
      <c r="D98" s="434"/>
      <c r="E98" s="434"/>
      <c r="F98" s="612"/>
      <c r="G98" s="612"/>
      <c r="H98" s="613"/>
    </row>
    <row r="99" spans="2:8" x14ac:dyDescent="0.25">
      <c r="B99" s="54"/>
      <c r="C99" s="147"/>
      <c r="D99" s="434"/>
      <c r="E99" s="434"/>
      <c r="F99" s="612"/>
      <c r="G99" s="612"/>
      <c r="H99" s="613"/>
    </row>
    <row r="100" spans="2:8" ht="15.75" thickBot="1" x14ac:dyDescent="0.3">
      <c r="B100" s="60"/>
      <c r="C100" s="148"/>
      <c r="D100" s="438"/>
      <c r="E100" s="438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25 E30:E37" xr:uid="{00000000-0002-0000-11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1">
    <tabColor theme="1"/>
    <pageSetUpPr fitToPage="1"/>
  </sheetPr>
  <dimension ref="B1:BF101"/>
  <sheetViews>
    <sheetView showGridLines="0" topLeftCell="M17" zoomScaleNormal="100" zoomScaleSheetLayoutView="50" workbookViewId="0">
      <selection activeCell="D10" sqref="D1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43597</v>
      </c>
      <c r="N5" s="567" t="str">
        <f ca="1">"Oil Sales for "&amp;TEXT(L5,"MM-DD-YY")</f>
        <v>Oil Sales for 05-12-19</v>
      </c>
      <c r="O5" s="568"/>
      <c r="P5" s="96">
        <f>SUM(AC14:AC37)</f>
        <v>416.30999999999995</v>
      </c>
      <c r="Q5" s="10"/>
      <c r="R5" s="610" t="str">
        <f ca="1">"Flare Total For "&amp;TEXT(L5,"MM-DD-YY")</f>
        <v>Flare Total For 05-12-19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378</v>
      </c>
      <c r="M6" s="10"/>
      <c r="N6" s="571" t="str">
        <f ca="1">"Gas Sales for "&amp;TEXT(L5,"MM-DD-YY")</f>
        <v>Gas Sales for 05-12-19</v>
      </c>
      <c r="O6" s="572"/>
      <c r="P6" s="132">
        <v>4770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469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7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29" t="s">
        <v>3</v>
      </c>
      <c r="F11" s="429" t="s">
        <v>31</v>
      </c>
      <c r="G11" s="429" t="s">
        <v>32</v>
      </c>
      <c r="H11" s="4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29" t="s">
        <v>40</v>
      </c>
      <c r="N11" s="430" t="s">
        <v>42</v>
      </c>
      <c r="O11" s="38" t="s">
        <v>2</v>
      </c>
      <c r="P11" s="429" t="s">
        <v>6</v>
      </c>
      <c r="Q11" s="4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29" t="s">
        <v>6</v>
      </c>
      <c r="AD11" s="429" t="s">
        <v>102</v>
      </c>
      <c r="AE11" s="429" t="s">
        <v>50</v>
      </c>
      <c r="AF11" s="4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651</v>
      </c>
      <c r="E14" s="196">
        <v>46</v>
      </c>
      <c r="F14" s="196">
        <v>1.8</v>
      </c>
      <c r="G14" s="197">
        <v>224</v>
      </c>
      <c r="H14" s="204">
        <v>195</v>
      </c>
      <c r="I14" s="322"/>
      <c r="J14" s="160"/>
      <c r="K14" s="65"/>
      <c r="L14" s="49"/>
      <c r="M14" s="428"/>
      <c r="N14" s="52"/>
      <c r="O14" s="54">
        <v>4485</v>
      </c>
      <c r="P14" s="428">
        <v>16</v>
      </c>
      <c r="Q14" s="428">
        <v>17</v>
      </c>
      <c r="R14" s="21">
        <f>P14</f>
        <v>16</v>
      </c>
      <c r="S14" s="22">
        <f>Q14</f>
        <v>17</v>
      </c>
      <c r="T14" s="61"/>
      <c r="U14" s="61"/>
      <c r="V14" s="61"/>
      <c r="W14" s="112">
        <f ca="1">INDEX('Daily Totals'!$1:$1048576,MATCH(L5,'Daily Totals'!B:B)-1,17)</f>
        <v>143078</v>
      </c>
      <c r="X14" s="113">
        <f ca="1">IFERROR(('Main Tab'!$D$10-W14)/'Main Tab'!$D$10,1)</f>
        <v>0.19441691815683979</v>
      </c>
      <c r="Y14" s="218"/>
      <c r="Z14" s="220">
        <v>3</v>
      </c>
      <c r="AA14" s="49">
        <v>8467001</v>
      </c>
      <c r="AB14" s="49" t="s">
        <v>170</v>
      </c>
      <c r="AC14" s="428">
        <v>185.64</v>
      </c>
      <c r="AD14" s="104" t="s">
        <v>171</v>
      </c>
      <c r="AE14" s="106">
        <v>49</v>
      </c>
      <c r="AF14" s="108">
        <v>1E-3</v>
      </c>
      <c r="AI14" s="83">
        <f ca="1">$L$5+B14</f>
        <v>43597.291666666664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17</v>
      </c>
      <c r="AR14" s="81">
        <f t="shared" ref="AR14:AR37" si="1">IF(O14="","",O14)</f>
        <v>4485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0.71875</v>
      </c>
      <c r="AV14" s="81">
        <f t="shared" ref="AV14:AZ37" si="3">IF(F14="","",F14)</f>
        <v>1.8</v>
      </c>
      <c r="AW14" s="81">
        <f t="shared" si="3"/>
        <v>224</v>
      </c>
      <c r="AX14" s="81">
        <f t="shared" si="3"/>
        <v>195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651</v>
      </c>
      <c r="BC14" s="81">
        <f t="shared" ref="BC14:BC37" si="5">IF(H14="","",H14)</f>
        <v>195</v>
      </c>
      <c r="BD14" s="81">
        <f>IF(AF14="","",AF14)</f>
        <v>1E-3</v>
      </c>
      <c r="BE14" s="81">
        <f>IF(AE14="","",AE14)</f>
        <v>49</v>
      </c>
      <c r="BF14" s="84" t="str">
        <f>IF(AA14&amp;AC14="","","Ticket No: "&amp;AA14&amp;" " &amp;AC14 &amp; " bbls sold")</f>
        <v>Ticket No: 8467001 185.64 bbls sold</v>
      </c>
    </row>
    <row r="15" spans="2:58" x14ac:dyDescent="0.25">
      <c r="B15" s="189">
        <f ca="1">+B14+$L$5+TIME(1,0,0)</f>
        <v>43597.333333333328</v>
      </c>
      <c r="C15" s="205"/>
      <c r="D15" s="428">
        <v>653</v>
      </c>
      <c r="E15" s="428">
        <v>46</v>
      </c>
      <c r="F15" s="428">
        <v>1.8</v>
      </c>
      <c r="G15" s="51">
        <v>234</v>
      </c>
      <c r="H15" s="206">
        <v>199</v>
      </c>
      <c r="I15" s="322"/>
      <c r="J15" s="160"/>
      <c r="K15" s="65"/>
      <c r="L15" s="49"/>
      <c r="M15" s="428"/>
      <c r="N15" s="52"/>
      <c r="O15" s="54">
        <v>4614</v>
      </c>
      <c r="P15" s="428">
        <v>15</v>
      </c>
      <c r="Q15" s="52">
        <v>18</v>
      </c>
      <c r="R15" s="23">
        <f>P15+R14</f>
        <v>31</v>
      </c>
      <c r="S15" s="24">
        <f>Q15+S14</f>
        <v>35</v>
      </c>
      <c r="T15" s="62"/>
      <c r="U15" s="62"/>
      <c r="V15" s="62"/>
      <c r="W15" s="114">
        <f t="shared" ref="W15:W37" ca="1" si="6">W14-Q15</f>
        <v>143060</v>
      </c>
      <c r="X15" s="115">
        <f ca="1">IFERROR(('Main Tab'!$D$10-W15)/'Main Tab'!$D$10,1)</f>
        <v>0.19451826494302057</v>
      </c>
      <c r="Y15" s="110"/>
      <c r="Z15" s="221">
        <v>3</v>
      </c>
      <c r="AA15" s="49"/>
      <c r="AB15" s="49"/>
      <c r="AC15" s="428"/>
      <c r="AD15" s="104"/>
      <c r="AE15" s="106"/>
      <c r="AF15" s="108"/>
      <c r="AI15" s="83">
        <f ca="1">B15</f>
        <v>43597.333333333328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15</v>
      </c>
      <c r="AQ15" s="81">
        <f t="shared" si="0"/>
        <v>18</v>
      </c>
      <c r="AR15" s="81">
        <f t="shared" si="1"/>
        <v>4614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1.8</v>
      </c>
      <c r="AW15" s="81">
        <f t="shared" si="3"/>
        <v>234</v>
      </c>
      <c r="AX15" s="81">
        <f t="shared" si="3"/>
        <v>199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653</v>
      </c>
      <c r="BC15" s="81">
        <f t="shared" si="5"/>
        <v>199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43597.374999999993</v>
      </c>
      <c r="C16" s="205"/>
      <c r="D16" s="428">
        <v>631</v>
      </c>
      <c r="E16" s="428">
        <v>48</v>
      </c>
      <c r="F16" s="428">
        <v>1.8</v>
      </c>
      <c r="G16" s="51">
        <v>235</v>
      </c>
      <c r="H16" s="206">
        <v>199</v>
      </c>
      <c r="I16" s="322"/>
      <c r="J16" s="160"/>
      <c r="K16" s="65"/>
      <c r="L16" s="49"/>
      <c r="M16" s="428"/>
      <c r="N16" s="52"/>
      <c r="O16" s="54">
        <v>4584</v>
      </c>
      <c r="P16" s="428">
        <v>15</v>
      </c>
      <c r="Q16" s="52">
        <v>16</v>
      </c>
      <c r="R16" s="23">
        <f t="shared" ref="R16:S31" si="13">P16+R15</f>
        <v>46</v>
      </c>
      <c r="S16" s="24">
        <f t="shared" si="13"/>
        <v>51</v>
      </c>
      <c r="T16" s="62"/>
      <c r="U16" s="62"/>
      <c r="V16" s="62"/>
      <c r="W16" s="114">
        <f t="shared" ca="1" si="6"/>
        <v>143044</v>
      </c>
      <c r="X16" s="115">
        <f ca="1">IFERROR(('Main Tab'!$D$10-W16)/'Main Tab'!$D$10,1)</f>
        <v>0.19460835097518131</v>
      </c>
      <c r="Y16" s="110" t="s">
        <v>357</v>
      </c>
      <c r="Z16" s="221">
        <v>3</v>
      </c>
      <c r="AA16" s="49"/>
      <c r="AB16" s="49"/>
      <c r="AC16" s="428"/>
      <c r="AD16" s="104"/>
      <c r="AE16" s="106"/>
      <c r="AF16" s="108"/>
      <c r="AI16" s="83">
        <f ca="1">B16</f>
        <v>43597.374999999993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bumped choke to 48</v>
      </c>
      <c r="AP16" s="81">
        <f t="shared" si="0"/>
        <v>15</v>
      </c>
      <c r="AQ16" s="81">
        <f t="shared" si="0"/>
        <v>16</v>
      </c>
      <c r="AR16" s="81">
        <f t="shared" si="1"/>
        <v>4584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1.8</v>
      </c>
      <c r="AW16" s="81">
        <f t="shared" si="3"/>
        <v>235</v>
      </c>
      <c r="AX16" s="81">
        <f t="shared" si="3"/>
        <v>199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631</v>
      </c>
      <c r="BC16" s="81">
        <f t="shared" si="5"/>
        <v>199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43597.416666666657</v>
      </c>
      <c r="C17" s="205"/>
      <c r="D17" s="428">
        <v>646</v>
      </c>
      <c r="E17" s="428">
        <v>48</v>
      </c>
      <c r="F17" s="428">
        <v>1.8</v>
      </c>
      <c r="G17" s="51">
        <v>260</v>
      </c>
      <c r="H17" s="206">
        <v>200</v>
      </c>
      <c r="I17" s="322"/>
      <c r="J17" s="160"/>
      <c r="K17" s="65"/>
      <c r="L17" s="49"/>
      <c r="M17" s="428"/>
      <c r="N17" s="52"/>
      <c r="O17" s="54">
        <v>4855</v>
      </c>
      <c r="P17" s="428">
        <v>14</v>
      </c>
      <c r="Q17" s="52">
        <v>17</v>
      </c>
      <c r="R17" s="23">
        <f t="shared" si="13"/>
        <v>60</v>
      </c>
      <c r="S17" s="24">
        <f>Q17+S16</f>
        <v>68</v>
      </c>
      <c r="T17" s="62"/>
      <c r="U17" s="172"/>
      <c r="V17" s="62"/>
      <c r="W17" s="114">
        <f t="shared" ca="1" si="6"/>
        <v>143027</v>
      </c>
      <c r="X17" s="115">
        <f ca="1">IFERROR(('Main Tab'!$D$10-W17)/'Main Tab'!$D$10,1)</f>
        <v>0.19470406738435206</v>
      </c>
      <c r="Y17" s="110"/>
      <c r="Z17" s="221">
        <v>3</v>
      </c>
      <c r="AA17" s="49"/>
      <c r="AB17" s="49"/>
      <c r="AC17" s="428"/>
      <c r="AD17" s="104"/>
      <c r="AE17" s="106"/>
      <c r="AF17" s="108"/>
      <c r="AI17" s="83">
        <f t="shared" ref="AI17:AI37" ca="1" si="15">B17</f>
        <v>43597.416666666657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14</v>
      </c>
      <c r="AQ17" s="81">
        <f t="shared" si="0"/>
        <v>17</v>
      </c>
      <c r="AR17" s="81">
        <f t="shared" si="1"/>
        <v>4855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1.8</v>
      </c>
      <c r="AW17" s="81">
        <f t="shared" si="3"/>
        <v>260</v>
      </c>
      <c r="AX17" s="81">
        <f t="shared" si="3"/>
        <v>200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646</v>
      </c>
      <c r="BC17" s="81">
        <f t="shared" si="5"/>
        <v>200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43597.458333333321</v>
      </c>
      <c r="C18" s="205"/>
      <c r="D18" s="428">
        <v>633</v>
      </c>
      <c r="E18" s="51">
        <v>48</v>
      </c>
      <c r="F18" s="428">
        <v>1.8</v>
      </c>
      <c r="G18" s="51">
        <v>266</v>
      </c>
      <c r="H18" s="206">
        <v>201</v>
      </c>
      <c r="I18" s="322"/>
      <c r="J18" s="160"/>
      <c r="K18" s="65"/>
      <c r="L18" s="49"/>
      <c r="M18" s="428"/>
      <c r="N18" s="52"/>
      <c r="O18" s="54">
        <v>4928</v>
      </c>
      <c r="P18" s="428">
        <v>15</v>
      </c>
      <c r="Q18" s="52">
        <v>16</v>
      </c>
      <c r="R18" s="23">
        <f t="shared" si="13"/>
        <v>75</v>
      </c>
      <c r="S18" s="24">
        <f t="shared" si="13"/>
        <v>84</v>
      </c>
      <c r="T18" s="62"/>
      <c r="U18" s="62"/>
      <c r="V18" s="62"/>
      <c r="W18" s="114">
        <f t="shared" ca="1" si="6"/>
        <v>143011</v>
      </c>
      <c r="X18" s="115">
        <f ca="1">IFERROR(('Main Tab'!$D$10-W18)/'Main Tab'!$D$10,1)</f>
        <v>0.19479415341651277</v>
      </c>
      <c r="Y18" s="110"/>
      <c r="Z18" s="221">
        <v>3</v>
      </c>
      <c r="AA18" s="49"/>
      <c r="AB18" s="49"/>
      <c r="AC18" s="428"/>
      <c r="AD18" s="104"/>
      <c r="AE18" s="106"/>
      <c r="AF18" s="108"/>
      <c r="AI18" s="83">
        <f t="shared" ca="1" si="15"/>
        <v>43597.458333333321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15</v>
      </c>
      <c r="AQ18" s="81">
        <f t="shared" si="0"/>
        <v>16</v>
      </c>
      <c r="AR18" s="81">
        <f t="shared" si="1"/>
        <v>4928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1.8</v>
      </c>
      <c r="AW18" s="81">
        <f t="shared" si="3"/>
        <v>266</v>
      </c>
      <c r="AX18" s="81">
        <f t="shared" si="3"/>
        <v>201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633</v>
      </c>
      <c r="BC18" s="81">
        <f t="shared" si="5"/>
        <v>201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43597.499999999985</v>
      </c>
      <c r="C19" s="205"/>
      <c r="D19" s="428">
        <v>635</v>
      </c>
      <c r="E19" s="51">
        <v>48</v>
      </c>
      <c r="F19" s="428">
        <v>1.8</v>
      </c>
      <c r="G19" s="51">
        <v>281</v>
      </c>
      <c r="H19" s="206">
        <v>201</v>
      </c>
      <c r="I19" s="322"/>
      <c r="J19" s="160"/>
      <c r="K19" s="65"/>
      <c r="L19" s="49"/>
      <c r="M19" s="428"/>
      <c r="N19" s="52"/>
      <c r="O19" s="54">
        <v>5048</v>
      </c>
      <c r="P19" s="428">
        <v>14</v>
      </c>
      <c r="Q19" s="52">
        <v>17</v>
      </c>
      <c r="R19" s="23">
        <f t="shared" si="13"/>
        <v>89</v>
      </c>
      <c r="S19" s="24">
        <f t="shared" si="13"/>
        <v>101</v>
      </c>
      <c r="T19" s="62"/>
      <c r="U19" s="62"/>
      <c r="V19" s="62"/>
      <c r="W19" s="114">
        <f t="shared" ca="1" si="6"/>
        <v>142994</v>
      </c>
      <c r="X19" s="115">
        <f ca="1">IFERROR(('Main Tab'!$D$10-W19)/'Main Tab'!$D$10,1)</f>
        <v>0.19488986982568351</v>
      </c>
      <c r="Y19" s="110"/>
      <c r="Z19" s="221">
        <v>3</v>
      </c>
      <c r="AA19" s="49"/>
      <c r="AB19" s="49"/>
      <c r="AC19" s="428"/>
      <c r="AD19" s="104"/>
      <c r="AE19" s="106"/>
      <c r="AF19" s="108"/>
      <c r="AI19" s="83">
        <f t="shared" ca="1" si="15"/>
        <v>43597.499999999985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14</v>
      </c>
      <c r="AQ19" s="81">
        <f t="shared" si="0"/>
        <v>17</v>
      </c>
      <c r="AR19" s="81">
        <f t="shared" si="1"/>
        <v>5048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1.8</v>
      </c>
      <c r="AW19" s="81">
        <f t="shared" si="3"/>
        <v>281</v>
      </c>
      <c r="AX19" s="81">
        <f t="shared" si="3"/>
        <v>201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635</v>
      </c>
      <c r="BC19" s="81">
        <f t="shared" si="5"/>
        <v>201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43597.54166666665</v>
      </c>
      <c r="C20" s="205"/>
      <c r="D20" s="428">
        <v>631</v>
      </c>
      <c r="E20" s="51">
        <v>48</v>
      </c>
      <c r="F20" s="428">
        <v>1.8</v>
      </c>
      <c r="G20" s="51">
        <v>278</v>
      </c>
      <c r="H20" s="206">
        <v>203</v>
      </c>
      <c r="I20" s="322"/>
      <c r="J20" s="160"/>
      <c r="K20" s="65"/>
      <c r="L20" s="49"/>
      <c r="M20" s="428"/>
      <c r="N20" s="52"/>
      <c r="O20" s="54">
        <v>4987</v>
      </c>
      <c r="P20" s="428">
        <v>16</v>
      </c>
      <c r="Q20" s="52">
        <v>22</v>
      </c>
      <c r="R20" s="23">
        <f t="shared" si="13"/>
        <v>105</v>
      </c>
      <c r="S20" s="24">
        <f t="shared" si="13"/>
        <v>123</v>
      </c>
      <c r="T20" s="62"/>
      <c r="U20" s="62"/>
      <c r="V20" s="62"/>
      <c r="W20" s="114">
        <f t="shared" ca="1" si="6"/>
        <v>142972</v>
      </c>
      <c r="X20" s="115">
        <f ca="1">IFERROR(('Main Tab'!$D$10-W20)/'Main Tab'!$D$10,1)</f>
        <v>0.1950137381199045</v>
      </c>
      <c r="Y20" s="110"/>
      <c r="Z20" s="221">
        <v>3</v>
      </c>
      <c r="AA20" s="49"/>
      <c r="AB20" s="49"/>
      <c r="AC20" s="428"/>
      <c r="AD20" s="104"/>
      <c r="AE20" s="106"/>
      <c r="AF20" s="108"/>
      <c r="AI20" s="83">
        <f t="shared" ca="1" si="15"/>
        <v>43597.54166666665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16</v>
      </c>
      <c r="AQ20" s="81">
        <f t="shared" si="0"/>
        <v>22</v>
      </c>
      <c r="AR20" s="81">
        <f t="shared" si="1"/>
        <v>4987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1.8</v>
      </c>
      <c r="AW20" s="81">
        <f t="shared" si="3"/>
        <v>278</v>
      </c>
      <c r="AX20" s="81">
        <f t="shared" si="3"/>
        <v>203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631</v>
      </c>
      <c r="BC20" s="81">
        <f t="shared" si="5"/>
        <v>203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43597.583333333314</v>
      </c>
      <c r="C21" s="205"/>
      <c r="D21" s="428">
        <v>632</v>
      </c>
      <c r="E21" s="51">
        <v>48</v>
      </c>
      <c r="F21" s="428">
        <v>1.8</v>
      </c>
      <c r="G21" s="51">
        <v>273</v>
      </c>
      <c r="H21" s="206">
        <v>202</v>
      </c>
      <c r="I21" s="322"/>
      <c r="J21" s="160"/>
      <c r="K21" s="65"/>
      <c r="L21" s="49"/>
      <c r="M21" s="428"/>
      <c r="N21" s="52"/>
      <c r="O21" s="54">
        <v>5035</v>
      </c>
      <c r="P21" s="428">
        <v>16</v>
      </c>
      <c r="Q21" s="52">
        <v>21</v>
      </c>
      <c r="R21" s="23">
        <f t="shared" si="13"/>
        <v>121</v>
      </c>
      <c r="S21" s="24">
        <f t="shared" si="13"/>
        <v>144</v>
      </c>
      <c r="T21" s="62"/>
      <c r="U21" s="62"/>
      <c r="V21" s="62"/>
      <c r="W21" s="114">
        <f t="shared" ca="1" si="6"/>
        <v>142951</v>
      </c>
      <c r="X21" s="115">
        <f ca="1">IFERROR(('Main Tab'!$D$10-W21)/'Main Tab'!$D$10,1)</f>
        <v>0.19513197603711543</v>
      </c>
      <c r="Y21" s="110"/>
      <c r="Z21" s="221">
        <v>3</v>
      </c>
      <c r="AA21" s="49"/>
      <c r="AB21" s="49"/>
      <c r="AC21" s="428"/>
      <c r="AD21" s="104"/>
      <c r="AE21" s="106"/>
      <c r="AF21" s="108"/>
      <c r="AI21" s="83">
        <f t="shared" ca="1" si="15"/>
        <v>43597.583333333314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16</v>
      </c>
      <c r="AQ21" s="81">
        <f t="shared" si="0"/>
        <v>21</v>
      </c>
      <c r="AR21" s="81">
        <f t="shared" si="1"/>
        <v>5035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1.8</v>
      </c>
      <c r="AW21" s="81">
        <f t="shared" si="3"/>
        <v>273</v>
      </c>
      <c r="AX21" s="81">
        <f t="shared" si="3"/>
        <v>202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632</v>
      </c>
      <c r="BC21" s="81">
        <f t="shared" si="5"/>
        <v>202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43597.624999999978</v>
      </c>
      <c r="C22" s="205"/>
      <c r="D22" s="428">
        <v>635</v>
      </c>
      <c r="E22" s="51">
        <v>48</v>
      </c>
      <c r="F22" s="428">
        <v>1.8</v>
      </c>
      <c r="G22" s="51">
        <v>286</v>
      </c>
      <c r="H22" s="206">
        <v>200</v>
      </c>
      <c r="I22" s="322"/>
      <c r="J22" s="160"/>
      <c r="K22" s="65"/>
      <c r="L22" s="49"/>
      <c r="M22" s="428"/>
      <c r="N22" s="52"/>
      <c r="O22" s="54">
        <v>5120</v>
      </c>
      <c r="P22" s="428">
        <v>16</v>
      </c>
      <c r="Q22" s="52">
        <v>21</v>
      </c>
      <c r="R22" s="23">
        <f t="shared" si="13"/>
        <v>137</v>
      </c>
      <c r="S22" s="24">
        <f t="shared" si="13"/>
        <v>165</v>
      </c>
      <c r="T22" s="62"/>
      <c r="U22" s="62"/>
      <c r="V22" s="62"/>
      <c r="W22" s="114">
        <f t="shared" ca="1" si="6"/>
        <v>142930</v>
      </c>
      <c r="X22" s="115">
        <f ca="1">IFERROR(('Main Tab'!$D$10-W22)/'Main Tab'!$D$10,1)</f>
        <v>0.19525021395432637</v>
      </c>
      <c r="Y22" s="110"/>
      <c r="Z22" s="221">
        <v>3</v>
      </c>
      <c r="AA22" s="49"/>
      <c r="AB22" s="49"/>
      <c r="AC22" s="428"/>
      <c r="AD22" s="104"/>
      <c r="AE22" s="106"/>
      <c r="AF22" s="108"/>
      <c r="AI22" s="83">
        <f t="shared" ca="1" si="15"/>
        <v>43597.624999999978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16</v>
      </c>
      <c r="AQ22" s="81">
        <f t="shared" si="0"/>
        <v>21</v>
      </c>
      <c r="AR22" s="81">
        <f t="shared" si="1"/>
        <v>5120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1.8</v>
      </c>
      <c r="AW22" s="81">
        <f t="shared" si="3"/>
        <v>286</v>
      </c>
      <c r="AX22" s="81">
        <f t="shared" si="3"/>
        <v>200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635</v>
      </c>
      <c r="BC22" s="81">
        <f t="shared" si="5"/>
        <v>200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43597.666666666642</v>
      </c>
      <c r="C23" s="205"/>
      <c r="D23" s="428">
        <v>638</v>
      </c>
      <c r="E23" s="51">
        <v>48</v>
      </c>
      <c r="F23" s="428">
        <v>1.8</v>
      </c>
      <c r="G23" s="51">
        <v>284</v>
      </c>
      <c r="H23" s="206">
        <v>203</v>
      </c>
      <c r="I23" s="322"/>
      <c r="J23" s="160"/>
      <c r="K23" s="65"/>
      <c r="L23" s="49"/>
      <c r="M23" s="428"/>
      <c r="N23" s="52"/>
      <c r="O23" s="54">
        <v>5089</v>
      </c>
      <c r="P23" s="428">
        <v>15</v>
      </c>
      <c r="Q23" s="52">
        <v>20</v>
      </c>
      <c r="R23" s="23">
        <f t="shared" si="13"/>
        <v>152</v>
      </c>
      <c r="S23" s="24">
        <f t="shared" si="13"/>
        <v>185</v>
      </c>
      <c r="T23" s="62"/>
      <c r="U23" s="62"/>
      <c r="V23" s="62"/>
      <c r="W23" s="114">
        <f t="shared" ca="1" si="6"/>
        <v>142910</v>
      </c>
      <c r="X23" s="115">
        <f ca="1">IFERROR(('Main Tab'!$D$10-W23)/'Main Tab'!$D$10,1)</f>
        <v>0.19536282149452727</v>
      </c>
      <c r="Y23" s="110"/>
      <c r="Z23" s="221">
        <v>3</v>
      </c>
      <c r="AA23" s="49"/>
      <c r="AB23" s="49"/>
      <c r="AC23" s="428"/>
      <c r="AD23" s="104"/>
      <c r="AE23" s="106"/>
      <c r="AF23" s="108"/>
      <c r="AI23" s="83">
        <f t="shared" ca="1" si="15"/>
        <v>43597.666666666642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15</v>
      </c>
      <c r="AQ23" s="81">
        <f t="shared" si="0"/>
        <v>20</v>
      </c>
      <c r="AR23" s="81">
        <f t="shared" si="1"/>
        <v>5089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1.8</v>
      </c>
      <c r="AW23" s="81">
        <f t="shared" si="3"/>
        <v>284</v>
      </c>
      <c r="AX23" s="81">
        <f t="shared" si="3"/>
        <v>203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638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43597.708333333307</v>
      </c>
      <c r="C24" s="205"/>
      <c r="D24" s="428">
        <v>636</v>
      </c>
      <c r="E24" s="51">
        <v>48</v>
      </c>
      <c r="F24" s="428">
        <v>1.8</v>
      </c>
      <c r="G24" s="51">
        <v>288</v>
      </c>
      <c r="H24" s="206">
        <v>204</v>
      </c>
      <c r="I24" s="322"/>
      <c r="J24" s="160"/>
      <c r="K24" s="65"/>
      <c r="L24" s="49"/>
      <c r="M24" s="428"/>
      <c r="N24" s="52"/>
      <c r="O24" s="54">
        <v>5128</v>
      </c>
      <c r="P24" s="428">
        <v>16</v>
      </c>
      <c r="Q24" s="52">
        <v>21</v>
      </c>
      <c r="R24" s="23">
        <f t="shared" si="13"/>
        <v>168</v>
      </c>
      <c r="S24" s="24">
        <f t="shared" si="13"/>
        <v>206</v>
      </c>
      <c r="T24" s="62"/>
      <c r="U24" s="62"/>
      <c r="V24" s="62"/>
      <c r="W24" s="114">
        <f t="shared" ca="1" si="6"/>
        <v>142889</v>
      </c>
      <c r="X24" s="115">
        <f ca="1">IFERROR(('Main Tab'!$D$10-W24)/'Main Tab'!$D$10,1)</f>
        <v>0.19548105941173821</v>
      </c>
      <c r="Y24" s="110"/>
      <c r="Z24" s="221">
        <v>3</v>
      </c>
      <c r="AA24" s="49"/>
      <c r="AB24" s="49"/>
      <c r="AC24" s="428"/>
      <c r="AD24" s="104"/>
      <c r="AE24" s="106"/>
      <c r="AF24" s="108"/>
      <c r="AI24" s="83">
        <f t="shared" ca="1" si="15"/>
        <v>43597.708333333307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16</v>
      </c>
      <c r="AQ24" s="81">
        <f t="shared" si="0"/>
        <v>21</v>
      </c>
      <c r="AR24" s="81">
        <f t="shared" si="1"/>
        <v>5128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1.8</v>
      </c>
      <c r="AW24" s="81">
        <f t="shared" si="3"/>
        <v>288</v>
      </c>
      <c r="AX24" s="81">
        <f t="shared" si="3"/>
        <v>204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636</v>
      </c>
      <c r="BC24" s="81">
        <f t="shared" si="5"/>
        <v>204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43597.749999999971</v>
      </c>
      <c r="C25" s="205"/>
      <c r="D25" s="428">
        <v>635</v>
      </c>
      <c r="E25" s="51">
        <v>48</v>
      </c>
      <c r="F25" s="428">
        <v>1.8</v>
      </c>
      <c r="G25" s="51">
        <v>284</v>
      </c>
      <c r="H25" s="206">
        <v>204</v>
      </c>
      <c r="I25" s="322"/>
      <c r="J25" s="160"/>
      <c r="K25" s="65"/>
      <c r="L25" s="49"/>
      <c r="M25" s="428"/>
      <c r="N25" s="52"/>
      <c r="O25" s="54">
        <v>5078</v>
      </c>
      <c r="P25" s="428">
        <v>15</v>
      </c>
      <c r="Q25" s="52">
        <v>20</v>
      </c>
      <c r="R25" s="23">
        <f t="shared" si="13"/>
        <v>183</v>
      </c>
      <c r="S25" s="24">
        <f t="shared" si="13"/>
        <v>226</v>
      </c>
      <c r="T25" s="62"/>
      <c r="U25" s="62"/>
      <c r="V25" s="62"/>
      <c r="W25" s="114">
        <f t="shared" ca="1" si="6"/>
        <v>142869</v>
      </c>
      <c r="X25" s="115">
        <f ca="1">IFERROR(('Main Tab'!$D$10-W25)/'Main Tab'!$D$10,1)</f>
        <v>0.19559366695193911</v>
      </c>
      <c r="Y25" s="110"/>
      <c r="Z25" s="221">
        <v>3</v>
      </c>
      <c r="AA25" s="49"/>
      <c r="AB25" s="49"/>
      <c r="AC25" s="428"/>
      <c r="AD25" s="104"/>
      <c r="AE25" s="106"/>
      <c r="AF25" s="108"/>
      <c r="AI25" s="83">
        <f t="shared" ca="1" si="15"/>
        <v>43597.749999999971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15</v>
      </c>
      <c r="AQ25" s="81">
        <f t="shared" si="0"/>
        <v>20</v>
      </c>
      <c r="AR25" s="81">
        <f t="shared" si="1"/>
        <v>5078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1.8</v>
      </c>
      <c r="AW25" s="81">
        <f t="shared" si="3"/>
        <v>284</v>
      </c>
      <c r="AX25" s="81">
        <f t="shared" si="3"/>
        <v>204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635</v>
      </c>
      <c r="BC25" s="81">
        <f t="shared" si="5"/>
        <v>204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43597.791666666635</v>
      </c>
      <c r="C26" s="205"/>
      <c r="D26" s="428">
        <v>631</v>
      </c>
      <c r="E26" s="51">
        <v>48</v>
      </c>
      <c r="F26" s="428">
        <v>1.8</v>
      </c>
      <c r="G26" s="51">
        <v>277</v>
      </c>
      <c r="H26" s="206">
        <v>202</v>
      </c>
      <c r="I26" s="322"/>
      <c r="J26" s="160"/>
      <c r="K26" s="65"/>
      <c r="L26" s="49"/>
      <c r="M26" s="428"/>
      <c r="N26" s="52"/>
      <c r="O26" s="54">
        <v>5046</v>
      </c>
      <c r="P26" s="428">
        <v>16</v>
      </c>
      <c r="Q26" s="52">
        <v>18</v>
      </c>
      <c r="R26" s="23">
        <f t="shared" si="13"/>
        <v>199</v>
      </c>
      <c r="S26" s="24">
        <f t="shared" si="13"/>
        <v>244</v>
      </c>
      <c r="T26" s="62"/>
      <c r="U26" s="62"/>
      <c r="V26" s="62"/>
      <c r="W26" s="114">
        <f t="shared" ca="1" si="6"/>
        <v>142851</v>
      </c>
      <c r="X26" s="115">
        <f ca="1">IFERROR(('Main Tab'!$D$10-W26)/'Main Tab'!$D$10,1)</f>
        <v>0.1956950137381199</v>
      </c>
      <c r="Y26" s="110"/>
      <c r="Z26" s="221">
        <v>3</v>
      </c>
      <c r="AA26" s="49"/>
      <c r="AB26" s="49"/>
      <c r="AC26" s="428"/>
      <c r="AD26" s="104"/>
      <c r="AE26" s="106"/>
      <c r="AF26" s="108"/>
      <c r="AI26" s="83">
        <f t="shared" ca="1" si="15"/>
        <v>43597.791666666635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16</v>
      </c>
      <c r="AQ26" s="81">
        <f t="shared" si="0"/>
        <v>18</v>
      </c>
      <c r="AR26" s="81">
        <f t="shared" si="1"/>
        <v>5046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1.8</v>
      </c>
      <c r="AW26" s="81">
        <f t="shared" si="3"/>
        <v>277</v>
      </c>
      <c r="AX26" s="81">
        <f t="shared" si="3"/>
        <v>202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631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43597.833333333299</v>
      </c>
      <c r="C27" s="205"/>
      <c r="D27" s="428">
        <v>627</v>
      </c>
      <c r="E27" s="51">
        <v>48</v>
      </c>
      <c r="F27" s="428">
        <v>1.8</v>
      </c>
      <c r="G27" s="51">
        <v>280</v>
      </c>
      <c r="H27" s="206">
        <v>202</v>
      </c>
      <c r="I27" s="322"/>
      <c r="J27" s="160"/>
      <c r="K27" s="65"/>
      <c r="L27" s="49"/>
      <c r="M27" s="428"/>
      <c r="N27" s="52"/>
      <c r="O27" s="54">
        <v>5032</v>
      </c>
      <c r="P27" s="428">
        <v>17</v>
      </c>
      <c r="Q27" s="52">
        <v>22</v>
      </c>
      <c r="R27" s="23">
        <f t="shared" si="13"/>
        <v>216</v>
      </c>
      <c r="S27" s="24">
        <f t="shared" si="13"/>
        <v>266</v>
      </c>
      <c r="T27" s="62"/>
      <c r="U27" s="62"/>
      <c r="V27" s="62"/>
      <c r="W27" s="114">
        <f t="shared" ca="1" si="6"/>
        <v>142829</v>
      </c>
      <c r="X27" s="115">
        <f ca="1">IFERROR(('Main Tab'!$D$10-W27)/'Main Tab'!$D$10,1)</f>
        <v>0.19581888203234088</v>
      </c>
      <c r="Y27" s="110"/>
      <c r="Z27" s="221">
        <v>3</v>
      </c>
      <c r="AA27" s="49"/>
      <c r="AB27" s="49"/>
      <c r="AC27" s="428"/>
      <c r="AD27" s="104"/>
      <c r="AE27" s="106"/>
      <c r="AF27" s="108"/>
      <c r="AI27" s="83">
        <f t="shared" ca="1" si="15"/>
        <v>43597.833333333299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17</v>
      </c>
      <c r="AQ27" s="81">
        <f t="shared" si="0"/>
        <v>22</v>
      </c>
      <c r="AR27" s="81">
        <f t="shared" si="1"/>
        <v>5032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1.8</v>
      </c>
      <c r="AW27" s="81">
        <f t="shared" si="3"/>
        <v>280</v>
      </c>
      <c r="AX27" s="81">
        <f t="shared" si="3"/>
        <v>202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627</v>
      </c>
      <c r="BC27" s="81">
        <f t="shared" si="5"/>
        <v>202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43597.874999999964</v>
      </c>
      <c r="C28" s="205"/>
      <c r="D28" s="428">
        <v>630</v>
      </c>
      <c r="E28" s="51">
        <v>48</v>
      </c>
      <c r="F28" s="428">
        <v>1.8</v>
      </c>
      <c r="G28" s="51">
        <v>309</v>
      </c>
      <c r="H28" s="206">
        <v>198</v>
      </c>
      <c r="I28" s="322"/>
      <c r="J28" s="160"/>
      <c r="K28" s="65"/>
      <c r="L28" s="49"/>
      <c r="M28" s="428"/>
      <c r="N28" s="52"/>
      <c r="O28" s="54">
        <v>5239</v>
      </c>
      <c r="P28" s="428">
        <v>16</v>
      </c>
      <c r="Q28" s="52">
        <v>20</v>
      </c>
      <c r="R28" s="23">
        <f t="shared" si="13"/>
        <v>232</v>
      </c>
      <c r="S28" s="24">
        <f t="shared" si="13"/>
        <v>286</v>
      </c>
      <c r="T28" s="62"/>
      <c r="U28" s="62"/>
      <c r="V28" s="62"/>
      <c r="W28" s="114">
        <f t="shared" ca="1" si="6"/>
        <v>142809</v>
      </c>
      <c r="X28" s="115">
        <f ca="1">IFERROR(('Main Tab'!$D$10-W28)/'Main Tab'!$D$10,1)</f>
        <v>0.19593148957254178</v>
      </c>
      <c r="Y28" s="110"/>
      <c r="Z28" s="221">
        <v>3</v>
      </c>
      <c r="AA28" s="49"/>
      <c r="AB28" s="49"/>
      <c r="AC28" s="428"/>
      <c r="AD28" s="104"/>
      <c r="AE28" s="106"/>
      <c r="AF28" s="108"/>
      <c r="AI28" s="83">
        <f t="shared" ca="1" si="15"/>
        <v>43597.874999999964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16</v>
      </c>
      <c r="AQ28" s="81">
        <f t="shared" si="0"/>
        <v>20</v>
      </c>
      <c r="AR28" s="81">
        <f t="shared" si="1"/>
        <v>5239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1.8</v>
      </c>
      <c r="AW28" s="81">
        <f t="shared" si="3"/>
        <v>309</v>
      </c>
      <c r="AX28" s="81">
        <f t="shared" si="3"/>
        <v>198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630</v>
      </c>
      <c r="BC28" s="81">
        <f t="shared" si="5"/>
        <v>198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43597.916666666628</v>
      </c>
      <c r="C29" s="205"/>
      <c r="D29" s="428">
        <v>638</v>
      </c>
      <c r="E29" s="51">
        <v>48</v>
      </c>
      <c r="F29" s="428">
        <v>1.8</v>
      </c>
      <c r="G29" s="51">
        <v>289</v>
      </c>
      <c r="H29" s="206">
        <v>198</v>
      </c>
      <c r="I29" s="322"/>
      <c r="J29" s="160"/>
      <c r="K29" s="65"/>
      <c r="L29" s="49"/>
      <c r="M29" s="428"/>
      <c r="N29" s="52"/>
      <c r="O29" s="54">
        <v>5068</v>
      </c>
      <c r="P29" s="428">
        <v>15</v>
      </c>
      <c r="Q29" s="52">
        <v>21</v>
      </c>
      <c r="R29" s="23">
        <f t="shared" si="13"/>
        <v>247</v>
      </c>
      <c r="S29" s="24">
        <f t="shared" si="13"/>
        <v>307</v>
      </c>
      <c r="T29" s="62"/>
      <c r="U29" s="62"/>
      <c r="V29" s="62"/>
      <c r="W29" s="114">
        <f t="shared" ca="1" si="6"/>
        <v>142788</v>
      </c>
      <c r="X29" s="115">
        <f ca="1">IFERROR(('Main Tab'!$D$10-W29)/'Main Tab'!$D$10,1)</f>
        <v>0.19604972748975272</v>
      </c>
      <c r="Y29" s="110"/>
      <c r="Z29" s="221">
        <v>3</v>
      </c>
      <c r="AA29" s="49"/>
      <c r="AB29" s="49"/>
      <c r="AC29" s="428"/>
      <c r="AD29" s="104"/>
      <c r="AE29" s="106"/>
      <c r="AF29" s="108"/>
      <c r="AI29" s="83">
        <f t="shared" ca="1" si="15"/>
        <v>43597.916666666628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15</v>
      </c>
      <c r="AQ29" s="81">
        <f t="shared" si="0"/>
        <v>21</v>
      </c>
      <c r="AR29" s="81">
        <f t="shared" si="1"/>
        <v>5068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1.8</v>
      </c>
      <c r="AW29" s="81">
        <f t="shared" si="3"/>
        <v>289</v>
      </c>
      <c r="AX29" s="81">
        <f t="shared" si="3"/>
        <v>198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638</v>
      </c>
      <c r="BC29" s="81">
        <f t="shared" si="5"/>
        <v>198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43597.958333333292</v>
      </c>
      <c r="C30" s="205"/>
      <c r="D30" s="428">
        <v>636</v>
      </c>
      <c r="E30" s="51">
        <v>48</v>
      </c>
      <c r="F30" s="428">
        <v>1.8</v>
      </c>
      <c r="G30" s="51">
        <v>286</v>
      </c>
      <c r="H30" s="206">
        <v>200</v>
      </c>
      <c r="I30" s="322"/>
      <c r="J30" s="160"/>
      <c r="K30" s="65"/>
      <c r="L30" s="49"/>
      <c r="M30" s="428"/>
      <c r="N30" s="52"/>
      <c r="O30" s="54">
        <v>5096</v>
      </c>
      <c r="P30" s="428">
        <v>17</v>
      </c>
      <c r="Q30" s="52">
        <v>19</v>
      </c>
      <c r="R30" s="23">
        <f t="shared" si="13"/>
        <v>264</v>
      </c>
      <c r="S30" s="24">
        <f t="shared" si="13"/>
        <v>326</v>
      </c>
      <c r="T30" s="62"/>
      <c r="U30" s="62"/>
      <c r="V30" s="62"/>
      <c r="W30" s="114">
        <f t="shared" ca="1" si="6"/>
        <v>142769</v>
      </c>
      <c r="X30" s="115">
        <f ca="1">IFERROR(('Main Tab'!$D$10-W30)/'Main Tab'!$D$10,1)</f>
        <v>0.19615670465294355</v>
      </c>
      <c r="Y30" s="110"/>
      <c r="Z30" s="221">
        <v>3</v>
      </c>
      <c r="AA30" s="49"/>
      <c r="AB30" s="49"/>
      <c r="AC30" s="428"/>
      <c r="AD30" s="104"/>
      <c r="AE30" s="106"/>
      <c r="AF30" s="108"/>
      <c r="AI30" s="83">
        <f t="shared" ca="1" si="15"/>
        <v>43597.958333333292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17</v>
      </c>
      <c r="AQ30" s="81">
        <f t="shared" si="0"/>
        <v>19</v>
      </c>
      <c r="AR30" s="81">
        <f t="shared" si="1"/>
        <v>5096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1.8</v>
      </c>
      <c r="AW30" s="81">
        <f t="shared" si="3"/>
        <v>286</v>
      </c>
      <c r="AX30" s="81">
        <f t="shared" si="3"/>
        <v>200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636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43597.999999999956</v>
      </c>
      <c r="C31" s="205"/>
      <c r="D31" s="428">
        <v>634</v>
      </c>
      <c r="E31" s="51">
        <v>48</v>
      </c>
      <c r="F31" s="428">
        <v>1.8</v>
      </c>
      <c r="G31" s="51">
        <v>283</v>
      </c>
      <c r="H31" s="206">
        <v>200</v>
      </c>
      <c r="I31" s="322"/>
      <c r="J31" s="160"/>
      <c r="K31" s="65"/>
      <c r="L31" s="49"/>
      <c r="M31" s="428"/>
      <c r="N31" s="52"/>
      <c r="O31" s="54">
        <v>5067</v>
      </c>
      <c r="P31" s="428">
        <v>15</v>
      </c>
      <c r="Q31" s="52">
        <v>20</v>
      </c>
      <c r="R31" s="23">
        <f t="shared" si="13"/>
        <v>279</v>
      </c>
      <c r="S31" s="24">
        <f t="shared" si="13"/>
        <v>346</v>
      </c>
      <c r="T31" s="62"/>
      <c r="U31" s="62"/>
      <c r="V31" s="62"/>
      <c r="W31" s="114">
        <f t="shared" ca="1" si="6"/>
        <v>142749</v>
      </c>
      <c r="X31" s="115">
        <f ca="1">IFERROR(('Main Tab'!$D$10-W31)/'Main Tab'!$D$10,1)</f>
        <v>0.19626931219314445</v>
      </c>
      <c r="Y31" s="110"/>
      <c r="Z31" s="221">
        <v>3</v>
      </c>
      <c r="AA31" s="49"/>
      <c r="AB31" s="49"/>
      <c r="AC31" s="428"/>
      <c r="AD31" s="104"/>
      <c r="AE31" s="106"/>
      <c r="AF31" s="108"/>
      <c r="AI31" s="83">
        <f t="shared" ca="1" si="15"/>
        <v>43597.999999999956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15</v>
      </c>
      <c r="AQ31" s="81">
        <f t="shared" si="0"/>
        <v>20</v>
      </c>
      <c r="AR31" s="81">
        <f t="shared" si="1"/>
        <v>5067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1.8</v>
      </c>
      <c r="AW31" s="81">
        <f t="shared" si="3"/>
        <v>283</v>
      </c>
      <c r="AX31" s="81">
        <f t="shared" si="3"/>
        <v>200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634</v>
      </c>
      <c r="BC31" s="81">
        <f t="shared" si="5"/>
        <v>200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43598.041666666621</v>
      </c>
      <c r="C32" s="205"/>
      <c r="D32" s="428">
        <v>637</v>
      </c>
      <c r="E32" s="51">
        <v>48</v>
      </c>
      <c r="F32" s="428">
        <v>1.8</v>
      </c>
      <c r="G32" s="51">
        <v>287</v>
      </c>
      <c r="H32" s="206">
        <v>201</v>
      </c>
      <c r="I32" s="322"/>
      <c r="J32" s="160"/>
      <c r="K32" s="65"/>
      <c r="L32" s="49"/>
      <c r="M32" s="428"/>
      <c r="N32" s="52"/>
      <c r="O32" s="54">
        <v>5083</v>
      </c>
      <c r="P32" s="428">
        <v>16</v>
      </c>
      <c r="Q32" s="52">
        <v>22</v>
      </c>
      <c r="R32" s="23">
        <f t="shared" ref="R32:S37" si="16">P32+R31</f>
        <v>295</v>
      </c>
      <c r="S32" s="24">
        <f t="shared" si="16"/>
        <v>368</v>
      </c>
      <c r="T32" s="62"/>
      <c r="U32" s="62"/>
      <c r="V32" s="62"/>
      <c r="W32" s="114">
        <f t="shared" ca="1" si="6"/>
        <v>142727</v>
      </c>
      <c r="X32" s="115">
        <f ca="1">IFERROR(('Main Tab'!$D$10-W32)/'Main Tab'!$D$10,1)</f>
        <v>0.19639318048736543</v>
      </c>
      <c r="Y32" s="110"/>
      <c r="Z32" s="221">
        <v>3</v>
      </c>
      <c r="AA32" s="49">
        <v>8466801</v>
      </c>
      <c r="AB32" s="49" t="s">
        <v>170</v>
      </c>
      <c r="AC32" s="428">
        <v>230.67</v>
      </c>
      <c r="AD32" s="104" t="s">
        <v>171</v>
      </c>
      <c r="AE32" s="106">
        <v>48.8</v>
      </c>
      <c r="AF32" s="108">
        <v>0.02</v>
      </c>
      <c r="AI32" s="83">
        <f t="shared" ca="1" si="15"/>
        <v>43598.041666666621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16</v>
      </c>
      <c r="AQ32" s="81">
        <f t="shared" si="0"/>
        <v>22</v>
      </c>
      <c r="AR32" s="81">
        <f t="shared" si="1"/>
        <v>5083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1.8</v>
      </c>
      <c r="AW32" s="81">
        <f t="shared" si="3"/>
        <v>287</v>
      </c>
      <c r="AX32" s="81">
        <f t="shared" si="3"/>
        <v>201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637</v>
      </c>
      <c r="BC32" s="81">
        <f t="shared" si="5"/>
        <v>201</v>
      </c>
      <c r="BD32" s="81">
        <f t="shared" si="10"/>
        <v>0.02</v>
      </c>
      <c r="BE32" s="81">
        <f t="shared" si="11"/>
        <v>48.8</v>
      </c>
      <c r="BF32" s="84" t="str">
        <f t="shared" si="12"/>
        <v>Ticket No: 8466801 230.67 bbls sold</v>
      </c>
    </row>
    <row r="33" spans="2:58" x14ac:dyDescent="0.25">
      <c r="B33" s="189">
        <f t="shared" ca="1" si="14"/>
        <v>43598.083333333285</v>
      </c>
      <c r="C33" s="205"/>
      <c r="D33" s="428">
        <v>635</v>
      </c>
      <c r="E33" s="51">
        <v>48</v>
      </c>
      <c r="F33" s="428">
        <v>1.8</v>
      </c>
      <c r="G33" s="51">
        <v>288</v>
      </c>
      <c r="H33" s="206">
        <v>201</v>
      </c>
      <c r="I33" s="322"/>
      <c r="J33" s="160"/>
      <c r="K33" s="65"/>
      <c r="L33" s="49"/>
      <c r="M33" s="428"/>
      <c r="N33" s="52"/>
      <c r="O33" s="54">
        <v>5092</v>
      </c>
      <c r="P33" s="428">
        <v>17</v>
      </c>
      <c r="Q33" s="52">
        <v>19</v>
      </c>
      <c r="R33" s="23">
        <f t="shared" si="16"/>
        <v>312</v>
      </c>
      <c r="S33" s="24">
        <f t="shared" si="16"/>
        <v>387</v>
      </c>
      <c r="T33" s="62"/>
      <c r="U33" s="62"/>
      <c r="V33" s="62"/>
      <c r="W33" s="114">
        <f t="shared" ca="1" si="6"/>
        <v>142708</v>
      </c>
      <c r="X33" s="115">
        <f ca="1">IFERROR(('Main Tab'!$D$10-W33)/'Main Tab'!$D$10,1)</f>
        <v>0.19650015765055628</v>
      </c>
      <c r="Y33" s="110"/>
      <c r="Z33" s="221">
        <v>3</v>
      </c>
      <c r="AA33" s="49"/>
      <c r="AB33" s="49"/>
      <c r="AC33" s="428"/>
      <c r="AD33" s="104"/>
      <c r="AE33" s="106"/>
      <c r="AF33" s="108"/>
      <c r="AI33" s="83">
        <f t="shared" ca="1" si="15"/>
        <v>43598.083333333285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17</v>
      </c>
      <c r="AQ33" s="81">
        <f t="shared" si="0"/>
        <v>19</v>
      </c>
      <c r="AR33" s="81">
        <f t="shared" si="1"/>
        <v>5092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1.8</v>
      </c>
      <c r="AW33" s="81">
        <f t="shared" si="3"/>
        <v>288</v>
      </c>
      <c r="AX33" s="81">
        <f t="shared" si="3"/>
        <v>201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635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43598.124999999949</v>
      </c>
      <c r="C34" s="205"/>
      <c r="D34" s="428">
        <v>636</v>
      </c>
      <c r="E34" s="51">
        <v>48</v>
      </c>
      <c r="F34" s="428">
        <v>1.8</v>
      </c>
      <c r="G34" s="51">
        <v>290</v>
      </c>
      <c r="H34" s="206">
        <v>202</v>
      </c>
      <c r="I34" s="322"/>
      <c r="J34" s="160"/>
      <c r="K34" s="65"/>
      <c r="L34" s="49"/>
      <c r="M34" s="428"/>
      <c r="N34" s="52"/>
      <c r="O34" s="54">
        <v>5136</v>
      </c>
      <c r="P34" s="428">
        <v>16</v>
      </c>
      <c r="Q34" s="52">
        <v>21</v>
      </c>
      <c r="R34" s="23">
        <f t="shared" si="16"/>
        <v>328</v>
      </c>
      <c r="S34" s="24">
        <f t="shared" si="16"/>
        <v>408</v>
      </c>
      <c r="T34" s="62"/>
      <c r="U34" s="62"/>
      <c r="V34" s="62"/>
      <c r="W34" s="114">
        <f t="shared" ca="1" si="6"/>
        <v>142687</v>
      </c>
      <c r="X34" s="115">
        <f ca="1">IFERROR(('Main Tab'!$D$10-W34)/'Main Tab'!$D$10,1)</f>
        <v>0.19661839556776722</v>
      </c>
      <c r="Y34" s="110" t="s">
        <v>358</v>
      </c>
      <c r="Z34" s="221">
        <v>3</v>
      </c>
      <c r="AA34" s="49"/>
      <c r="AB34" s="49"/>
      <c r="AC34" s="428"/>
      <c r="AD34" s="104"/>
      <c r="AE34" s="106"/>
      <c r="AF34" s="108"/>
      <c r="AI34" s="83">
        <f t="shared" ca="1" si="15"/>
        <v>43598.124999999949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acc=153532</v>
      </c>
      <c r="AP34" s="81">
        <f t="shared" si="0"/>
        <v>16</v>
      </c>
      <c r="AQ34" s="81">
        <f t="shared" si="0"/>
        <v>21</v>
      </c>
      <c r="AR34" s="81">
        <f t="shared" si="1"/>
        <v>5136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1.8</v>
      </c>
      <c r="AW34" s="81">
        <f t="shared" si="3"/>
        <v>290</v>
      </c>
      <c r="AX34" s="81">
        <f t="shared" si="3"/>
        <v>202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636</v>
      </c>
      <c r="BC34" s="81">
        <f t="shared" si="5"/>
        <v>202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43598.166666666613</v>
      </c>
      <c r="C35" s="205"/>
      <c r="D35" s="428">
        <v>637</v>
      </c>
      <c r="E35" s="51">
        <v>48</v>
      </c>
      <c r="F35" s="428">
        <v>1.8</v>
      </c>
      <c r="G35" s="51">
        <v>292</v>
      </c>
      <c r="H35" s="206">
        <v>202</v>
      </c>
      <c r="I35" s="322"/>
      <c r="J35" s="160"/>
      <c r="K35" s="65"/>
      <c r="L35" s="49"/>
      <c r="M35" s="428"/>
      <c r="N35" s="52"/>
      <c r="O35" s="54">
        <v>5327</v>
      </c>
      <c r="P35" s="428">
        <v>17</v>
      </c>
      <c r="Q35" s="52">
        <v>20</v>
      </c>
      <c r="R35" s="23">
        <f t="shared" si="16"/>
        <v>345</v>
      </c>
      <c r="S35" s="24">
        <f t="shared" si="16"/>
        <v>428</v>
      </c>
      <c r="T35" s="62"/>
      <c r="U35" s="62"/>
      <c r="V35" s="62"/>
      <c r="W35" s="114">
        <f t="shared" ca="1" si="6"/>
        <v>142667</v>
      </c>
      <c r="X35" s="115">
        <f ca="1">IFERROR(('Main Tab'!$D$10-W35)/'Main Tab'!$D$10,1)</f>
        <v>0.19673100310796812</v>
      </c>
      <c r="Y35" s="110" t="s">
        <v>359</v>
      </c>
      <c r="Z35" s="221">
        <v>3</v>
      </c>
      <c r="AA35" s="49"/>
      <c r="AB35" s="49"/>
      <c r="AC35" s="428"/>
      <c r="AD35" s="104"/>
      <c r="AE35" s="106"/>
      <c r="AF35" s="108"/>
      <c r="AI35" s="83">
        <f t="shared" ca="1" si="15"/>
        <v>43598.166666666613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 xml:space="preserve">ot1=1-4 </v>
      </c>
      <c r="AP35" s="81">
        <f t="shared" si="0"/>
        <v>17</v>
      </c>
      <c r="AQ35" s="81">
        <f t="shared" si="0"/>
        <v>20</v>
      </c>
      <c r="AR35" s="81">
        <f t="shared" si="1"/>
        <v>5327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1.8</v>
      </c>
      <c r="AW35" s="81">
        <f t="shared" si="3"/>
        <v>292</v>
      </c>
      <c r="AX35" s="81">
        <f t="shared" si="3"/>
        <v>202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637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43598.208333333278</v>
      </c>
      <c r="C36" s="205"/>
      <c r="D36" s="428">
        <v>634</v>
      </c>
      <c r="E36" s="428">
        <v>48</v>
      </c>
      <c r="F36" s="428">
        <v>1.8</v>
      </c>
      <c r="G36" s="51">
        <v>198</v>
      </c>
      <c r="H36" s="206">
        <v>199</v>
      </c>
      <c r="I36" s="322"/>
      <c r="J36" s="160"/>
      <c r="K36" s="65"/>
      <c r="L36" s="49"/>
      <c r="M36" s="428"/>
      <c r="N36" s="52"/>
      <c r="O36" s="54">
        <v>4246</v>
      </c>
      <c r="P36" s="428">
        <v>17</v>
      </c>
      <c r="Q36" s="52">
        <v>21</v>
      </c>
      <c r="R36" s="23">
        <f t="shared" si="16"/>
        <v>362</v>
      </c>
      <c r="S36" s="24">
        <f t="shared" si="16"/>
        <v>449</v>
      </c>
      <c r="T36" s="62"/>
      <c r="U36" s="62"/>
      <c r="V36" s="62"/>
      <c r="W36" s="114">
        <f t="shared" ca="1" si="6"/>
        <v>142646</v>
      </c>
      <c r="X36" s="115">
        <f ca="1">IFERROR(('Main Tab'!$D$10-W36)/'Main Tab'!$D$10,1)</f>
        <v>0.19684924102517903</v>
      </c>
      <c r="Y36" s="110" t="s">
        <v>360</v>
      </c>
      <c r="Z36" s="221">
        <v>3</v>
      </c>
      <c r="AA36" s="49"/>
      <c r="AB36" s="49"/>
      <c r="AC36" s="428"/>
      <c r="AD36" s="104"/>
      <c r="AE36" s="106"/>
      <c r="AF36" s="108"/>
      <c r="AI36" s="83">
        <f t="shared" ca="1" si="15"/>
        <v>43598.208333333278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ot2=3-11</v>
      </c>
      <c r="AP36" s="81">
        <f t="shared" si="0"/>
        <v>17</v>
      </c>
      <c r="AQ36" s="81">
        <f t="shared" si="0"/>
        <v>21</v>
      </c>
      <c r="AR36" s="81">
        <f t="shared" si="1"/>
        <v>4246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1.8</v>
      </c>
      <c r="AW36" s="81">
        <f t="shared" si="3"/>
        <v>198</v>
      </c>
      <c r="AX36" s="81">
        <f t="shared" si="3"/>
        <v>199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634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43598.249999999942</v>
      </c>
      <c r="C37" s="207"/>
      <c r="D37" s="208">
        <v>631</v>
      </c>
      <c r="E37" s="209">
        <v>48</v>
      </c>
      <c r="F37" s="208">
        <v>1.8</v>
      </c>
      <c r="G37" s="209">
        <v>218</v>
      </c>
      <c r="H37" s="216">
        <v>197</v>
      </c>
      <c r="I37" s="323"/>
      <c r="J37" s="161"/>
      <c r="K37" s="66"/>
      <c r="L37" s="55"/>
      <c r="M37" s="432"/>
      <c r="N37" s="58"/>
      <c r="O37" s="60">
        <v>4512</v>
      </c>
      <c r="P37" s="432">
        <v>16</v>
      </c>
      <c r="Q37" s="58">
        <v>20</v>
      </c>
      <c r="R37" s="25">
        <f t="shared" si="16"/>
        <v>378</v>
      </c>
      <c r="S37" s="26">
        <f t="shared" si="16"/>
        <v>469</v>
      </c>
      <c r="T37" s="63"/>
      <c r="U37" s="63"/>
      <c r="V37" s="63"/>
      <c r="W37" s="116">
        <f t="shared" ca="1" si="6"/>
        <v>142626</v>
      </c>
      <c r="X37" s="117">
        <f ca="1">IFERROR(('Main Tab'!$D$10-W37)/'Main Tab'!$D$10,1)</f>
        <v>0.19696184856537993</v>
      </c>
      <c r="Y37" s="111" t="s">
        <v>361</v>
      </c>
      <c r="Z37" s="222">
        <v>3</v>
      </c>
      <c r="AA37" s="55"/>
      <c r="AB37" s="55"/>
      <c r="AC37" s="432"/>
      <c r="AD37" s="105"/>
      <c r="AE37" s="107"/>
      <c r="AF37" s="109"/>
      <c r="AI37" s="85">
        <f t="shared" ca="1" si="15"/>
        <v>43598.249999999942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pumped=420</v>
      </c>
      <c r="AP37" s="86">
        <f t="shared" si="0"/>
        <v>16</v>
      </c>
      <c r="AQ37" s="86">
        <f t="shared" si="0"/>
        <v>20</v>
      </c>
      <c r="AR37" s="86">
        <f t="shared" si="1"/>
        <v>4512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1.8</v>
      </c>
      <c r="AW37" s="86">
        <f t="shared" si="3"/>
        <v>218</v>
      </c>
      <c r="AX37" s="86">
        <f t="shared" si="3"/>
        <v>197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631</v>
      </c>
      <c r="BC37" s="86">
        <f t="shared" si="5"/>
        <v>197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29" t="s">
        <v>7</v>
      </c>
      <c r="D40" s="429" t="s">
        <v>117</v>
      </c>
      <c r="E40" s="42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31"/>
      <c r="E41" s="431"/>
      <c r="F41" s="622"/>
      <c r="G41" s="622"/>
      <c r="H41" s="623"/>
    </row>
    <row r="42" spans="2:58" x14ac:dyDescent="0.25">
      <c r="B42" s="54"/>
      <c r="C42" s="147"/>
      <c r="D42" s="428"/>
      <c r="E42" s="428"/>
      <c r="F42" s="612"/>
      <c r="G42" s="612"/>
      <c r="H42" s="613"/>
    </row>
    <row r="43" spans="2:58" x14ac:dyDescent="0.25">
      <c r="B43" s="54"/>
      <c r="C43" s="147"/>
      <c r="D43" s="428"/>
      <c r="E43" s="428"/>
      <c r="F43" s="612"/>
      <c r="G43" s="612"/>
      <c r="H43" s="613"/>
    </row>
    <row r="44" spans="2:58" x14ac:dyDescent="0.25">
      <c r="B44" s="54"/>
      <c r="C44" s="147"/>
      <c r="D44" s="428"/>
      <c r="E44" s="428"/>
      <c r="F44" s="612"/>
      <c r="G44" s="612"/>
      <c r="H44" s="613"/>
    </row>
    <row r="45" spans="2:58" x14ac:dyDescent="0.25">
      <c r="B45" s="54"/>
      <c r="C45" s="147"/>
      <c r="D45" s="428"/>
      <c r="E45" s="428"/>
      <c r="F45" s="612"/>
      <c r="G45" s="612"/>
      <c r="H45" s="613"/>
    </row>
    <row r="46" spans="2:58" x14ac:dyDescent="0.25">
      <c r="B46" s="54"/>
      <c r="C46" s="147"/>
      <c r="D46" s="428"/>
      <c r="E46" s="428"/>
      <c r="F46" s="612"/>
      <c r="G46" s="612"/>
      <c r="H46" s="613"/>
    </row>
    <row r="47" spans="2:58" x14ac:dyDescent="0.25">
      <c r="B47" s="54"/>
      <c r="C47" s="147"/>
      <c r="D47" s="428"/>
      <c r="E47" s="428"/>
      <c r="F47" s="612"/>
      <c r="G47" s="612"/>
      <c r="H47" s="613"/>
    </row>
    <row r="48" spans="2:58" x14ac:dyDescent="0.25">
      <c r="B48" s="54"/>
      <c r="C48" s="147"/>
      <c r="D48" s="428"/>
      <c r="E48" s="428"/>
      <c r="F48" s="612"/>
      <c r="G48" s="612"/>
      <c r="H48" s="613"/>
    </row>
    <row r="49" spans="2:8" x14ac:dyDescent="0.25">
      <c r="B49" s="54"/>
      <c r="C49" s="147"/>
      <c r="D49" s="428"/>
      <c r="E49" s="428"/>
      <c r="F49" s="612"/>
      <c r="G49" s="612"/>
      <c r="H49" s="613"/>
    </row>
    <row r="50" spans="2:8" x14ac:dyDescent="0.25">
      <c r="B50" s="54"/>
      <c r="C50" s="147"/>
      <c r="D50" s="428"/>
      <c r="E50" s="428"/>
      <c r="F50" s="612"/>
      <c r="G50" s="612"/>
      <c r="H50" s="613"/>
    </row>
    <row r="51" spans="2:8" x14ac:dyDescent="0.25">
      <c r="B51" s="54"/>
      <c r="C51" s="147"/>
      <c r="D51" s="428"/>
      <c r="E51" s="428"/>
      <c r="F51" s="612"/>
      <c r="G51" s="612"/>
      <c r="H51" s="613"/>
    </row>
    <row r="52" spans="2:8" x14ac:dyDescent="0.25">
      <c r="B52" s="54"/>
      <c r="C52" s="147"/>
      <c r="D52" s="428"/>
      <c r="E52" s="428"/>
      <c r="F52" s="612"/>
      <c r="G52" s="612"/>
      <c r="H52" s="613"/>
    </row>
    <row r="53" spans="2:8" x14ac:dyDescent="0.25">
      <c r="B53" s="54"/>
      <c r="C53" s="147"/>
      <c r="D53" s="428"/>
      <c r="E53" s="428"/>
      <c r="F53" s="612"/>
      <c r="G53" s="612"/>
      <c r="H53" s="613"/>
    </row>
    <row r="54" spans="2:8" x14ac:dyDescent="0.25">
      <c r="B54" s="54"/>
      <c r="C54" s="147"/>
      <c r="D54" s="428"/>
      <c r="E54" s="428"/>
      <c r="F54" s="612"/>
      <c r="G54" s="612"/>
      <c r="H54" s="613"/>
    </row>
    <row r="55" spans="2:8" x14ac:dyDescent="0.25">
      <c r="B55" s="54"/>
      <c r="C55" s="147"/>
      <c r="D55" s="428"/>
      <c r="E55" s="428"/>
      <c r="F55" s="612"/>
      <c r="G55" s="612"/>
      <c r="H55" s="613"/>
    </row>
    <row r="56" spans="2:8" x14ac:dyDescent="0.25">
      <c r="B56" s="54"/>
      <c r="C56" s="147"/>
      <c r="D56" s="428"/>
      <c r="E56" s="428"/>
      <c r="F56" s="612"/>
      <c r="G56" s="612"/>
      <c r="H56" s="613"/>
    </row>
    <row r="57" spans="2:8" x14ac:dyDescent="0.25">
      <c r="B57" s="54"/>
      <c r="C57" s="147"/>
      <c r="D57" s="428"/>
      <c r="E57" s="428"/>
      <c r="F57" s="612"/>
      <c r="G57" s="612"/>
      <c r="H57" s="613"/>
    </row>
    <row r="58" spans="2:8" x14ac:dyDescent="0.25">
      <c r="B58" s="54"/>
      <c r="C58" s="147"/>
      <c r="D58" s="428"/>
      <c r="E58" s="428"/>
      <c r="F58" s="612"/>
      <c r="G58" s="612"/>
      <c r="H58" s="613"/>
    </row>
    <row r="59" spans="2:8" x14ac:dyDescent="0.25">
      <c r="B59" s="54"/>
      <c r="C59" s="147"/>
      <c r="D59" s="428"/>
      <c r="E59" s="428"/>
      <c r="F59" s="612"/>
      <c r="G59" s="612"/>
      <c r="H59" s="613"/>
    </row>
    <row r="60" spans="2:8" x14ac:dyDescent="0.25">
      <c r="B60" s="54"/>
      <c r="C60" s="147"/>
      <c r="D60" s="428"/>
      <c r="E60" s="428"/>
      <c r="F60" s="612"/>
      <c r="G60" s="612"/>
      <c r="H60" s="613"/>
    </row>
    <row r="61" spans="2:8" x14ac:dyDescent="0.25">
      <c r="B61" s="54"/>
      <c r="C61" s="147"/>
      <c r="D61" s="428"/>
      <c r="E61" s="428"/>
      <c r="F61" s="612"/>
      <c r="G61" s="612"/>
      <c r="H61" s="613"/>
    </row>
    <row r="62" spans="2:8" x14ac:dyDescent="0.25">
      <c r="B62" s="54"/>
      <c r="C62" s="147"/>
      <c r="D62" s="428"/>
      <c r="E62" s="428"/>
      <c r="F62" s="612"/>
      <c r="G62" s="612"/>
      <c r="H62" s="613"/>
    </row>
    <row r="63" spans="2:8" x14ac:dyDescent="0.25">
      <c r="B63" s="54"/>
      <c r="C63" s="147"/>
      <c r="D63" s="428"/>
      <c r="E63" s="428"/>
      <c r="F63" s="612"/>
      <c r="G63" s="612"/>
      <c r="H63" s="613"/>
    </row>
    <row r="64" spans="2:8" x14ac:dyDescent="0.25">
      <c r="B64" s="54"/>
      <c r="C64" s="147"/>
      <c r="D64" s="428"/>
      <c r="E64" s="428"/>
      <c r="F64" s="612"/>
      <c r="G64" s="612"/>
      <c r="H64" s="613"/>
    </row>
    <row r="65" spans="2:8" x14ac:dyDescent="0.25">
      <c r="B65" s="54"/>
      <c r="C65" s="147"/>
      <c r="D65" s="428"/>
      <c r="E65" s="428"/>
      <c r="F65" s="612"/>
      <c r="G65" s="612"/>
      <c r="H65" s="613"/>
    </row>
    <row r="66" spans="2:8" x14ac:dyDescent="0.25">
      <c r="B66" s="54"/>
      <c r="C66" s="147"/>
      <c r="D66" s="428"/>
      <c r="E66" s="428"/>
      <c r="F66" s="612"/>
      <c r="G66" s="612"/>
      <c r="H66" s="613"/>
    </row>
    <row r="67" spans="2:8" x14ac:dyDescent="0.25">
      <c r="B67" s="54"/>
      <c r="C67" s="147"/>
      <c r="D67" s="428"/>
      <c r="E67" s="428"/>
      <c r="F67" s="612"/>
      <c r="G67" s="612"/>
      <c r="H67" s="613"/>
    </row>
    <row r="68" spans="2:8" x14ac:dyDescent="0.25">
      <c r="B68" s="54"/>
      <c r="C68" s="147"/>
      <c r="D68" s="428"/>
      <c r="E68" s="428"/>
      <c r="F68" s="612"/>
      <c r="G68" s="612"/>
      <c r="H68" s="613"/>
    </row>
    <row r="69" spans="2:8" x14ac:dyDescent="0.25">
      <c r="B69" s="54"/>
      <c r="C69" s="147"/>
      <c r="D69" s="428"/>
      <c r="E69" s="428"/>
      <c r="F69" s="612"/>
      <c r="G69" s="612"/>
      <c r="H69" s="613"/>
    </row>
    <row r="70" spans="2:8" x14ac:dyDescent="0.25">
      <c r="B70" s="54"/>
      <c r="C70" s="147"/>
      <c r="D70" s="428"/>
      <c r="E70" s="428"/>
      <c r="F70" s="612"/>
      <c r="G70" s="612"/>
      <c r="H70" s="613"/>
    </row>
    <row r="71" spans="2:8" x14ac:dyDescent="0.25">
      <c r="B71" s="54"/>
      <c r="C71" s="147"/>
      <c r="D71" s="428"/>
      <c r="E71" s="428"/>
      <c r="F71" s="612"/>
      <c r="G71" s="612"/>
      <c r="H71" s="613"/>
    </row>
    <row r="72" spans="2:8" x14ac:dyDescent="0.25">
      <c r="B72" s="54"/>
      <c r="C72" s="147"/>
      <c r="D72" s="428"/>
      <c r="E72" s="428"/>
      <c r="F72" s="612"/>
      <c r="G72" s="612"/>
      <c r="H72" s="613"/>
    </row>
    <row r="73" spans="2:8" x14ac:dyDescent="0.25">
      <c r="B73" s="54"/>
      <c r="C73" s="147"/>
      <c r="D73" s="428"/>
      <c r="E73" s="428"/>
      <c r="F73" s="612"/>
      <c r="G73" s="612"/>
      <c r="H73" s="613"/>
    </row>
    <row r="74" spans="2:8" x14ac:dyDescent="0.25">
      <c r="B74" s="54"/>
      <c r="C74" s="147"/>
      <c r="D74" s="428"/>
      <c r="E74" s="428"/>
      <c r="F74" s="612"/>
      <c r="G74" s="612"/>
      <c r="H74" s="613"/>
    </row>
    <row r="75" spans="2:8" x14ac:dyDescent="0.25">
      <c r="B75" s="54"/>
      <c r="C75" s="147"/>
      <c r="D75" s="428"/>
      <c r="E75" s="428"/>
      <c r="F75" s="612"/>
      <c r="G75" s="612"/>
      <c r="H75" s="613"/>
    </row>
    <row r="76" spans="2:8" x14ac:dyDescent="0.25">
      <c r="B76" s="54"/>
      <c r="C76" s="147"/>
      <c r="D76" s="428"/>
      <c r="E76" s="428"/>
      <c r="F76" s="612"/>
      <c r="G76" s="612"/>
      <c r="H76" s="613"/>
    </row>
    <row r="77" spans="2:8" x14ac:dyDescent="0.25">
      <c r="B77" s="54"/>
      <c r="C77" s="147"/>
      <c r="D77" s="428"/>
      <c r="E77" s="428"/>
      <c r="F77" s="612"/>
      <c r="G77" s="612"/>
      <c r="H77" s="613"/>
    </row>
    <row r="78" spans="2:8" x14ac:dyDescent="0.25">
      <c r="B78" s="54"/>
      <c r="C78" s="147"/>
      <c r="D78" s="428"/>
      <c r="E78" s="428"/>
      <c r="F78" s="612"/>
      <c r="G78" s="612"/>
      <c r="H78" s="613"/>
    </row>
    <row r="79" spans="2:8" x14ac:dyDescent="0.25">
      <c r="B79" s="54"/>
      <c r="C79" s="147"/>
      <c r="D79" s="428"/>
      <c r="E79" s="428"/>
      <c r="F79" s="612"/>
      <c r="G79" s="612"/>
      <c r="H79" s="613"/>
    </row>
    <row r="80" spans="2:8" x14ac:dyDescent="0.25">
      <c r="B80" s="54"/>
      <c r="C80" s="147"/>
      <c r="D80" s="428"/>
      <c r="E80" s="428"/>
      <c r="F80" s="612"/>
      <c r="G80" s="612"/>
      <c r="H80" s="613"/>
    </row>
    <row r="81" spans="2:8" x14ac:dyDescent="0.25">
      <c r="B81" s="54"/>
      <c r="C81" s="147"/>
      <c r="D81" s="428"/>
      <c r="E81" s="428"/>
      <c r="F81" s="612"/>
      <c r="G81" s="612"/>
      <c r="H81" s="613"/>
    </row>
    <row r="82" spans="2:8" x14ac:dyDescent="0.25">
      <c r="B82" s="54"/>
      <c r="C82" s="147"/>
      <c r="D82" s="428"/>
      <c r="E82" s="428"/>
      <c r="F82" s="612"/>
      <c r="G82" s="612"/>
      <c r="H82" s="613"/>
    </row>
    <row r="83" spans="2:8" x14ac:dyDescent="0.25">
      <c r="B83" s="54"/>
      <c r="C83" s="147"/>
      <c r="D83" s="428"/>
      <c r="E83" s="428"/>
      <c r="F83" s="612"/>
      <c r="G83" s="612"/>
      <c r="H83" s="613"/>
    </row>
    <row r="84" spans="2:8" x14ac:dyDescent="0.25">
      <c r="B84" s="54"/>
      <c r="C84" s="147"/>
      <c r="D84" s="428"/>
      <c r="E84" s="428"/>
      <c r="F84" s="612"/>
      <c r="G84" s="612"/>
      <c r="H84" s="613"/>
    </row>
    <row r="85" spans="2:8" x14ac:dyDescent="0.25">
      <c r="B85" s="54"/>
      <c r="C85" s="147"/>
      <c r="D85" s="428"/>
      <c r="E85" s="428"/>
      <c r="F85" s="612"/>
      <c r="G85" s="612"/>
      <c r="H85" s="613"/>
    </row>
    <row r="86" spans="2:8" x14ac:dyDescent="0.25">
      <c r="B86" s="54"/>
      <c r="C86" s="147"/>
      <c r="D86" s="428"/>
      <c r="E86" s="428"/>
      <c r="F86" s="612"/>
      <c r="G86" s="612"/>
      <c r="H86" s="613"/>
    </row>
    <row r="87" spans="2:8" x14ac:dyDescent="0.25">
      <c r="B87" s="54"/>
      <c r="C87" s="147"/>
      <c r="D87" s="428"/>
      <c r="E87" s="428"/>
      <c r="F87" s="612"/>
      <c r="G87" s="612"/>
      <c r="H87" s="613"/>
    </row>
    <row r="88" spans="2:8" x14ac:dyDescent="0.25">
      <c r="B88" s="54"/>
      <c r="C88" s="147"/>
      <c r="D88" s="428"/>
      <c r="E88" s="428"/>
      <c r="F88" s="612"/>
      <c r="G88" s="612"/>
      <c r="H88" s="613"/>
    </row>
    <row r="89" spans="2:8" x14ac:dyDescent="0.25">
      <c r="B89" s="54"/>
      <c r="C89" s="147"/>
      <c r="D89" s="428"/>
      <c r="E89" s="428"/>
      <c r="F89" s="612"/>
      <c r="G89" s="612"/>
      <c r="H89" s="613"/>
    </row>
    <row r="90" spans="2:8" x14ac:dyDescent="0.25">
      <c r="B90" s="54"/>
      <c r="C90" s="147"/>
      <c r="D90" s="428"/>
      <c r="E90" s="428"/>
      <c r="F90" s="612"/>
      <c r="G90" s="612"/>
      <c r="H90" s="613"/>
    </row>
    <row r="91" spans="2:8" x14ac:dyDescent="0.25">
      <c r="B91" s="54"/>
      <c r="C91" s="147"/>
      <c r="D91" s="428"/>
      <c r="E91" s="428"/>
      <c r="F91" s="612"/>
      <c r="G91" s="612"/>
      <c r="H91" s="613"/>
    </row>
    <row r="92" spans="2:8" x14ac:dyDescent="0.25">
      <c r="B92" s="54"/>
      <c r="C92" s="147"/>
      <c r="D92" s="428"/>
      <c r="E92" s="428"/>
      <c r="F92" s="612"/>
      <c r="G92" s="612"/>
      <c r="H92" s="613"/>
    </row>
    <row r="93" spans="2:8" x14ac:dyDescent="0.25">
      <c r="B93" s="54"/>
      <c r="C93" s="147"/>
      <c r="D93" s="428"/>
      <c r="E93" s="428"/>
      <c r="F93" s="612"/>
      <c r="G93" s="612"/>
      <c r="H93" s="613"/>
    </row>
    <row r="94" spans="2:8" x14ac:dyDescent="0.25">
      <c r="B94" s="54"/>
      <c r="C94" s="147"/>
      <c r="D94" s="428"/>
      <c r="E94" s="428"/>
      <c r="F94" s="612"/>
      <c r="G94" s="612"/>
      <c r="H94" s="613"/>
    </row>
    <row r="95" spans="2:8" x14ac:dyDescent="0.25">
      <c r="B95" s="54"/>
      <c r="C95" s="147"/>
      <c r="D95" s="428"/>
      <c r="E95" s="428"/>
      <c r="F95" s="612"/>
      <c r="G95" s="612"/>
      <c r="H95" s="613"/>
    </row>
    <row r="96" spans="2:8" x14ac:dyDescent="0.25">
      <c r="B96" s="54"/>
      <c r="C96" s="147"/>
      <c r="D96" s="428"/>
      <c r="E96" s="428"/>
      <c r="F96" s="612"/>
      <c r="G96" s="612"/>
      <c r="H96" s="613"/>
    </row>
    <row r="97" spans="2:8" x14ac:dyDescent="0.25">
      <c r="B97" s="54"/>
      <c r="C97" s="147"/>
      <c r="D97" s="428"/>
      <c r="E97" s="428"/>
      <c r="F97" s="612"/>
      <c r="G97" s="612"/>
      <c r="H97" s="613"/>
    </row>
    <row r="98" spans="2:8" x14ac:dyDescent="0.25">
      <c r="B98" s="54"/>
      <c r="C98" s="147"/>
      <c r="D98" s="428"/>
      <c r="E98" s="428"/>
      <c r="F98" s="612"/>
      <c r="G98" s="612"/>
      <c r="H98" s="613"/>
    </row>
    <row r="99" spans="2:8" x14ac:dyDescent="0.25">
      <c r="B99" s="54"/>
      <c r="C99" s="147"/>
      <c r="D99" s="428"/>
      <c r="E99" s="428"/>
      <c r="F99" s="612"/>
      <c r="G99" s="612"/>
      <c r="H99" s="613"/>
    </row>
    <row r="100" spans="2:8" ht="15.75" thickBot="1" x14ac:dyDescent="0.3">
      <c r="B100" s="60"/>
      <c r="C100" s="148"/>
      <c r="D100" s="432"/>
      <c r="E100" s="432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37" xr:uid="{00000000-0002-0000-12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58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0">
    <tabColor theme="1"/>
    <pageSetUpPr fitToPage="1"/>
  </sheetPr>
  <dimension ref="B1:BF101"/>
  <sheetViews>
    <sheetView showGridLines="0" topLeftCell="J16" zoomScaleNormal="100" zoomScaleSheetLayoutView="50" workbookViewId="0">
      <selection activeCell="P39" sqref="P3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43596</v>
      </c>
      <c r="N5" s="567" t="str">
        <f ca="1">"Oil Sales for "&amp;TEXT(L5,"MM-DD-YY")</f>
        <v>Oil Sales for 05-11-19</v>
      </c>
      <c r="O5" s="568"/>
      <c r="P5" s="96">
        <f>SUM(AC14:AC37)</f>
        <v>419.77</v>
      </c>
      <c r="Q5" s="10"/>
      <c r="R5" s="610" t="str">
        <f ca="1">"Flare Total For "&amp;TEXT(L5,"MM-DD-YY")</f>
        <v>Flare Total For 05-11-19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383</v>
      </c>
      <c r="M6" s="10"/>
      <c r="N6" s="571" t="str">
        <f ca="1">"Gas Sales for "&amp;TEXT(L5,"MM-DD-YY")</f>
        <v>Gas Sales for 05-11-19</v>
      </c>
      <c r="O6" s="572"/>
      <c r="P6" s="132">
        <v>4431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528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1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23" t="s">
        <v>3</v>
      </c>
      <c r="F11" s="423" t="s">
        <v>31</v>
      </c>
      <c r="G11" s="423" t="s">
        <v>32</v>
      </c>
      <c r="H11" s="42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23" t="s">
        <v>40</v>
      </c>
      <c r="N11" s="424" t="s">
        <v>42</v>
      </c>
      <c r="O11" s="38" t="s">
        <v>2</v>
      </c>
      <c r="P11" s="423" t="s">
        <v>6</v>
      </c>
      <c r="Q11" s="42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23" t="s">
        <v>6</v>
      </c>
      <c r="AD11" s="423" t="s">
        <v>102</v>
      </c>
      <c r="AE11" s="423" t="s">
        <v>50</v>
      </c>
      <c r="AF11" s="42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686</v>
      </c>
      <c r="E14" s="196">
        <v>44</v>
      </c>
      <c r="F14" s="196">
        <v>1.8</v>
      </c>
      <c r="G14" s="197">
        <v>214</v>
      </c>
      <c r="H14" s="204">
        <v>197</v>
      </c>
      <c r="I14" s="322"/>
      <c r="J14" s="160"/>
      <c r="K14" s="65"/>
      <c r="L14" s="49"/>
      <c r="M14" s="422"/>
      <c r="N14" s="52"/>
      <c r="O14" s="54">
        <v>4341</v>
      </c>
      <c r="P14" s="422">
        <v>15</v>
      </c>
      <c r="Q14" s="422">
        <v>22</v>
      </c>
      <c r="R14" s="21">
        <f>P14</f>
        <v>15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143606</v>
      </c>
      <c r="X14" s="113">
        <f ca="1">IFERROR(('Main Tab'!$D$10-W14)/'Main Tab'!$D$10,1)</f>
        <v>0.19144407909553623</v>
      </c>
      <c r="Y14" s="218"/>
      <c r="Z14" s="220">
        <v>3</v>
      </c>
      <c r="AA14" s="49">
        <v>8418901</v>
      </c>
      <c r="AB14" s="49" t="s">
        <v>170</v>
      </c>
      <c r="AC14" s="422">
        <v>185.64</v>
      </c>
      <c r="AD14" s="104" t="s">
        <v>171</v>
      </c>
      <c r="AE14" s="106">
        <v>45.5</v>
      </c>
      <c r="AF14" s="108">
        <v>1E-3</v>
      </c>
      <c r="AI14" s="83">
        <f ca="1">$L$5+B14</f>
        <v>43596.291666666664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22</v>
      </c>
      <c r="AR14" s="81">
        <f t="shared" ref="AR14:AR37" si="1">IF(O14="","",O14)</f>
        <v>4341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214</v>
      </c>
      <c r="AX14" s="81">
        <f t="shared" si="3"/>
        <v>197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686</v>
      </c>
      <c r="BC14" s="81">
        <f t="shared" ref="BC14:BC37" si="5">IF(H14="","",H14)</f>
        <v>197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8418901 185.64 bbls sold</v>
      </c>
    </row>
    <row r="15" spans="2:58" x14ac:dyDescent="0.25">
      <c r="B15" s="189">
        <f ca="1">+B14+$L$5+TIME(1,0,0)</f>
        <v>43596.333333333328</v>
      </c>
      <c r="C15" s="205"/>
      <c r="D15" s="422">
        <v>681</v>
      </c>
      <c r="E15" s="422">
        <v>44</v>
      </c>
      <c r="F15" s="422">
        <v>1.8</v>
      </c>
      <c r="G15" s="51">
        <v>209</v>
      </c>
      <c r="H15" s="206">
        <v>199</v>
      </c>
      <c r="I15" s="322"/>
      <c r="J15" s="160"/>
      <c r="K15" s="65"/>
      <c r="L15" s="49"/>
      <c r="M15" s="422"/>
      <c r="N15" s="52"/>
      <c r="O15" s="54">
        <v>4098</v>
      </c>
      <c r="P15" s="422">
        <v>14</v>
      </c>
      <c r="Q15" s="52">
        <v>21</v>
      </c>
      <c r="R15" s="23">
        <f>P15+R14</f>
        <v>29</v>
      </c>
      <c r="S15" s="24">
        <f>Q15+S14</f>
        <v>43</v>
      </c>
      <c r="T15" s="62"/>
      <c r="U15" s="62"/>
      <c r="V15" s="62"/>
      <c r="W15" s="114">
        <f t="shared" ref="W15:W37" ca="1" si="6">W14-Q15</f>
        <v>143585</v>
      </c>
      <c r="X15" s="115">
        <f ca="1">IFERROR(('Main Tab'!$D$10-W15)/'Main Tab'!$D$10,1)</f>
        <v>0.19156231701274717</v>
      </c>
      <c r="Y15" s="110"/>
      <c r="Z15" s="221">
        <v>3</v>
      </c>
      <c r="AA15" s="49"/>
      <c r="AB15" s="49"/>
      <c r="AC15" s="422"/>
      <c r="AD15" s="104"/>
      <c r="AE15" s="106"/>
      <c r="AF15" s="108"/>
      <c r="AI15" s="83">
        <f ca="1">B15</f>
        <v>43596.333333333328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21</v>
      </c>
      <c r="AR15" s="81">
        <f t="shared" si="1"/>
        <v>4098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209</v>
      </c>
      <c r="AX15" s="81">
        <f t="shared" si="3"/>
        <v>199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681</v>
      </c>
      <c r="BC15" s="81">
        <f t="shared" si="5"/>
        <v>199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43596.374999999993</v>
      </c>
      <c r="C16" s="205"/>
      <c r="D16" s="422">
        <v>677</v>
      </c>
      <c r="E16" s="422">
        <v>44</v>
      </c>
      <c r="F16" s="422">
        <v>1.8</v>
      </c>
      <c r="G16" s="51">
        <v>200</v>
      </c>
      <c r="H16" s="206">
        <v>198</v>
      </c>
      <c r="I16" s="322"/>
      <c r="J16" s="160"/>
      <c r="K16" s="65"/>
      <c r="L16" s="49"/>
      <c r="M16" s="422"/>
      <c r="N16" s="52"/>
      <c r="O16" s="54">
        <v>4214</v>
      </c>
      <c r="P16" s="422">
        <v>15</v>
      </c>
      <c r="Q16" s="52">
        <v>22</v>
      </c>
      <c r="R16" s="23">
        <f t="shared" ref="R16:S31" si="13">P16+R15</f>
        <v>44</v>
      </c>
      <c r="S16" s="24">
        <f t="shared" si="13"/>
        <v>65</v>
      </c>
      <c r="T16" s="62"/>
      <c r="U16" s="62"/>
      <c r="V16" s="62"/>
      <c r="W16" s="114">
        <f t="shared" ca="1" si="6"/>
        <v>143563</v>
      </c>
      <c r="X16" s="115">
        <f ca="1">IFERROR(('Main Tab'!$D$10-W16)/'Main Tab'!$D$10,1)</f>
        <v>0.19168618530696815</v>
      </c>
      <c r="Y16" s="110"/>
      <c r="Z16" s="221">
        <v>3</v>
      </c>
      <c r="AA16" s="49"/>
      <c r="AB16" s="49"/>
      <c r="AC16" s="422"/>
      <c r="AD16" s="104"/>
      <c r="AE16" s="106"/>
      <c r="AF16" s="108"/>
      <c r="AI16" s="83">
        <f ca="1">B16</f>
        <v>43596.374999999993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15</v>
      </c>
      <c r="AQ16" s="81">
        <f t="shared" si="0"/>
        <v>22</v>
      </c>
      <c r="AR16" s="81">
        <f t="shared" si="1"/>
        <v>4214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200</v>
      </c>
      <c r="AX16" s="81">
        <f t="shared" si="3"/>
        <v>198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677</v>
      </c>
      <c r="BC16" s="81">
        <f t="shared" si="5"/>
        <v>198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43596.416666666657</v>
      </c>
      <c r="C17" s="205"/>
      <c r="D17" s="422">
        <v>683</v>
      </c>
      <c r="E17" s="422">
        <v>44</v>
      </c>
      <c r="F17" s="422">
        <v>1.8</v>
      </c>
      <c r="G17" s="51">
        <v>195</v>
      </c>
      <c r="H17" s="206">
        <v>196</v>
      </c>
      <c r="I17" s="322"/>
      <c r="J17" s="160"/>
      <c r="K17" s="65"/>
      <c r="L17" s="49"/>
      <c r="M17" s="422"/>
      <c r="N17" s="52"/>
      <c r="O17" s="54">
        <v>4167</v>
      </c>
      <c r="P17" s="422">
        <v>16</v>
      </c>
      <c r="Q17" s="52">
        <v>22</v>
      </c>
      <c r="R17" s="23">
        <f t="shared" si="13"/>
        <v>60</v>
      </c>
      <c r="S17" s="24">
        <f>Q17+S16</f>
        <v>87</v>
      </c>
      <c r="T17" s="62"/>
      <c r="U17" s="172"/>
      <c r="V17" s="62"/>
      <c r="W17" s="114">
        <f t="shared" ca="1" si="6"/>
        <v>143541</v>
      </c>
      <c r="X17" s="115">
        <f ca="1">IFERROR(('Main Tab'!$D$10-W17)/'Main Tab'!$D$10,1)</f>
        <v>0.19181005360118913</v>
      </c>
      <c r="Y17" s="110"/>
      <c r="Z17" s="221">
        <v>3</v>
      </c>
      <c r="AA17" s="49"/>
      <c r="AB17" s="49"/>
      <c r="AC17" s="422"/>
      <c r="AD17" s="104"/>
      <c r="AE17" s="106"/>
      <c r="AF17" s="108"/>
      <c r="AI17" s="83">
        <f t="shared" ref="AI17:AI37" ca="1" si="15">B17</f>
        <v>43596.416666666657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16</v>
      </c>
      <c r="AQ17" s="81">
        <f t="shared" si="0"/>
        <v>22</v>
      </c>
      <c r="AR17" s="81">
        <f t="shared" si="1"/>
        <v>4167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195</v>
      </c>
      <c r="AX17" s="81">
        <f t="shared" si="3"/>
        <v>196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683</v>
      </c>
      <c r="BC17" s="81">
        <f t="shared" si="5"/>
        <v>196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43596.458333333321</v>
      </c>
      <c r="C18" s="205"/>
      <c r="D18" s="422">
        <v>680</v>
      </c>
      <c r="E18" s="51">
        <v>44</v>
      </c>
      <c r="F18" s="422">
        <v>1.8</v>
      </c>
      <c r="G18" s="51">
        <v>189</v>
      </c>
      <c r="H18" s="206">
        <v>198</v>
      </c>
      <c r="I18" s="322"/>
      <c r="J18" s="160"/>
      <c r="K18" s="65"/>
      <c r="L18" s="49"/>
      <c r="M18" s="422"/>
      <c r="N18" s="52"/>
      <c r="O18" s="54">
        <v>4108</v>
      </c>
      <c r="P18" s="422">
        <v>15</v>
      </c>
      <c r="Q18" s="52">
        <v>21</v>
      </c>
      <c r="R18" s="23">
        <f t="shared" si="13"/>
        <v>75</v>
      </c>
      <c r="S18" s="24">
        <f t="shared" si="13"/>
        <v>108</v>
      </c>
      <c r="T18" s="62"/>
      <c r="U18" s="62"/>
      <c r="V18" s="62"/>
      <c r="W18" s="114">
        <f t="shared" ca="1" si="6"/>
        <v>143520</v>
      </c>
      <c r="X18" s="115">
        <f ca="1">IFERROR(('Main Tab'!$D$10-W18)/'Main Tab'!$D$10,1)</f>
        <v>0.19192829151840007</v>
      </c>
      <c r="Y18" s="110"/>
      <c r="Z18" s="221">
        <v>3</v>
      </c>
      <c r="AA18" s="49"/>
      <c r="AB18" s="49"/>
      <c r="AC18" s="422"/>
      <c r="AD18" s="104"/>
      <c r="AE18" s="106"/>
      <c r="AF18" s="108"/>
      <c r="AI18" s="83">
        <f t="shared" ca="1" si="15"/>
        <v>43596.458333333321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15</v>
      </c>
      <c r="AQ18" s="81">
        <f t="shared" si="0"/>
        <v>21</v>
      </c>
      <c r="AR18" s="81">
        <f t="shared" si="1"/>
        <v>4108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189</v>
      </c>
      <c r="AX18" s="81">
        <f t="shared" si="3"/>
        <v>198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680</v>
      </c>
      <c r="BC18" s="81">
        <f t="shared" si="5"/>
        <v>198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43596.499999999985</v>
      </c>
      <c r="C19" s="205"/>
      <c r="D19" s="422">
        <v>678</v>
      </c>
      <c r="E19" s="51">
        <v>44</v>
      </c>
      <c r="F19" s="422">
        <v>1.8</v>
      </c>
      <c r="G19" s="51">
        <v>184</v>
      </c>
      <c r="H19" s="206">
        <v>195</v>
      </c>
      <c r="I19" s="322"/>
      <c r="J19" s="160"/>
      <c r="K19" s="65"/>
      <c r="L19" s="49"/>
      <c r="M19" s="422"/>
      <c r="N19" s="52"/>
      <c r="O19" s="54">
        <v>4074</v>
      </c>
      <c r="P19" s="422">
        <v>15</v>
      </c>
      <c r="Q19" s="52">
        <v>22</v>
      </c>
      <c r="R19" s="23">
        <f t="shared" si="13"/>
        <v>90</v>
      </c>
      <c r="S19" s="24">
        <f t="shared" si="13"/>
        <v>130</v>
      </c>
      <c r="T19" s="62"/>
      <c r="U19" s="62"/>
      <c r="V19" s="62"/>
      <c r="W19" s="114">
        <f t="shared" ca="1" si="6"/>
        <v>143498</v>
      </c>
      <c r="X19" s="115">
        <f ca="1">IFERROR(('Main Tab'!$D$10-W19)/'Main Tab'!$D$10,1)</f>
        <v>0.19205215981262105</v>
      </c>
      <c r="Y19" s="110"/>
      <c r="Z19" s="221">
        <v>3</v>
      </c>
      <c r="AA19" s="49"/>
      <c r="AB19" s="49"/>
      <c r="AC19" s="422"/>
      <c r="AD19" s="104"/>
      <c r="AE19" s="106"/>
      <c r="AF19" s="108"/>
      <c r="AI19" s="83">
        <f t="shared" ca="1" si="15"/>
        <v>43596.499999999985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15</v>
      </c>
      <c r="AQ19" s="81">
        <f t="shared" si="0"/>
        <v>22</v>
      </c>
      <c r="AR19" s="81">
        <f t="shared" si="1"/>
        <v>4074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184</v>
      </c>
      <c r="AX19" s="81">
        <f t="shared" si="3"/>
        <v>195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678</v>
      </c>
      <c r="BC19" s="81">
        <f t="shared" si="5"/>
        <v>195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43596.54166666665</v>
      </c>
      <c r="C20" s="205"/>
      <c r="D20" s="422">
        <v>678</v>
      </c>
      <c r="E20" s="51">
        <v>44</v>
      </c>
      <c r="F20" s="422">
        <v>1.8</v>
      </c>
      <c r="G20" s="51">
        <v>197</v>
      </c>
      <c r="H20" s="206">
        <v>199</v>
      </c>
      <c r="I20" s="322"/>
      <c r="J20" s="160"/>
      <c r="K20" s="65"/>
      <c r="L20" s="49"/>
      <c r="M20" s="422"/>
      <c r="N20" s="52"/>
      <c r="O20" s="54">
        <v>4215</v>
      </c>
      <c r="P20" s="422">
        <v>16</v>
      </c>
      <c r="Q20" s="52">
        <v>20</v>
      </c>
      <c r="R20" s="23">
        <f t="shared" si="13"/>
        <v>106</v>
      </c>
      <c r="S20" s="24">
        <f t="shared" si="13"/>
        <v>150</v>
      </c>
      <c r="T20" s="62"/>
      <c r="U20" s="62"/>
      <c r="V20" s="62"/>
      <c r="W20" s="114">
        <f t="shared" ca="1" si="6"/>
        <v>143478</v>
      </c>
      <c r="X20" s="115">
        <f ca="1">IFERROR(('Main Tab'!$D$10-W20)/'Main Tab'!$D$10,1)</f>
        <v>0.19216476735282195</v>
      </c>
      <c r="Y20" s="110"/>
      <c r="Z20" s="221">
        <v>3</v>
      </c>
      <c r="AA20" s="49"/>
      <c r="AB20" s="49"/>
      <c r="AC20" s="422"/>
      <c r="AD20" s="104"/>
      <c r="AE20" s="106"/>
      <c r="AF20" s="108"/>
      <c r="AI20" s="83">
        <f t="shared" ca="1" si="15"/>
        <v>43596.54166666665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16</v>
      </c>
      <c r="AQ20" s="81">
        <f t="shared" si="0"/>
        <v>20</v>
      </c>
      <c r="AR20" s="81">
        <f t="shared" si="1"/>
        <v>4215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197</v>
      </c>
      <c r="AX20" s="81">
        <f t="shared" si="3"/>
        <v>199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678</v>
      </c>
      <c r="BC20" s="81">
        <f t="shared" si="5"/>
        <v>199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43596.583333333314</v>
      </c>
      <c r="C21" s="205"/>
      <c r="D21" s="422">
        <v>677</v>
      </c>
      <c r="E21" s="51">
        <v>44</v>
      </c>
      <c r="F21" s="422">
        <v>1.8</v>
      </c>
      <c r="G21" s="51">
        <v>191</v>
      </c>
      <c r="H21" s="206">
        <v>196</v>
      </c>
      <c r="I21" s="322"/>
      <c r="J21" s="160"/>
      <c r="K21" s="65"/>
      <c r="L21" s="49"/>
      <c r="M21" s="422"/>
      <c r="N21" s="52"/>
      <c r="O21" s="54">
        <v>4443</v>
      </c>
      <c r="P21" s="422">
        <v>15</v>
      </c>
      <c r="Q21" s="52">
        <v>21</v>
      </c>
      <c r="R21" s="23">
        <f t="shared" si="13"/>
        <v>121</v>
      </c>
      <c r="S21" s="24">
        <f t="shared" si="13"/>
        <v>171</v>
      </c>
      <c r="T21" s="62"/>
      <c r="U21" s="62"/>
      <c r="V21" s="62"/>
      <c r="W21" s="114">
        <f t="shared" ca="1" si="6"/>
        <v>143457</v>
      </c>
      <c r="X21" s="115">
        <f ca="1">IFERROR(('Main Tab'!$D$10-W21)/'Main Tab'!$D$10,1)</f>
        <v>0.19228300527003289</v>
      </c>
      <c r="Y21" s="110"/>
      <c r="Z21" s="221">
        <v>3</v>
      </c>
      <c r="AA21" s="49"/>
      <c r="AB21" s="49"/>
      <c r="AC21" s="422"/>
      <c r="AD21" s="104"/>
      <c r="AE21" s="106"/>
      <c r="AF21" s="108"/>
      <c r="AI21" s="83">
        <f t="shared" ca="1" si="15"/>
        <v>43596.583333333314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15</v>
      </c>
      <c r="AQ21" s="81">
        <f t="shared" si="0"/>
        <v>21</v>
      </c>
      <c r="AR21" s="81">
        <f t="shared" si="1"/>
        <v>4443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191</v>
      </c>
      <c r="AX21" s="81">
        <f t="shared" si="3"/>
        <v>196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677</v>
      </c>
      <c r="BC21" s="81">
        <f t="shared" si="5"/>
        <v>196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43596.624999999978</v>
      </c>
      <c r="C22" s="205"/>
      <c r="D22" s="422">
        <v>676</v>
      </c>
      <c r="E22" s="51">
        <v>44</v>
      </c>
      <c r="F22" s="422">
        <v>1.8</v>
      </c>
      <c r="G22" s="51">
        <v>199</v>
      </c>
      <c r="H22" s="206">
        <v>197</v>
      </c>
      <c r="I22" s="322"/>
      <c r="J22" s="160"/>
      <c r="K22" s="65"/>
      <c r="L22" s="49"/>
      <c r="M22" s="422"/>
      <c r="N22" s="52"/>
      <c r="O22" s="54">
        <v>4317</v>
      </c>
      <c r="P22" s="422">
        <v>14</v>
      </c>
      <c r="Q22" s="52">
        <v>20</v>
      </c>
      <c r="R22" s="23">
        <f t="shared" si="13"/>
        <v>135</v>
      </c>
      <c r="S22" s="24">
        <f t="shared" si="13"/>
        <v>191</v>
      </c>
      <c r="T22" s="62"/>
      <c r="U22" s="62"/>
      <c r="V22" s="62"/>
      <c r="W22" s="114">
        <f t="shared" ca="1" si="6"/>
        <v>143437</v>
      </c>
      <c r="X22" s="115">
        <f ca="1">IFERROR(('Main Tab'!$D$10-W22)/'Main Tab'!$D$10,1)</f>
        <v>0.19239561281023376</v>
      </c>
      <c r="Y22" s="110"/>
      <c r="Z22" s="221">
        <v>3</v>
      </c>
      <c r="AA22" s="49"/>
      <c r="AB22" s="49"/>
      <c r="AC22" s="422"/>
      <c r="AD22" s="104"/>
      <c r="AE22" s="106"/>
      <c r="AF22" s="108"/>
      <c r="AI22" s="83">
        <f t="shared" ca="1" si="15"/>
        <v>43596.624999999978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14</v>
      </c>
      <c r="AQ22" s="81">
        <f t="shared" si="0"/>
        <v>20</v>
      </c>
      <c r="AR22" s="81">
        <f t="shared" si="1"/>
        <v>4317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199</v>
      </c>
      <c r="AX22" s="81">
        <f t="shared" si="3"/>
        <v>197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676</v>
      </c>
      <c r="BC22" s="81">
        <f t="shared" si="5"/>
        <v>197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43596.666666666642</v>
      </c>
      <c r="C23" s="205"/>
      <c r="D23" s="422">
        <v>676</v>
      </c>
      <c r="E23" s="51">
        <v>44</v>
      </c>
      <c r="F23" s="422">
        <v>1.8</v>
      </c>
      <c r="G23" s="51">
        <v>203</v>
      </c>
      <c r="H23" s="206">
        <v>194</v>
      </c>
      <c r="I23" s="322"/>
      <c r="J23" s="160"/>
      <c r="K23" s="65"/>
      <c r="L23" s="49"/>
      <c r="M23" s="422"/>
      <c r="N23" s="52"/>
      <c r="O23" s="54">
        <v>4250</v>
      </c>
      <c r="P23" s="422">
        <v>16</v>
      </c>
      <c r="Q23" s="52">
        <v>21</v>
      </c>
      <c r="R23" s="23">
        <f t="shared" si="13"/>
        <v>151</v>
      </c>
      <c r="S23" s="24">
        <f t="shared" si="13"/>
        <v>212</v>
      </c>
      <c r="T23" s="62"/>
      <c r="U23" s="62"/>
      <c r="V23" s="62"/>
      <c r="W23" s="114">
        <f t="shared" ca="1" si="6"/>
        <v>143416</v>
      </c>
      <c r="X23" s="115">
        <f ca="1">IFERROR(('Main Tab'!$D$10-W23)/'Main Tab'!$D$10,1)</f>
        <v>0.1925138507274447</v>
      </c>
      <c r="Y23" s="110"/>
      <c r="Z23" s="221">
        <v>3</v>
      </c>
      <c r="AA23" s="49"/>
      <c r="AB23" s="49"/>
      <c r="AC23" s="422"/>
      <c r="AD23" s="104"/>
      <c r="AE23" s="106"/>
      <c r="AF23" s="108"/>
      <c r="AI23" s="83">
        <f t="shared" ca="1" si="15"/>
        <v>43596.666666666642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16</v>
      </c>
      <c r="AQ23" s="81">
        <f t="shared" si="0"/>
        <v>21</v>
      </c>
      <c r="AR23" s="81">
        <f t="shared" si="1"/>
        <v>4250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203</v>
      </c>
      <c r="AX23" s="81">
        <f t="shared" si="3"/>
        <v>194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676</v>
      </c>
      <c r="BC23" s="81">
        <f t="shared" si="5"/>
        <v>194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43596.708333333307</v>
      </c>
      <c r="C24" s="205"/>
      <c r="D24" s="422">
        <v>676</v>
      </c>
      <c r="E24" s="51">
        <v>46</v>
      </c>
      <c r="F24" s="422">
        <v>1.8</v>
      </c>
      <c r="G24" s="51">
        <v>201</v>
      </c>
      <c r="H24" s="206">
        <v>199</v>
      </c>
      <c r="I24" s="322"/>
      <c r="J24" s="160"/>
      <c r="K24" s="65"/>
      <c r="L24" s="49"/>
      <c r="M24" s="422"/>
      <c r="N24" s="52"/>
      <c r="O24" s="54">
        <v>4351</v>
      </c>
      <c r="P24" s="422">
        <v>15</v>
      </c>
      <c r="Q24" s="52">
        <v>23</v>
      </c>
      <c r="R24" s="23">
        <f t="shared" si="13"/>
        <v>166</v>
      </c>
      <c r="S24" s="24">
        <f t="shared" si="13"/>
        <v>235</v>
      </c>
      <c r="T24" s="62"/>
      <c r="U24" s="62"/>
      <c r="V24" s="62"/>
      <c r="W24" s="114">
        <f t="shared" ca="1" si="6"/>
        <v>143393</v>
      </c>
      <c r="X24" s="115">
        <f ca="1">IFERROR(('Main Tab'!$D$10-W24)/'Main Tab'!$D$10,1)</f>
        <v>0.19264334939867572</v>
      </c>
      <c r="Y24" s="110"/>
      <c r="Z24" s="221">
        <v>3</v>
      </c>
      <c r="AA24" s="49"/>
      <c r="AB24" s="49"/>
      <c r="AC24" s="422"/>
      <c r="AD24" s="104"/>
      <c r="AE24" s="106"/>
      <c r="AF24" s="108"/>
      <c r="AI24" s="83">
        <f t="shared" ca="1" si="15"/>
        <v>43596.708333333307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15</v>
      </c>
      <c r="AQ24" s="81">
        <f t="shared" si="0"/>
        <v>23</v>
      </c>
      <c r="AR24" s="81">
        <f t="shared" si="1"/>
        <v>4351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1.8</v>
      </c>
      <c r="AW24" s="81">
        <f t="shared" si="3"/>
        <v>201</v>
      </c>
      <c r="AX24" s="81">
        <f t="shared" si="3"/>
        <v>199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676</v>
      </c>
      <c r="BC24" s="81">
        <f t="shared" si="5"/>
        <v>199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43596.749999999971</v>
      </c>
      <c r="C25" s="205"/>
      <c r="D25" s="422">
        <v>675</v>
      </c>
      <c r="E25" s="51">
        <v>46</v>
      </c>
      <c r="F25" s="422">
        <v>1.8</v>
      </c>
      <c r="G25" s="51">
        <v>200</v>
      </c>
      <c r="H25" s="206">
        <v>196</v>
      </c>
      <c r="I25" s="322"/>
      <c r="J25" s="160"/>
      <c r="K25" s="65"/>
      <c r="L25" s="49"/>
      <c r="M25" s="422"/>
      <c r="N25" s="52"/>
      <c r="O25" s="54">
        <v>4490</v>
      </c>
      <c r="P25" s="422">
        <v>15</v>
      </c>
      <c r="Q25" s="52">
        <v>25</v>
      </c>
      <c r="R25" s="23">
        <f t="shared" si="13"/>
        <v>181</v>
      </c>
      <c r="S25" s="24">
        <f t="shared" si="13"/>
        <v>260</v>
      </c>
      <c r="T25" s="62"/>
      <c r="U25" s="62"/>
      <c r="V25" s="62"/>
      <c r="W25" s="114">
        <f t="shared" ca="1" si="6"/>
        <v>143368</v>
      </c>
      <c r="X25" s="115">
        <f ca="1">IFERROR(('Main Tab'!$D$10-W25)/'Main Tab'!$D$10,1)</f>
        <v>0.19278410882392685</v>
      </c>
      <c r="Y25" s="110"/>
      <c r="Z25" s="221">
        <v>3</v>
      </c>
      <c r="AA25" s="49"/>
      <c r="AB25" s="49"/>
      <c r="AC25" s="422"/>
      <c r="AD25" s="104"/>
      <c r="AE25" s="106"/>
      <c r="AF25" s="108"/>
      <c r="AI25" s="83">
        <f t="shared" ca="1" si="15"/>
        <v>43596.749999999971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15</v>
      </c>
      <c r="AQ25" s="81">
        <f t="shared" si="0"/>
        <v>25</v>
      </c>
      <c r="AR25" s="81">
        <f t="shared" si="1"/>
        <v>4490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1.8</v>
      </c>
      <c r="AW25" s="81">
        <f t="shared" si="3"/>
        <v>200</v>
      </c>
      <c r="AX25" s="81">
        <f t="shared" si="3"/>
        <v>196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675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43596.791666666635</v>
      </c>
      <c r="C26" s="205"/>
      <c r="D26" s="422">
        <v>673</v>
      </c>
      <c r="E26" s="51">
        <v>46</v>
      </c>
      <c r="F26" s="422">
        <v>1.8</v>
      </c>
      <c r="G26" s="51">
        <v>201</v>
      </c>
      <c r="H26" s="206">
        <v>198</v>
      </c>
      <c r="I26" s="322"/>
      <c r="J26" s="160"/>
      <c r="K26" s="65"/>
      <c r="L26" s="49"/>
      <c r="M26" s="422"/>
      <c r="N26" s="52"/>
      <c r="O26" s="54">
        <v>4789</v>
      </c>
      <c r="P26" s="422">
        <v>17</v>
      </c>
      <c r="Q26" s="52">
        <v>23</v>
      </c>
      <c r="R26" s="23">
        <f t="shared" si="13"/>
        <v>198</v>
      </c>
      <c r="S26" s="24">
        <f t="shared" si="13"/>
        <v>283</v>
      </c>
      <c r="T26" s="62"/>
      <c r="U26" s="62"/>
      <c r="V26" s="62"/>
      <c r="W26" s="114">
        <f t="shared" ca="1" si="6"/>
        <v>143345</v>
      </c>
      <c r="X26" s="115">
        <f ca="1">IFERROR(('Main Tab'!$D$10-W26)/'Main Tab'!$D$10,1)</f>
        <v>0.19291360749515787</v>
      </c>
      <c r="Y26" s="110"/>
      <c r="Z26" s="221">
        <v>3</v>
      </c>
      <c r="AA26" s="49"/>
      <c r="AB26" s="49"/>
      <c r="AC26" s="422"/>
      <c r="AD26" s="104"/>
      <c r="AE26" s="106"/>
      <c r="AF26" s="108"/>
      <c r="AI26" s="83">
        <f t="shared" ca="1" si="15"/>
        <v>43596.791666666635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17</v>
      </c>
      <c r="AQ26" s="81">
        <f t="shared" si="0"/>
        <v>23</v>
      </c>
      <c r="AR26" s="81">
        <f t="shared" si="1"/>
        <v>4789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1.8</v>
      </c>
      <c r="AW26" s="81">
        <f t="shared" si="3"/>
        <v>201</v>
      </c>
      <c r="AX26" s="81">
        <f t="shared" si="3"/>
        <v>198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673</v>
      </c>
      <c r="BC26" s="81">
        <f t="shared" si="5"/>
        <v>198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43596.833333333299</v>
      </c>
      <c r="C27" s="205"/>
      <c r="D27" s="422">
        <v>671</v>
      </c>
      <c r="E27" s="51">
        <v>46</v>
      </c>
      <c r="F27" s="422">
        <v>1.8</v>
      </c>
      <c r="G27" s="51">
        <v>224</v>
      </c>
      <c r="H27" s="206">
        <v>201</v>
      </c>
      <c r="I27" s="322"/>
      <c r="J27" s="160"/>
      <c r="K27" s="65"/>
      <c r="L27" s="49"/>
      <c r="M27" s="422"/>
      <c r="N27" s="52"/>
      <c r="O27" s="54">
        <v>4511</v>
      </c>
      <c r="P27" s="422">
        <v>16</v>
      </c>
      <c r="Q27" s="52">
        <v>22</v>
      </c>
      <c r="R27" s="23">
        <f t="shared" si="13"/>
        <v>214</v>
      </c>
      <c r="S27" s="24">
        <f t="shared" si="13"/>
        <v>305</v>
      </c>
      <c r="T27" s="62"/>
      <c r="U27" s="62"/>
      <c r="V27" s="62"/>
      <c r="W27" s="114">
        <f t="shared" ca="1" si="6"/>
        <v>143323</v>
      </c>
      <c r="X27" s="115">
        <f ca="1">IFERROR(('Main Tab'!$D$10-W27)/'Main Tab'!$D$10,1)</f>
        <v>0.19303747578937885</v>
      </c>
      <c r="Y27" s="110"/>
      <c r="Z27" s="221">
        <v>3</v>
      </c>
      <c r="AA27" s="49"/>
      <c r="AB27" s="49"/>
      <c r="AC27" s="422"/>
      <c r="AD27" s="104"/>
      <c r="AE27" s="106"/>
      <c r="AF27" s="108"/>
      <c r="AI27" s="83">
        <f t="shared" ca="1" si="15"/>
        <v>43596.833333333299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16</v>
      </c>
      <c r="AQ27" s="81">
        <f t="shared" si="0"/>
        <v>22</v>
      </c>
      <c r="AR27" s="81">
        <f t="shared" si="1"/>
        <v>4511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1.8</v>
      </c>
      <c r="AW27" s="81">
        <f t="shared" si="3"/>
        <v>224</v>
      </c>
      <c r="AX27" s="81">
        <f t="shared" si="3"/>
        <v>201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671</v>
      </c>
      <c r="BC27" s="81">
        <f t="shared" si="5"/>
        <v>201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43596.874999999964</v>
      </c>
      <c r="C28" s="205"/>
      <c r="D28" s="422">
        <v>670</v>
      </c>
      <c r="E28" s="51">
        <v>46</v>
      </c>
      <c r="F28" s="422">
        <v>1.8</v>
      </c>
      <c r="G28" s="51">
        <v>230</v>
      </c>
      <c r="H28" s="206">
        <v>202</v>
      </c>
      <c r="I28" s="322"/>
      <c r="J28" s="160"/>
      <c r="K28" s="65"/>
      <c r="L28" s="49"/>
      <c r="M28" s="422"/>
      <c r="N28" s="52"/>
      <c r="O28" s="54">
        <v>4601</v>
      </c>
      <c r="P28" s="422">
        <v>17</v>
      </c>
      <c r="Q28" s="52">
        <v>24</v>
      </c>
      <c r="R28" s="23">
        <f t="shared" si="13"/>
        <v>231</v>
      </c>
      <c r="S28" s="24">
        <f t="shared" si="13"/>
        <v>329</v>
      </c>
      <c r="T28" s="62"/>
      <c r="U28" s="62"/>
      <c r="V28" s="62"/>
      <c r="W28" s="114">
        <f t="shared" ca="1" si="6"/>
        <v>143299</v>
      </c>
      <c r="X28" s="115">
        <f ca="1">IFERROR(('Main Tab'!$D$10-W28)/'Main Tab'!$D$10,1)</f>
        <v>0.19317260483761992</v>
      </c>
      <c r="Y28" s="110"/>
      <c r="Z28" s="221">
        <v>3</v>
      </c>
      <c r="AA28" s="49"/>
      <c r="AB28" s="49"/>
      <c r="AC28" s="422"/>
      <c r="AD28" s="104"/>
      <c r="AE28" s="106"/>
      <c r="AF28" s="108"/>
      <c r="AI28" s="83">
        <f t="shared" ca="1" si="15"/>
        <v>43596.874999999964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17</v>
      </c>
      <c r="AQ28" s="81">
        <f t="shared" si="0"/>
        <v>24</v>
      </c>
      <c r="AR28" s="81">
        <f t="shared" si="1"/>
        <v>4601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1.8</v>
      </c>
      <c r="AW28" s="81">
        <f t="shared" si="3"/>
        <v>230</v>
      </c>
      <c r="AX28" s="81">
        <f t="shared" si="3"/>
        <v>202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670</v>
      </c>
      <c r="BC28" s="81">
        <f t="shared" si="5"/>
        <v>202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43596.916666666628</v>
      </c>
      <c r="C29" s="205"/>
      <c r="D29" s="422">
        <v>668</v>
      </c>
      <c r="E29" s="51">
        <v>46</v>
      </c>
      <c r="F29" s="422">
        <v>1.8</v>
      </c>
      <c r="G29" s="51">
        <v>211</v>
      </c>
      <c r="H29" s="206">
        <v>200</v>
      </c>
      <c r="I29" s="322"/>
      <c r="J29" s="160"/>
      <c r="K29" s="65"/>
      <c r="L29" s="49"/>
      <c r="M29" s="422"/>
      <c r="N29" s="52"/>
      <c r="O29" s="54">
        <v>4576</v>
      </c>
      <c r="P29" s="422">
        <v>16</v>
      </c>
      <c r="Q29" s="52">
        <v>22</v>
      </c>
      <c r="R29" s="23">
        <f t="shared" si="13"/>
        <v>247</v>
      </c>
      <c r="S29" s="24">
        <f t="shared" si="13"/>
        <v>351</v>
      </c>
      <c r="T29" s="62"/>
      <c r="U29" s="62"/>
      <c r="V29" s="62"/>
      <c r="W29" s="114">
        <f t="shared" ca="1" si="6"/>
        <v>143277</v>
      </c>
      <c r="X29" s="115">
        <f ca="1">IFERROR(('Main Tab'!$D$10-W29)/'Main Tab'!$D$10,1)</f>
        <v>0.1932964731318409</v>
      </c>
      <c r="Y29" s="110"/>
      <c r="Z29" s="221">
        <v>3</v>
      </c>
      <c r="AA29" s="49"/>
      <c r="AB29" s="49"/>
      <c r="AC29" s="422"/>
      <c r="AD29" s="104"/>
      <c r="AE29" s="106"/>
      <c r="AF29" s="108"/>
      <c r="AI29" s="83">
        <f t="shared" ca="1" si="15"/>
        <v>43596.916666666628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16</v>
      </c>
      <c r="AQ29" s="81">
        <f t="shared" si="0"/>
        <v>22</v>
      </c>
      <c r="AR29" s="81">
        <f t="shared" si="1"/>
        <v>4576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1.8</v>
      </c>
      <c r="AW29" s="81">
        <f t="shared" si="3"/>
        <v>211</v>
      </c>
      <c r="AX29" s="81">
        <f t="shared" si="3"/>
        <v>200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668</v>
      </c>
      <c r="BC29" s="81">
        <f t="shared" si="5"/>
        <v>200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43596.958333333292</v>
      </c>
      <c r="C30" s="205"/>
      <c r="D30" s="422">
        <v>665</v>
      </c>
      <c r="E30" s="51">
        <v>46</v>
      </c>
      <c r="F30" s="422">
        <v>1.8</v>
      </c>
      <c r="G30" s="51">
        <v>226</v>
      </c>
      <c r="H30" s="206">
        <v>200</v>
      </c>
      <c r="I30" s="322"/>
      <c r="J30" s="160"/>
      <c r="K30" s="65"/>
      <c r="L30" s="49"/>
      <c r="M30" s="422"/>
      <c r="N30" s="52"/>
      <c r="O30" s="54">
        <v>4589</v>
      </c>
      <c r="P30" s="422">
        <v>17</v>
      </c>
      <c r="Q30" s="52">
        <v>24</v>
      </c>
      <c r="R30" s="23">
        <f t="shared" si="13"/>
        <v>264</v>
      </c>
      <c r="S30" s="24">
        <f t="shared" si="13"/>
        <v>375</v>
      </c>
      <c r="T30" s="62"/>
      <c r="U30" s="62"/>
      <c r="V30" s="62"/>
      <c r="W30" s="114">
        <f t="shared" ca="1" si="6"/>
        <v>143253</v>
      </c>
      <c r="X30" s="115">
        <f ca="1">IFERROR(('Main Tab'!$D$10-W30)/'Main Tab'!$D$10,1)</f>
        <v>0.19343160218008199</v>
      </c>
      <c r="Y30" s="110"/>
      <c r="Z30" s="221">
        <v>3</v>
      </c>
      <c r="AA30" s="49"/>
      <c r="AB30" s="49"/>
      <c r="AC30" s="422"/>
      <c r="AD30" s="104"/>
      <c r="AE30" s="106"/>
      <c r="AF30" s="108"/>
      <c r="AI30" s="83">
        <f t="shared" ca="1" si="15"/>
        <v>43596.958333333292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17</v>
      </c>
      <c r="AQ30" s="81">
        <f t="shared" si="0"/>
        <v>24</v>
      </c>
      <c r="AR30" s="81">
        <f t="shared" si="1"/>
        <v>4589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1.8</v>
      </c>
      <c r="AW30" s="81">
        <f t="shared" si="3"/>
        <v>226</v>
      </c>
      <c r="AX30" s="81">
        <f t="shared" si="3"/>
        <v>200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665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43596.999999999956</v>
      </c>
      <c r="C31" s="205"/>
      <c r="D31" s="422">
        <v>663</v>
      </c>
      <c r="E31" s="51">
        <v>46</v>
      </c>
      <c r="F31" s="422">
        <v>1.8</v>
      </c>
      <c r="G31" s="51">
        <v>235</v>
      </c>
      <c r="H31" s="206">
        <v>200</v>
      </c>
      <c r="I31" s="322"/>
      <c r="J31" s="160"/>
      <c r="K31" s="65"/>
      <c r="L31" s="49"/>
      <c r="M31" s="422"/>
      <c r="N31" s="52"/>
      <c r="O31" s="54">
        <v>4655</v>
      </c>
      <c r="P31" s="422">
        <v>16</v>
      </c>
      <c r="Q31" s="52">
        <v>22</v>
      </c>
      <c r="R31" s="23">
        <f t="shared" si="13"/>
        <v>280</v>
      </c>
      <c r="S31" s="24">
        <f t="shared" si="13"/>
        <v>397</v>
      </c>
      <c r="T31" s="62"/>
      <c r="U31" s="62"/>
      <c r="V31" s="62"/>
      <c r="W31" s="114">
        <f t="shared" ca="1" si="6"/>
        <v>143231</v>
      </c>
      <c r="X31" s="115">
        <f ca="1">IFERROR(('Main Tab'!$D$10-W31)/'Main Tab'!$D$10,1)</f>
        <v>0.19355547047430297</v>
      </c>
      <c r="Y31" s="110"/>
      <c r="Z31" s="221">
        <v>3</v>
      </c>
      <c r="AA31" s="49"/>
      <c r="AB31" s="49"/>
      <c r="AC31" s="422"/>
      <c r="AD31" s="104"/>
      <c r="AE31" s="106"/>
      <c r="AF31" s="108"/>
      <c r="AI31" s="83">
        <f t="shared" ca="1" si="15"/>
        <v>43596.999999999956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16</v>
      </c>
      <c r="AQ31" s="81">
        <f t="shared" si="0"/>
        <v>22</v>
      </c>
      <c r="AR31" s="81">
        <f t="shared" si="1"/>
        <v>4655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1.8</v>
      </c>
      <c r="AW31" s="81">
        <f t="shared" si="3"/>
        <v>235</v>
      </c>
      <c r="AX31" s="81">
        <f t="shared" si="3"/>
        <v>200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663</v>
      </c>
      <c r="BC31" s="81">
        <f t="shared" si="5"/>
        <v>200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43597.041666666621</v>
      </c>
      <c r="C32" s="205"/>
      <c r="D32" s="422">
        <v>660</v>
      </c>
      <c r="E32" s="51">
        <v>46</v>
      </c>
      <c r="F32" s="422">
        <v>1.8</v>
      </c>
      <c r="G32" s="51">
        <v>219</v>
      </c>
      <c r="H32" s="206">
        <v>200</v>
      </c>
      <c r="I32" s="322"/>
      <c r="J32" s="160"/>
      <c r="K32" s="65"/>
      <c r="L32" s="49"/>
      <c r="M32" s="422"/>
      <c r="N32" s="52"/>
      <c r="O32" s="54">
        <v>4584</v>
      </c>
      <c r="P32" s="422">
        <v>17</v>
      </c>
      <c r="Q32" s="52">
        <v>20</v>
      </c>
      <c r="R32" s="23">
        <f t="shared" ref="R32:S37" si="16">P32+R31</f>
        <v>297</v>
      </c>
      <c r="S32" s="24">
        <f t="shared" si="16"/>
        <v>417</v>
      </c>
      <c r="T32" s="62"/>
      <c r="U32" s="62"/>
      <c r="V32" s="62"/>
      <c r="W32" s="114">
        <f t="shared" ca="1" si="6"/>
        <v>143211</v>
      </c>
      <c r="X32" s="115">
        <f ca="1">IFERROR(('Main Tab'!$D$10-W32)/'Main Tab'!$D$10,1)</f>
        <v>0.19366807801450386</v>
      </c>
      <c r="Y32" s="110"/>
      <c r="Z32" s="221">
        <v>3</v>
      </c>
      <c r="AA32" s="49"/>
      <c r="AB32" s="49"/>
      <c r="AC32" s="422"/>
      <c r="AD32" s="104"/>
      <c r="AE32" s="106"/>
      <c r="AF32" s="108"/>
      <c r="AI32" s="83">
        <f t="shared" ca="1" si="15"/>
        <v>43597.041666666621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17</v>
      </c>
      <c r="AQ32" s="81">
        <f t="shared" si="0"/>
        <v>20</v>
      </c>
      <c r="AR32" s="81">
        <f t="shared" si="1"/>
        <v>4584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1.8</v>
      </c>
      <c r="AW32" s="81">
        <f t="shared" si="3"/>
        <v>219</v>
      </c>
      <c r="AX32" s="81">
        <f t="shared" si="3"/>
        <v>200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660</v>
      </c>
      <c r="BC32" s="81">
        <f t="shared" si="5"/>
        <v>200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43597.083333333285</v>
      </c>
      <c r="C33" s="205"/>
      <c r="D33" s="422">
        <v>661</v>
      </c>
      <c r="E33" s="51">
        <v>46</v>
      </c>
      <c r="F33" s="422">
        <v>1.8</v>
      </c>
      <c r="G33" s="51">
        <v>244</v>
      </c>
      <c r="H33" s="206">
        <v>197</v>
      </c>
      <c r="I33" s="322"/>
      <c r="J33" s="160"/>
      <c r="K33" s="65"/>
      <c r="L33" s="49"/>
      <c r="M33" s="422"/>
      <c r="N33" s="52"/>
      <c r="O33" s="54">
        <v>4776</v>
      </c>
      <c r="P33" s="422">
        <v>16</v>
      </c>
      <c r="Q33" s="52">
        <v>21</v>
      </c>
      <c r="R33" s="23">
        <f t="shared" si="16"/>
        <v>313</v>
      </c>
      <c r="S33" s="24">
        <f t="shared" si="16"/>
        <v>438</v>
      </c>
      <c r="T33" s="62"/>
      <c r="U33" s="62"/>
      <c r="V33" s="62"/>
      <c r="W33" s="114">
        <f t="shared" ca="1" si="6"/>
        <v>143190</v>
      </c>
      <c r="X33" s="115">
        <f ca="1">IFERROR(('Main Tab'!$D$10-W33)/'Main Tab'!$D$10,1)</f>
        <v>0.19378631593171478</v>
      </c>
      <c r="Y33" s="110" t="s">
        <v>353</v>
      </c>
      <c r="Z33" s="221">
        <v>3</v>
      </c>
      <c r="AA33" s="49">
        <v>8393511</v>
      </c>
      <c r="AB33" s="49" t="s">
        <v>170</v>
      </c>
      <c r="AC33" s="422">
        <v>234.13</v>
      </c>
      <c r="AD33" s="104" t="s">
        <v>171</v>
      </c>
      <c r="AE33" s="106">
        <v>48.8</v>
      </c>
      <c r="AF33" s="108">
        <v>2E-3</v>
      </c>
      <c r="AI33" s="83">
        <f t="shared" ca="1" si="15"/>
        <v>43597.083333333285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acc=148762</v>
      </c>
      <c r="AP33" s="81">
        <f t="shared" si="0"/>
        <v>16</v>
      </c>
      <c r="AQ33" s="81">
        <f t="shared" si="0"/>
        <v>21</v>
      </c>
      <c r="AR33" s="81">
        <f t="shared" si="1"/>
        <v>4776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1.8</v>
      </c>
      <c r="AW33" s="81">
        <f t="shared" si="3"/>
        <v>244</v>
      </c>
      <c r="AX33" s="81">
        <f t="shared" si="3"/>
        <v>197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661</v>
      </c>
      <c r="BC33" s="81">
        <f t="shared" si="5"/>
        <v>197</v>
      </c>
      <c r="BD33" s="81">
        <f t="shared" si="10"/>
        <v>2E-3</v>
      </c>
      <c r="BE33" s="81">
        <f t="shared" si="11"/>
        <v>48.8</v>
      </c>
      <c r="BF33" s="84" t="str">
        <f t="shared" si="12"/>
        <v>Ticket No: 8393511 234.13 bbls sold</v>
      </c>
    </row>
    <row r="34" spans="2:58" x14ac:dyDescent="0.25">
      <c r="B34" s="189">
        <f t="shared" ca="1" si="14"/>
        <v>43597.124999999949</v>
      </c>
      <c r="C34" s="205"/>
      <c r="D34" s="422">
        <v>663</v>
      </c>
      <c r="E34" s="51">
        <v>46</v>
      </c>
      <c r="F34" s="422">
        <v>1.8</v>
      </c>
      <c r="G34" s="51">
        <v>254</v>
      </c>
      <c r="H34" s="206">
        <v>197</v>
      </c>
      <c r="I34" s="322"/>
      <c r="J34" s="160"/>
      <c r="K34" s="65"/>
      <c r="L34" s="49"/>
      <c r="M34" s="422"/>
      <c r="N34" s="52"/>
      <c r="O34" s="54">
        <v>4715</v>
      </c>
      <c r="P34" s="422">
        <v>18</v>
      </c>
      <c r="Q34" s="52">
        <v>24</v>
      </c>
      <c r="R34" s="23">
        <f t="shared" si="16"/>
        <v>331</v>
      </c>
      <c r="S34" s="24">
        <f t="shared" si="16"/>
        <v>462</v>
      </c>
      <c r="T34" s="62"/>
      <c r="U34" s="62"/>
      <c r="V34" s="62"/>
      <c r="W34" s="114">
        <f t="shared" ca="1" si="6"/>
        <v>143166</v>
      </c>
      <c r="X34" s="115">
        <f ca="1">IFERROR(('Main Tab'!$D$10-W34)/'Main Tab'!$D$10,1)</f>
        <v>0.19392144497995586</v>
      </c>
      <c r="Y34" s="110" t="s">
        <v>354</v>
      </c>
      <c r="Z34" s="221">
        <v>3</v>
      </c>
      <c r="AA34" s="49"/>
      <c r="AB34" s="49"/>
      <c r="AC34" s="422"/>
      <c r="AD34" s="104"/>
      <c r="AE34" s="106"/>
      <c r="AF34" s="108"/>
      <c r="AI34" s="83">
        <f t="shared" ca="1" si="15"/>
        <v>43597.124999999949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 1-4  9.52</v>
      </c>
      <c r="AP34" s="81">
        <f t="shared" si="0"/>
        <v>18</v>
      </c>
      <c r="AQ34" s="81">
        <f t="shared" si="0"/>
        <v>24</v>
      </c>
      <c r="AR34" s="81">
        <f t="shared" si="1"/>
        <v>4715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1.8</v>
      </c>
      <c r="AW34" s="81">
        <f t="shared" si="3"/>
        <v>254</v>
      </c>
      <c r="AX34" s="81">
        <f t="shared" si="3"/>
        <v>197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663</v>
      </c>
      <c r="BC34" s="81">
        <f t="shared" si="5"/>
        <v>197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43597.166666666613</v>
      </c>
      <c r="C35" s="205"/>
      <c r="D35" s="422">
        <v>667</v>
      </c>
      <c r="E35" s="51">
        <v>46</v>
      </c>
      <c r="F35" s="422">
        <v>1.8</v>
      </c>
      <c r="G35" s="51">
        <v>260</v>
      </c>
      <c r="H35" s="206">
        <v>197</v>
      </c>
      <c r="I35" s="322"/>
      <c r="J35" s="160"/>
      <c r="K35" s="65"/>
      <c r="L35" s="49"/>
      <c r="M35" s="422"/>
      <c r="N35" s="52"/>
      <c r="O35" s="54">
        <v>4774</v>
      </c>
      <c r="P35" s="422">
        <v>17</v>
      </c>
      <c r="Q35" s="52">
        <v>24</v>
      </c>
      <c r="R35" s="23">
        <f t="shared" si="16"/>
        <v>348</v>
      </c>
      <c r="S35" s="24">
        <f t="shared" si="16"/>
        <v>486</v>
      </c>
      <c r="T35" s="62"/>
      <c r="U35" s="62"/>
      <c r="V35" s="62"/>
      <c r="W35" s="114">
        <f t="shared" ca="1" si="6"/>
        <v>143142</v>
      </c>
      <c r="X35" s="115">
        <f ca="1">IFERROR(('Main Tab'!$D$10-W35)/'Main Tab'!$D$10,1)</f>
        <v>0.19405657402819693</v>
      </c>
      <c r="Y35" s="110" t="s">
        <v>355</v>
      </c>
      <c r="Z35" s="221">
        <v>3</v>
      </c>
      <c r="AA35" s="49"/>
      <c r="AB35" s="49"/>
      <c r="AC35" s="422"/>
      <c r="AD35" s="104"/>
      <c r="AE35" s="106"/>
      <c r="AF35" s="108"/>
      <c r="AI35" s="83">
        <f t="shared" ca="1" si="15"/>
        <v>43597.166666666613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ot2=5-1   134.21</v>
      </c>
      <c r="AP35" s="81">
        <f t="shared" si="0"/>
        <v>17</v>
      </c>
      <c r="AQ35" s="81">
        <f t="shared" si="0"/>
        <v>24</v>
      </c>
      <c r="AR35" s="81">
        <f t="shared" si="1"/>
        <v>4774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1.8</v>
      </c>
      <c r="AW35" s="81">
        <f t="shared" si="3"/>
        <v>260</v>
      </c>
      <c r="AX35" s="81">
        <f t="shared" si="3"/>
        <v>197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667</v>
      </c>
      <c r="BC35" s="81">
        <f t="shared" si="5"/>
        <v>197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43597.208333333278</v>
      </c>
      <c r="C36" s="205"/>
      <c r="D36" s="422">
        <v>665</v>
      </c>
      <c r="E36" s="422">
        <v>46</v>
      </c>
      <c r="F36" s="422">
        <v>1.8</v>
      </c>
      <c r="G36" s="51">
        <v>232</v>
      </c>
      <c r="H36" s="206">
        <v>197</v>
      </c>
      <c r="I36" s="322"/>
      <c r="J36" s="160"/>
      <c r="K36" s="65"/>
      <c r="L36" s="49"/>
      <c r="M36" s="422"/>
      <c r="N36" s="52"/>
      <c r="O36" s="54">
        <v>4685</v>
      </c>
      <c r="P36" s="422">
        <v>17</v>
      </c>
      <c r="Q36" s="52">
        <v>20</v>
      </c>
      <c r="R36" s="23">
        <f t="shared" si="16"/>
        <v>365</v>
      </c>
      <c r="S36" s="24">
        <f t="shared" si="16"/>
        <v>506</v>
      </c>
      <c r="T36" s="62"/>
      <c r="U36" s="62"/>
      <c r="V36" s="62"/>
      <c r="W36" s="114">
        <f t="shared" ca="1" si="6"/>
        <v>143122</v>
      </c>
      <c r="X36" s="115">
        <f ca="1">IFERROR(('Main Tab'!$D$10-W36)/'Main Tab'!$D$10,1)</f>
        <v>0.19416918156839783</v>
      </c>
      <c r="Y36" s="110" t="s">
        <v>356</v>
      </c>
      <c r="Z36" s="221">
        <v>3</v>
      </c>
      <c r="AA36" s="49"/>
      <c r="AB36" s="49"/>
      <c r="AC36" s="422"/>
      <c r="AD36" s="104"/>
      <c r="AE36" s="106"/>
      <c r="AF36" s="108"/>
      <c r="AI36" s="83">
        <f t="shared" ca="1" si="15"/>
        <v>43597.208333333278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pumped= 441</v>
      </c>
      <c r="AP36" s="81">
        <f t="shared" si="0"/>
        <v>17</v>
      </c>
      <c r="AQ36" s="81">
        <f t="shared" si="0"/>
        <v>20</v>
      </c>
      <c r="AR36" s="81">
        <f t="shared" si="1"/>
        <v>4685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1.8</v>
      </c>
      <c r="AW36" s="81">
        <f t="shared" si="3"/>
        <v>232</v>
      </c>
      <c r="AX36" s="81">
        <f t="shared" si="3"/>
        <v>197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665</v>
      </c>
      <c r="BC36" s="81">
        <f t="shared" si="5"/>
        <v>197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43597.249999999942</v>
      </c>
      <c r="C37" s="207"/>
      <c r="D37" s="208">
        <v>647</v>
      </c>
      <c r="E37" s="209">
        <v>46</v>
      </c>
      <c r="F37" s="208">
        <v>1.8</v>
      </c>
      <c r="G37" s="209">
        <v>183</v>
      </c>
      <c r="H37" s="216">
        <v>192</v>
      </c>
      <c r="I37" s="323"/>
      <c r="J37" s="161"/>
      <c r="K37" s="66"/>
      <c r="L37" s="55"/>
      <c r="M37" s="426"/>
      <c r="N37" s="58"/>
      <c r="O37" s="60">
        <v>4022</v>
      </c>
      <c r="P37" s="426">
        <v>18</v>
      </c>
      <c r="Q37" s="58">
        <v>22</v>
      </c>
      <c r="R37" s="25">
        <f t="shared" si="16"/>
        <v>383</v>
      </c>
      <c r="S37" s="26">
        <f t="shared" si="16"/>
        <v>528</v>
      </c>
      <c r="T37" s="63"/>
      <c r="U37" s="63"/>
      <c r="V37" s="63"/>
      <c r="W37" s="116">
        <f t="shared" ca="1" si="6"/>
        <v>143100</v>
      </c>
      <c r="X37" s="117">
        <f ca="1">IFERROR(('Main Tab'!$D$10-W37)/'Main Tab'!$D$10,1)</f>
        <v>0.19429304986261881</v>
      </c>
      <c r="Y37" s="111"/>
      <c r="Z37" s="222">
        <v>3</v>
      </c>
      <c r="AA37" s="55"/>
      <c r="AB37" s="55"/>
      <c r="AC37" s="426"/>
      <c r="AD37" s="105"/>
      <c r="AE37" s="107"/>
      <c r="AF37" s="109"/>
      <c r="AI37" s="85">
        <f t="shared" ca="1" si="15"/>
        <v>43597.249999999942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18</v>
      </c>
      <c r="AQ37" s="86">
        <f t="shared" si="0"/>
        <v>22</v>
      </c>
      <c r="AR37" s="86">
        <f t="shared" si="1"/>
        <v>4022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1.8</v>
      </c>
      <c r="AW37" s="86">
        <f t="shared" si="3"/>
        <v>183</v>
      </c>
      <c r="AX37" s="86">
        <f t="shared" si="3"/>
        <v>192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647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23" t="s">
        <v>7</v>
      </c>
      <c r="D40" s="423" t="s">
        <v>117</v>
      </c>
      <c r="E40" s="423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25"/>
      <c r="E41" s="425"/>
      <c r="F41" s="622"/>
      <c r="G41" s="622"/>
      <c r="H41" s="623"/>
    </row>
    <row r="42" spans="2:58" x14ac:dyDescent="0.25">
      <c r="B42" s="54"/>
      <c r="C42" s="147"/>
      <c r="D42" s="422"/>
      <c r="E42" s="422"/>
      <c r="F42" s="612"/>
      <c r="G42" s="612"/>
      <c r="H42" s="613"/>
    </row>
    <row r="43" spans="2:58" x14ac:dyDescent="0.25">
      <c r="B43" s="54"/>
      <c r="C43" s="147"/>
      <c r="D43" s="422"/>
      <c r="E43" s="422"/>
      <c r="F43" s="612"/>
      <c r="G43" s="612"/>
      <c r="H43" s="613"/>
    </row>
    <row r="44" spans="2:58" x14ac:dyDescent="0.25">
      <c r="B44" s="54"/>
      <c r="C44" s="147"/>
      <c r="D44" s="422"/>
      <c r="E44" s="422"/>
      <c r="F44" s="612"/>
      <c r="G44" s="612"/>
      <c r="H44" s="613"/>
    </row>
    <row r="45" spans="2:58" x14ac:dyDescent="0.25">
      <c r="B45" s="54"/>
      <c r="C45" s="147"/>
      <c r="D45" s="422"/>
      <c r="E45" s="422"/>
      <c r="F45" s="612"/>
      <c r="G45" s="612"/>
      <c r="H45" s="613"/>
    </row>
    <row r="46" spans="2:58" x14ac:dyDescent="0.25">
      <c r="B46" s="54"/>
      <c r="C46" s="147"/>
      <c r="D46" s="422"/>
      <c r="E46" s="422"/>
      <c r="F46" s="612"/>
      <c r="G46" s="612"/>
      <c r="H46" s="613"/>
    </row>
    <row r="47" spans="2:58" x14ac:dyDescent="0.25">
      <c r="B47" s="54"/>
      <c r="C47" s="147"/>
      <c r="D47" s="422"/>
      <c r="E47" s="422"/>
      <c r="F47" s="612"/>
      <c r="G47" s="612"/>
      <c r="H47" s="613"/>
    </row>
    <row r="48" spans="2:58" x14ac:dyDescent="0.25">
      <c r="B48" s="54"/>
      <c r="C48" s="147"/>
      <c r="D48" s="422"/>
      <c r="E48" s="422"/>
      <c r="F48" s="612"/>
      <c r="G48" s="612"/>
      <c r="H48" s="613"/>
    </row>
    <row r="49" spans="2:8" x14ac:dyDescent="0.25">
      <c r="B49" s="54"/>
      <c r="C49" s="147"/>
      <c r="D49" s="422"/>
      <c r="E49" s="422"/>
      <c r="F49" s="612"/>
      <c r="G49" s="612"/>
      <c r="H49" s="613"/>
    </row>
    <row r="50" spans="2:8" x14ac:dyDescent="0.25">
      <c r="B50" s="54"/>
      <c r="C50" s="147"/>
      <c r="D50" s="422"/>
      <c r="E50" s="422"/>
      <c r="F50" s="612"/>
      <c r="G50" s="612"/>
      <c r="H50" s="613"/>
    </row>
    <row r="51" spans="2:8" x14ac:dyDescent="0.25">
      <c r="B51" s="54"/>
      <c r="C51" s="147"/>
      <c r="D51" s="422"/>
      <c r="E51" s="422"/>
      <c r="F51" s="612"/>
      <c r="G51" s="612"/>
      <c r="H51" s="613"/>
    </row>
    <row r="52" spans="2:8" x14ac:dyDescent="0.25">
      <c r="B52" s="54"/>
      <c r="C52" s="147"/>
      <c r="D52" s="422"/>
      <c r="E52" s="422"/>
      <c r="F52" s="612"/>
      <c r="G52" s="612"/>
      <c r="H52" s="613"/>
    </row>
    <row r="53" spans="2:8" x14ac:dyDescent="0.25">
      <c r="B53" s="54"/>
      <c r="C53" s="147"/>
      <c r="D53" s="422"/>
      <c r="E53" s="422"/>
      <c r="F53" s="612"/>
      <c r="G53" s="612"/>
      <c r="H53" s="613"/>
    </row>
    <row r="54" spans="2:8" x14ac:dyDescent="0.25">
      <c r="B54" s="54"/>
      <c r="C54" s="147"/>
      <c r="D54" s="422"/>
      <c r="E54" s="422"/>
      <c r="F54" s="612"/>
      <c r="G54" s="612"/>
      <c r="H54" s="613"/>
    </row>
    <row r="55" spans="2:8" x14ac:dyDescent="0.25">
      <c r="B55" s="54"/>
      <c r="C55" s="147"/>
      <c r="D55" s="422"/>
      <c r="E55" s="422"/>
      <c r="F55" s="612"/>
      <c r="G55" s="612"/>
      <c r="H55" s="613"/>
    </row>
    <row r="56" spans="2:8" x14ac:dyDescent="0.25">
      <c r="B56" s="54"/>
      <c r="C56" s="147"/>
      <c r="D56" s="422"/>
      <c r="E56" s="422"/>
      <c r="F56" s="612"/>
      <c r="G56" s="612"/>
      <c r="H56" s="613"/>
    </row>
    <row r="57" spans="2:8" x14ac:dyDescent="0.25">
      <c r="B57" s="54"/>
      <c r="C57" s="147"/>
      <c r="D57" s="422"/>
      <c r="E57" s="422"/>
      <c r="F57" s="612"/>
      <c r="G57" s="612"/>
      <c r="H57" s="613"/>
    </row>
    <row r="58" spans="2:8" x14ac:dyDescent="0.25">
      <c r="B58" s="54"/>
      <c r="C58" s="147"/>
      <c r="D58" s="422"/>
      <c r="E58" s="422"/>
      <c r="F58" s="612"/>
      <c r="G58" s="612"/>
      <c r="H58" s="613"/>
    </row>
    <row r="59" spans="2:8" x14ac:dyDescent="0.25">
      <c r="B59" s="54"/>
      <c r="C59" s="147"/>
      <c r="D59" s="422"/>
      <c r="E59" s="422"/>
      <c r="F59" s="612"/>
      <c r="G59" s="612"/>
      <c r="H59" s="613"/>
    </row>
    <row r="60" spans="2:8" x14ac:dyDescent="0.25">
      <c r="B60" s="54"/>
      <c r="C60" s="147"/>
      <c r="D60" s="422"/>
      <c r="E60" s="422"/>
      <c r="F60" s="612"/>
      <c r="G60" s="612"/>
      <c r="H60" s="613"/>
    </row>
    <row r="61" spans="2:8" x14ac:dyDescent="0.25">
      <c r="B61" s="54"/>
      <c r="C61" s="147"/>
      <c r="D61" s="422"/>
      <c r="E61" s="422"/>
      <c r="F61" s="612"/>
      <c r="G61" s="612"/>
      <c r="H61" s="613"/>
    </row>
    <row r="62" spans="2:8" x14ac:dyDescent="0.25">
      <c r="B62" s="54"/>
      <c r="C62" s="147"/>
      <c r="D62" s="422"/>
      <c r="E62" s="422"/>
      <c r="F62" s="612"/>
      <c r="G62" s="612"/>
      <c r="H62" s="613"/>
    </row>
    <row r="63" spans="2:8" x14ac:dyDescent="0.25">
      <c r="B63" s="54"/>
      <c r="C63" s="147"/>
      <c r="D63" s="422"/>
      <c r="E63" s="422"/>
      <c r="F63" s="612"/>
      <c r="G63" s="612"/>
      <c r="H63" s="613"/>
    </row>
    <row r="64" spans="2:8" x14ac:dyDescent="0.25">
      <c r="B64" s="54"/>
      <c r="C64" s="147"/>
      <c r="D64" s="422"/>
      <c r="E64" s="422"/>
      <c r="F64" s="612"/>
      <c r="G64" s="612"/>
      <c r="H64" s="613"/>
    </row>
    <row r="65" spans="2:8" x14ac:dyDescent="0.25">
      <c r="B65" s="54"/>
      <c r="C65" s="147"/>
      <c r="D65" s="422"/>
      <c r="E65" s="422"/>
      <c r="F65" s="612"/>
      <c r="G65" s="612"/>
      <c r="H65" s="613"/>
    </row>
    <row r="66" spans="2:8" x14ac:dyDescent="0.25">
      <c r="B66" s="54"/>
      <c r="C66" s="147"/>
      <c r="D66" s="422"/>
      <c r="E66" s="422"/>
      <c r="F66" s="612"/>
      <c r="G66" s="612"/>
      <c r="H66" s="613"/>
    </row>
    <row r="67" spans="2:8" x14ac:dyDescent="0.25">
      <c r="B67" s="54"/>
      <c r="C67" s="147"/>
      <c r="D67" s="422"/>
      <c r="E67" s="422"/>
      <c r="F67" s="612"/>
      <c r="G67" s="612"/>
      <c r="H67" s="613"/>
    </row>
    <row r="68" spans="2:8" x14ac:dyDescent="0.25">
      <c r="B68" s="54"/>
      <c r="C68" s="147"/>
      <c r="D68" s="422"/>
      <c r="E68" s="422"/>
      <c r="F68" s="612"/>
      <c r="G68" s="612"/>
      <c r="H68" s="613"/>
    </row>
    <row r="69" spans="2:8" x14ac:dyDescent="0.25">
      <c r="B69" s="54"/>
      <c r="C69" s="147"/>
      <c r="D69" s="422"/>
      <c r="E69" s="422"/>
      <c r="F69" s="612"/>
      <c r="G69" s="612"/>
      <c r="H69" s="613"/>
    </row>
    <row r="70" spans="2:8" x14ac:dyDescent="0.25">
      <c r="B70" s="54"/>
      <c r="C70" s="147"/>
      <c r="D70" s="422"/>
      <c r="E70" s="422"/>
      <c r="F70" s="612"/>
      <c r="G70" s="612"/>
      <c r="H70" s="613"/>
    </row>
    <row r="71" spans="2:8" x14ac:dyDescent="0.25">
      <c r="B71" s="54"/>
      <c r="C71" s="147"/>
      <c r="D71" s="422"/>
      <c r="E71" s="422"/>
      <c r="F71" s="612"/>
      <c r="G71" s="612"/>
      <c r="H71" s="613"/>
    </row>
    <row r="72" spans="2:8" x14ac:dyDescent="0.25">
      <c r="B72" s="54"/>
      <c r="C72" s="147"/>
      <c r="D72" s="422"/>
      <c r="E72" s="422"/>
      <c r="F72" s="612"/>
      <c r="G72" s="612"/>
      <c r="H72" s="613"/>
    </row>
    <row r="73" spans="2:8" x14ac:dyDescent="0.25">
      <c r="B73" s="54"/>
      <c r="C73" s="147"/>
      <c r="D73" s="422"/>
      <c r="E73" s="422"/>
      <c r="F73" s="612"/>
      <c r="G73" s="612"/>
      <c r="H73" s="613"/>
    </row>
    <row r="74" spans="2:8" x14ac:dyDescent="0.25">
      <c r="B74" s="54"/>
      <c r="C74" s="147"/>
      <c r="D74" s="422"/>
      <c r="E74" s="422"/>
      <c r="F74" s="612"/>
      <c r="G74" s="612"/>
      <c r="H74" s="613"/>
    </row>
    <row r="75" spans="2:8" x14ac:dyDescent="0.25">
      <c r="B75" s="54"/>
      <c r="C75" s="147"/>
      <c r="D75" s="422"/>
      <c r="E75" s="422"/>
      <c r="F75" s="612"/>
      <c r="G75" s="612"/>
      <c r="H75" s="613"/>
    </row>
    <row r="76" spans="2:8" x14ac:dyDescent="0.25">
      <c r="B76" s="54"/>
      <c r="C76" s="147"/>
      <c r="D76" s="422"/>
      <c r="E76" s="422"/>
      <c r="F76" s="612"/>
      <c r="G76" s="612"/>
      <c r="H76" s="613"/>
    </row>
    <row r="77" spans="2:8" x14ac:dyDescent="0.25">
      <c r="B77" s="54"/>
      <c r="C77" s="147"/>
      <c r="D77" s="422"/>
      <c r="E77" s="422"/>
      <c r="F77" s="612"/>
      <c r="G77" s="612"/>
      <c r="H77" s="613"/>
    </row>
    <row r="78" spans="2:8" x14ac:dyDescent="0.25">
      <c r="B78" s="54"/>
      <c r="C78" s="147"/>
      <c r="D78" s="422"/>
      <c r="E78" s="422"/>
      <c r="F78" s="612"/>
      <c r="G78" s="612"/>
      <c r="H78" s="613"/>
    </row>
    <row r="79" spans="2:8" x14ac:dyDescent="0.25">
      <c r="B79" s="54"/>
      <c r="C79" s="147"/>
      <c r="D79" s="422"/>
      <c r="E79" s="422"/>
      <c r="F79" s="612"/>
      <c r="G79" s="612"/>
      <c r="H79" s="613"/>
    </row>
    <row r="80" spans="2:8" x14ac:dyDescent="0.25">
      <c r="B80" s="54"/>
      <c r="C80" s="147"/>
      <c r="D80" s="422"/>
      <c r="E80" s="422"/>
      <c r="F80" s="612"/>
      <c r="G80" s="612"/>
      <c r="H80" s="613"/>
    </row>
    <row r="81" spans="2:8" x14ac:dyDescent="0.25">
      <c r="B81" s="54"/>
      <c r="C81" s="147"/>
      <c r="D81" s="422"/>
      <c r="E81" s="422"/>
      <c r="F81" s="612"/>
      <c r="G81" s="612"/>
      <c r="H81" s="613"/>
    </row>
    <row r="82" spans="2:8" x14ac:dyDescent="0.25">
      <c r="B82" s="54"/>
      <c r="C82" s="147"/>
      <c r="D82" s="422"/>
      <c r="E82" s="422"/>
      <c r="F82" s="612"/>
      <c r="G82" s="612"/>
      <c r="H82" s="613"/>
    </row>
    <row r="83" spans="2:8" x14ac:dyDescent="0.25">
      <c r="B83" s="54"/>
      <c r="C83" s="147"/>
      <c r="D83" s="422"/>
      <c r="E83" s="422"/>
      <c r="F83" s="612"/>
      <c r="G83" s="612"/>
      <c r="H83" s="613"/>
    </row>
    <row r="84" spans="2:8" x14ac:dyDescent="0.25">
      <c r="B84" s="54"/>
      <c r="C84" s="147"/>
      <c r="D84" s="422"/>
      <c r="E84" s="422"/>
      <c r="F84" s="612"/>
      <c r="G84" s="612"/>
      <c r="H84" s="613"/>
    </row>
    <row r="85" spans="2:8" x14ac:dyDescent="0.25">
      <c r="B85" s="54"/>
      <c r="C85" s="147"/>
      <c r="D85" s="422"/>
      <c r="E85" s="422"/>
      <c r="F85" s="612"/>
      <c r="G85" s="612"/>
      <c r="H85" s="613"/>
    </row>
    <row r="86" spans="2:8" x14ac:dyDescent="0.25">
      <c r="B86" s="54"/>
      <c r="C86" s="147"/>
      <c r="D86" s="422"/>
      <c r="E86" s="422"/>
      <c r="F86" s="612"/>
      <c r="G86" s="612"/>
      <c r="H86" s="613"/>
    </row>
    <row r="87" spans="2:8" x14ac:dyDescent="0.25">
      <c r="B87" s="54"/>
      <c r="C87" s="147"/>
      <c r="D87" s="422"/>
      <c r="E87" s="422"/>
      <c r="F87" s="612"/>
      <c r="G87" s="612"/>
      <c r="H87" s="613"/>
    </row>
    <row r="88" spans="2:8" x14ac:dyDescent="0.25">
      <c r="B88" s="54"/>
      <c r="C88" s="147"/>
      <c r="D88" s="422"/>
      <c r="E88" s="422"/>
      <c r="F88" s="612"/>
      <c r="G88" s="612"/>
      <c r="H88" s="613"/>
    </row>
    <row r="89" spans="2:8" x14ac:dyDescent="0.25">
      <c r="B89" s="54"/>
      <c r="C89" s="147"/>
      <c r="D89" s="422"/>
      <c r="E89" s="422"/>
      <c r="F89" s="612"/>
      <c r="G89" s="612"/>
      <c r="H89" s="613"/>
    </row>
    <row r="90" spans="2:8" x14ac:dyDescent="0.25">
      <c r="B90" s="54"/>
      <c r="C90" s="147"/>
      <c r="D90" s="422"/>
      <c r="E90" s="422"/>
      <c r="F90" s="612"/>
      <c r="G90" s="612"/>
      <c r="H90" s="613"/>
    </row>
    <row r="91" spans="2:8" x14ac:dyDescent="0.25">
      <c r="B91" s="54"/>
      <c r="C91" s="147"/>
      <c r="D91" s="422"/>
      <c r="E91" s="422"/>
      <c r="F91" s="612"/>
      <c r="G91" s="612"/>
      <c r="H91" s="613"/>
    </row>
    <row r="92" spans="2:8" x14ac:dyDescent="0.25">
      <c r="B92" s="54"/>
      <c r="C92" s="147"/>
      <c r="D92" s="422"/>
      <c r="E92" s="422"/>
      <c r="F92" s="612"/>
      <c r="G92" s="612"/>
      <c r="H92" s="613"/>
    </row>
    <row r="93" spans="2:8" x14ac:dyDescent="0.25">
      <c r="B93" s="54"/>
      <c r="C93" s="147"/>
      <c r="D93" s="422"/>
      <c r="E93" s="422"/>
      <c r="F93" s="612"/>
      <c r="G93" s="612"/>
      <c r="H93" s="613"/>
    </row>
    <row r="94" spans="2:8" x14ac:dyDescent="0.25">
      <c r="B94" s="54"/>
      <c r="C94" s="147"/>
      <c r="D94" s="422"/>
      <c r="E94" s="422"/>
      <c r="F94" s="612"/>
      <c r="G94" s="612"/>
      <c r="H94" s="613"/>
    </row>
    <row r="95" spans="2:8" x14ac:dyDescent="0.25">
      <c r="B95" s="54"/>
      <c r="C95" s="147"/>
      <c r="D95" s="422"/>
      <c r="E95" s="422"/>
      <c r="F95" s="612"/>
      <c r="G95" s="612"/>
      <c r="H95" s="613"/>
    </row>
    <row r="96" spans="2:8" x14ac:dyDescent="0.25">
      <c r="B96" s="54"/>
      <c r="C96" s="147"/>
      <c r="D96" s="422"/>
      <c r="E96" s="422"/>
      <c r="F96" s="612"/>
      <c r="G96" s="612"/>
      <c r="H96" s="613"/>
    </row>
    <row r="97" spans="2:8" x14ac:dyDescent="0.25">
      <c r="B97" s="54"/>
      <c r="C97" s="147"/>
      <c r="D97" s="422"/>
      <c r="E97" s="422"/>
      <c r="F97" s="612"/>
      <c r="G97" s="612"/>
      <c r="H97" s="613"/>
    </row>
    <row r="98" spans="2:8" x14ac:dyDescent="0.25">
      <c r="B98" s="54"/>
      <c r="C98" s="147"/>
      <c r="D98" s="422"/>
      <c r="E98" s="422"/>
      <c r="F98" s="612"/>
      <c r="G98" s="612"/>
      <c r="H98" s="613"/>
    </row>
    <row r="99" spans="2:8" x14ac:dyDescent="0.25">
      <c r="B99" s="54"/>
      <c r="C99" s="147"/>
      <c r="D99" s="422"/>
      <c r="E99" s="422"/>
      <c r="F99" s="612"/>
      <c r="G99" s="612"/>
      <c r="H99" s="613"/>
    </row>
    <row r="100" spans="2:8" ht="15.75" thickBot="1" x14ac:dyDescent="0.3">
      <c r="B100" s="60"/>
      <c r="C100" s="148"/>
      <c r="D100" s="426"/>
      <c r="E100" s="426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1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69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9">
    <tabColor theme="1"/>
    <pageSetUpPr fitToPage="1"/>
  </sheetPr>
  <dimension ref="B1:BF101"/>
  <sheetViews>
    <sheetView showGridLines="0" topLeftCell="R1" zoomScaleNormal="100" zoomScaleSheetLayoutView="50" workbookViewId="0">
      <selection activeCell="X30" sqref="X3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43595</v>
      </c>
      <c r="N5" s="567" t="str">
        <f ca="1">"Oil Sales for "&amp;TEXT(L5,"MM-DD-YY")</f>
        <v>Oil Sales for 05-10-19</v>
      </c>
      <c r="O5" s="568"/>
      <c r="P5" s="96">
        <f>SUM(AC14:AC37)</f>
        <v>389.99</v>
      </c>
      <c r="Q5" s="10"/>
      <c r="R5" s="610" t="str">
        <f ca="1">"Flare Total For "&amp;TEXT(L5,"MM-DD-YY")</f>
        <v>Flare Total For 05-10-19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376</v>
      </c>
      <c r="M6" s="10"/>
      <c r="N6" s="571" t="str">
        <f ca="1">"Gas Sales for "&amp;TEXT(L5,"MM-DD-YY")</f>
        <v>Gas Sales for 05-10-19</v>
      </c>
      <c r="O6" s="572"/>
      <c r="P6" s="132">
        <v>4218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446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15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17" t="s">
        <v>3</v>
      </c>
      <c r="F11" s="417" t="s">
        <v>31</v>
      </c>
      <c r="G11" s="417" t="s">
        <v>32</v>
      </c>
      <c r="H11" s="41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7" t="s">
        <v>40</v>
      </c>
      <c r="N11" s="418" t="s">
        <v>42</v>
      </c>
      <c r="O11" s="38" t="s">
        <v>2</v>
      </c>
      <c r="P11" s="417" t="s">
        <v>6</v>
      </c>
      <c r="Q11" s="41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7" t="s">
        <v>6</v>
      </c>
      <c r="AD11" s="417" t="s">
        <v>102</v>
      </c>
      <c r="AE11" s="417" t="s">
        <v>50</v>
      </c>
      <c r="AF11" s="41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687</v>
      </c>
      <c r="E14" s="196">
        <v>44</v>
      </c>
      <c r="F14" s="196">
        <v>1.8</v>
      </c>
      <c r="G14" s="197">
        <v>201</v>
      </c>
      <c r="H14" s="204">
        <v>201</v>
      </c>
      <c r="I14" s="322"/>
      <c r="J14" s="160"/>
      <c r="K14" s="65"/>
      <c r="L14" s="49"/>
      <c r="M14" s="416"/>
      <c r="N14" s="52"/>
      <c r="O14" s="54">
        <v>4329</v>
      </c>
      <c r="P14" s="416">
        <v>16</v>
      </c>
      <c r="Q14" s="416">
        <v>20</v>
      </c>
      <c r="R14" s="21">
        <f>P14</f>
        <v>16</v>
      </c>
      <c r="S14" s="22">
        <f>Q14</f>
        <v>20</v>
      </c>
      <c r="T14" s="61"/>
      <c r="U14" s="61"/>
      <c r="V14" s="61"/>
      <c r="W14" s="112">
        <f ca="1">INDEX('Daily Totals'!$1:$1048576,MATCH(L5,'Daily Totals'!B:B)-1,17)</f>
        <v>144052</v>
      </c>
      <c r="X14" s="113">
        <f ca="1">IFERROR(('Main Tab'!$D$10-W14)/'Main Tab'!$D$10,1)</f>
        <v>0.18893293094905636</v>
      </c>
      <c r="Y14" s="218"/>
      <c r="Z14" s="220">
        <v>3</v>
      </c>
      <c r="AA14" s="49">
        <v>8393401</v>
      </c>
      <c r="AB14" s="49" t="s">
        <v>170</v>
      </c>
      <c r="AC14" s="416">
        <v>196.73</v>
      </c>
      <c r="AD14" s="104" t="s">
        <v>171</v>
      </c>
      <c r="AE14" s="106">
        <v>45.5</v>
      </c>
      <c r="AF14" s="108">
        <v>1E-3</v>
      </c>
      <c r="AI14" s="83">
        <f ca="1">$L$5+B14</f>
        <v>43595.291666666664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20</v>
      </c>
      <c r="AR14" s="81">
        <f t="shared" ref="AR14:AR37" si="1">IF(O14="","",O14)</f>
        <v>4329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201</v>
      </c>
      <c r="AX14" s="81">
        <f t="shared" si="3"/>
        <v>201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687</v>
      </c>
      <c r="BC14" s="81">
        <f t="shared" ref="BC14:BC37" si="5">IF(H14="","",H14)</f>
        <v>201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8393401 196.73 bbls sold</v>
      </c>
    </row>
    <row r="15" spans="2:58" x14ac:dyDescent="0.25">
      <c r="B15" s="189">
        <f ca="1">+B14+$L$5+TIME(1,0,0)</f>
        <v>43595.333333333328</v>
      </c>
      <c r="C15" s="205"/>
      <c r="D15" s="416">
        <v>682</v>
      </c>
      <c r="E15" s="416">
        <v>44</v>
      </c>
      <c r="F15" s="416">
        <v>1.8</v>
      </c>
      <c r="G15" s="51">
        <v>206</v>
      </c>
      <c r="H15" s="206">
        <v>204</v>
      </c>
      <c r="I15" s="322"/>
      <c r="J15" s="160"/>
      <c r="K15" s="65"/>
      <c r="L15" s="49"/>
      <c r="M15" s="416"/>
      <c r="N15" s="52"/>
      <c r="O15" s="54">
        <v>4354</v>
      </c>
      <c r="P15" s="416">
        <v>15</v>
      </c>
      <c r="Q15" s="52">
        <v>19</v>
      </c>
      <c r="R15" s="23">
        <f>P15+R14</f>
        <v>31</v>
      </c>
      <c r="S15" s="24">
        <f>Q15+S14</f>
        <v>39</v>
      </c>
      <c r="T15" s="62"/>
      <c r="U15" s="62"/>
      <c r="V15" s="62"/>
      <c r="W15" s="114">
        <f t="shared" ref="W15:W37" ca="1" si="6">W14-Q15</f>
        <v>144033</v>
      </c>
      <c r="X15" s="115">
        <f ca="1">IFERROR(('Main Tab'!$D$10-W15)/'Main Tab'!$D$10,1)</f>
        <v>0.18903990811224719</v>
      </c>
      <c r="Y15" s="110"/>
      <c r="Z15" s="221">
        <v>3</v>
      </c>
      <c r="AA15" s="49"/>
      <c r="AB15" s="49"/>
      <c r="AC15" s="416"/>
      <c r="AD15" s="104"/>
      <c r="AE15" s="106"/>
      <c r="AF15" s="108"/>
      <c r="AI15" s="83">
        <f ca="1">B15</f>
        <v>43595.333333333328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15</v>
      </c>
      <c r="AQ15" s="81">
        <f t="shared" si="0"/>
        <v>19</v>
      </c>
      <c r="AR15" s="81">
        <f t="shared" si="1"/>
        <v>4354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206</v>
      </c>
      <c r="AX15" s="81">
        <f t="shared" si="3"/>
        <v>204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682</v>
      </c>
      <c r="BC15" s="81">
        <f t="shared" si="5"/>
        <v>204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43595.374999999993</v>
      </c>
      <c r="C16" s="205"/>
      <c r="D16" s="416">
        <v>690</v>
      </c>
      <c r="E16" s="416">
        <v>44</v>
      </c>
      <c r="F16" s="416">
        <v>1.8</v>
      </c>
      <c r="G16" s="51">
        <v>198</v>
      </c>
      <c r="H16" s="206">
        <v>205</v>
      </c>
      <c r="I16" s="322"/>
      <c r="J16" s="160"/>
      <c r="K16" s="65"/>
      <c r="L16" s="49"/>
      <c r="M16" s="416"/>
      <c r="N16" s="52"/>
      <c r="O16" s="54">
        <v>4395</v>
      </c>
      <c r="P16" s="416">
        <v>17</v>
      </c>
      <c r="Q16" s="52">
        <v>19</v>
      </c>
      <c r="R16" s="23">
        <f t="shared" ref="R16:S31" si="13">P16+R15</f>
        <v>48</v>
      </c>
      <c r="S16" s="24">
        <f t="shared" si="13"/>
        <v>58</v>
      </c>
      <c r="T16" s="62"/>
      <c r="U16" s="62"/>
      <c r="V16" s="62"/>
      <c r="W16" s="114">
        <f t="shared" ca="1" si="6"/>
        <v>144014</v>
      </c>
      <c r="X16" s="115">
        <f ca="1">IFERROR(('Main Tab'!$D$10-W16)/'Main Tab'!$D$10,1)</f>
        <v>0.18914688527543805</v>
      </c>
      <c r="Y16" s="110"/>
      <c r="Z16" s="221">
        <v>3</v>
      </c>
      <c r="AA16" s="49"/>
      <c r="AB16" s="49"/>
      <c r="AC16" s="416"/>
      <c r="AD16" s="104"/>
      <c r="AE16" s="106"/>
      <c r="AF16" s="108"/>
      <c r="AI16" s="83">
        <f ca="1">B16</f>
        <v>43595.374999999993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17</v>
      </c>
      <c r="AQ16" s="81">
        <f t="shared" si="0"/>
        <v>19</v>
      </c>
      <c r="AR16" s="81">
        <f t="shared" si="1"/>
        <v>4395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198</v>
      </c>
      <c r="AX16" s="81">
        <f t="shared" si="3"/>
        <v>205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690</v>
      </c>
      <c r="BC16" s="81">
        <f t="shared" si="5"/>
        <v>205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43595.416666666657</v>
      </c>
      <c r="C17" s="205"/>
      <c r="D17" s="416">
        <v>687</v>
      </c>
      <c r="E17" s="416">
        <v>44</v>
      </c>
      <c r="F17" s="416">
        <v>1.8</v>
      </c>
      <c r="G17" s="51">
        <v>205</v>
      </c>
      <c r="H17" s="206">
        <v>201</v>
      </c>
      <c r="I17" s="322"/>
      <c r="J17" s="160"/>
      <c r="K17" s="65"/>
      <c r="L17" s="49"/>
      <c r="M17" s="416"/>
      <c r="N17" s="52"/>
      <c r="O17" s="54">
        <v>4421</v>
      </c>
      <c r="P17" s="416">
        <v>16</v>
      </c>
      <c r="Q17" s="52">
        <v>20</v>
      </c>
      <c r="R17" s="23">
        <f t="shared" si="13"/>
        <v>64</v>
      </c>
      <c r="S17" s="24">
        <f>Q17+S16</f>
        <v>78</v>
      </c>
      <c r="T17" s="62"/>
      <c r="U17" s="172"/>
      <c r="V17" s="62"/>
      <c r="W17" s="114">
        <f t="shared" ca="1" si="6"/>
        <v>143994</v>
      </c>
      <c r="X17" s="115">
        <f ca="1">IFERROR(('Main Tab'!$D$10-W17)/'Main Tab'!$D$10,1)</f>
        <v>0.18925949281563895</v>
      </c>
      <c r="Y17" s="110"/>
      <c r="Z17" s="221">
        <v>3</v>
      </c>
      <c r="AA17" s="49"/>
      <c r="AB17" s="49"/>
      <c r="AC17" s="416"/>
      <c r="AD17" s="104"/>
      <c r="AE17" s="106"/>
      <c r="AF17" s="108"/>
      <c r="AI17" s="83">
        <f t="shared" ref="AI17:AI37" ca="1" si="15">B17</f>
        <v>43595.416666666657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16</v>
      </c>
      <c r="AQ17" s="81">
        <f t="shared" si="0"/>
        <v>20</v>
      </c>
      <c r="AR17" s="81">
        <f t="shared" si="1"/>
        <v>4421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205</v>
      </c>
      <c r="AX17" s="81">
        <f t="shared" si="3"/>
        <v>201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687</v>
      </c>
      <c r="BC17" s="81">
        <f t="shared" si="5"/>
        <v>201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43595.458333333321</v>
      </c>
      <c r="C18" s="205"/>
      <c r="D18" s="416">
        <v>685</v>
      </c>
      <c r="E18" s="51">
        <v>44</v>
      </c>
      <c r="F18" s="416">
        <v>1.8</v>
      </c>
      <c r="G18" s="51">
        <v>217</v>
      </c>
      <c r="H18" s="206">
        <v>199</v>
      </c>
      <c r="I18" s="322"/>
      <c r="J18" s="160"/>
      <c r="K18" s="65"/>
      <c r="L18" s="49"/>
      <c r="M18" s="416"/>
      <c r="N18" s="52"/>
      <c r="O18" s="54">
        <v>4455</v>
      </c>
      <c r="P18" s="416">
        <v>17</v>
      </c>
      <c r="Q18" s="52">
        <v>21</v>
      </c>
      <c r="R18" s="23">
        <f t="shared" si="13"/>
        <v>81</v>
      </c>
      <c r="S18" s="24">
        <f t="shared" si="13"/>
        <v>99</v>
      </c>
      <c r="T18" s="62"/>
      <c r="U18" s="62"/>
      <c r="V18" s="62"/>
      <c r="W18" s="114">
        <f t="shared" ca="1" si="6"/>
        <v>143973</v>
      </c>
      <c r="X18" s="115">
        <f ca="1">IFERROR(('Main Tab'!$D$10-W18)/'Main Tab'!$D$10,1)</f>
        <v>0.18937773073284986</v>
      </c>
      <c r="Y18" s="110"/>
      <c r="Z18" s="221">
        <v>3</v>
      </c>
      <c r="AA18" s="49"/>
      <c r="AB18" s="49"/>
      <c r="AC18" s="416"/>
      <c r="AD18" s="104"/>
      <c r="AE18" s="106"/>
      <c r="AF18" s="108"/>
      <c r="AI18" s="83">
        <f t="shared" ca="1" si="15"/>
        <v>43595.458333333321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17</v>
      </c>
      <c r="AQ18" s="81">
        <f t="shared" si="0"/>
        <v>21</v>
      </c>
      <c r="AR18" s="81">
        <f t="shared" si="1"/>
        <v>4455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217</v>
      </c>
      <c r="AX18" s="81">
        <f t="shared" si="3"/>
        <v>199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685</v>
      </c>
      <c r="BC18" s="81">
        <f t="shared" si="5"/>
        <v>199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43595.499999999985</v>
      </c>
      <c r="C19" s="205"/>
      <c r="D19" s="416">
        <v>687</v>
      </c>
      <c r="E19" s="51">
        <v>44</v>
      </c>
      <c r="F19" s="416">
        <v>1.8</v>
      </c>
      <c r="G19" s="51">
        <v>193</v>
      </c>
      <c r="H19" s="206">
        <v>197</v>
      </c>
      <c r="I19" s="322"/>
      <c r="J19" s="160"/>
      <c r="K19" s="65"/>
      <c r="L19" s="49"/>
      <c r="M19" s="416"/>
      <c r="N19" s="52"/>
      <c r="O19" s="54">
        <v>4155</v>
      </c>
      <c r="P19" s="416">
        <v>15</v>
      </c>
      <c r="Q19" s="52">
        <v>20</v>
      </c>
      <c r="R19" s="23">
        <f t="shared" si="13"/>
        <v>96</v>
      </c>
      <c r="S19" s="24">
        <f t="shared" si="13"/>
        <v>119</v>
      </c>
      <c r="T19" s="62"/>
      <c r="U19" s="62"/>
      <c r="V19" s="62"/>
      <c r="W19" s="114">
        <f t="shared" ca="1" si="6"/>
        <v>143953</v>
      </c>
      <c r="X19" s="115">
        <f ca="1">IFERROR(('Main Tab'!$D$10-W19)/'Main Tab'!$D$10,1)</f>
        <v>0.18949033827305076</v>
      </c>
      <c r="Y19" s="110"/>
      <c r="Z19" s="221">
        <v>3</v>
      </c>
      <c r="AA19" s="49"/>
      <c r="AB19" s="49"/>
      <c r="AC19" s="416"/>
      <c r="AD19" s="104"/>
      <c r="AE19" s="106"/>
      <c r="AF19" s="108"/>
      <c r="AI19" s="83">
        <f t="shared" ca="1" si="15"/>
        <v>43595.499999999985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15</v>
      </c>
      <c r="AQ19" s="81">
        <f t="shared" si="0"/>
        <v>20</v>
      </c>
      <c r="AR19" s="81">
        <f t="shared" si="1"/>
        <v>4155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193</v>
      </c>
      <c r="AX19" s="81">
        <f t="shared" si="3"/>
        <v>197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687</v>
      </c>
      <c r="BC19" s="81">
        <f t="shared" si="5"/>
        <v>197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43595.54166666665</v>
      </c>
      <c r="C20" s="205"/>
      <c r="D20" s="416">
        <v>688</v>
      </c>
      <c r="E20" s="51">
        <v>44</v>
      </c>
      <c r="F20" s="416">
        <v>1.8</v>
      </c>
      <c r="G20" s="51">
        <v>198</v>
      </c>
      <c r="H20" s="206">
        <v>198</v>
      </c>
      <c r="I20" s="322"/>
      <c r="J20" s="160"/>
      <c r="K20" s="65"/>
      <c r="L20" s="49"/>
      <c r="M20" s="416"/>
      <c r="N20" s="52"/>
      <c r="O20" s="54">
        <v>4191</v>
      </c>
      <c r="P20" s="416">
        <v>15</v>
      </c>
      <c r="Q20" s="52">
        <v>19</v>
      </c>
      <c r="R20" s="23">
        <f t="shared" si="13"/>
        <v>111</v>
      </c>
      <c r="S20" s="24">
        <f t="shared" si="13"/>
        <v>138</v>
      </c>
      <c r="T20" s="62"/>
      <c r="U20" s="62"/>
      <c r="V20" s="62"/>
      <c r="W20" s="114">
        <f t="shared" ca="1" si="6"/>
        <v>143934</v>
      </c>
      <c r="X20" s="115">
        <f ca="1">IFERROR(('Main Tab'!$D$10-W20)/'Main Tab'!$D$10,1)</f>
        <v>0.18959731543624161</v>
      </c>
      <c r="Y20" s="110"/>
      <c r="Z20" s="221">
        <v>3</v>
      </c>
      <c r="AA20" s="49"/>
      <c r="AB20" s="49"/>
      <c r="AC20" s="416"/>
      <c r="AD20" s="104"/>
      <c r="AE20" s="106"/>
      <c r="AF20" s="108"/>
      <c r="AI20" s="83">
        <f t="shared" ca="1" si="15"/>
        <v>43595.54166666665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15</v>
      </c>
      <c r="AQ20" s="81">
        <f t="shared" si="0"/>
        <v>19</v>
      </c>
      <c r="AR20" s="81">
        <f t="shared" si="1"/>
        <v>4191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198</v>
      </c>
      <c r="AX20" s="81">
        <f t="shared" si="3"/>
        <v>198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688</v>
      </c>
      <c r="BC20" s="81">
        <f t="shared" si="5"/>
        <v>198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43595.583333333314</v>
      </c>
      <c r="C21" s="205"/>
      <c r="D21" s="416">
        <v>689</v>
      </c>
      <c r="E21" s="51">
        <v>44</v>
      </c>
      <c r="F21" s="416">
        <v>1.8</v>
      </c>
      <c r="G21" s="51">
        <v>204</v>
      </c>
      <c r="H21" s="206">
        <v>195</v>
      </c>
      <c r="I21" s="322"/>
      <c r="J21" s="160"/>
      <c r="K21" s="65"/>
      <c r="L21" s="49"/>
      <c r="M21" s="416"/>
      <c r="N21" s="52"/>
      <c r="O21" s="54">
        <v>4267</v>
      </c>
      <c r="P21" s="416">
        <v>16</v>
      </c>
      <c r="Q21" s="52">
        <v>20</v>
      </c>
      <c r="R21" s="23">
        <f t="shared" si="13"/>
        <v>127</v>
      </c>
      <c r="S21" s="24">
        <f t="shared" si="13"/>
        <v>158</v>
      </c>
      <c r="T21" s="62"/>
      <c r="U21" s="62"/>
      <c r="V21" s="62"/>
      <c r="W21" s="114">
        <f t="shared" ca="1" si="6"/>
        <v>143914</v>
      </c>
      <c r="X21" s="115">
        <f ca="1">IFERROR(('Main Tab'!$D$10-W21)/'Main Tab'!$D$10,1)</f>
        <v>0.18970992297644251</v>
      </c>
      <c r="Y21" s="110"/>
      <c r="Z21" s="221">
        <v>3</v>
      </c>
      <c r="AA21" s="49"/>
      <c r="AB21" s="49"/>
      <c r="AC21" s="416"/>
      <c r="AD21" s="104"/>
      <c r="AE21" s="106"/>
      <c r="AF21" s="108"/>
      <c r="AI21" s="83">
        <f t="shared" ca="1" si="15"/>
        <v>43595.583333333314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16</v>
      </c>
      <c r="AQ21" s="81">
        <f t="shared" si="0"/>
        <v>20</v>
      </c>
      <c r="AR21" s="81">
        <f t="shared" si="1"/>
        <v>4267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204</v>
      </c>
      <c r="AX21" s="81">
        <f t="shared" si="3"/>
        <v>195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689</v>
      </c>
      <c r="BC21" s="81">
        <f t="shared" si="5"/>
        <v>195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43595.624999999978</v>
      </c>
      <c r="C22" s="205"/>
      <c r="D22" s="416">
        <v>683</v>
      </c>
      <c r="E22" s="51">
        <v>44</v>
      </c>
      <c r="F22" s="416">
        <v>1.8</v>
      </c>
      <c r="G22" s="51">
        <v>197</v>
      </c>
      <c r="H22" s="206">
        <v>196</v>
      </c>
      <c r="I22" s="322"/>
      <c r="J22" s="160"/>
      <c r="K22" s="65"/>
      <c r="L22" s="49"/>
      <c r="M22" s="416"/>
      <c r="N22" s="52"/>
      <c r="O22" s="54">
        <v>4203</v>
      </c>
      <c r="P22" s="416">
        <v>15</v>
      </c>
      <c r="Q22" s="52">
        <v>20</v>
      </c>
      <c r="R22" s="23">
        <f t="shared" si="13"/>
        <v>142</v>
      </c>
      <c r="S22" s="24">
        <f t="shared" si="13"/>
        <v>178</v>
      </c>
      <c r="T22" s="62"/>
      <c r="U22" s="62"/>
      <c r="V22" s="62"/>
      <c r="W22" s="114">
        <f t="shared" ca="1" si="6"/>
        <v>143894</v>
      </c>
      <c r="X22" s="115">
        <f ca="1">IFERROR(('Main Tab'!$D$10-W22)/'Main Tab'!$D$10,1)</f>
        <v>0.18982253051664338</v>
      </c>
      <c r="Y22" s="110"/>
      <c r="Z22" s="221">
        <v>3</v>
      </c>
      <c r="AA22" s="49"/>
      <c r="AB22" s="49"/>
      <c r="AC22" s="416"/>
      <c r="AD22" s="104"/>
      <c r="AE22" s="106"/>
      <c r="AF22" s="108"/>
      <c r="AI22" s="83">
        <f t="shared" ca="1" si="15"/>
        <v>43595.624999999978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15</v>
      </c>
      <c r="AQ22" s="81">
        <f t="shared" si="0"/>
        <v>20</v>
      </c>
      <c r="AR22" s="81">
        <f t="shared" si="1"/>
        <v>4203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197</v>
      </c>
      <c r="AX22" s="81">
        <f t="shared" si="3"/>
        <v>196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683</v>
      </c>
      <c r="BC22" s="81">
        <f t="shared" si="5"/>
        <v>196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43595.666666666642</v>
      </c>
      <c r="C23" s="205"/>
      <c r="D23" s="416">
        <v>684</v>
      </c>
      <c r="E23" s="51">
        <v>44</v>
      </c>
      <c r="F23" s="416">
        <v>1.8</v>
      </c>
      <c r="G23" s="51">
        <v>199</v>
      </c>
      <c r="H23" s="206">
        <v>196</v>
      </c>
      <c r="I23" s="322"/>
      <c r="J23" s="160"/>
      <c r="K23" s="65"/>
      <c r="L23" s="49"/>
      <c r="M23" s="416"/>
      <c r="N23" s="52"/>
      <c r="O23" s="54">
        <v>4221</v>
      </c>
      <c r="P23" s="416">
        <v>16</v>
      </c>
      <c r="Q23" s="52">
        <v>19</v>
      </c>
      <c r="R23" s="23">
        <f t="shared" si="13"/>
        <v>158</v>
      </c>
      <c r="S23" s="24">
        <f t="shared" si="13"/>
        <v>197</v>
      </c>
      <c r="T23" s="62"/>
      <c r="U23" s="62"/>
      <c r="V23" s="62"/>
      <c r="W23" s="114">
        <f t="shared" ca="1" si="6"/>
        <v>143875</v>
      </c>
      <c r="X23" s="115">
        <f ca="1">IFERROR(('Main Tab'!$D$10-W23)/'Main Tab'!$D$10,1)</f>
        <v>0.18992950767983424</v>
      </c>
      <c r="Y23" s="110"/>
      <c r="Z23" s="221">
        <v>3</v>
      </c>
      <c r="AA23" s="49"/>
      <c r="AB23" s="49"/>
      <c r="AC23" s="416"/>
      <c r="AD23" s="104"/>
      <c r="AE23" s="106"/>
      <c r="AF23" s="108"/>
      <c r="AI23" s="83">
        <f t="shared" ca="1" si="15"/>
        <v>43595.666666666642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16</v>
      </c>
      <c r="AQ23" s="81">
        <f t="shared" si="0"/>
        <v>19</v>
      </c>
      <c r="AR23" s="81">
        <f t="shared" si="1"/>
        <v>4221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199</v>
      </c>
      <c r="AX23" s="81">
        <f t="shared" si="3"/>
        <v>196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684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43595.708333333307</v>
      </c>
      <c r="C24" s="205"/>
      <c r="D24" s="416">
        <v>683</v>
      </c>
      <c r="E24" s="51">
        <v>44</v>
      </c>
      <c r="F24" s="416">
        <v>1.8</v>
      </c>
      <c r="G24" s="51">
        <v>178</v>
      </c>
      <c r="H24" s="206">
        <v>196</v>
      </c>
      <c r="I24" s="322"/>
      <c r="J24" s="160"/>
      <c r="K24" s="65"/>
      <c r="L24" s="49"/>
      <c r="M24" s="416"/>
      <c r="N24" s="52"/>
      <c r="O24" s="54">
        <v>3997</v>
      </c>
      <c r="P24" s="416">
        <v>16</v>
      </c>
      <c r="Q24" s="52">
        <v>20</v>
      </c>
      <c r="R24" s="23">
        <f t="shared" si="13"/>
        <v>174</v>
      </c>
      <c r="S24" s="24">
        <f t="shared" si="13"/>
        <v>217</v>
      </c>
      <c r="T24" s="62"/>
      <c r="U24" s="62"/>
      <c r="V24" s="62"/>
      <c r="W24" s="114">
        <f t="shared" ca="1" si="6"/>
        <v>143855</v>
      </c>
      <c r="X24" s="115">
        <f ca="1">IFERROR(('Main Tab'!$D$10-W24)/'Main Tab'!$D$10,1)</f>
        <v>0.19004211522003514</v>
      </c>
      <c r="Y24" s="110"/>
      <c r="Z24" s="221">
        <v>3</v>
      </c>
      <c r="AA24" s="49"/>
      <c r="AB24" s="49"/>
      <c r="AC24" s="416"/>
      <c r="AD24" s="104"/>
      <c r="AE24" s="106"/>
      <c r="AF24" s="108"/>
      <c r="AI24" s="83">
        <f t="shared" ca="1" si="15"/>
        <v>43595.708333333307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16</v>
      </c>
      <c r="AQ24" s="81">
        <f t="shared" si="0"/>
        <v>20</v>
      </c>
      <c r="AR24" s="81">
        <f t="shared" si="1"/>
        <v>3997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178</v>
      </c>
      <c r="AX24" s="81">
        <f t="shared" si="3"/>
        <v>196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683</v>
      </c>
      <c r="BC24" s="81">
        <f t="shared" si="5"/>
        <v>196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43595.749999999971</v>
      </c>
      <c r="C25" s="205"/>
      <c r="D25" s="416">
        <v>682</v>
      </c>
      <c r="E25" s="51">
        <v>44</v>
      </c>
      <c r="F25" s="416">
        <v>1.8</v>
      </c>
      <c r="G25" s="51">
        <v>206</v>
      </c>
      <c r="H25" s="206">
        <v>197</v>
      </c>
      <c r="I25" s="322"/>
      <c r="J25" s="160"/>
      <c r="K25" s="65"/>
      <c r="L25" s="49"/>
      <c r="M25" s="416"/>
      <c r="N25" s="52"/>
      <c r="O25" s="54">
        <v>4321</v>
      </c>
      <c r="P25" s="416">
        <v>18</v>
      </c>
      <c r="Q25" s="52">
        <v>19</v>
      </c>
      <c r="R25" s="23">
        <f t="shared" si="13"/>
        <v>192</v>
      </c>
      <c r="S25" s="24">
        <f t="shared" si="13"/>
        <v>236</v>
      </c>
      <c r="T25" s="62"/>
      <c r="U25" s="62"/>
      <c r="V25" s="62"/>
      <c r="W25" s="114">
        <f t="shared" ca="1" si="6"/>
        <v>143836</v>
      </c>
      <c r="X25" s="115">
        <f ca="1">IFERROR(('Main Tab'!$D$10-W25)/'Main Tab'!$D$10,1)</f>
        <v>0.19014909238322597</v>
      </c>
      <c r="Y25" s="110"/>
      <c r="Z25" s="221">
        <v>3</v>
      </c>
      <c r="AA25" s="49"/>
      <c r="AB25" s="49"/>
      <c r="AC25" s="416"/>
      <c r="AD25" s="104"/>
      <c r="AE25" s="106"/>
      <c r="AF25" s="108"/>
      <c r="AI25" s="83">
        <f t="shared" ca="1" si="15"/>
        <v>43595.749999999971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18</v>
      </c>
      <c r="AQ25" s="81">
        <f t="shared" si="0"/>
        <v>19</v>
      </c>
      <c r="AR25" s="81">
        <f t="shared" si="1"/>
        <v>4321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206</v>
      </c>
      <c r="AX25" s="81">
        <f t="shared" si="3"/>
        <v>197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682</v>
      </c>
      <c r="BC25" s="81">
        <f t="shared" si="5"/>
        <v>197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43595.791666666635</v>
      </c>
      <c r="C26" s="205"/>
      <c r="D26" s="416">
        <v>682</v>
      </c>
      <c r="E26" s="51">
        <v>44</v>
      </c>
      <c r="F26" s="416">
        <v>1.8</v>
      </c>
      <c r="G26" s="51">
        <v>207</v>
      </c>
      <c r="H26" s="206">
        <v>197</v>
      </c>
      <c r="I26" s="322"/>
      <c r="J26" s="160"/>
      <c r="K26" s="65"/>
      <c r="L26" s="49"/>
      <c r="M26" s="416"/>
      <c r="N26" s="52"/>
      <c r="O26" s="54">
        <v>4287</v>
      </c>
      <c r="P26" s="416">
        <v>16</v>
      </c>
      <c r="Q26" s="52">
        <v>17</v>
      </c>
      <c r="R26" s="23">
        <f t="shared" si="13"/>
        <v>208</v>
      </c>
      <c r="S26" s="24">
        <f t="shared" si="13"/>
        <v>253</v>
      </c>
      <c r="T26" s="62"/>
      <c r="U26" s="62"/>
      <c r="V26" s="62"/>
      <c r="W26" s="114">
        <f t="shared" ca="1" si="6"/>
        <v>143819</v>
      </c>
      <c r="X26" s="115">
        <f ca="1">IFERROR(('Main Tab'!$D$10-W26)/'Main Tab'!$D$10,1)</f>
        <v>0.19024480879239675</v>
      </c>
      <c r="Y26" s="110"/>
      <c r="Z26" s="221">
        <v>3</v>
      </c>
      <c r="AA26" s="49">
        <v>8418701</v>
      </c>
      <c r="AB26" s="49" t="s">
        <v>170</v>
      </c>
      <c r="AC26" s="416">
        <v>193.26</v>
      </c>
      <c r="AD26" s="104" t="s">
        <v>171</v>
      </c>
      <c r="AE26" s="106">
        <v>49.1</v>
      </c>
      <c r="AF26" s="108">
        <v>2E-3</v>
      </c>
      <c r="AI26" s="83">
        <f t="shared" ca="1" si="15"/>
        <v>43595.791666666635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16</v>
      </c>
      <c r="AQ26" s="81">
        <f t="shared" si="0"/>
        <v>17</v>
      </c>
      <c r="AR26" s="81">
        <f t="shared" si="1"/>
        <v>4287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207</v>
      </c>
      <c r="AX26" s="81">
        <f t="shared" si="3"/>
        <v>197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682</v>
      </c>
      <c r="BC26" s="81">
        <f t="shared" si="5"/>
        <v>197</v>
      </c>
      <c r="BD26" s="81">
        <f t="shared" si="10"/>
        <v>2E-3</v>
      </c>
      <c r="BE26" s="81">
        <f t="shared" si="11"/>
        <v>49.1</v>
      </c>
      <c r="BF26" s="84" t="str">
        <f t="shared" si="12"/>
        <v>Ticket No: 8418701 193.26 bbls sold</v>
      </c>
    </row>
    <row r="27" spans="2:58" x14ac:dyDescent="0.25">
      <c r="B27" s="189">
        <f t="shared" ca="1" si="14"/>
        <v>43595.833333333299</v>
      </c>
      <c r="C27" s="205"/>
      <c r="D27" s="416">
        <v>682</v>
      </c>
      <c r="E27" s="51">
        <v>44</v>
      </c>
      <c r="F27" s="416">
        <v>1.8</v>
      </c>
      <c r="G27" s="51">
        <v>204</v>
      </c>
      <c r="H27" s="206">
        <v>195</v>
      </c>
      <c r="I27" s="322"/>
      <c r="J27" s="160"/>
      <c r="K27" s="65"/>
      <c r="L27" s="49"/>
      <c r="M27" s="416"/>
      <c r="N27" s="52"/>
      <c r="O27" s="54">
        <v>4178</v>
      </c>
      <c r="P27" s="416">
        <v>15</v>
      </c>
      <c r="Q27" s="52">
        <v>17</v>
      </c>
      <c r="R27" s="23">
        <f t="shared" si="13"/>
        <v>223</v>
      </c>
      <c r="S27" s="24">
        <f t="shared" si="13"/>
        <v>270</v>
      </c>
      <c r="T27" s="62"/>
      <c r="U27" s="62"/>
      <c r="V27" s="62"/>
      <c r="W27" s="114">
        <f t="shared" ca="1" si="6"/>
        <v>143802</v>
      </c>
      <c r="X27" s="115">
        <f ca="1">IFERROR(('Main Tab'!$D$10-W27)/'Main Tab'!$D$10,1)</f>
        <v>0.1903405252015675</v>
      </c>
      <c r="Y27" s="110"/>
      <c r="Z27" s="221">
        <v>3</v>
      </c>
      <c r="AA27" s="49"/>
      <c r="AB27" s="49"/>
      <c r="AC27" s="416"/>
      <c r="AD27" s="104"/>
      <c r="AE27" s="106"/>
      <c r="AF27" s="108"/>
      <c r="AI27" s="83">
        <f t="shared" ca="1" si="15"/>
        <v>43595.833333333299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15</v>
      </c>
      <c r="AQ27" s="81">
        <f t="shared" si="0"/>
        <v>17</v>
      </c>
      <c r="AR27" s="81">
        <f t="shared" si="1"/>
        <v>4178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204</v>
      </c>
      <c r="AX27" s="81">
        <f t="shared" si="3"/>
        <v>195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682</v>
      </c>
      <c r="BC27" s="81">
        <f t="shared" si="5"/>
        <v>195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43595.874999999964</v>
      </c>
      <c r="C28" s="205"/>
      <c r="D28" s="416">
        <v>682</v>
      </c>
      <c r="E28" s="51">
        <v>44</v>
      </c>
      <c r="F28" s="416">
        <v>1.8</v>
      </c>
      <c r="G28" s="51">
        <v>200</v>
      </c>
      <c r="H28" s="206">
        <v>195</v>
      </c>
      <c r="I28" s="322"/>
      <c r="J28" s="160"/>
      <c r="K28" s="65"/>
      <c r="L28" s="49"/>
      <c r="M28" s="416"/>
      <c r="N28" s="52"/>
      <c r="O28" s="54">
        <v>4074</v>
      </c>
      <c r="P28" s="416">
        <v>14</v>
      </c>
      <c r="Q28" s="52">
        <v>17</v>
      </c>
      <c r="R28" s="23">
        <f t="shared" si="13"/>
        <v>237</v>
      </c>
      <c r="S28" s="24">
        <f t="shared" si="13"/>
        <v>287</v>
      </c>
      <c r="T28" s="62"/>
      <c r="U28" s="62"/>
      <c r="V28" s="62"/>
      <c r="W28" s="114">
        <f t="shared" ca="1" si="6"/>
        <v>143785</v>
      </c>
      <c r="X28" s="115">
        <f ca="1">IFERROR(('Main Tab'!$D$10-W28)/'Main Tab'!$D$10,1)</f>
        <v>0.19043624161073824</v>
      </c>
      <c r="Y28" s="110"/>
      <c r="Z28" s="221">
        <v>3</v>
      </c>
      <c r="AA28" s="49"/>
      <c r="AB28" s="49"/>
      <c r="AC28" s="416"/>
      <c r="AD28" s="104"/>
      <c r="AE28" s="106"/>
      <c r="AF28" s="108"/>
      <c r="AI28" s="83">
        <f t="shared" ca="1" si="15"/>
        <v>43595.874999999964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14</v>
      </c>
      <c r="AQ28" s="81">
        <f t="shared" si="0"/>
        <v>17</v>
      </c>
      <c r="AR28" s="81">
        <f t="shared" si="1"/>
        <v>4074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200</v>
      </c>
      <c r="AX28" s="81">
        <f t="shared" si="3"/>
        <v>195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682</v>
      </c>
      <c r="BC28" s="81">
        <f t="shared" si="5"/>
        <v>195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43595.916666666628</v>
      </c>
      <c r="C29" s="205"/>
      <c r="D29" s="416">
        <v>683</v>
      </c>
      <c r="E29" s="51">
        <v>44</v>
      </c>
      <c r="F29" s="416">
        <v>1.8</v>
      </c>
      <c r="G29" s="51">
        <v>201</v>
      </c>
      <c r="H29" s="206">
        <v>193</v>
      </c>
      <c r="I29" s="322"/>
      <c r="J29" s="160"/>
      <c r="K29" s="65"/>
      <c r="L29" s="49"/>
      <c r="M29" s="416"/>
      <c r="N29" s="52"/>
      <c r="O29" s="54">
        <v>4096</v>
      </c>
      <c r="P29" s="416">
        <v>14</v>
      </c>
      <c r="Q29" s="52">
        <v>18</v>
      </c>
      <c r="R29" s="23">
        <f t="shared" si="13"/>
        <v>251</v>
      </c>
      <c r="S29" s="24">
        <f t="shared" si="13"/>
        <v>305</v>
      </c>
      <c r="T29" s="62"/>
      <c r="U29" s="62"/>
      <c r="V29" s="62"/>
      <c r="W29" s="114">
        <f t="shared" ca="1" si="6"/>
        <v>143767</v>
      </c>
      <c r="X29" s="115">
        <f ca="1">IFERROR(('Main Tab'!$D$10-W29)/'Main Tab'!$D$10,1)</f>
        <v>0.19053758839691906</v>
      </c>
      <c r="Y29" s="110"/>
      <c r="Z29" s="221">
        <v>3</v>
      </c>
      <c r="AA29" s="49"/>
      <c r="AB29" s="49"/>
      <c r="AC29" s="416"/>
      <c r="AD29" s="104"/>
      <c r="AE29" s="106"/>
      <c r="AF29" s="108"/>
      <c r="AI29" s="83">
        <f t="shared" ca="1" si="15"/>
        <v>43595.916666666628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14</v>
      </c>
      <c r="AQ29" s="81">
        <f t="shared" si="0"/>
        <v>18</v>
      </c>
      <c r="AR29" s="81">
        <f t="shared" si="1"/>
        <v>4096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201</v>
      </c>
      <c r="AX29" s="81">
        <f t="shared" si="3"/>
        <v>193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683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43595.958333333292</v>
      </c>
      <c r="C30" s="205"/>
      <c r="D30" s="416">
        <v>683</v>
      </c>
      <c r="E30" s="51">
        <v>44</v>
      </c>
      <c r="F30" s="416">
        <v>1.8</v>
      </c>
      <c r="G30" s="51">
        <v>202</v>
      </c>
      <c r="H30" s="206">
        <v>192</v>
      </c>
      <c r="I30" s="322"/>
      <c r="J30" s="160"/>
      <c r="K30" s="65"/>
      <c r="L30" s="49"/>
      <c r="M30" s="416"/>
      <c r="N30" s="52"/>
      <c r="O30" s="54">
        <v>4167</v>
      </c>
      <c r="P30" s="416">
        <v>15</v>
      </c>
      <c r="Q30" s="52">
        <v>17</v>
      </c>
      <c r="R30" s="23">
        <f t="shared" si="13"/>
        <v>266</v>
      </c>
      <c r="S30" s="24">
        <f t="shared" si="13"/>
        <v>322</v>
      </c>
      <c r="T30" s="62"/>
      <c r="U30" s="62"/>
      <c r="V30" s="62"/>
      <c r="W30" s="114">
        <f t="shared" ca="1" si="6"/>
        <v>143750</v>
      </c>
      <c r="X30" s="115">
        <f ca="1">IFERROR(('Main Tab'!$D$10-W30)/'Main Tab'!$D$10,1)</f>
        <v>0.19063330480608981</v>
      </c>
      <c r="Y30" s="110"/>
      <c r="Z30" s="221">
        <v>3</v>
      </c>
      <c r="AA30" s="49"/>
      <c r="AB30" s="49"/>
      <c r="AC30" s="416"/>
      <c r="AD30" s="104"/>
      <c r="AE30" s="106"/>
      <c r="AF30" s="108"/>
      <c r="AI30" s="83">
        <f t="shared" ca="1" si="15"/>
        <v>43595.958333333292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15</v>
      </c>
      <c r="AQ30" s="81">
        <f t="shared" si="0"/>
        <v>17</v>
      </c>
      <c r="AR30" s="81">
        <f t="shared" si="1"/>
        <v>4167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202</v>
      </c>
      <c r="AX30" s="81">
        <f t="shared" si="3"/>
        <v>192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683</v>
      </c>
      <c r="BC30" s="81">
        <f t="shared" si="5"/>
        <v>192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43595.999999999956</v>
      </c>
      <c r="C31" s="205"/>
      <c r="D31" s="416">
        <v>682</v>
      </c>
      <c r="E31" s="51">
        <v>44</v>
      </c>
      <c r="F31" s="416">
        <v>1.8</v>
      </c>
      <c r="G31" s="51">
        <v>207</v>
      </c>
      <c r="H31" s="206">
        <v>191</v>
      </c>
      <c r="I31" s="322"/>
      <c r="J31" s="160"/>
      <c r="K31" s="65"/>
      <c r="L31" s="49"/>
      <c r="M31" s="416"/>
      <c r="N31" s="52"/>
      <c r="O31" s="54">
        <v>4280</v>
      </c>
      <c r="P31" s="416">
        <v>16</v>
      </c>
      <c r="Q31" s="52">
        <v>17</v>
      </c>
      <c r="R31" s="23">
        <f t="shared" si="13"/>
        <v>282</v>
      </c>
      <c r="S31" s="24">
        <f t="shared" si="13"/>
        <v>339</v>
      </c>
      <c r="T31" s="62"/>
      <c r="U31" s="62"/>
      <c r="V31" s="62"/>
      <c r="W31" s="114">
        <f t="shared" ca="1" si="6"/>
        <v>143733</v>
      </c>
      <c r="X31" s="115">
        <f ca="1">IFERROR(('Main Tab'!$D$10-W31)/'Main Tab'!$D$10,1)</f>
        <v>0.19072902121526059</v>
      </c>
      <c r="Y31" s="110"/>
      <c r="Z31" s="221">
        <v>3</v>
      </c>
      <c r="AA31" s="49"/>
      <c r="AB31" s="49"/>
      <c r="AC31" s="416"/>
      <c r="AD31" s="104"/>
      <c r="AE31" s="106"/>
      <c r="AF31" s="108"/>
      <c r="AI31" s="83">
        <f t="shared" ca="1" si="15"/>
        <v>43595.999999999956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16</v>
      </c>
      <c r="AQ31" s="81">
        <f t="shared" si="0"/>
        <v>17</v>
      </c>
      <c r="AR31" s="81">
        <f t="shared" si="1"/>
        <v>4280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207</v>
      </c>
      <c r="AX31" s="81">
        <f t="shared" si="3"/>
        <v>191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682</v>
      </c>
      <c r="BC31" s="81">
        <f t="shared" si="5"/>
        <v>191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43596.041666666621</v>
      </c>
      <c r="C32" s="205"/>
      <c r="D32" s="416">
        <v>684</v>
      </c>
      <c r="E32" s="51">
        <v>44</v>
      </c>
      <c r="F32" s="416">
        <v>1.8</v>
      </c>
      <c r="G32" s="51">
        <v>206</v>
      </c>
      <c r="H32" s="206">
        <v>186</v>
      </c>
      <c r="I32" s="322"/>
      <c r="J32" s="160"/>
      <c r="K32" s="65"/>
      <c r="L32" s="49"/>
      <c r="M32" s="416"/>
      <c r="N32" s="52"/>
      <c r="O32" s="54">
        <v>4239</v>
      </c>
      <c r="P32" s="416">
        <v>14</v>
      </c>
      <c r="Q32" s="52">
        <v>19</v>
      </c>
      <c r="R32" s="23">
        <f t="shared" ref="R32:S37" si="16">P32+R31</f>
        <v>296</v>
      </c>
      <c r="S32" s="24">
        <f t="shared" si="16"/>
        <v>358</v>
      </c>
      <c r="T32" s="62"/>
      <c r="U32" s="62"/>
      <c r="V32" s="62"/>
      <c r="W32" s="114">
        <f t="shared" ca="1" si="6"/>
        <v>143714</v>
      </c>
      <c r="X32" s="115">
        <f ca="1">IFERROR(('Main Tab'!$D$10-W32)/'Main Tab'!$D$10,1)</f>
        <v>0.19083599837845142</v>
      </c>
      <c r="Y32" s="110"/>
      <c r="Z32" s="221">
        <v>3</v>
      </c>
      <c r="AA32" s="49"/>
      <c r="AB32" s="49"/>
      <c r="AC32" s="416"/>
      <c r="AD32" s="104"/>
      <c r="AE32" s="106"/>
      <c r="AF32" s="108"/>
      <c r="AI32" s="83">
        <f t="shared" ca="1" si="15"/>
        <v>43596.041666666621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14</v>
      </c>
      <c r="AQ32" s="81">
        <f t="shared" si="0"/>
        <v>19</v>
      </c>
      <c r="AR32" s="81">
        <f t="shared" si="1"/>
        <v>4239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206</v>
      </c>
      <c r="AX32" s="81">
        <f t="shared" si="3"/>
        <v>186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684</v>
      </c>
      <c r="BC32" s="81">
        <f t="shared" si="5"/>
        <v>186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43596.083333333285</v>
      </c>
      <c r="C33" s="205"/>
      <c r="D33" s="416">
        <v>686</v>
      </c>
      <c r="E33" s="51">
        <v>44</v>
      </c>
      <c r="F33" s="416">
        <v>1.8</v>
      </c>
      <c r="G33" s="51">
        <v>208</v>
      </c>
      <c r="H33" s="206">
        <v>187</v>
      </c>
      <c r="I33" s="322"/>
      <c r="J33" s="160"/>
      <c r="K33" s="65"/>
      <c r="L33" s="49"/>
      <c r="M33" s="416"/>
      <c r="N33" s="52"/>
      <c r="O33" s="54">
        <v>4273</v>
      </c>
      <c r="P33" s="416">
        <v>16</v>
      </c>
      <c r="Q33" s="52">
        <v>17</v>
      </c>
      <c r="R33" s="23">
        <f t="shared" si="16"/>
        <v>312</v>
      </c>
      <c r="S33" s="24">
        <f t="shared" si="16"/>
        <v>375</v>
      </c>
      <c r="T33" s="62"/>
      <c r="U33" s="62"/>
      <c r="V33" s="62"/>
      <c r="W33" s="114">
        <f t="shared" ca="1" si="6"/>
        <v>143697</v>
      </c>
      <c r="X33" s="115">
        <f ca="1">IFERROR(('Main Tab'!$D$10-W33)/'Main Tab'!$D$10,1)</f>
        <v>0.19093171478762219</v>
      </c>
      <c r="Y33" s="110"/>
      <c r="Z33" s="221">
        <v>3</v>
      </c>
      <c r="AA33" s="49"/>
      <c r="AB33" s="49"/>
      <c r="AC33" s="416"/>
      <c r="AD33" s="104"/>
      <c r="AE33" s="106"/>
      <c r="AF33" s="108"/>
      <c r="AI33" s="83">
        <f t="shared" ca="1" si="15"/>
        <v>43596.083333333285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16</v>
      </c>
      <c r="AQ33" s="81">
        <f t="shared" si="0"/>
        <v>17</v>
      </c>
      <c r="AR33" s="81">
        <f t="shared" si="1"/>
        <v>4273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208</v>
      </c>
      <c r="AX33" s="81">
        <f t="shared" si="3"/>
        <v>187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686</v>
      </c>
      <c r="BC33" s="81">
        <f t="shared" si="5"/>
        <v>187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43596.124999999949</v>
      </c>
      <c r="C34" s="205"/>
      <c r="D34" s="416">
        <v>674</v>
      </c>
      <c r="E34" s="51">
        <v>44</v>
      </c>
      <c r="F34" s="416">
        <v>1.8</v>
      </c>
      <c r="G34" s="51">
        <v>211</v>
      </c>
      <c r="H34" s="206">
        <v>187</v>
      </c>
      <c r="I34" s="322"/>
      <c r="J34" s="160"/>
      <c r="K34" s="65"/>
      <c r="L34" s="49"/>
      <c r="M34" s="416"/>
      <c r="N34" s="52"/>
      <c r="O34" s="54">
        <v>4269</v>
      </c>
      <c r="P34" s="416">
        <v>15</v>
      </c>
      <c r="Q34" s="52">
        <v>17</v>
      </c>
      <c r="R34" s="23">
        <f t="shared" si="16"/>
        <v>327</v>
      </c>
      <c r="S34" s="24">
        <f t="shared" si="16"/>
        <v>392</v>
      </c>
      <c r="T34" s="62"/>
      <c r="U34" s="62"/>
      <c r="V34" s="62"/>
      <c r="W34" s="114">
        <f t="shared" ca="1" si="6"/>
        <v>143680</v>
      </c>
      <c r="X34" s="115">
        <f ca="1">IFERROR(('Main Tab'!$D$10-W34)/'Main Tab'!$D$10,1)</f>
        <v>0.19102743119679294</v>
      </c>
      <c r="Y34" s="110" t="s">
        <v>349</v>
      </c>
      <c r="Z34" s="221">
        <v>3</v>
      </c>
      <c r="AA34" s="49"/>
      <c r="AB34" s="49"/>
      <c r="AC34" s="416"/>
      <c r="AD34" s="104"/>
      <c r="AE34" s="106"/>
      <c r="AF34" s="108"/>
      <c r="AI34" s="83">
        <f t="shared" ca="1" si="15"/>
        <v>43596.124999999949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 144331</v>
      </c>
      <c r="AP34" s="81">
        <f t="shared" si="0"/>
        <v>15</v>
      </c>
      <c r="AQ34" s="81">
        <f t="shared" si="0"/>
        <v>17</v>
      </c>
      <c r="AR34" s="81">
        <f t="shared" si="1"/>
        <v>4269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211</v>
      </c>
      <c r="AX34" s="81">
        <f t="shared" si="3"/>
        <v>187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674</v>
      </c>
      <c r="BC34" s="81">
        <f t="shared" si="5"/>
        <v>187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43596.166666666613</v>
      </c>
      <c r="C35" s="205"/>
      <c r="D35" s="416">
        <v>677</v>
      </c>
      <c r="E35" s="51">
        <v>44</v>
      </c>
      <c r="F35" s="416">
        <v>1.8</v>
      </c>
      <c r="G35" s="51">
        <v>213</v>
      </c>
      <c r="H35" s="206">
        <v>186</v>
      </c>
      <c r="I35" s="322"/>
      <c r="J35" s="160"/>
      <c r="K35" s="65"/>
      <c r="L35" s="49"/>
      <c r="M35" s="416"/>
      <c r="N35" s="52"/>
      <c r="O35" s="54">
        <v>4243</v>
      </c>
      <c r="P35" s="416">
        <v>17</v>
      </c>
      <c r="Q35" s="52">
        <v>19</v>
      </c>
      <c r="R35" s="23">
        <f t="shared" si="16"/>
        <v>344</v>
      </c>
      <c r="S35" s="24">
        <f t="shared" si="16"/>
        <v>411</v>
      </c>
      <c r="T35" s="62"/>
      <c r="U35" s="62"/>
      <c r="V35" s="62"/>
      <c r="W35" s="114">
        <f t="shared" ca="1" si="6"/>
        <v>143661</v>
      </c>
      <c r="X35" s="115">
        <f ca="1">IFERROR(('Main Tab'!$D$10-W35)/'Main Tab'!$D$10,1)</f>
        <v>0.19113440835998377</v>
      </c>
      <c r="Y35" s="110" t="s">
        <v>350</v>
      </c>
      <c r="Z35" s="221">
        <v>3</v>
      </c>
      <c r="AA35" s="49"/>
      <c r="AB35" s="49"/>
      <c r="AC35" s="416"/>
      <c r="AD35" s="104"/>
      <c r="AE35" s="106"/>
      <c r="AF35" s="108"/>
      <c r="AI35" s="83">
        <f t="shared" ca="1" si="15"/>
        <v>43596.166666666613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1-4  9.65bbls</v>
      </c>
      <c r="AP35" s="81">
        <f t="shared" si="0"/>
        <v>17</v>
      </c>
      <c r="AQ35" s="81">
        <f t="shared" si="0"/>
        <v>19</v>
      </c>
      <c r="AR35" s="81">
        <f t="shared" si="1"/>
        <v>4243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213</v>
      </c>
      <c r="AX35" s="81">
        <f t="shared" si="3"/>
        <v>186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677</v>
      </c>
      <c r="BC35" s="81">
        <f t="shared" si="5"/>
        <v>186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43596.208333333278</v>
      </c>
      <c r="C36" s="205"/>
      <c r="D36" s="416">
        <v>676</v>
      </c>
      <c r="E36" s="416">
        <v>44</v>
      </c>
      <c r="F36" s="416">
        <v>1.8</v>
      </c>
      <c r="G36" s="51">
        <v>200</v>
      </c>
      <c r="H36" s="206">
        <v>191</v>
      </c>
      <c r="I36" s="322"/>
      <c r="J36" s="160"/>
      <c r="K36" s="65"/>
      <c r="L36" s="49"/>
      <c r="M36" s="416"/>
      <c r="N36" s="52"/>
      <c r="O36" s="54">
        <v>4291</v>
      </c>
      <c r="P36" s="416">
        <v>16</v>
      </c>
      <c r="Q36" s="52">
        <v>18</v>
      </c>
      <c r="R36" s="23">
        <f t="shared" si="16"/>
        <v>360</v>
      </c>
      <c r="S36" s="24">
        <f t="shared" si="16"/>
        <v>429</v>
      </c>
      <c r="T36" s="62"/>
      <c r="U36" s="62"/>
      <c r="V36" s="62"/>
      <c r="W36" s="114">
        <f t="shared" ca="1" si="6"/>
        <v>143643</v>
      </c>
      <c r="X36" s="115">
        <f ca="1">IFERROR(('Main Tab'!$D$10-W36)/'Main Tab'!$D$10,1)</f>
        <v>0.19123575514616459</v>
      </c>
      <c r="Y36" s="110" t="s">
        <v>351</v>
      </c>
      <c r="Z36" s="221">
        <v>3</v>
      </c>
      <c r="AA36" s="49"/>
      <c r="AB36" s="49"/>
      <c r="AC36" s="416"/>
      <c r="AD36" s="104"/>
      <c r="AE36" s="106"/>
      <c r="AF36" s="108"/>
      <c r="AI36" s="83">
        <f t="shared" ca="1" si="15"/>
        <v>43596.208333333278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6-2  170.15bbls</v>
      </c>
      <c r="AP36" s="81">
        <f t="shared" si="0"/>
        <v>16</v>
      </c>
      <c r="AQ36" s="81">
        <f t="shared" si="0"/>
        <v>18</v>
      </c>
      <c r="AR36" s="81">
        <f t="shared" si="1"/>
        <v>4291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200</v>
      </c>
      <c r="AX36" s="81">
        <f t="shared" si="3"/>
        <v>191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676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43596.249999999942</v>
      </c>
      <c r="C37" s="207"/>
      <c r="D37" s="208">
        <v>690</v>
      </c>
      <c r="E37" s="209">
        <v>44</v>
      </c>
      <c r="F37" s="208">
        <v>1.8</v>
      </c>
      <c r="G37" s="209">
        <v>218</v>
      </c>
      <c r="H37" s="216">
        <v>194</v>
      </c>
      <c r="I37" s="323"/>
      <c r="J37" s="161"/>
      <c r="K37" s="66"/>
      <c r="L37" s="55"/>
      <c r="M37" s="420"/>
      <c r="N37" s="58"/>
      <c r="O37" s="60">
        <v>4412</v>
      </c>
      <c r="P37" s="420">
        <v>16</v>
      </c>
      <c r="Q37" s="58">
        <v>17</v>
      </c>
      <c r="R37" s="25">
        <f t="shared" si="16"/>
        <v>376</v>
      </c>
      <c r="S37" s="26">
        <f t="shared" si="16"/>
        <v>446</v>
      </c>
      <c r="T37" s="63"/>
      <c r="U37" s="63"/>
      <c r="V37" s="63"/>
      <c r="W37" s="116">
        <f t="shared" ca="1" si="6"/>
        <v>143626</v>
      </c>
      <c r="X37" s="117">
        <f ca="1">IFERROR(('Main Tab'!$D$10-W37)/'Main Tab'!$D$10,1)</f>
        <v>0.19133147155533534</v>
      </c>
      <c r="Y37" s="111" t="s">
        <v>352</v>
      </c>
      <c r="Z37" s="222">
        <v>3</v>
      </c>
      <c r="AA37" s="55"/>
      <c r="AB37" s="55"/>
      <c r="AC37" s="420"/>
      <c r="AD37" s="105"/>
      <c r="AE37" s="107"/>
      <c r="AF37" s="109"/>
      <c r="AI37" s="85">
        <f t="shared" ca="1" si="15"/>
        <v>43596.249999999942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pumped=626</v>
      </c>
      <c r="AP37" s="86">
        <f t="shared" si="0"/>
        <v>16</v>
      </c>
      <c r="AQ37" s="86">
        <f t="shared" si="0"/>
        <v>17</v>
      </c>
      <c r="AR37" s="86">
        <f t="shared" si="1"/>
        <v>4412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218</v>
      </c>
      <c r="AX37" s="86">
        <f t="shared" si="3"/>
        <v>194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690</v>
      </c>
      <c r="BC37" s="86">
        <f t="shared" si="5"/>
        <v>194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17" t="s">
        <v>7</v>
      </c>
      <c r="D40" s="417" t="s">
        <v>117</v>
      </c>
      <c r="E40" s="417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19"/>
      <c r="E41" s="419"/>
      <c r="F41" s="622"/>
      <c r="G41" s="622"/>
      <c r="H41" s="623"/>
    </row>
    <row r="42" spans="2:58" x14ac:dyDescent="0.25">
      <c r="B42" s="54"/>
      <c r="C42" s="147"/>
      <c r="D42" s="416"/>
      <c r="E42" s="416"/>
      <c r="F42" s="612"/>
      <c r="G42" s="612"/>
      <c r="H42" s="613"/>
    </row>
    <row r="43" spans="2:58" x14ac:dyDescent="0.25">
      <c r="B43" s="54"/>
      <c r="C43" s="147"/>
      <c r="D43" s="416"/>
      <c r="E43" s="416"/>
      <c r="F43" s="612"/>
      <c r="G43" s="612"/>
      <c r="H43" s="613"/>
    </row>
    <row r="44" spans="2:58" x14ac:dyDescent="0.25">
      <c r="B44" s="54"/>
      <c r="C44" s="147"/>
      <c r="D44" s="416"/>
      <c r="E44" s="416"/>
      <c r="F44" s="612"/>
      <c r="G44" s="612"/>
      <c r="H44" s="613"/>
    </row>
    <row r="45" spans="2:58" x14ac:dyDescent="0.25">
      <c r="B45" s="54"/>
      <c r="C45" s="147"/>
      <c r="D45" s="416"/>
      <c r="E45" s="416"/>
      <c r="F45" s="612"/>
      <c r="G45" s="612"/>
      <c r="H45" s="613"/>
    </row>
    <row r="46" spans="2:58" x14ac:dyDescent="0.25">
      <c r="B46" s="54"/>
      <c r="C46" s="147"/>
      <c r="D46" s="416"/>
      <c r="E46" s="416"/>
      <c r="F46" s="612"/>
      <c r="G46" s="612"/>
      <c r="H46" s="613"/>
    </row>
    <row r="47" spans="2:58" x14ac:dyDescent="0.25">
      <c r="B47" s="54"/>
      <c r="C47" s="147"/>
      <c r="D47" s="416"/>
      <c r="E47" s="416"/>
      <c r="F47" s="612"/>
      <c r="G47" s="612"/>
      <c r="H47" s="613"/>
    </row>
    <row r="48" spans="2:58" x14ac:dyDescent="0.25">
      <c r="B48" s="54"/>
      <c r="C48" s="147"/>
      <c r="D48" s="416"/>
      <c r="E48" s="416"/>
      <c r="F48" s="612"/>
      <c r="G48" s="612"/>
      <c r="H48" s="613"/>
    </row>
    <row r="49" spans="2:8" x14ac:dyDescent="0.25">
      <c r="B49" s="54"/>
      <c r="C49" s="147"/>
      <c r="D49" s="416"/>
      <c r="E49" s="416"/>
      <c r="F49" s="612"/>
      <c r="G49" s="612"/>
      <c r="H49" s="613"/>
    </row>
    <row r="50" spans="2:8" x14ac:dyDescent="0.25">
      <c r="B50" s="54"/>
      <c r="C50" s="147"/>
      <c r="D50" s="416"/>
      <c r="E50" s="416"/>
      <c r="F50" s="612"/>
      <c r="G50" s="612"/>
      <c r="H50" s="613"/>
    </row>
    <row r="51" spans="2:8" x14ac:dyDescent="0.25">
      <c r="B51" s="54"/>
      <c r="C51" s="147"/>
      <c r="D51" s="416"/>
      <c r="E51" s="416"/>
      <c r="F51" s="612"/>
      <c r="G51" s="612"/>
      <c r="H51" s="613"/>
    </row>
    <row r="52" spans="2:8" x14ac:dyDescent="0.25">
      <c r="B52" s="54"/>
      <c r="C52" s="147"/>
      <c r="D52" s="416"/>
      <c r="E52" s="416"/>
      <c r="F52" s="612"/>
      <c r="G52" s="612"/>
      <c r="H52" s="613"/>
    </row>
    <row r="53" spans="2:8" x14ac:dyDescent="0.25">
      <c r="B53" s="54"/>
      <c r="C53" s="147"/>
      <c r="D53" s="416"/>
      <c r="E53" s="416"/>
      <c r="F53" s="612"/>
      <c r="G53" s="612"/>
      <c r="H53" s="613"/>
    </row>
    <row r="54" spans="2:8" x14ac:dyDescent="0.25">
      <c r="B54" s="54"/>
      <c r="C54" s="147"/>
      <c r="D54" s="416"/>
      <c r="E54" s="416"/>
      <c r="F54" s="612"/>
      <c r="G54" s="612"/>
      <c r="H54" s="613"/>
    </row>
    <row r="55" spans="2:8" x14ac:dyDescent="0.25">
      <c r="B55" s="54"/>
      <c r="C55" s="147"/>
      <c r="D55" s="416"/>
      <c r="E55" s="416"/>
      <c r="F55" s="612"/>
      <c r="G55" s="612"/>
      <c r="H55" s="613"/>
    </row>
    <row r="56" spans="2:8" x14ac:dyDescent="0.25">
      <c r="B56" s="54"/>
      <c r="C56" s="147"/>
      <c r="D56" s="416"/>
      <c r="E56" s="416"/>
      <c r="F56" s="612"/>
      <c r="G56" s="612"/>
      <c r="H56" s="613"/>
    </row>
    <row r="57" spans="2:8" x14ac:dyDescent="0.25">
      <c r="B57" s="54"/>
      <c r="C57" s="147"/>
      <c r="D57" s="416"/>
      <c r="E57" s="416"/>
      <c r="F57" s="612"/>
      <c r="G57" s="612"/>
      <c r="H57" s="613"/>
    </row>
    <row r="58" spans="2:8" x14ac:dyDescent="0.25">
      <c r="B58" s="54"/>
      <c r="C58" s="147"/>
      <c r="D58" s="416"/>
      <c r="E58" s="416"/>
      <c r="F58" s="612"/>
      <c r="G58" s="612"/>
      <c r="H58" s="613"/>
    </row>
    <row r="59" spans="2:8" x14ac:dyDescent="0.25">
      <c r="B59" s="54"/>
      <c r="C59" s="147"/>
      <c r="D59" s="416"/>
      <c r="E59" s="416"/>
      <c r="F59" s="612"/>
      <c r="G59" s="612"/>
      <c r="H59" s="613"/>
    </row>
    <row r="60" spans="2:8" x14ac:dyDescent="0.25">
      <c r="B60" s="54"/>
      <c r="C60" s="147"/>
      <c r="D60" s="416"/>
      <c r="E60" s="416"/>
      <c r="F60" s="612"/>
      <c r="G60" s="612"/>
      <c r="H60" s="613"/>
    </row>
    <row r="61" spans="2:8" x14ac:dyDescent="0.25">
      <c r="B61" s="54"/>
      <c r="C61" s="147"/>
      <c r="D61" s="416"/>
      <c r="E61" s="416"/>
      <c r="F61" s="612"/>
      <c r="G61" s="612"/>
      <c r="H61" s="613"/>
    </row>
    <row r="62" spans="2:8" x14ac:dyDescent="0.25">
      <c r="B62" s="54"/>
      <c r="C62" s="147"/>
      <c r="D62" s="416"/>
      <c r="E62" s="416"/>
      <c r="F62" s="612"/>
      <c r="G62" s="612"/>
      <c r="H62" s="613"/>
    </row>
    <row r="63" spans="2:8" x14ac:dyDescent="0.25">
      <c r="B63" s="54"/>
      <c r="C63" s="147"/>
      <c r="D63" s="416"/>
      <c r="E63" s="416"/>
      <c r="F63" s="612"/>
      <c r="G63" s="612"/>
      <c r="H63" s="613"/>
    </row>
    <row r="64" spans="2:8" x14ac:dyDescent="0.25">
      <c r="B64" s="54"/>
      <c r="C64" s="147"/>
      <c r="D64" s="416"/>
      <c r="E64" s="416"/>
      <c r="F64" s="612"/>
      <c r="G64" s="612"/>
      <c r="H64" s="613"/>
    </row>
    <row r="65" spans="2:8" x14ac:dyDescent="0.25">
      <c r="B65" s="54"/>
      <c r="C65" s="147"/>
      <c r="D65" s="416"/>
      <c r="E65" s="416"/>
      <c r="F65" s="612"/>
      <c r="G65" s="612"/>
      <c r="H65" s="613"/>
    </row>
    <row r="66" spans="2:8" x14ac:dyDescent="0.25">
      <c r="B66" s="54"/>
      <c r="C66" s="147"/>
      <c r="D66" s="416"/>
      <c r="E66" s="416"/>
      <c r="F66" s="612"/>
      <c r="G66" s="612"/>
      <c r="H66" s="613"/>
    </row>
    <row r="67" spans="2:8" x14ac:dyDescent="0.25">
      <c r="B67" s="54"/>
      <c r="C67" s="147"/>
      <c r="D67" s="416"/>
      <c r="E67" s="416"/>
      <c r="F67" s="612"/>
      <c r="G67" s="612"/>
      <c r="H67" s="613"/>
    </row>
    <row r="68" spans="2:8" x14ac:dyDescent="0.25">
      <c r="B68" s="54"/>
      <c r="C68" s="147"/>
      <c r="D68" s="416"/>
      <c r="E68" s="416"/>
      <c r="F68" s="612"/>
      <c r="G68" s="612"/>
      <c r="H68" s="613"/>
    </row>
    <row r="69" spans="2:8" x14ac:dyDescent="0.25">
      <c r="B69" s="54"/>
      <c r="C69" s="147"/>
      <c r="D69" s="416"/>
      <c r="E69" s="416"/>
      <c r="F69" s="612"/>
      <c r="G69" s="612"/>
      <c r="H69" s="613"/>
    </row>
    <row r="70" spans="2:8" x14ac:dyDescent="0.25">
      <c r="B70" s="54"/>
      <c r="C70" s="147"/>
      <c r="D70" s="416"/>
      <c r="E70" s="416"/>
      <c r="F70" s="612"/>
      <c r="G70" s="612"/>
      <c r="H70" s="613"/>
    </row>
    <row r="71" spans="2:8" x14ac:dyDescent="0.25">
      <c r="B71" s="54"/>
      <c r="C71" s="147"/>
      <c r="D71" s="416"/>
      <c r="E71" s="416"/>
      <c r="F71" s="612"/>
      <c r="G71" s="612"/>
      <c r="H71" s="613"/>
    </row>
    <row r="72" spans="2:8" x14ac:dyDescent="0.25">
      <c r="B72" s="54"/>
      <c r="C72" s="147"/>
      <c r="D72" s="416"/>
      <c r="E72" s="416"/>
      <c r="F72" s="612"/>
      <c r="G72" s="612"/>
      <c r="H72" s="613"/>
    </row>
    <row r="73" spans="2:8" x14ac:dyDescent="0.25">
      <c r="B73" s="54"/>
      <c r="C73" s="147"/>
      <c r="D73" s="416"/>
      <c r="E73" s="416"/>
      <c r="F73" s="612"/>
      <c r="G73" s="612"/>
      <c r="H73" s="613"/>
    </row>
    <row r="74" spans="2:8" x14ac:dyDescent="0.25">
      <c r="B74" s="54"/>
      <c r="C74" s="147"/>
      <c r="D74" s="416"/>
      <c r="E74" s="416"/>
      <c r="F74" s="612"/>
      <c r="G74" s="612"/>
      <c r="H74" s="613"/>
    </row>
    <row r="75" spans="2:8" x14ac:dyDescent="0.25">
      <c r="B75" s="54"/>
      <c r="C75" s="147"/>
      <c r="D75" s="416"/>
      <c r="E75" s="416"/>
      <c r="F75" s="612"/>
      <c r="G75" s="612"/>
      <c r="H75" s="613"/>
    </row>
    <row r="76" spans="2:8" x14ac:dyDescent="0.25">
      <c r="B76" s="54"/>
      <c r="C76" s="147"/>
      <c r="D76" s="416"/>
      <c r="E76" s="416"/>
      <c r="F76" s="612"/>
      <c r="G76" s="612"/>
      <c r="H76" s="613"/>
    </row>
    <row r="77" spans="2:8" x14ac:dyDescent="0.25">
      <c r="B77" s="54"/>
      <c r="C77" s="147"/>
      <c r="D77" s="416"/>
      <c r="E77" s="416"/>
      <c r="F77" s="612"/>
      <c r="G77" s="612"/>
      <c r="H77" s="613"/>
    </row>
    <row r="78" spans="2:8" x14ac:dyDescent="0.25">
      <c r="B78" s="54"/>
      <c r="C78" s="147"/>
      <c r="D78" s="416"/>
      <c r="E78" s="416"/>
      <c r="F78" s="612"/>
      <c r="G78" s="612"/>
      <c r="H78" s="613"/>
    </row>
    <row r="79" spans="2:8" x14ac:dyDescent="0.25">
      <c r="B79" s="54"/>
      <c r="C79" s="147"/>
      <c r="D79" s="416"/>
      <c r="E79" s="416"/>
      <c r="F79" s="612"/>
      <c r="G79" s="612"/>
      <c r="H79" s="613"/>
    </row>
    <row r="80" spans="2:8" x14ac:dyDescent="0.25">
      <c r="B80" s="54"/>
      <c r="C80" s="147"/>
      <c r="D80" s="416"/>
      <c r="E80" s="416"/>
      <c r="F80" s="612"/>
      <c r="G80" s="612"/>
      <c r="H80" s="613"/>
    </row>
    <row r="81" spans="2:8" x14ac:dyDescent="0.25">
      <c r="B81" s="54"/>
      <c r="C81" s="147"/>
      <c r="D81" s="416"/>
      <c r="E81" s="416"/>
      <c r="F81" s="612"/>
      <c r="G81" s="612"/>
      <c r="H81" s="613"/>
    </row>
    <row r="82" spans="2:8" x14ac:dyDescent="0.25">
      <c r="B82" s="54"/>
      <c r="C82" s="147"/>
      <c r="D82" s="416"/>
      <c r="E82" s="416"/>
      <c r="F82" s="612"/>
      <c r="G82" s="612"/>
      <c r="H82" s="613"/>
    </row>
    <row r="83" spans="2:8" x14ac:dyDescent="0.25">
      <c r="B83" s="54"/>
      <c r="C83" s="147"/>
      <c r="D83" s="416"/>
      <c r="E83" s="416"/>
      <c r="F83" s="612"/>
      <c r="G83" s="612"/>
      <c r="H83" s="613"/>
    </row>
    <row r="84" spans="2:8" x14ac:dyDescent="0.25">
      <c r="B84" s="54"/>
      <c r="C84" s="147"/>
      <c r="D84" s="416"/>
      <c r="E84" s="416"/>
      <c r="F84" s="612"/>
      <c r="G84" s="612"/>
      <c r="H84" s="613"/>
    </row>
    <row r="85" spans="2:8" x14ac:dyDescent="0.25">
      <c r="B85" s="54"/>
      <c r="C85" s="147"/>
      <c r="D85" s="416"/>
      <c r="E85" s="416"/>
      <c r="F85" s="612"/>
      <c r="G85" s="612"/>
      <c r="H85" s="613"/>
    </row>
    <row r="86" spans="2:8" x14ac:dyDescent="0.25">
      <c r="B86" s="54"/>
      <c r="C86" s="147"/>
      <c r="D86" s="416"/>
      <c r="E86" s="416"/>
      <c r="F86" s="612"/>
      <c r="G86" s="612"/>
      <c r="H86" s="613"/>
    </row>
    <row r="87" spans="2:8" x14ac:dyDescent="0.25">
      <c r="B87" s="54"/>
      <c r="C87" s="147"/>
      <c r="D87" s="416"/>
      <c r="E87" s="416"/>
      <c r="F87" s="612"/>
      <c r="G87" s="612"/>
      <c r="H87" s="613"/>
    </row>
    <row r="88" spans="2:8" x14ac:dyDescent="0.25">
      <c r="B88" s="54"/>
      <c r="C88" s="147"/>
      <c r="D88" s="416"/>
      <c r="E88" s="416"/>
      <c r="F88" s="612"/>
      <c r="G88" s="612"/>
      <c r="H88" s="613"/>
    </row>
    <row r="89" spans="2:8" x14ac:dyDescent="0.25">
      <c r="B89" s="54"/>
      <c r="C89" s="147"/>
      <c r="D89" s="416"/>
      <c r="E89" s="416"/>
      <c r="F89" s="612"/>
      <c r="G89" s="612"/>
      <c r="H89" s="613"/>
    </row>
    <row r="90" spans="2:8" x14ac:dyDescent="0.25">
      <c r="B90" s="54"/>
      <c r="C90" s="147"/>
      <c r="D90" s="416"/>
      <c r="E90" s="416"/>
      <c r="F90" s="612"/>
      <c r="G90" s="612"/>
      <c r="H90" s="613"/>
    </row>
    <row r="91" spans="2:8" x14ac:dyDescent="0.25">
      <c r="B91" s="54"/>
      <c r="C91" s="147"/>
      <c r="D91" s="416"/>
      <c r="E91" s="416"/>
      <c r="F91" s="612"/>
      <c r="G91" s="612"/>
      <c r="H91" s="613"/>
    </row>
    <row r="92" spans="2:8" x14ac:dyDescent="0.25">
      <c r="B92" s="54"/>
      <c r="C92" s="147"/>
      <c r="D92" s="416"/>
      <c r="E92" s="416"/>
      <c r="F92" s="612"/>
      <c r="G92" s="612"/>
      <c r="H92" s="613"/>
    </row>
    <row r="93" spans="2:8" x14ac:dyDescent="0.25">
      <c r="B93" s="54"/>
      <c r="C93" s="147"/>
      <c r="D93" s="416"/>
      <c r="E93" s="416"/>
      <c r="F93" s="612"/>
      <c r="G93" s="612"/>
      <c r="H93" s="613"/>
    </row>
    <row r="94" spans="2:8" x14ac:dyDescent="0.25">
      <c r="B94" s="54"/>
      <c r="C94" s="147"/>
      <c r="D94" s="416"/>
      <c r="E94" s="416"/>
      <c r="F94" s="612"/>
      <c r="G94" s="612"/>
      <c r="H94" s="613"/>
    </row>
    <row r="95" spans="2:8" x14ac:dyDescent="0.25">
      <c r="B95" s="54"/>
      <c r="C95" s="147"/>
      <c r="D95" s="416"/>
      <c r="E95" s="416"/>
      <c r="F95" s="612"/>
      <c r="G95" s="612"/>
      <c r="H95" s="613"/>
    </row>
    <row r="96" spans="2:8" x14ac:dyDescent="0.25">
      <c r="B96" s="54"/>
      <c r="C96" s="147"/>
      <c r="D96" s="416"/>
      <c r="E96" s="416"/>
      <c r="F96" s="612"/>
      <c r="G96" s="612"/>
      <c r="H96" s="613"/>
    </row>
    <row r="97" spans="2:8" x14ac:dyDescent="0.25">
      <c r="B97" s="54"/>
      <c r="C97" s="147"/>
      <c r="D97" s="416"/>
      <c r="E97" s="416"/>
      <c r="F97" s="612"/>
      <c r="G97" s="612"/>
      <c r="H97" s="613"/>
    </row>
    <row r="98" spans="2:8" x14ac:dyDescent="0.25">
      <c r="B98" s="54"/>
      <c r="C98" s="147"/>
      <c r="D98" s="416"/>
      <c r="E98" s="416"/>
      <c r="F98" s="612"/>
      <c r="G98" s="612"/>
      <c r="H98" s="613"/>
    </row>
    <row r="99" spans="2:8" x14ac:dyDescent="0.25">
      <c r="B99" s="54"/>
      <c r="C99" s="147"/>
      <c r="D99" s="416"/>
      <c r="E99" s="416"/>
      <c r="F99" s="612"/>
      <c r="G99" s="612"/>
      <c r="H99" s="613"/>
    </row>
    <row r="100" spans="2:8" ht="15.75" thickBot="1" x14ac:dyDescent="0.3">
      <c r="B100" s="60"/>
      <c r="C100" s="148"/>
      <c r="D100" s="420"/>
      <c r="E100" s="420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37" xr:uid="{00000000-0002-0000-1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90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8">
    <tabColor theme="1"/>
    <pageSetUpPr fitToPage="1"/>
  </sheetPr>
  <dimension ref="B1:BF101"/>
  <sheetViews>
    <sheetView showGridLines="0" topLeftCell="O1" zoomScaleNormal="100" zoomScaleSheetLayoutView="50" workbookViewId="0">
      <selection activeCell="P1" sqref="P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43594</v>
      </c>
      <c r="N5" s="567" t="str">
        <f ca="1">"Oil Sales for "&amp;TEXT(L5,"MM-DD-YY")</f>
        <v>Oil Sales for 05-09-19</v>
      </c>
      <c r="O5" s="568"/>
      <c r="P5" s="96">
        <f>SUM(AC14:AC37)</f>
        <v>568.01</v>
      </c>
      <c r="Q5" s="10"/>
      <c r="R5" s="610" t="str">
        <f ca="1">"Flare Total For "&amp;TEXT(L5,"MM-DD-YY")</f>
        <v>Flare Total For 05-09-19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385</v>
      </c>
      <c r="M6" s="10"/>
      <c r="N6" s="571" t="str">
        <f ca="1">"Gas Sales for "&amp;TEXT(L5,"MM-DD-YY")</f>
        <v>Gas Sales for 05-09-19</v>
      </c>
      <c r="O6" s="572"/>
      <c r="P6" s="132">
        <v>4399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463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9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12" t="s">
        <v>3</v>
      </c>
      <c r="F11" s="412" t="s">
        <v>31</v>
      </c>
      <c r="G11" s="412" t="s">
        <v>32</v>
      </c>
      <c r="H11" s="41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2" t="s">
        <v>40</v>
      </c>
      <c r="N11" s="413" t="s">
        <v>42</v>
      </c>
      <c r="O11" s="38" t="s">
        <v>2</v>
      </c>
      <c r="P11" s="412" t="s">
        <v>6</v>
      </c>
      <c r="Q11" s="41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2" t="s">
        <v>6</v>
      </c>
      <c r="AD11" s="412" t="s">
        <v>102</v>
      </c>
      <c r="AE11" s="412" t="s">
        <v>50</v>
      </c>
      <c r="AF11" s="41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686</v>
      </c>
      <c r="E14" s="196">
        <v>44</v>
      </c>
      <c r="F14" s="196">
        <v>1.8</v>
      </c>
      <c r="G14" s="197">
        <v>281</v>
      </c>
      <c r="H14" s="204">
        <v>202</v>
      </c>
      <c r="I14" s="322"/>
      <c r="J14" s="160"/>
      <c r="K14" s="65"/>
      <c r="L14" s="49"/>
      <c r="M14" s="410"/>
      <c r="N14" s="52"/>
      <c r="O14" s="54">
        <v>5133</v>
      </c>
      <c r="P14" s="410">
        <v>17</v>
      </c>
      <c r="Q14" s="410">
        <v>20</v>
      </c>
      <c r="R14" s="21">
        <f>P14</f>
        <v>17</v>
      </c>
      <c r="S14" s="22">
        <f>Q14</f>
        <v>20</v>
      </c>
      <c r="T14" s="61"/>
      <c r="U14" s="61"/>
      <c r="V14" s="61"/>
      <c r="W14" s="112">
        <f ca="1">INDEX('Daily Totals'!$1:$1048576,MATCH(L5,'Daily Totals'!B:B)-1,17)</f>
        <v>144515</v>
      </c>
      <c r="X14" s="113">
        <f ca="1">IFERROR(('Main Tab'!$D$10-W14)/'Main Tab'!$D$10,1)</f>
        <v>0.18632606639340571</v>
      </c>
      <c r="Y14" s="218"/>
      <c r="Z14" s="220">
        <v>4</v>
      </c>
      <c r="AA14" s="49">
        <v>8350701</v>
      </c>
      <c r="AB14" s="49" t="s">
        <v>170</v>
      </c>
      <c r="AC14" s="410">
        <v>196.73</v>
      </c>
      <c r="AD14" s="104" t="s">
        <v>172</v>
      </c>
      <c r="AE14" s="106">
        <v>45.5</v>
      </c>
      <c r="AF14" s="108">
        <v>1E-3</v>
      </c>
      <c r="AI14" s="83">
        <f ca="1">$L$5+B14</f>
        <v>43594.291666666664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17</v>
      </c>
      <c r="AQ14" s="81">
        <f t="shared" si="0"/>
        <v>20</v>
      </c>
      <c r="AR14" s="81">
        <f t="shared" ref="AR14:AR37" si="1">IF(O14="","",O14)</f>
        <v>5133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281</v>
      </c>
      <c r="AX14" s="81">
        <f t="shared" si="3"/>
        <v>202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686</v>
      </c>
      <c r="BC14" s="81">
        <f t="shared" ref="BC14:BC37" si="5">IF(H14="","",H14)</f>
        <v>202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8350701 196.73 bbls sold</v>
      </c>
    </row>
    <row r="15" spans="2:58" x14ac:dyDescent="0.25">
      <c r="B15" s="189">
        <f ca="1">+B14+$L$5+TIME(1,0,0)</f>
        <v>43594.333333333328</v>
      </c>
      <c r="C15" s="205"/>
      <c r="D15" s="410">
        <v>701</v>
      </c>
      <c r="E15" s="410">
        <v>44</v>
      </c>
      <c r="F15" s="410">
        <v>1.8</v>
      </c>
      <c r="G15" s="51">
        <v>225</v>
      </c>
      <c r="H15" s="206">
        <v>197</v>
      </c>
      <c r="I15" s="322"/>
      <c r="J15" s="160"/>
      <c r="K15" s="65"/>
      <c r="L15" s="49"/>
      <c r="M15" s="410"/>
      <c r="N15" s="52"/>
      <c r="O15" s="54">
        <v>4537</v>
      </c>
      <c r="P15" s="410">
        <v>16</v>
      </c>
      <c r="Q15" s="52">
        <v>19</v>
      </c>
      <c r="R15" s="23">
        <f>P15+R14</f>
        <v>33</v>
      </c>
      <c r="S15" s="24">
        <f>Q15+S14</f>
        <v>39</v>
      </c>
      <c r="T15" s="62"/>
      <c r="U15" s="62"/>
      <c r="V15" s="62"/>
      <c r="W15" s="114">
        <f t="shared" ref="W15:W37" ca="1" si="6">W14-Q15</f>
        <v>144496</v>
      </c>
      <c r="X15" s="115">
        <f ca="1">IFERROR(('Main Tab'!$D$10-W15)/'Main Tab'!$D$10,1)</f>
        <v>0.18643304355659654</v>
      </c>
      <c r="Y15" s="110"/>
      <c r="Z15" s="221">
        <v>3</v>
      </c>
      <c r="AA15" s="49">
        <v>8393301</v>
      </c>
      <c r="AB15" s="49" t="s">
        <v>170</v>
      </c>
      <c r="AC15" s="410">
        <v>185.64</v>
      </c>
      <c r="AD15" s="104" t="s">
        <v>172</v>
      </c>
      <c r="AE15" s="106">
        <v>49</v>
      </c>
      <c r="AF15" s="108">
        <v>1E-3</v>
      </c>
      <c r="AI15" s="83">
        <f ca="1">B15</f>
        <v>43594.333333333328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16</v>
      </c>
      <c r="AQ15" s="81">
        <f t="shared" si="0"/>
        <v>19</v>
      </c>
      <c r="AR15" s="81">
        <f t="shared" si="1"/>
        <v>4537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225</v>
      </c>
      <c r="AX15" s="81">
        <f t="shared" si="3"/>
        <v>197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701</v>
      </c>
      <c r="BC15" s="81">
        <f t="shared" si="5"/>
        <v>197</v>
      </c>
      <c r="BD15" s="81">
        <f t="shared" ref="BD15:BD37" si="10">IF(AF15="","",AF15)</f>
        <v>1E-3</v>
      </c>
      <c r="BE15" s="81">
        <f t="shared" ref="BE15:BE37" si="11">IF(AE15="","",AE15)</f>
        <v>49</v>
      </c>
      <c r="BF15" s="84" t="str">
        <f t="shared" ref="BF15:BF37" si="12">IF(AA15&amp;AC15="","","Ticket No: "&amp;AA15&amp;" " &amp;AC15 &amp; " bbls sold")</f>
        <v>Ticket No: 8393301 185.64 bbls sold</v>
      </c>
    </row>
    <row r="16" spans="2:58" x14ac:dyDescent="0.25">
      <c r="B16" s="189">
        <f ca="1">+B15+TIME(1,0,0)</f>
        <v>43594.374999999993</v>
      </c>
      <c r="C16" s="205"/>
      <c r="D16" s="410">
        <v>707</v>
      </c>
      <c r="E16" s="410">
        <v>44</v>
      </c>
      <c r="F16" s="410">
        <v>1.8</v>
      </c>
      <c r="G16" s="51">
        <v>212</v>
      </c>
      <c r="H16" s="206">
        <v>194</v>
      </c>
      <c r="I16" s="322"/>
      <c r="J16" s="160"/>
      <c r="K16" s="65"/>
      <c r="L16" s="49"/>
      <c r="M16" s="410"/>
      <c r="N16" s="52"/>
      <c r="O16" s="54">
        <v>4365</v>
      </c>
      <c r="P16" s="410">
        <v>16</v>
      </c>
      <c r="Q16" s="52">
        <v>18</v>
      </c>
      <c r="R16" s="23">
        <f t="shared" ref="R16:S31" si="13">P16+R15</f>
        <v>49</v>
      </c>
      <c r="S16" s="24">
        <f t="shared" si="13"/>
        <v>57</v>
      </c>
      <c r="T16" s="62"/>
      <c r="U16" s="62"/>
      <c r="V16" s="62"/>
      <c r="W16" s="114">
        <f t="shared" ca="1" si="6"/>
        <v>144478</v>
      </c>
      <c r="X16" s="115">
        <f ca="1">IFERROR(('Main Tab'!$D$10-W16)/'Main Tab'!$D$10,1)</f>
        <v>0.18653439034277736</v>
      </c>
      <c r="Y16" s="110"/>
      <c r="Z16" s="221">
        <v>4</v>
      </c>
      <c r="AA16" s="49"/>
      <c r="AB16" s="49"/>
      <c r="AC16" s="410"/>
      <c r="AD16" s="104"/>
      <c r="AE16" s="106"/>
      <c r="AF16" s="108"/>
      <c r="AI16" s="83">
        <f ca="1">B16</f>
        <v>43594.374999999993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16</v>
      </c>
      <c r="AQ16" s="81">
        <f t="shared" si="0"/>
        <v>18</v>
      </c>
      <c r="AR16" s="81">
        <f t="shared" si="1"/>
        <v>4365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212</v>
      </c>
      <c r="AX16" s="81">
        <f t="shared" si="3"/>
        <v>194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707</v>
      </c>
      <c r="BC16" s="81">
        <f t="shared" si="5"/>
        <v>194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43594.416666666657</v>
      </c>
      <c r="C17" s="205"/>
      <c r="D17" s="410">
        <v>706</v>
      </c>
      <c r="E17" s="410">
        <v>44</v>
      </c>
      <c r="F17" s="410">
        <v>1.8</v>
      </c>
      <c r="G17" s="51">
        <v>211</v>
      </c>
      <c r="H17" s="206">
        <v>198</v>
      </c>
      <c r="I17" s="322"/>
      <c r="J17" s="160"/>
      <c r="K17" s="65"/>
      <c r="L17" s="49"/>
      <c r="M17" s="410"/>
      <c r="N17" s="52"/>
      <c r="O17" s="54">
        <v>4411</v>
      </c>
      <c r="P17" s="410">
        <v>18</v>
      </c>
      <c r="Q17" s="52">
        <v>18</v>
      </c>
      <c r="R17" s="23">
        <f t="shared" si="13"/>
        <v>67</v>
      </c>
      <c r="S17" s="24">
        <f>Q17+S16</f>
        <v>75</v>
      </c>
      <c r="T17" s="62"/>
      <c r="U17" s="172"/>
      <c r="V17" s="62"/>
      <c r="W17" s="114">
        <f t="shared" ca="1" si="6"/>
        <v>144460</v>
      </c>
      <c r="X17" s="115">
        <f ca="1">IFERROR(('Main Tab'!$D$10-W17)/'Main Tab'!$D$10,1)</f>
        <v>0.18663573712895815</v>
      </c>
      <c r="Y17" s="110"/>
      <c r="Z17" s="221">
        <v>4</v>
      </c>
      <c r="AA17" s="49"/>
      <c r="AB17" s="49"/>
      <c r="AC17" s="410"/>
      <c r="AD17" s="104"/>
      <c r="AE17" s="106"/>
      <c r="AF17" s="108"/>
      <c r="AI17" s="83">
        <f t="shared" ref="AI17:AI37" ca="1" si="15">B17</f>
        <v>43594.416666666657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18</v>
      </c>
      <c r="AQ17" s="81">
        <f t="shared" si="0"/>
        <v>18</v>
      </c>
      <c r="AR17" s="81">
        <f t="shared" si="1"/>
        <v>4411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211</v>
      </c>
      <c r="AX17" s="81">
        <f t="shared" si="3"/>
        <v>198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706</v>
      </c>
      <c r="BC17" s="81">
        <f t="shared" si="5"/>
        <v>198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43594.458333333321</v>
      </c>
      <c r="C18" s="205"/>
      <c r="D18" s="410">
        <v>708</v>
      </c>
      <c r="E18" s="51">
        <v>44</v>
      </c>
      <c r="F18" s="410">
        <v>1.8</v>
      </c>
      <c r="G18" s="51">
        <v>221</v>
      </c>
      <c r="H18" s="206">
        <v>195</v>
      </c>
      <c r="I18" s="322"/>
      <c r="J18" s="160"/>
      <c r="K18" s="65"/>
      <c r="L18" s="49"/>
      <c r="M18" s="410"/>
      <c r="N18" s="52"/>
      <c r="O18" s="54">
        <v>4482</v>
      </c>
      <c r="P18" s="410">
        <v>16</v>
      </c>
      <c r="Q18" s="52">
        <v>20</v>
      </c>
      <c r="R18" s="23">
        <f t="shared" si="13"/>
        <v>83</v>
      </c>
      <c r="S18" s="24">
        <f t="shared" si="13"/>
        <v>95</v>
      </c>
      <c r="T18" s="62"/>
      <c r="U18" s="62"/>
      <c r="V18" s="62"/>
      <c r="W18" s="114">
        <f t="shared" ca="1" si="6"/>
        <v>144440</v>
      </c>
      <c r="X18" s="115">
        <f ca="1">IFERROR(('Main Tab'!$D$10-W18)/'Main Tab'!$D$10,1)</f>
        <v>0.18674834466915904</v>
      </c>
      <c r="Y18" s="110"/>
      <c r="Z18" s="221">
        <v>3</v>
      </c>
      <c r="AA18" s="49"/>
      <c r="AB18" s="49"/>
      <c r="AC18" s="410"/>
      <c r="AD18" s="104"/>
      <c r="AE18" s="106"/>
      <c r="AF18" s="108"/>
      <c r="AI18" s="83">
        <f t="shared" ca="1" si="15"/>
        <v>43594.458333333321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16</v>
      </c>
      <c r="AQ18" s="81">
        <f t="shared" si="0"/>
        <v>20</v>
      </c>
      <c r="AR18" s="81">
        <f t="shared" si="1"/>
        <v>4482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221</v>
      </c>
      <c r="AX18" s="81">
        <f t="shared" si="3"/>
        <v>195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708</v>
      </c>
      <c r="BC18" s="81">
        <f t="shared" si="5"/>
        <v>195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43594.499999999985</v>
      </c>
      <c r="C19" s="205"/>
      <c r="D19" s="410">
        <v>704</v>
      </c>
      <c r="E19" s="51">
        <v>44</v>
      </c>
      <c r="F19" s="410">
        <v>1.8</v>
      </c>
      <c r="G19" s="51">
        <v>222</v>
      </c>
      <c r="H19" s="206">
        <v>196</v>
      </c>
      <c r="I19" s="322"/>
      <c r="J19" s="160"/>
      <c r="K19" s="65"/>
      <c r="L19" s="49"/>
      <c r="M19" s="410"/>
      <c r="N19" s="52"/>
      <c r="O19" s="54">
        <v>4518</v>
      </c>
      <c r="P19" s="410">
        <v>16</v>
      </c>
      <c r="Q19" s="52">
        <v>20</v>
      </c>
      <c r="R19" s="23">
        <f t="shared" si="13"/>
        <v>99</v>
      </c>
      <c r="S19" s="24">
        <f t="shared" si="13"/>
        <v>115</v>
      </c>
      <c r="T19" s="62"/>
      <c r="U19" s="62"/>
      <c r="V19" s="62"/>
      <c r="W19" s="114">
        <f t="shared" ca="1" si="6"/>
        <v>144420</v>
      </c>
      <c r="X19" s="115">
        <f ca="1">IFERROR(('Main Tab'!$D$10-W19)/'Main Tab'!$D$10,1)</f>
        <v>0.18686095220935994</v>
      </c>
      <c r="Y19" s="110"/>
      <c r="Z19" s="221">
        <v>4</v>
      </c>
      <c r="AA19" s="49"/>
      <c r="AB19" s="49"/>
      <c r="AC19" s="410"/>
      <c r="AD19" s="104"/>
      <c r="AE19" s="106"/>
      <c r="AF19" s="108"/>
      <c r="AI19" s="83">
        <f t="shared" ca="1" si="15"/>
        <v>43594.499999999985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16</v>
      </c>
      <c r="AQ19" s="81">
        <f t="shared" si="0"/>
        <v>20</v>
      </c>
      <c r="AR19" s="81">
        <f t="shared" si="1"/>
        <v>4518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222</v>
      </c>
      <c r="AX19" s="81">
        <f t="shared" si="3"/>
        <v>196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704</v>
      </c>
      <c r="BC19" s="81">
        <f t="shared" si="5"/>
        <v>196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43594.54166666665</v>
      </c>
      <c r="C20" s="205"/>
      <c r="D20" s="410">
        <v>702</v>
      </c>
      <c r="E20" s="51">
        <v>44</v>
      </c>
      <c r="F20" s="410">
        <v>1.8</v>
      </c>
      <c r="G20" s="51">
        <v>220</v>
      </c>
      <c r="H20" s="206">
        <v>194</v>
      </c>
      <c r="I20" s="322"/>
      <c r="J20" s="160"/>
      <c r="K20" s="65"/>
      <c r="L20" s="49"/>
      <c r="M20" s="410"/>
      <c r="N20" s="52"/>
      <c r="O20" s="54">
        <v>4423</v>
      </c>
      <c r="P20" s="410">
        <v>16</v>
      </c>
      <c r="Q20" s="52">
        <v>17</v>
      </c>
      <c r="R20" s="23">
        <f t="shared" si="13"/>
        <v>115</v>
      </c>
      <c r="S20" s="24">
        <f t="shared" si="13"/>
        <v>132</v>
      </c>
      <c r="T20" s="62"/>
      <c r="U20" s="62"/>
      <c r="V20" s="62"/>
      <c r="W20" s="114">
        <f t="shared" ca="1" si="6"/>
        <v>144403</v>
      </c>
      <c r="X20" s="115">
        <f ca="1">IFERROR(('Main Tab'!$D$10-W20)/'Main Tab'!$D$10,1)</f>
        <v>0.18695666861853069</v>
      </c>
      <c r="Y20" s="110"/>
      <c r="Z20" s="221">
        <v>3</v>
      </c>
      <c r="AA20" s="49"/>
      <c r="AB20" s="49"/>
      <c r="AC20" s="410"/>
      <c r="AD20" s="104"/>
      <c r="AE20" s="106"/>
      <c r="AF20" s="108"/>
      <c r="AI20" s="83">
        <f t="shared" ca="1" si="15"/>
        <v>43594.54166666665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16</v>
      </c>
      <c r="AQ20" s="81">
        <f t="shared" si="0"/>
        <v>17</v>
      </c>
      <c r="AR20" s="81">
        <f t="shared" si="1"/>
        <v>4423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220</v>
      </c>
      <c r="AX20" s="81">
        <f t="shared" si="3"/>
        <v>194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702</v>
      </c>
      <c r="BC20" s="81">
        <f t="shared" si="5"/>
        <v>194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43594.583333333314</v>
      </c>
      <c r="C21" s="205"/>
      <c r="D21" s="410">
        <v>700</v>
      </c>
      <c r="E21" s="51">
        <v>44</v>
      </c>
      <c r="F21" s="410">
        <v>1.8</v>
      </c>
      <c r="G21" s="51">
        <v>213</v>
      </c>
      <c r="H21" s="206">
        <v>193</v>
      </c>
      <c r="I21" s="322"/>
      <c r="J21" s="160"/>
      <c r="K21" s="65"/>
      <c r="L21" s="49"/>
      <c r="M21" s="410"/>
      <c r="N21" s="52"/>
      <c r="O21" s="54">
        <v>4368</v>
      </c>
      <c r="P21" s="410">
        <v>15</v>
      </c>
      <c r="Q21" s="52">
        <v>18</v>
      </c>
      <c r="R21" s="23">
        <f t="shared" si="13"/>
        <v>130</v>
      </c>
      <c r="S21" s="24">
        <f t="shared" si="13"/>
        <v>150</v>
      </c>
      <c r="T21" s="62"/>
      <c r="U21" s="62"/>
      <c r="V21" s="62"/>
      <c r="W21" s="114">
        <f t="shared" ca="1" si="6"/>
        <v>144385</v>
      </c>
      <c r="X21" s="115">
        <f ca="1">IFERROR(('Main Tab'!$D$10-W21)/'Main Tab'!$D$10,1)</f>
        <v>0.18705801540471151</v>
      </c>
      <c r="Y21" s="110"/>
      <c r="Z21" s="221">
        <v>3</v>
      </c>
      <c r="AA21" s="49"/>
      <c r="AB21" s="49"/>
      <c r="AC21" s="410"/>
      <c r="AD21" s="104"/>
      <c r="AE21" s="106"/>
      <c r="AF21" s="108"/>
      <c r="AI21" s="83">
        <f t="shared" ca="1" si="15"/>
        <v>43594.583333333314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15</v>
      </c>
      <c r="AQ21" s="81">
        <f t="shared" si="0"/>
        <v>18</v>
      </c>
      <c r="AR21" s="81">
        <f t="shared" si="1"/>
        <v>4368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213</v>
      </c>
      <c r="AX21" s="81">
        <f t="shared" si="3"/>
        <v>193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700</v>
      </c>
      <c r="BC21" s="81">
        <f t="shared" si="5"/>
        <v>193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43594.624999999978</v>
      </c>
      <c r="C22" s="205"/>
      <c r="D22" s="410">
        <v>696</v>
      </c>
      <c r="E22" s="51">
        <v>44</v>
      </c>
      <c r="F22" s="410">
        <v>1.8</v>
      </c>
      <c r="G22" s="51">
        <v>219</v>
      </c>
      <c r="H22" s="206">
        <v>198</v>
      </c>
      <c r="I22" s="322"/>
      <c r="J22" s="160"/>
      <c r="K22" s="65"/>
      <c r="L22" s="49"/>
      <c r="M22" s="410"/>
      <c r="N22" s="52"/>
      <c r="O22" s="54">
        <v>4482</v>
      </c>
      <c r="P22" s="410">
        <v>16</v>
      </c>
      <c r="Q22" s="52">
        <v>21</v>
      </c>
      <c r="R22" s="23">
        <f t="shared" si="13"/>
        <v>146</v>
      </c>
      <c r="S22" s="24">
        <f t="shared" si="13"/>
        <v>171</v>
      </c>
      <c r="T22" s="62"/>
      <c r="U22" s="62"/>
      <c r="V22" s="62"/>
      <c r="W22" s="114">
        <f t="shared" ca="1" si="6"/>
        <v>144364</v>
      </c>
      <c r="X22" s="115">
        <f ca="1">IFERROR(('Main Tab'!$D$10-W22)/'Main Tab'!$D$10,1)</f>
        <v>0.18717625332192245</v>
      </c>
      <c r="Y22" s="110"/>
      <c r="Z22" s="221">
        <v>3</v>
      </c>
      <c r="AA22" s="49"/>
      <c r="AB22" s="49"/>
      <c r="AC22" s="410"/>
      <c r="AD22" s="104"/>
      <c r="AE22" s="106"/>
      <c r="AF22" s="108"/>
      <c r="AI22" s="83">
        <f t="shared" ca="1" si="15"/>
        <v>43594.624999999978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16</v>
      </c>
      <c r="AQ22" s="81">
        <f t="shared" si="0"/>
        <v>21</v>
      </c>
      <c r="AR22" s="81">
        <f t="shared" si="1"/>
        <v>4482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219</v>
      </c>
      <c r="AX22" s="81">
        <f t="shared" si="3"/>
        <v>198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696</v>
      </c>
      <c r="BC22" s="81">
        <f t="shared" si="5"/>
        <v>198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43594.666666666642</v>
      </c>
      <c r="C23" s="205"/>
      <c r="D23" s="410">
        <v>704</v>
      </c>
      <c r="E23" s="51">
        <v>44</v>
      </c>
      <c r="F23" s="410">
        <v>1.8</v>
      </c>
      <c r="G23" s="51">
        <v>183</v>
      </c>
      <c r="H23" s="206">
        <v>196</v>
      </c>
      <c r="I23" s="322"/>
      <c r="J23" s="160"/>
      <c r="K23" s="65"/>
      <c r="L23" s="49"/>
      <c r="M23" s="410"/>
      <c r="N23" s="52"/>
      <c r="O23" s="54">
        <v>4092</v>
      </c>
      <c r="P23" s="410">
        <v>16</v>
      </c>
      <c r="Q23" s="52">
        <v>20</v>
      </c>
      <c r="R23" s="23">
        <f t="shared" si="13"/>
        <v>162</v>
      </c>
      <c r="S23" s="24">
        <f t="shared" si="13"/>
        <v>191</v>
      </c>
      <c r="T23" s="62"/>
      <c r="U23" s="62"/>
      <c r="V23" s="62"/>
      <c r="W23" s="114">
        <f t="shared" ca="1" si="6"/>
        <v>144344</v>
      </c>
      <c r="X23" s="115">
        <f ca="1">IFERROR(('Main Tab'!$D$10-W23)/'Main Tab'!$D$10,1)</f>
        <v>0.18728886086212332</v>
      </c>
      <c r="Y23" s="110"/>
      <c r="Z23" s="221">
        <v>3</v>
      </c>
      <c r="AA23" s="49"/>
      <c r="AB23" s="49"/>
      <c r="AC23" s="410"/>
      <c r="AD23" s="104"/>
      <c r="AE23" s="106"/>
      <c r="AF23" s="108"/>
      <c r="AI23" s="83">
        <f t="shared" ca="1" si="15"/>
        <v>43594.666666666642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16</v>
      </c>
      <c r="AQ23" s="81">
        <f t="shared" si="0"/>
        <v>20</v>
      </c>
      <c r="AR23" s="81">
        <f t="shared" si="1"/>
        <v>4092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183</v>
      </c>
      <c r="AX23" s="81">
        <f t="shared" si="3"/>
        <v>196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704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43594.708333333307</v>
      </c>
      <c r="C24" s="205"/>
      <c r="D24" s="410">
        <v>692</v>
      </c>
      <c r="E24" s="51">
        <v>44</v>
      </c>
      <c r="F24" s="410">
        <v>1.8</v>
      </c>
      <c r="G24" s="51">
        <v>215</v>
      </c>
      <c r="H24" s="206">
        <v>199</v>
      </c>
      <c r="I24" s="322"/>
      <c r="J24" s="160"/>
      <c r="K24" s="65"/>
      <c r="L24" s="49"/>
      <c r="M24" s="410"/>
      <c r="N24" s="52"/>
      <c r="O24" s="54">
        <v>4415</v>
      </c>
      <c r="P24" s="410">
        <v>16</v>
      </c>
      <c r="Q24" s="52">
        <v>19</v>
      </c>
      <c r="R24" s="23">
        <f t="shared" si="13"/>
        <v>178</v>
      </c>
      <c r="S24" s="24">
        <f t="shared" si="13"/>
        <v>210</v>
      </c>
      <c r="T24" s="62"/>
      <c r="U24" s="62"/>
      <c r="V24" s="62"/>
      <c r="W24" s="114">
        <f t="shared" ca="1" si="6"/>
        <v>144325</v>
      </c>
      <c r="X24" s="115">
        <f ca="1">IFERROR(('Main Tab'!$D$10-W24)/'Main Tab'!$D$10,1)</f>
        <v>0.18739583802531418</v>
      </c>
      <c r="Y24" s="110"/>
      <c r="Z24" s="221">
        <v>4</v>
      </c>
      <c r="AA24" s="49"/>
      <c r="AB24" s="49"/>
      <c r="AC24" s="410"/>
      <c r="AD24" s="104"/>
      <c r="AE24" s="106"/>
      <c r="AF24" s="108"/>
      <c r="AI24" s="83">
        <f t="shared" ca="1" si="15"/>
        <v>43594.708333333307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16</v>
      </c>
      <c r="AQ24" s="81">
        <f t="shared" si="0"/>
        <v>19</v>
      </c>
      <c r="AR24" s="81">
        <f t="shared" si="1"/>
        <v>4415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215</v>
      </c>
      <c r="AX24" s="81">
        <f t="shared" si="3"/>
        <v>199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692</v>
      </c>
      <c r="BC24" s="81">
        <f t="shared" si="5"/>
        <v>199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43594.749999999971</v>
      </c>
      <c r="C25" s="205"/>
      <c r="D25" s="410">
        <v>697</v>
      </c>
      <c r="E25" s="51">
        <v>44</v>
      </c>
      <c r="F25" s="410">
        <v>1.8</v>
      </c>
      <c r="G25" s="51">
        <v>210</v>
      </c>
      <c r="H25" s="206">
        <v>201</v>
      </c>
      <c r="I25" s="322"/>
      <c r="J25" s="160"/>
      <c r="K25" s="65"/>
      <c r="L25" s="49"/>
      <c r="M25" s="410"/>
      <c r="N25" s="52"/>
      <c r="O25" s="54">
        <v>4345</v>
      </c>
      <c r="P25" s="410">
        <v>16</v>
      </c>
      <c r="Q25" s="52">
        <v>20</v>
      </c>
      <c r="R25" s="23">
        <f t="shared" si="13"/>
        <v>194</v>
      </c>
      <c r="S25" s="24">
        <f t="shared" si="13"/>
        <v>230</v>
      </c>
      <c r="T25" s="62"/>
      <c r="U25" s="62"/>
      <c r="V25" s="62"/>
      <c r="W25" s="114">
        <f t="shared" ca="1" si="6"/>
        <v>144305</v>
      </c>
      <c r="X25" s="115">
        <f ca="1">IFERROR(('Main Tab'!$D$10-W25)/'Main Tab'!$D$10,1)</f>
        <v>0.18750844556551508</v>
      </c>
      <c r="Y25" s="110"/>
      <c r="Z25" s="221">
        <v>4</v>
      </c>
      <c r="AA25" s="49"/>
      <c r="AB25" s="49"/>
      <c r="AC25" s="410"/>
      <c r="AD25" s="104"/>
      <c r="AE25" s="106"/>
      <c r="AF25" s="108"/>
      <c r="AI25" s="83">
        <f t="shared" ca="1" si="15"/>
        <v>43594.749999999971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16</v>
      </c>
      <c r="AQ25" s="81">
        <f t="shared" si="0"/>
        <v>20</v>
      </c>
      <c r="AR25" s="81">
        <f t="shared" si="1"/>
        <v>4345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210</v>
      </c>
      <c r="AX25" s="81">
        <f t="shared" si="3"/>
        <v>201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697</v>
      </c>
      <c r="BC25" s="81">
        <f t="shared" si="5"/>
        <v>201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43594.791666666635</v>
      </c>
      <c r="C26" s="205"/>
      <c r="D26" s="410">
        <v>700</v>
      </c>
      <c r="E26" s="51">
        <v>44</v>
      </c>
      <c r="F26" s="410">
        <v>1.8</v>
      </c>
      <c r="G26" s="51">
        <v>221</v>
      </c>
      <c r="H26" s="206">
        <v>198</v>
      </c>
      <c r="I26" s="322"/>
      <c r="J26" s="160"/>
      <c r="K26" s="65"/>
      <c r="L26" s="49"/>
      <c r="M26" s="410"/>
      <c r="N26" s="52"/>
      <c r="O26" s="54">
        <v>4510</v>
      </c>
      <c r="P26" s="410">
        <v>15</v>
      </c>
      <c r="Q26" s="52">
        <v>22</v>
      </c>
      <c r="R26" s="23">
        <f t="shared" si="13"/>
        <v>209</v>
      </c>
      <c r="S26" s="24">
        <f t="shared" si="13"/>
        <v>252</v>
      </c>
      <c r="T26" s="62"/>
      <c r="U26" s="62"/>
      <c r="V26" s="62"/>
      <c r="W26" s="114">
        <f t="shared" ca="1" si="6"/>
        <v>144283</v>
      </c>
      <c r="X26" s="115">
        <f ca="1">IFERROR(('Main Tab'!$D$10-W26)/'Main Tab'!$D$10,1)</f>
        <v>0.18763231385973606</v>
      </c>
      <c r="Y26" s="110"/>
      <c r="Z26" s="221">
        <v>3</v>
      </c>
      <c r="AA26" s="49">
        <v>8350611</v>
      </c>
      <c r="AB26" s="49" t="s">
        <v>170</v>
      </c>
      <c r="AC26" s="410">
        <v>185.64</v>
      </c>
      <c r="AD26" s="104" t="s">
        <v>171</v>
      </c>
      <c r="AE26" s="106">
        <v>48</v>
      </c>
      <c r="AF26" s="108">
        <v>5.0000000000000001E-3</v>
      </c>
      <c r="AI26" s="83">
        <f t="shared" ca="1" si="15"/>
        <v>43594.791666666635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15</v>
      </c>
      <c r="AQ26" s="81">
        <f t="shared" si="0"/>
        <v>22</v>
      </c>
      <c r="AR26" s="81">
        <f t="shared" si="1"/>
        <v>4510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221</v>
      </c>
      <c r="AX26" s="81">
        <f t="shared" si="3"/>
        <v>198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700</v>
      </c>
      <c r="BC26" s="81">
        <f t="shared" si="5"/>
        <v>198</v>
      </c>
      <c r="BD26" s="81">
        <f t="shared" si="10"/>
        <v>5.0000000000000001E-3</v>
      </c>
      <c r="BE26" s="81">
        <f t="shared" si="11"/>
        <v>48</v>
      </c>
      <c r="BF26" s="84" t="str">
        <f t="shared" si="12"/>
        <v>Ticket No: 8350611 185.64 bbls sold</v>
      </c>
    </row>
    <row r="27" spans="2:58" x14ac:dyDescent="0.25">
      <c r="B27" s="189">
        <f t="shared" ca="1" si="14"/>
        <v>43594.833333333299</v>
      </c>
      <c r="C27" s="205"/>
      <c r="D27" s="410">
        <v>695</v>
      </c>
      <c r="E27" s="51">
        <v>44</v>
      </c>
      <c r="F27" s="410">
        <v>1.8</v>
      </c>
      <c r="G27" s="51">
        <v>186</v>
      </c>
      <c r="H27" s="206">
        <v>197</v>
      </c>
      <c r="I27" s="322"/>
      <c r="J27" s="160"/>
      <c r="K27" s="65"/>
      <c r="L27" s="49"/>
      <c r="M27" s="410"/>
      <c r="N27" s="52"/>
      <c r="O27" s="54">
        <v>4139</v>
      </c>
      <c r="P27" s="410">
        <v>16</v>
      </c>
      <c r="Q27" s="52">
        <v>22</v>
      </c>
      <c r="R27" s="23">
        <f t="shared" si="13"/>
        <v>225</v>
      </c>
      <c r="S27" s="24">
        <f t="shared" si="13"/>
        <v>274</v>
      </c>
      <c r="T27" s="62"/>
      <c r="U27" s="62"/>
      <c r="V27" s="62"/>
      <c r="W27" s="114">
        <f t="shared" ca="1" si="6"/>
        <v>144261</v>
      </c>
      <c r="X27" s="115">
        <f ca="1">IFERROR(('Main Tab'!$D$10-W27)/'Main Tab'!$D$10,1)</f>
        <v>0.18775618215395704</v>
      </c>
      <c r="Y27" s="110"/>
      <c r="Z27" s="221">
        <v>3</v>
      </c>
      <c r="AA27" s="49"/>
      <c r="AB27" s="49"/>
      <c r="AC27" s="410"/>
      <c r="AD27" s="104"/>
      <c r="AE27" s="106"/>
      <c r="AF27" s="108"/>
      <c r="AI27" s="83">
        <f t="shared" ca="1" si="15"/>
        <v>43594.833333333299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16</v>
      </c>
      <c r="AQ27" s="81">
        <f t="shared" si="0"/>
        <v>22</v>
      </c>
      <c r="AR27" s="81">
        <f t="shared" si="1"/>
        <v>4139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186</v>
      </c>
      <c r="AX27" s="81">
        <f t="shared" si="3"/>
        <v>197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695</v>
      </c>
      <c r="BC27" s="81">
        <f t="shared" si="5"/>
        <v>197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43594.874999999964</v>
      </c>
      <c r="C28" s="205"/>
      <c r="D28" s="410">
        <v>694</v>
      </c>
      <c r="E28" s="51">
        <v>44</v>
      </c>
      <c r="F28" s="410">
        <v>1.8</v>
      </c>
      <c r="G28" s="51">
        <v>200</v>
      </c>
      <c r="H28" s="206">
        <v>197</v>
      </c>
      <c r="I28" s="322"/>
      <c r="J28" s="160"/>
      <c r="K28" s="65"/>
      <c r="L28" s="49"/>
      <c r="M28" s="410"/>
      <c r="N28" s="52"/>
      <c r="O28" s="54">
        <v>4211</v>
      </c>
      <c r="P28" s="410">
        <v>16</v>
      </c>
      <c r="Q28" s="52">
        <v>19</v>
      </c>
      <c r="R28" s="23">
        <f t="shared" si="13"/>
        <v>241</v>
      </c>
      <c r="S28" s="24">
        <f t="shared" si="13"/>
        <v>293</v>
      </c>
      <c r="T28" s="62"/>
      <c r="U28" s="62"/>
      <c r="V28" s="62"/>
      <c r="W28" s="114">
        <f t="shared" ca="1" si="6"/>
        <v>144242</v>
      </c>
      <c r="X28" s="115">
        <f ca="1">IFERROR(('Main Tab'!$D$10-W28)/'Main Tab'!$D$10,1)</f>
        <v>0.18786315931714787</v>
      </c>
      <c r="Y28" s="110"/>
      <c r="Z28" s="221">
        <v>3</v>
      </c>
      <c r="AA28" s="49"/>
      <c r="AB28" s="49"/>
      <c r="AC28" s="410"/>
      <c r="AD28" s="104"/>
      <c r="AE28" s="106"/>
      <c r="AF28" s="108"/>
      <c r="AI28" s="83">
        <f t="shared" ca="1" si="15"/>
        <v>43594.874999999964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16</v>
      </c>
      <c r="AQ28" s="81">
        <f t="shared" si="0"/>
        <v>19</v>
      </c>
      <c r="AR28" s="81">
        <f t="shared" si="1"/>
        <v>4211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200</v>
      </c>
      <c r="AX28" s="81">
        <f t="shared" si="3"/>
        <v>197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694</v>
      </c>
      <c r="BC28" s="81">
        <f t="shared" si="5"/>
        <v>197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43594.916666666628</v>
      </c>
      <c r="C29" s="205"/>
      <c r="D29" s="410">
        <v>693</v>
      </c>
      <c r="E29" s="51">
        <v>44</v>
      </c>
      <c r="F29" s="410">
        <v>1.8</v>
      </c>
      <c r="G29" s="51">
        <v>203</v>
      </c>
      <c r="H29" s="206">
        <v>197</v>
      </c>
      <c r="I29" s="322"/>
      <c r="J29" s="160"/>
      <c r="K29" s="65"/>
      <c r="L29" s="49"/>
      <c r="M29" s="410"/>
      <c r="N29" s="52"/>
      <c r="O29" s="54">
        <v>4297</v>
      </c>
      <c r="P29" s="410">
        <v>16</v>
      </c>
      <c r="Q29" s="52">
        <v>20</v>
      </c>
      <c r="R29" s="23">
        <f t="shared" si="13"/>
        <v>257</v>
      </c>
      <c r="S29" s="24">
        <f t="shared" si="13"/>
        <v>313</v>
      </c>
      <c r="T29" s="62"/>
      <c r="U29" s="62"/>
      <c r="V29" s="62"/>
      <c r="W29" s="114">
        <f t="shared" ca="1" si="6"/>
        <v>144222</v>
      </c>
      <c r="X29" s="115">
        <f ca="1">IFERROR(('Main Tab'!$D$10-W29)/'Main Tab'!$D$10,1)</f>
        <v>0.18797576685734876</v>
      </c>
      <c r="Y29" s="110"/>
      <c r="Z29" s="221">
        <v>4</v>
      </c>
      <c r="AA29" s="49"/>
      <c r="AB29" s="49"/>
      <c r="AC29" s="410"/>
      <c r="AD29" s="104"/>
      <c r="AE29" s="106"/>
      <c r="AF29" s="108"/>
      <c r="AI29" s="83">
        <f t="shared" ca="1" si="15"/>
        <v>43594.916666666628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16</v>
      </c>
      <c r="AQ29" s="81">
        <f t="shared" si="0"/>
        <v>20</v>
      </c>
      <c r="AR29" s="81">
        <f t="shared" si="1"/>
        <v>4297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203</v>
      </c>
      <c r="AX29" s="81">
        <f t="shared" si="3"/>
        <v>197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693</v>
      </c>
      <c r="BC29" s="81">
        <f t="shared" si="5"/>
        <v>197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43594.958333333292</v>
      </c>
      <c r="C30" s="205"/>
      <c r="D30" s="410">
        <v>692</v>
      </c>
      <c r="E30" s="51">
        <v>44</v>
      </c>
      <c r="F30" s="410">
        <v>1.8</v>
      </c>
      <c r="G30" s="51">
        <v>195</v>
      </c>
      <c r="H30" s="206">
        <v>198</v>
      </c>
      <c r="I30" s="322"/>
      <c r="J30" s="160"/>
      <c r="K30" s="65"/>
      <c r="L30" s="49"/>
      <c r="M30" s="410"/>
      <c r="N30" s="52"/>
      <c r="O30" s="54">
        <v>4261</v>
      </c>
      <c r="P30" s="410">
        <v>16</v>
      </c>
      <c r="Q30" s="52">
        <v>17</v>
      </c>
      <c r="R30" s="23">
        <f t="shared" si="13"/>
        <v>273</v>
      </c>
      <c r="S30" s="24">
        <f t="shared" si="13"/>
        <v>330</v>
      </c>
      <c r="T30" s="62"/>
      <c r="U30" s="62"/>
      <c r="V30" s="62"/>
      <c r="W30" s="114">
        <f t="shared" ca="1" si="6"/>
        <v>144205</v>
      </c>
      <c r="X30" s="115">
        <f ca="1">IFERROR(('Main Tab'!$D$10-W30)/'Main Tab'!$D$10,1)</f>
        <v>0.18807148326651951</v>
      </c>
      <c r="Y30" s="110"/>
      <c r="Z30" s="221">
        <v>3</v>
      </c>
      <c r="AA30" s="49"/>
      <c r="AB30" s="49"/>
      <c r="AC30" s="410"/>
      <c r="AD30" s="104"/>
      <c r="AE30" s="106"/>
      <c r="AF30" s="108"/>
      <c r="AI30" s="83">
        <f t="shared" ca="1" si="15"/>
        <v>43594.958333333292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16</v>
      </c>
      <c r="AQ30" s="81">
        <f t="shared" si="0"/>
        <v>17</v>
      </c>
      <c r="AR30" s="81">
        <f t="shared" si="1"/>
        <v>4261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195</v>
      </c>
      <c r="AX30" s="81">
        <f t="shared" si="3"/>
        <v>198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692</v>
      </c>
      <c r="BC30" s="81">
        <f t="shared" si="5"/>
        <v>198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43594.999999999956</v>
      </c>
      <c r="C31" s="205"/>
      <c r="D31" s="410">
        <v>690</v>
      </c>
      <c r="E31" s="51">
        <v>44</v>
      </c>
      <c r="F31" s="410">
        <v>1.8</v>
      </c>
      <c r="G31" s="51">
        <v>197</v>
      </c>
      <c r="H31" s="206">
        <v>199</v>
      </c>
      <c r="I31" s="322"/>
      <c r="J31" s="160"/>
      <c r="K31" s="65"/>
      <c r="L31" s="49"/>
      <c r="M31" s="410"/>
      <c r="N31" s="52"/>
      <c r="O31" s="54">
        <v>4274</v>
      </c>
      <c r="P31" s="410">
        <v>15</v>
      </c>
      <c r="Q31" s="52">
        <v>19</v>
      </c>
      <c r="R31" s="23">
        <f t="shared" si="13"/>
        <v>288</v>
      </c>
      <c r="S31" s="24">
        <f t="shared" si="13"/>
        <v>349</v>
      </c>
      <c r="T31" s="62"/>
      <c r="U31" s="62"/>
      <c r="V31" s="62"/>
      <c r="W31" s="114">
        <f t="shared" ca="1" si="6"/>
        <v>144186</v>
      </c>
      <c r="X31" s="115">
        <f ca="1">IFERROR(('Main Tab'!$D$10-W31)/'Main Tab'!$D$10,1)</f>
        <v>0.18817846042971037</v>
      </c>
      <c r="Y31" s="110"/>
      <c r="Z31" s="221">
        <v>3</v>
      </c>
      <c r="AA31" s="49"/>
      <c r="AB31" s="49"/>
      <c r="AC31" s="410"/>
      <c r="AD31" s="104"/>
      <c r="AE31" s="106"/>
      <c r="AF31" s="108"/>
      <c r="AI31" s="83">
        <f t="shared" ca="1" si="15"/>
        <v>43594.999999999956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15</v>
      </c>
      <c r="AQ31" s="81">
        <f t="shared" si="0"/>
        <v>19</v>
      </c>
      <c r="AR31" s="81">
        <f t="shared" si="1"/>
        <v>4274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197</v>
      </c>
      <c r="AX31" s="81">
        <f t="shared" si="3"/>
        <v>199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690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43595.041666666621</v>
      </c>
      <c r="C32" s="205"/>
      <c r="D32" s="410">
        <v>689</v>
      </c>
      <c r="E32" s="51">
        <v>44</v>
      </c>
      <c r="F32" s="410">
        <v>1.8</v>
      </c>
      <c r="G32" s="51">
        <v>199</v>
      </c>
      <c r="H32" s="206">
        <v>199</v>
      </c>
      <c r="I32" s="322"/>
      <c r="J32" s="160"/>
      <c r="K32" s="65"/>
      <c r="L32" s="49"/>
      <c r="M32" s="410"/>
      <c r="N32" s="52"/>
      <c r="O32" s="54">
        <v>4296</v>
      </c>
      <c r="P32" s="410">
        <v>16</v>
      </c>
      <c r="Q32" s="52">
        <v>20</v>
      </c>
      <c r="R32" s="23">
        <f t="shared" ref="R32:S37" si="16">P32+R31</f>
        <v>304</v>
      </c>
      <c r="S32" s="24">
        <f t="shared" si="16"/>
        <v>369</v>
      </c>
      <c r="T32" s="62"/>
      <c r="U32" s="62"/>
      <c r="V32" s="62"/>
      <c r="W32" s="114">
        <f t="shared" ca="1" si="6"/>
        <v>144166</v>
      </c>
      <c r="X32" s="115">
        <f ca="1">IFERROR(('Main Tab'!$D$10-W32)/'Main Tab'!$D$10,1)</f>
        <v>0.18829106796991127</v>
      </c>
      <c r="Y32" s="110"/>
      <c r="Z32" s="221">
        <v>3</v>
      </c>
      <c r="AA32" s="49"/>
      <c r="AB32" s="49"/>
      <c r="AC32" s="410"/>
      <c r="AD32" s="104"/>
      <c r="AE32" s="106"/>
      <c r="AF32" s="108"/>
      <c r="AI32" s="83">
        <f t="shared" ca="1" si="15"/>
        <v>43595.041666666621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16</v>
      </c>
      <c r="AQ32" s="81">
        <f t="shared" si="0"/>
        <v>20</v>
      </c>
      <c r="AR32" s="81">
        <f t="shared" si="1"/>
        <v>4296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199</v>
      </c>
      <c r="AX32" s="81">
        <f t="shared" si="3"/>
        <v>199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689</v>
      </c>
      <c r="BC32" s="81">
        <f t="shared" si="5"/>
        <v>199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43595.083333333285</v>
      </c>
      <c r="C33" s="205"/>
      <c r="D33" s="410">
        <v>690</v>
      </c>
      <c r="E33" s="51">
        <v>44</v>
      </c>
      <c r="F33" s="410">
        <v>1.8</v>
      </c>
      <c r="G33" s="51">
        <v>208</v>
      </c>
      <c r="H33" s="206">
        <v>193</v>
      </c>
      <c r="I33" s="322"/>
      <c r="J33" s="160"/>
      <c r="K33" s="65"/>
      <c r="L33" s="49"/>
      <c r="M33" s="410"/>
      <c r="N33" s="52"/>
      <c r="O33" s="54">
        <v>4306</v>
      </c>
      <c r="P33" s="410">
        <v>15</v>
      </c>
      <c r="Q33" s="52">
        <v>18</v>
      </c>
      <c r="R33" s="23">
        <f t="shared" si="16"/>
        <v>319</v>
      </c>
      <c r="S33" s="24">
        <f t="shared" si="16"/>
        <v>387</v>
      </c>
      <c r="T33" s="62"/>
      <c r="U33" s="62"/>
      <c r="V33" s="62"/>
      <c r="W33" s="114">
        <f t="shared" ca="1" si="6"/>
        <v>144148</v>
      </c>
      <c r="X33" s="115">
        <f ca="1">IFERROR(('Main Tab'!$D$10-W33)/'Main Tab'!$D$10,1)</f>
        <v>0.18839241475609206</v>
      </c>
      <c r="Y33" s="110" t="s">
        <v>345</v>
      </c>
      <c r="Z33" s="221">
        <v>3</v>
      </c>
      <c r="AA33" s="49"/>
      <c r="AB33" s="49"/>
      <c r="AC33" s="410"/>
      <c r="AD33" s="104"/>
      <c r="AE33" s="106"/>
      <c r="AF33" s="108"/>
      <c r="AI33" s="83">
        <f t="shared" ca="1" si="15"/>
        <v>43595.083333333285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acc-140113</v>
      </c>
      <c r="AP33" s="81">
        <f t="shared" si="0"/>
        <v>15</v>
      </c>
      <c r="AQ33" s="81">
        <f t="shared" si="0"/>
        <v>18</v>
      </c>
      <c r="AR33" s="81">
        <f t="shared" si="1"/>
        <v>4306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208</v>
      </c>
      <c r="AX33" s="81">
        <f t="shared" si="3"/>
        <v>193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690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43595.124999999949</v>
      </c>
      <c r="C34" s="205"/>
      <c r="D34" s="410">
        <v>690</v>
      </c>
      <c r="E34" s="51">
        <v>44</v>
      </c>
      <c r="F34" s="410">
        <v>1.8</v>
      </c>
      <c r="G34" s="51">
        <v>210</v>
      </c>
      <c r="H34" s="206">
        <v>194</v>
      </c>
      <c r="I34" s="322"/>
      <c r="J34" s="160"/>
      <c r="K34" s="65"/>
      <c r="L34" s="49"/>
      <c r="M34" s="410"/>
      <c r="N34" s="52"/>
      <c r="O34" s="54">
        <v>4337</v>
      </c>
      <c r="P34" s="410">
        <v>16</v>
      </c>
      <c r="Q34" s="52">
        <v>20</v>
      </c>
      <c r="R34" s="23">
        <f t="shared" si="16"/>
        <v>335</v>
      </c>
      <c r="S34" s="24">
        <f t="shared" si="16"/>
        <v>407</v>
      </c>
      <c r="T34" s="62"/>
      <c r="U34" s="62"/>
      <c r="V34" s="62"/>
      <c r="W34" s="114">
        <f t="shared" ca="1" si="6"/>
        <v>144128</v>
      </c>
      <c r="X34" s="115">
        <f ca="1">IFERROR(('Main Tab'!$D$10-W34)/'Main Tab'!$D$10,1)</f>
        <v>0.18850502229629296</v>
      </c>
      <c r="Y34" s="110" t="s">
        <v>346</v>
      </c>
      <c r="Z34" s="221">
        <v>4</v>
      </c>
      <c r="AA34" s="49"/>
      <c r="AB34" s="49"/>
      <c r="AC34" s="410"/>
      <c r="AD34" s="104"/>
      <c r="AE34" s="106"/>
      <c r="AF34" s="108"/>
      <c r="AI34" s="83">
        <f t="shared" ca="1" si="15"/>
        <v>43595.124999999949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 1-4  9.95bbls</v>
      </c>
      <c r="AP34" s="81">
        <f t="shared" si="0"/>
        <v>16</v>
      </c>
      <c r="AQ34" s="81">
        <f t="shared" si="0"/>
        <v>20</v>
      </c>
      <c r="AR34" s="81">
        <f t="shared" si="1"/>
        <v>4337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210</v>
      </c>
      <c r="AX34" s="81">
        <f t="shared" si="3"/>
        <v>194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690</v>
      </c>
      <c r="BC34" s="81">
        <f t="shared" si="5"/>
        <v>194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43595.166666666613</v>
      </c>
      <c r="C35" s="205"/>
      <c r="D35" s="410">
        <v>693</v>
      </c>
      <c r="E35" s="51">
        <v>44</v>
      </c>
      <c r="F35" s="410">
        <v>1.8</v>
      </c>
      <c r="G35" s="51">
        <v>224</v>
      </c>
      <c r="H35" s="206">
        <v>197</v>
      </c>
      <c r="I35" s="322"/>
      <c r="J35" s="160"/>
      <c r="K35" s="65"/>
      <c r="L35" s="49"/>
      <c r="M35" s="410"/>
      <c r="N35" s="52"/>
      <c r="O35" s="54">
        <v>4510</v>
      </c>
      <c r="P35" s="410">
        <v>17</v>
      </c>
      <c r="Q35" s="52">
        <v>18</v>
      </c>
      <c r="R35" s="23">
        <f t="shared" si="16"/>
        <v>352</v>
      </c>
      <c r="S35" s="24">
        <f t="shared" si="16"/>
        <v>425</v>
      </c>
      <c r="T35" s="62"/>
      <c r="U35" s="62"/>
      <c r="V35" s="62"/>
      <c r="W35" s="114">
        <f t="shared" ca="1" si="6"/>
        <v>144110</v>
      </c>
      <c r="X35" s="115">
        <f ca="1">IFERROR(('Main Tab'!$D$10-W35)/'Main Tab'!$D$10,1)</f>
        <v>0.18860636908247377</v>
      </c>
      <c r="Y35" s="110" t="s">
        <v>347</v>
      </c>
      <c r="Z35" s="221">
        <v>4</v>
      </c>
      <c r="AA35" s="49"/>
      <c r="AB35" s="49"/>
      <c r="AC35" s="410"/>
      <c r="AD35" s="104"/>
      <c r="AE35" s="106"/>
      <c r="AF35" s="108"/>
      <c r="AI35" s="83">
        <f t="shared" ca="1" si="15"/>
        <v>43595.166666666613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ot2= 6-7  183.15bbls</v>
      </c>
      <c r="AP35" s="81">
        <f t="shared" si="0"/>
        <v>17</v>
      </c>
      <c r="AQ35" s="81">
        <f t="shared" si="0"/>
        <v>18</v>
      </c>
      <c r="AR35" s="81">
        <f t="shared" si="1"/>
        <v>4510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224</v>
      </c>
      <c r="AX35" s="81">
        <f t="shared" si="3"/>
        <v>197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693</v>
      </c>
      <c r="BC35" s="81">
        <f t="shared" si="5"/>
        <v>197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43595.208333333278</v>
      </c>
      <c r="C36" s="205"/>
      <c r="D36" s="410">
        <v>695</v>
      </c>
      <c r="E36" s="410">
        <v>44</v>
      </c>
      <c r="F36" s="410">
        <v>1.8</v>
      </c>
      <c r="G36" s="51">
        <v>216</v>
      </c>
      <c r="H36" s="206">
        <v>197</v>
      </c>
      <c r="I36" s="322"/>
      <c r="J36" s="160"/>
      <c r="K36" s="65"/>
      <c r="L36" s="49"/>
      <c r="M36" s="410"/>
      <c r="N36" s="52"/>
      <c r="O36" s="54">
        <v>4432</v>
      </c>
      <c r="P36" s="410">
        <v>16</v>
      </c>
      <c r="Q36" s="52">
        <v>17</v>
      </c>
      <c r="R36" s="23">
        <f t="shared" si="16"/>
        <v>368</v>
      </c>
      <c r="S36" s="24">
        <f t="shared" si="16"/>
        <v>442</v>
      </c>
      <c r="T36" s="62"/>
      <c r="U36" s="62"/>
      <c r="V36" s="62"/>
      <c r="W36" s="114">
        <f t="shared" ca="1" si="6"/>
        <v>144093</v>
      </c>
      <c r="X36" s="115">
        <f ca="1">IFERROR(('Main Tab'!$D$10-W36)/'Main Tab'!$D$10,1)</f>
        <v>0.18870208549164452</v>
      </c>
      <c r="Y36" s="110" t="s">
        <v>348</v>
      </c>
      <c r="Z36" s="221">
        <v>3</v>
      </c>
      <c r="AA36" s="49"/>
      <c r="AB36" s="49"/>
      <c r="AC36" s="410"/>
      <c r="AD36" s="104"/>
      <c r="AE36" s="106"/>
      <c r="AF36" s="108"/>
      <c r="AI36" s="83">
        <f t="shared" ca="1" si="15"/>
        <v>43595.208333333278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pumped=609</v>
      </c>
      <c r="AP36" s="81">
        <f t="shared" si="0"/>
        <v>16</v>
      </c>
      <c r="AQ36" s="81">
        <f t="shared" si="0"/>
        <v>17</v>
      </c>
      <c r="AR36" s="81">
        <f t="shared" si="1"/>
        <v>4432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216</v>
      </c>
      <c r="AX36" s="81">
        <f t="shared" si="3"/>
        <v>197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695</v>
      </c>
      <c r="BC36" s="81">
        <f t="shared" si="5"/>
        <v>197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43595.249999999942</v>
      </c>
      <c r="C37" s="207"/>
      <c r="D37" s="208">
        <v>691</v>
      </c>
      <c r="E37" s="209">
        <v>44</v>
      </c>
      <c r="F37" s="208">
        <v>1.8</v>
      </c>
      <c r="G37" s="209">
        <v>208</v>
      </c>
      <c r="H37" s="216">
        <v>200</v>
      </c>
      <c r="I37" s="323"/>
      <c r="J37" s="161"/>
      <c r="K37" s="66"/>
      <c r="L37" s="55"/>
      <c r="M37" s="411"/>
      <c r="N37" s="58"/>
      <c r="O37" s="60">
        <v>4386</v>
      </c>
      <c r="P37" s="411">
        <v>17</v>
      </c>
      <c r="Q37" s="58">
        <v>21</v>
      </c>
      <c r="R37" s="25">
        <f t="shared" si="16"/>
        <v>385</v>
      </c>
      <c r="S37" s="26">
        <f t="shared" si="16"/>
        <v>463</v>
      </c>
      <c r="T37" s="63"/>
      <c r="U37" s="63"/>
      <c r="V37" s="63"/>
      <c r="W37" s="116">
        <f t="shared" ca="1" si="6"/>
        <v>144072</v>
      </c>
      <c r="X37" s="117">
        <f ca="1">IFERROR(('Main Tab'!$D$10-W37)/'Main Tab'!$D$10,1)</f>
        <v>0.18882032340885546</v>
      </c>
      <c r="Y37" s="111"/>
      <c r="Z37" s="222">
        <v>3</v>
      </c>
      <c r="AA37" s="55"/>
      <c r="AB37" s="55"/>
      <c r="AC37" s="411"/>
      <c r="AD37" s="105"/>
      <c r="AE37" s="107"/>
      <c r="AF37" s="109"/>
      <c r="AI37" s="85">
        <f t="shared" ca="1" si="15"/>
        <v>43595.249999999942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17</v>
      </c>
      <c r="AQ37" s="86">
        <f t="shared" si="0"/>
        <v>21</v>
      </c>
      <c r="AR37" s="86">
        <f t="shared" si="1"/>
        <v>4386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208</v>
      </c>
      <c r="AX37" s="86">
        <f t="shared" si="3"/>
        <v>200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691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12" t="s">
        <v>7</v>
      </c>
      <c r="D40" s="412" t="s">
        <v>117</v>
      </c>
      <c r="E40" s="412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14"/>
      <c r="E41" s="414"/>
      <c r="F41" s="622"/>
      <c r="G41" s="622"/>
      <c r="H41" s="623"/>
    </row>
    <row r="42" spans="2:58" x14ac:dyDescent="0.25">
      <c r="B42" s="54"/>
      <c r="C42" s="147"/>
      <c r="D42" s="410"/>
      <c r="E42" s="410"/>
      <c r="F42" s="612"/>
      <c r="G42" s="612"/>
      <c r="H42" s="613"/>
    </row>
    <row r="43" spans="2:58" x14ac:dyDescent="0.25">
      <c r="B43" s="54"/>
      <c r="C43" s="147"/>
      <c r="D43" s="410"/>
      <c r="E43" s="410"/>
      <c r="F43" s="612"/>
      <c r="G43" s="612"/>
      <c r="H43" s="613"/>
    </row>
    <row r="44" spans="2:58" x14ac:dyDescent="0.25">
      <c r="B44" s="54"/>
      <c r="C44" s="147"/>
      <c r="D44" s="410"/>
      <c r="E44" s="410"/>
      <c r="F44" s="612"/>
      <c r="G44" s="612"/>
      <c r="H44" s="613"/>
    </row>
    <row r="45" spans="2:58" x14ac:dyDescent="0.25">
      <c r="B45" s="54"/>
      <c r="C45" s="147"/>
      <c r="D45" s="410"/>
      <c r="E45" s="410"/>
      <c r="F45" s="612"/>
      <c r="G45" s="612"/>
      <c r="H45" s="613"/>
    </row>
    <row r="46" spans="2:58" x14ac:dyDescent="0.25">
      <c r="B46" s="54"/>
      <c r="C46" s="147"/>
      <c r="D46" s="410"/>
      <c r="E46" s="410"/>
      <c r="F46" s="612"/>
      <c r="G46" s="612"/>
      <c r="H46" s="613"/>
    </row>
    <row r="47" spans="2:58" x14ac:dyDescent="0.25">
      <c r="B47" s="54"/>
      <c r="C47" s="147"/>
      <c r="D47" s="410"/>
      <c r="E47" s="410"/>
      <c r="F47" s="612"/>
      <c r="G47" s="612"/>
      <c r="H47" s="613"/>
    </row>
    <row r="48" spans="2:58" x14ac:dyDescent="0.25">
      <c r="B48" s="54"/>
      <c r="C48" s="147"/>
      <c r="D48" s="410"/>
      <c r="E48" s="410"/>
      <c r="F48" s="612"/>
      <c r="G48" s="612"/>
      <c r="H48" s="613"/>
    </row>
    <row r="49" spans="2:8" x14ac:dyDescent="0.25">
      <c r="B49" s="54"/>
      <c r="C49" s="147"/>
      <c r="D49" s="410"/>
      <c r="E49" s="410"/>
      <c r="F49" s="612"/>
      <c r="G49" s="612"/>
      <c r="H49" s="613"/>
    </row>
    <row r="50" spans="2:8" x14ac:dyDescent="0.25">
      <c r="B50" s="54"/>
      <c r="C50" s="147"/>
      <c r="D50" s="410"/>
      <c r="E50" s="410"/>
      <c r="F50" s="612"/>
      <c r="G50" s="612"/>
      <c r="H50" s="613"/>
    </row>
    <row r="51" spans="2:8" x14ac:dyDescent="0.25">
      <c r="B51" s="54"/>
      <c r="C51" s="147"/>
      <c r="D51" s="410"/>
      <c r="E51" s="410"/>
      <c r="F51" s="612"/>
      <c r="G51" s="612"/>
      <c r="H51" s="613"/>
    </row>
    <row r="52" spans="2:8" x14ac:dyDescent="0.25">
      <c r="B52" s="54"/>
      <c r="C52" s="147"/>
      <c r="D52" s="410"/>
      <c r="E52" s="410"/>
      <c r="F52" s="612"/>
      <c r="G52" s="612"/>
      <c r="H52" s="613"/>
    </row>
    <row r="53" spans="2:8" x14ac:dyDescent="0.25">
      <c r="B53" s="54"/>
      <c r="C53" s="147"/>
      <c r="D53" s="410"/>
      <c r="E53" s="410"/>
      <c r="F53" s="612"/>
      <c r="G53" s="612"/>
      <c r="H53" s="613"/>
    </row>
    <row r="54" spans="2:8" x14ac:dyDescent="0.25">
      <c r="B54" s="54"/>
      <c r="C54" s="147"/>
      <c r="D54" s="410"/>
      <c r="E54" s="410"/>
      <c r="F54" s="612"/>
      <c r="G54" s="612"/>
      <c r="H54" s="613"/>
    </row>
    <row r="55" spans="2:8" x14ac:dyDescent="0.25">
      <c r="B55" s="54"/>
      <c r="C55" s="147"/>
      <c r="D55" s="410"/>
      <c r="E55" s="410"/>
      <c r="F55" s="612"/>
      <c r="G55" s="612"/>
      <c r="H55" s="613"/>
    </row>
    <row r="56" spans="2:8" x14ac:dyDescent="0.25">
      <c r="B56" s="54"/>
      <c r="C56" s="147"/>
      <c r="D56" s="410"/>
      <c r="E56" s="410"/>
      <c r="F56" s="612"/>
      <c r="G56" s="612"/>
      <c r="H56" s="613"/>
    </row>
    <row r="57" spans="2:8" x14ac:dyDescent="0.25">
      <c r="B57" s="54"/>
      <c r="C57" s="147"/>
      <c r="D57" s="410"/>
      <c r="E57" s="410"/>
      <c r="F57" s="612"/>
      <c r="G57" s="612"/>
      <c r="H57" s="613"/>
    </row>
    <row r="58" spans="2:8" x14ac:dyDescent="0.25">
      <c r="B58" s="54"/>
      <c r="C58" s="147"/>
      <c r="D58" s="410"/>
      <c r="E58" s="410"/>
      <c r="F58" s="612"/>
      <c r="G58" s="612"/>
      <c r="H58" s="613"/>
    </row>
    <row r="59" spans="2:8" x14ac:dyDescent="0.25">
      <c r="B59" s="54"/>
      <c r="C59" s="147"/>
      <c r="D59" s="410"/>
      <c r="E59" s="410"/>
      <c r="F59" s="612"/>
      <c r="G59" s="612"/>
      <c r="H59" s="613"/>
    </row>
    <row r="60" spans="2:8" x14ac:dyDescent="0.25">
      <c r="B60" s="54"/>
      <c r="C60" s="147"/>
      <c r="D60" s="410"/>
      <c r="E60" s="410"/>
      <c r="F60" s="612"/>
      <c r="G60" s="612"/>
      <c r="H60" s="613"/>
    </row>
    <row r="61" spans="2:8" x14ac:dyDescent="0.25">
      <c r="B61" s="54"/>
      <c r="C61" s="147"/>
      <c r="D61" s="410"/>
      <c r="E61" s="410"/>
      <c r="F61" s="612"/>
      <c r="G61" s="612"/>
      <c r="H61" s="613"/>
    </row>
    <row r="62" spans="2:8" x14ac:dyDescent="0.25">
      <c r="B62" s="54"/>
      <c r="C62" s="147"/>
      <c r="D62" s="410"/>
      <c r="E62" s="410"/>
      <c r="F62" s="612"/>
      <c r="G62" s="612"/>
      <c r="H62" s="613"/>
    </row>
    <row r="63" spans="2:8" x14ac:dyDescent="0.25">
      <c r="B63" s="54"/>
      <c r="C63" s="147"/>
      <c r="D63" s="410"/>
      <c r="E63" s="410"/>
      <c r="F63" s="612"/>
      <c r="G63" s="612"/>
      <c r="H63" s="613"/>
    </row>
    <row r="64" spans="2:8" x14ac:dyDescent="0.25">
      <c r="B64" s="54"/>
      <c r="C64" s="147"/>
      <c r="D64" s="410"/>
      <c r="E64" s="410"/>
      <c r="F64" s="612"/>
      <c r="G64" s="612"/>
      <c r="H64" s="613"/>
    </row>
    <row r="65" spans="2:8" x14ac:dyDescent="0.25">
      <c r="B65" s="54"/>
      <c r="C65" s="147"/>
      <c r="D65" s="410"/>
      <c r="E65" s="410"/>
      <c r="F65" s="612"/>
      <c r="G65" s="612"/>
      <c r="H65" s="613"/>
    </row>
    <row r="66" spans="2:8" x14ac:dyDescent="0.25">
      <c r="B66" s="54"/>
      <c r="C66" s="147"/>
      <c r="D66" s="410"/>
      <c r="E66" s="410"/>
      <c r="F66" s="612"/>
      <c r="G66" s="612"/>
      <c r="H66" s="613"/>
    </row>
    <row r="67" spans="2:8" x14ac:dyDescent="0.25">
      <c r="B67" s="54"/>
      <c r="C67" s="147"/>
      <c r="D67" s="410"/>
      <c r="E67" s="410"/>
      <c r="F67" s="612"/>
      <c r="G67" s="612"/>
      <c r="H67" s="613"/>
    </row>
    <row r="68" spans="2:8" x14ac:dyDescent="0.25">
      <c r="B68" s="54"/>
      <c r="C68" s="147"/>
      <c r="D68" s="410"/>
      <c r="E68" s="410"/>
      <c r="F68" s="612"/>
      <c r="G68" s="612"/>
      <c r="H68" s="613"/>
    </row>
    <row r="69" spans="2:8" x14ac:dyDescent="0.25">
      <c r="B69" s="54"/>
      <c r="C69" s="147"/>
      <c r="D69" s="410"/>
      <c r="E69" s="410"/>
      <c r="F69" s="612"/>
      <c r="G69" s="612"/>
      <c r="H69" s="613"/>
    </row>
    <row r="70" spans="2:8" x14ac:dyDescent="0.25">
      <c r="B70" s="54"/>
      <c r="C70" s="147"/>
      <c r="D70" s="410"/>
      <c r="E70" s="410"/>
      <c r="F70" s="612"/>
      <c r="G70" s="612"/>
      <c r="H70" s="613"/>
    </row>
    <row r="71" spans="2:8" x14ac:dyDescent="0.25">
      <c r="B71" s="54"/>
      <c r="C71" s="147"/>
      <c r="D71" s="410"/>
      <c r="E71" s="410"/>
      <c r="F71" s="612"/>
      <c r="G71" s="612"/>
      <c r="H71" s="613"/>
    </row>
    <row r="72" spans="2:8" x14ac:dyDescent="0.25">
      <c r="B72" s="54"/>
      <c r="C72" s="147"/>
      <c r="D72" s="410"/>
      <c r="E72" s="410"/>
      <c r="F72" s="612"/>
      <c r="G72" s="612"/>
      <c r="H72" s="613"/>
    </row>
    <row r="73" spans="2:8" x14ac:dyDescent="0.25">
      <c r="B73" s="54"/>
      <c r="C73" s="147"/>
      <c r="D73" s="410"/>
      <c r="E73" s="410"/>
      <c r="F73" s="612"/>
      <c r="G73" s="612"/>
      <c r="H73" s="613"/>
    </row>
    <row r="74" spans="2:8" x14ac:dyDescent="0.25">
      <c r="B74" s="54"/>
      <c r="C74" s="147"/>
      <c r="D74" s="410"/>
      <c r="E74" s="410"/>
      <c r="F74" s="612"/>
      <c r="G74" s="612"/>
      <c r="H74" s="613"/>
    </row>
    <row r="75" spans="2:8" x14ac:dyDescent="0.25">
      <c r="B75" s="54"/>
      <c r="C75" s="147"/>
      <c r="D75" s="410"/>
      <c r="E75" s="410"/>
      <c r="F75" s="612"/>
      <c r="G75" s="612"/>
      <c r="H75" s="613"/>
    </row>
    <row r="76" spans="2:8" x14ac:dyDescent="0.25">
      <c r="B76" s="54"/>
      <c r="C76" s="147"/>
      <c r="D76" s="410"/>
      <c r="E76" s="410"/>
      <c r="F76" s="612"/>
      <c r="G76" s="612"/>
      <c r="H76" s="613"/>
    </row>
    <row r="77" spans="2:8" x14ac:dyDescent="0.25">
      <c r="B77" s="54"/>
      <c r="C77" s="147"/>
      <c r="D77" s="410"/>
      <c r="E77" s="410"/>
      <c r="F77" s="612"/>
      <c r="G77" s="612"/>
      <c r="H77" s="613"/>
    </row>
    <row r="78" spans="2:8" x14ac:dyDescent="0.25">
      <c r="B78" s="54"/>
      <c r="C78" s="147"/>
      <c r="D78" s="410"/>
      <c r="E78" s="410"/>
      <c r="F78" s="612"/>
      <c r="G78" s="612"/>
      <c r="H78" s="613"/>
    </row>
    <row r="79" spans="2:8" x14ac:dyDescent="0.25">
      <c r="B79" s="54"/>
      <c r="C79" s="147"/>
      <c r="D79" s="410"/>
      <c r="E79" s="410"/>
      <c r="F79" s="612"/>
      <c r="G79" s="612"/>
      <c r="H79" s="613"/>
    </row>
    <row r="80" spans="2:8" x14ac:dyDescent="0.25">
      <c r="B80" s="54"/>
      <c r="C80" s="147"/>
      <c r="D80" s="410"/>
      <c r="E80" s="410"/>
      <c r="F80" s="612"/>
      <c r="G80" s="612"/>
      <c r="H80" s="613"/>
    </row>
    <row r="81" spans="2:8" x14ac:dyDescent="0.25">
      <c r="B81" s="54"/>
      <c r="C81" s="147"/>
      <c r="D81" s="410"/>
      <c r="E81" s="410"/>
      <c r="F81" s="612"/>
      <c r="G81" s="612"/>
      <c r="H81" s="613"/>
    </row>
    <row r="82" spans="2:8" x14ac:dyDescent="0.25">
      <c r="B82" s="54"/>
      <c r="C82" s="147"/>
      <c r="D82" s="410"/>
      <c r="E82" s="410"/>
      <c r="F82" s="612"/>
      <c r="G82" s="612"/>
      <c r="H82" s="613"/>
    </row>
    <row r="83" spans="2:8" x14ac:dyDescent="0.25">
      <c r="B83" s="54"/>
      <c r="C83" s="147"/>
      <c r="D83" s="410"/>
      <c r="E83" s="410"/>
      <c r="F83" s="612"/>
      <c r="G83" s="612"/>
      <c r="H83" s="613"/>
    </row>
    <row r="84" spans="2:8" x14ac:dyDescent="0.25">
      <c r="B84" s="54"/>
      <c r="C84" s="147"/>
      <c r="D84" s="410"/>
      <c r="E84" s="410"/>
      <c r="F84" s="612"/>
      <c r="G84" s="612"/>
      <c r="H84" s="613"/>
    </row>
    <row r="85" spans="2:8" x14ac:dyDescent="0.25">
      <c r="B85" s="54"/>
      <c r="C85" s="147"/>
      <c r="D85" s="410"/>
      <c r="E85" s="410"/>
      <c r="F85" s="612"/>
      <c r="G85" s="612"/>
      <c r="H85" s="613"/>
    </row>
    <row r="86" spans="2:8" x14ac:dyDescent="0.25">
      <c r="B86" s="54"/>
      <c r="C86" s="147"/>
      <c r="D86" s="410"/>
      <c r="E86" s="410"/>
      <c r="F86" s="612"/>
      <c r="G86" s="612"/>
      <c r="H86" s="613"/>
    </row>
    <row r="87" spans="2:8" x14ac:dyDescent="0.25">
      <c r="B87" s="54"/>
      <c r="C87" s="147"/>
      <c r="D87" s="410"/>
      <c r="E87" s="410"/>
      <c r="F87" s="612"/>
      <c r="G87" s="612"/>
      <c r="H87" s="613"/>
    </row>
    <row r="88" spans="2:8" x14ac:dyDescent="0.25">
      <c r="B88" s="54"/>
      <c r="C88" s="147"/>
      <c r="D88" s="410"/>
      <c r="E88" s="410"/>
      <c r="F88" s="612"/>
      <c r="G88" s="612"/>
      <c r="H88" s="613"/>
    </row>
    <row r="89" spans="2:8" x14ac:dyDescent="0.25">
      <c r="B89" s="54"/>
      <c r="C89" s="147"/>
      <c r="D89" s="410"/>
      <c r="E89" s="410"/>
      <c r="F89" s="612"/>
      <c r="G89" s="612"/>
      <c r="H89" s="613"/>
    </row>
    <row r="90" spans="2:8" x14ac:dyDescent="0.25">
      <c r="B90" s="54"/>
      <c r="C90" s="147"/>
      <c r="D90" s="410"/>
      <c r="E90" s="410"/>
      <c r="F90" s="612"/>
      <c r="G90" s="612"/>
      <c r="H90" s="613"/>
    </row>
    <row r="91" spans="2:8" x14ac:dyDescent="0.25">
      <c r="B91" s="54"/>
      <c r="C91" s="147"/>
      <c r="D91" s="410"/>
      <c r="E91" s="410"/>
      <c r="F91" s="612"/>
      <c r="G91" s="612"/>
      <c r="H91" s="613"/>
    </row>
    <row r="92" spans="2:8" x14ac:dyDescent="0.25">
      <c r="B92" s="54"/>
      <c r="C92" s="147"/>
      <c r="D92" s="410"/>
      <c r="E92" s="410"/>
      <c r="F92" s="612"/>
      <c r="G92" s="612"/>
      <c r="H92" s="613"/>
    </row>
    <row r="93" spans="2:8" x14ac:dyDescent="0.25">
      <c r="B93" s="54"/>
      <c r="C93" s="147"/>
      <c r="D93" s="410"/>
      <c r="E93" s="410"/>
      <c r="F93" s="612"/>
      <c r="G93" s="612"/>
      <c r="H93" s="613"/>
    </row>
    <row r="94" spans="2:8" x14ac:dyDescent="0.25">
      <c r="B94" s="54"/>
      <c r="C94" s="147"/>
      <c r="D94" s="410"/>
      <c r="E94" s="410"/>
      <c r="F94" s="612"/>
      <c r="G94" s="612"/>
      <c r="H94" s="613"/>
    </row>
    <row r="95" spans="2:8" x14ac:dyDescent="0.25">
      <c r="B95" s="54"/>
      <c r="C95" s="147"/>
      <c r="D95" s="410"/>
      <c r="E95" s="410"/>
      <c r="F95" s="612"/>
      <c r="G95" s="612"/>
      <c r="H95" s="613"/>
    </row>
    <row r="96" spans="2:8" x14ac:dyDescent="0.25">
      <c r="B96" s="54"/>
      <c r="C96" s="147"/>
      <c r="D96" s="410"/>
      <c r="E96" s="410"/>
      <c r="F96" s="612"/>
      <c r="G96" s="612"/>
      <c r="H96" s="613"/>
    </row>
    <row r="97" spans="2:8" x14ac:dyDescent="0.25">
      <c r="B97" s="54"/>
      <c r="C97" s="147"/>
      <c r="D97" s="410"/>
      <c r="E97" s="410"/>
      <c r="F97" s="612"/>
      <c r="G97" s="612"/>
      <c r="H97" s="613"/>
    </row>
    <row r="98" spans="2:8" x14ac:dyDescent="0.25">
      <c r="B98" s="54"/>
      <c r="C98" s="147"/>
      <c r="D98" s="410"/>
      <c r="E98" s="410"/>
      <c r="F98" s="612"/>
      <c r="G98" s="612"/>
      <c r="H98" s="613"/>
    </row>
    <row r="99" spans="2:8" x14ac:dyDescent="0.25">
      <c r="B99" s="54"/>
      <c r="C99" s="147"/>
      <c r="D99" s="410"/>
      <c r="E99" s="410"/>
      <c r="F99" s="612"/>
      <c r="G99" s="612"/>
      <c r="H99" s="613"/>
    </row>
    <row r="100" spans="2:8" ht="15.75" thickBot="1" x14ac:dyDescent="0.3">
      <c r="B100" s="60"/>
      <c r="C100" s="148"/>
      <c r="D100" s="411"/>
      <c r="E100" s="411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15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22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2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7">
    <tabColor theme="1"/>
    <pageSetUpPr fitToPage="1"/>
  </sheetPr>
  <dimension ref="B1:BF101"/>
  <sheetViews>
    <sheetView showGridLines="0" topLeftCell="T1" zoomScaleNormal="100" zoomScaleSheetLayoutView="50" workbookViewId="0"/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43593</v>
      </c>
      <c r="N5" s="567" t="str">
        <f ca="1">"Oil Sales for "&amp;TEXT(L5,"MM-DD-YY")</f>
        <v>Oil Sales for 05-08-19</v>
      </c>
      <c r="O5" s="568"/>
      <c r="P5" s="96">
        <f>SUM(AC14:AC37)</f>
        <v>467.57</v>
      </c>
      <c r="Q5" s="10"/>
      <c r="R5" s="610" t="str">
        <f ca="1">"Flare Total For "&amp;TEXT(L5,"MM-DD-YY")</f>
        <v>Flare Total For 05-08-19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409</v>
      </c>
      <c r="M6" s="10"/>
      <c r="N6" s="571" t="str">
        <f ca="1">"Gas Sales for "&amp;TEXT(L5,"MM-DD-YY")</f>
        <v>Gas Sales for 05-08-19</v>
      </c>
      <c r="O6" s="572"/>
      <c r="P6" s="132">
        <v>4773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432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3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06" t="s">
        <v>3</v>
      </c>
      <c r="F11" s="406" t="s">
        <v>31</v>
      </c>
      <c r="G11" s="406" t="s">
        <v>32</v>
      </c>
      <c r="H11" s="40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06" t="s">
        <v>40</v>
      </c>
      <c r="N11" s="407" t="s">
        <v>42</v>
      </c>
      <c r="O11" s="38" t="s">
        <v>2</v>
      </c>
      <c r="P11" s="406" t="s">
        <v>6</v>
      </c>
      <c r="Q11" s="40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06" t="s">
        <v>6</v>
      </c>
      <c r="AD11" s="406" t="s">
        <v>102</v>
      </c>
      <c r="AE11" s="406" t="s">
        <v>50</v>
      </c>
      <c r="AF11" s="40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39.75" thickTop="1" x14ac:dyDescent="0.25">
      <c r="B14" s="188">
        <v>0.29166666666666669</v>
      </c>
      <c r="C14" s="195"/>
      <c r="D14" s="196">
        <v>685</v>
      </c>
      <c r="E14" s="196">
        <v>44</v>
      </c>
      <c r="F14" s="196">
        <v>1.8</v>
      </c>
      <c r="G14" s="197">
        <v>249</v>
      </c>
      <c r="H14" s="204">
        <v>204</v>
      </c>
      <c r="I14" s="322"/>
      <c r="J14" s="160"/>
      <c r="K14" s="65"/>
      <c r="L14" s="49"/>
      <c r="M14" s="404"/>
      <c r="N14" s="52"/>
      <c r="O14" s="54">
        <v>4790</v>
      </c>
      <c r="P14" s="404">
        <v>18</v>
      </c>
      <c r="Q14" s="404">
        <v>27</v>
      </c>
      <c r="R14" s="21">
        <f>P14</f>
        <v>18</v>
      </c>
      <c r="S14" s="22">
        <f>Q14</f>
        <v>27</v>
      </c>
      <c r="T14" s="61"/>
      <c r="U14" s="61"/>
      <c r="V14" s="61"/>
      <c r="W14" s="112">
        <f ca="1">INDEX('Daily Totals'!$1:$1048576,MATCH(L5,'Daily Totals'!B:B)-1,17)</f>
        <v>144947</v>
      </c>
      <c r="X14" s="113">
        <f ca="1">IFERROR(('Main Tab'!$D$10-W14)/'Main Tab'!$D$10,1)</f>
        <v>0.18389374352506643</v>
      </c>
      <c r="Y14" s="218" t="s">
        <v>339</v>
      </c>
      <c r="Z14" s="220">
        <v>4</v>
      </c>
      <c r="AA14" s="49"/>
      <c r="AB14" s="49"/>
      <c r="AC14" s="404"/>
      <c r="AD14" s="104"/>
      <c r="AE14" s="106"/>
      <c r="AF14" s="108"/>
      <c r="AI14" s="83">
        <f ca="1">$L$5+B14</f>
        <v>43593.291666666664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>Scada is still down, strapping the tanks for levels, only thing reading correct on scada is sales.</v>
      </c>
      <c r="AP14" s="81">
        <f t="shared" ref="AP14:AQ37" si="0">IF(P14="","",P14)</f>
        <v>18</v>
      </c>
      <c r="AQ14" s="81">
        <f t="shared" si="0"/>
        <v>27</v>
      </c>
      <c r="AR14" s="81">
        <f t="shared" ref="AR14:AR37" si="1">IF(O14="","",O14)</f>
        <v>4790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249</v>
      </c>
      <c r="AX14" s="81">
        <f t="shared" si="3"/>
        <v>204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685</v>
      </c>
      <c r="BC14" s="81">
        <f t="shared" ref="BC14:BC37" si="5">IF(H14="","",H14)</f>
        <v>204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43593.333333333328</v>
      </c>
      <c r="C15" s="205"/>
      <c r="D15" s="404">
        <v>685</v>
      </c>
      <c r="E15" s="404">
        <v>44</v>
      </c>
      <c r="F15" s="404">
        <v>1.8</v>
      </c>
      <c r="G15" s="51">
        <v>255</v>
      </c>
      <c r="H15" s="206">
        <v>208</v>
      </c>
      <c r="I15" s="322"/>
      <c r="J15" s="160"/>
      <c r="K15" s="65"/>
      <c r="L15" s="49"/>
      <c r="M15" s="404"/>
      <c r="N15" s="52"/>
      <c r="O15" s="54">
        <v>4911</v>
      </c>
      <c r="P15" s="404">
        <v>17</v>
      </c>
      <c r="Q15" s="52">
        <v>26</v>
      </c>
      <c r="R15" s="23">
        <f>P15+R14</f>
        <v>35</v>
      </c>
      <c r="S15" s="24">
        <f>Q15+S14</f>
        <v>53</v>
      </c>
      <c r="T15" s="62"/>
      <c r="U15" s="62"/>
      <c r="V15" s="62"/>
      <c r="W15" s="114">
        <f t="shared" ref="W15:W37" ca="1" si="6">W14-Q15</f>
        <v>144921</v>
      </c>
      <c r="X15" s="115">
        <f ca="1">IFERROR(('Main Tab'!$D$10-W15)/'Main Tab'!$D$10,1)</f>
        <v>0.1840401333273276</v>
      </c>
      <c r="Y15" s="110"/>
      <c r="Z15" s="221">
        <v>4</v>
      </c>
      <c r="AA15" s="49"/>
      <c r="AB15" s="49"/>
      <c r="AC15" s="404"/>
      <c r="AD15" s="104"/>
      <c r="AE15" s="106"/>
      <c r="AF15" s="108"/>
      <c r="AI15" s="83">
        <f ca="1">B15</f>
        <v>43593.333333333328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26</v>
      </c>
      <c r="AR15" s="81">
        <f t="shared" si="1"/>
        <v>4911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255</v>
      </c>
      <c r="AX15" s="81">
        <f t="shared" si="3"/>
        <v>208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685</v>
      </c>
      <c r="BC15" s="81">
        <f t="shared" si="5"/>
        <v>208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43593.374999999993</v>
      </c>
      <c r="C16" s="205"/>
      <c r="D16" s="404">
        <v>680</v>
      </c>
      <c r="E16" s="404">
        <v>44</v>
      </c>
      <c r="F16" s="404">
        <v>1.8</v>
      </c>
      <c r="G16" s="51">
        <v>266</v>
      </c>
      <c r="H16" s="206">
        <v>207</v>
      </c>
      <c r="I16" s="322"/>
      <c r="J16" s="160"/>
      <c r="K16" s="65"/>
      <c r="L16" s="49"/>
      <c r="M16" s="404"/>
      <c r="N16" s="52"/>
      <c r="O16" s="54">
        <v>4965</v>
      </c>
      <c r="P16" s="404">
        <v>18</v>
      </c>
      <c r="Q16" s="52">
        <v>26</v>
      </c>
      <c r="R16" s="23">
        <f t="shared" ref="R16:S31" si="13">P16+R15</f>
        <v>53</v>
      </c>
      <c r="S16" s="24">
        <f t="shared" si="13"/>
        <v>79</v>
      </c>
      <c r="T16" s="62"/>
      <c r="U16" s="62"/>
      <c r="V16" s="62"/>
      <c r="W16" s="114">
        <f t="shared" ca="1" si="6"/>
        <v>144895</v>
      </c>
      <c r="X16" s="115">
        <f ca="1">IFERROR(('Main Tab'!$D$10-W16)/'Main Tab'!$D$10,1)</f>
        <v>0.18418652312958875</v>
      </c>
      <c r="Y16" s="110"/>
      <c r="Z16" s="221">
        <v>5</v>
      </c>
      <c r="AA16" s="49">
        <v>8350501</v>
      </c>
      <c r="AB16" s="49" t="s">
        <v>170</v>
      </c>
      <c r="AC16" s="404">
        <v>234.13</v>
      </c>
      <c r="AD16" s="104" t="s">
        <v>171</v>
      </c>
      <c r="AE16" s="106">
        <v>48.7</v>
      </c>
      <c r="AF16" s="108">
        <v>2E-3</v>
      </c>
      <c r="AI16" s="83">
        <f ca="1">B16</f>
        <v>43593.374999999993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18</v>
      </c>
      <c r="AQ16" s="81">
        <f t="shared" si="0"/>
        <v>26</v>
      </c>
      <c r="AR16" s="81">
        <f t="shared" si="1"/>
        <v>4965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266</v>
      </c>
      <c r="AX16" s="81">
        <f t="shared" si="3"/>
        <v>207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680</v>
      </c>
      <c r="BC16" s="81">
        <f t="shared" si="5"/>
        <v>207</v>
      </c>
      <c r="BD16" s="81">
        <f t="shared" si="10"/>
        <v>2E-3</v>
      </c>
      <c r="BE16" s="81">
        <f t="shared" si="11"/>
        <v>48.7</v>
      </c>
      <c r="BF16" s="84" t="str">
        <f t="shared" si="12"/>
        <v>Ticket No: 8350501 234.13 bbls sold</v>
      </c>
    </row>
    <row r="17" spans="2:58" x14ac:dyDescent="0.25">
      <c r="B17" s="189">
        <f t="shared" ref="B17:B37" ca="1" si="14">+B16+TIME(1,0,0)</f>
        <v>43593.416666666657</v>
      </c>
      <c r="C17" s="205"/>
      <c r="D17" s="404">
        <v>680</v>
      </c>
      <c r="E17" s="404">
        <v>44</v>
      </c>
      <c r="F17" s="404">
        <v>1.8</v>
      </c>
      <c r="G17" s="51">
        <v>261</v>
      </c>
      <c r="H17" s="206">
        <v>203</v>
      </c>
      <c r="I17" s="322"/>
      <c r="J17" s="160"/>
      <c r="K17" s="65"/>
      <c r="L17" s="49"/>
      <c r="M17" s="404"/>
      <c r="N17" s="52"/>
      <c r="O17" s="54">
        <v>4681</v>
      </c>
      <c r="P17" s="404">
        <v>17</v>
      </c>
      <c r="Q17" s="52">
        <v>28</v>
      </c>
      <c r="R17" s="23">
        <f t="shared" si="13"/>
        <v>70</v>
      </c>
      <c r="S17" s="24">
        <f>Q17+S16</f>
        <v>107</v>
      </c>
      <c r="T17" s="62"/>
      <c r="U17" s="172"/>
      <c r="V17" s="62"/>
      <c r="W17" s="114">
        <f t="shared" ca="1" si="6"/>
        <v>144867</v>
      </c>
      <c r="X17" s="115">
        <f ca="1">IFERROR(('Main Tab'!$D$10-W17)/'Main Tab'!$D$10,1)</f>
        <v>0.18434417368587</v>
      </c>
      <c r="Y17" s="110"/>
      <c r="Z17" s="221">
        <v>4</v>
      </c>
      <c r="AA17" s="49"/>
      <c r="AB17" s="49"/>
      <c r="AC17" s="404"/>
      <c r="AD17" s="104"/>
      <c r="AE17" s="106"/>
      <c r="AF17" s="108"/>
      <c r="AI17" s="83">
        <f t="shared" ref="AI17:AI37" ca="1" si="15">B17</f>
        <v>43593.416666666657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17</v>
      </c>
      <c r="AQ17" s="81">
        <f t="shared" si="0"/>
        <v>28</v>
      </c>
      <c r="AR17" s="81">
        <f t="shared" si="1"/>
        <v>4681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261</v>
      </c>
      <c r="AX17" s="81">
        <f t="shared" si="3"/>
        <v>203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680</v>
      </c>
      <c r="BC17" s="81">
        <f t="shared" si="5"/>
        <v>203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43593.458333333321</v>
      </c>
      <c r="C18" s="205"/>
      <c r="D18" s="404">
        <v>680</v>
      </c>
      <c r="E18" s="51">
        <v>44</v>
      </c>
      <c r="F18" s="404">
        <v>1.8</v>
      </c>
      <c r="G18" s="51">
        <v>241</v>
      </c>
      <c r="H18" s="206">
        <v>205</v>
      </c>
      <c r="I18" s="322"/>
      <c r="J18" s="160"/>
      <c r="K18" s="65"/>
      <c r="L18" s="49"/>
      <c r="M18" s="404"/>
      <c r="N18" s="52"/>
      <c r="O18" s="54">
        <v>4815</v>
      </c>
      <c r="P18" s="404">
        <v>18</v>
      </c>
      <c r="Q18" s="52">
        <v>27</v>
      </c>
      <c r="R18" s="23">
        <f t="shared" si="13"/>
        <v>88</v>
      </c>
      <c r="S18" s="24">
        <f t="shared" si="13"/>
        <v>134</v>
      </c>
      <c r="T18" s="62"/>
      <c r="U18" s="62"/>
      <c r="V18" s="62"/>
      <c r="W18" s="114">
        <f t="shared" ca="1" si="6"/>
        <v>144840</v>
      </c>
      <c r="X18" s="115">
        <f ca="1">IFERROR(('Main Tab'!$D$10-W18)/'Main Tab'!$D$10,1)</f>
        <v>0.18449619386514121</v>
      </c>
      <c r="Y18" s="110"/>
      <c r="Z18" s="221">
        <v>5</v>
      </c>
      <c r="AA18" s="49"/>
      <c r="AB18" s="49"/>
      <c r="AC18" s="404"/>
      <c r="AD18" s="104"/>
      <c r="AE18" s="106"/>
      <c r="AF18" s="108"/>
      <c r="AI18" s="83">
        <f t="shared" ca="1" si="15"/>
        <v>43593.458333333321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18</v>
      </c>
      <c r="AQ18" s="81">
        <f t="shared" si="0"/>
        <v>27</v>
      </c>
      <c r="AR18" s="81">
        <f t="shared" si="1"/>
        <v>4815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241</v>
      </c>
      <c r="AX18" s="81">
        <f t="shared" si="3"/>
        <v>205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680</v>
      </c>
      <c r="BC18" s="81">
        <f t="shared" si="5"/>
        <v>205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43593.499999999985</v>
      </c>
      <c r="C19" s="205"/>
      <c r="D19" s="404">
        <v>680</v>
      </c>
      <c r="E19" s="51">
        <v>44</v>
      </c>
      <c r="F19" s="404">
        <v>1.8</v>
      </c>
      <c r="G19" s="51">
        <v>232</v>
      </c>
      <c r="H19" s="206">
        <v>202</v>
      </c>
      <c r="I19" s="322"/>
      <c r="J19" s="160"/>
      <c r="K19" s="65"/>
      <c r="L19" s="49"/>
      <c r="M19" s="404"/>
      <c r="N19" s="52"/>
      <c r="O19" s="54">
        <v>4632</v>
      </c>
      <c r="P19" s="404">
        <v>16</v>
      </c>
      <c r="Q19" s="52">
        <v>20</v>
      </c>
      <c r="R19" s="23">
        <f t="shared" si="13"/>
        <v>104</v>
      </c>
      <c r="S19" s="24">
        <f t="shared" si="13"/>
        <v>154</v>
      </c>
      <c r="T19" s="62"/>
      <c r="U19" s="62"/>
      <c r="V19" s="62"/>
      <c r="W19" s="114">
        <f t="shared" ca="1" si="6"/>
        <v>144820</v>
      </c>
      <c r="X19" s="115">
        <f ca="1">IFERROR(('Main Tab'!$D$10-W19)/'Main Tab'!$D$10,1)</f>
        <v>0.18460880140534211</v>
      </c>
      <c r="Y19" s="110"/>
      <c r="Z19" s="221">
        <v>4</v>
      </c>
      <c r="AA19" s="49"/>
      <c r="AB19" s="49"/>
      <c r="AC19" s="404"/>
      <c r="AD19" s="104"/>
      <c r="AE19" s="106"/>
      <c r="AF19" s="108"/>
      <c r="AI19" s="83">
        <f t="shared" ca="1" si="15"/>
        <v>43593.499999999985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16</v>
      </c>
      <c r="AQ19" s="81">
        <f t="shared" si="0"/>
        <v>20</v>
      </c>
      <c r="AR19" s="81">
        <f t="shared" si="1"/>
        <v>4632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232</v>
      </c>
      <c r="AX19" s="81">
        <f t="shared" si="3"/>
        <v>202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680</v>
      </c>
      <c r="BC19" s="81">
        <f t="shared" si="5"/>
        <v>202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43593.54166666665</v>
      </c>
      <c r="C20" s="205"/>
      <c r="D20" s="404">
        <v>680</v>
      </c>
      <c r="E20" s="51">
        <v>44</v>
      </c>
      <c r="F20" s="404">
        <v>1.8</v>
      </c>
      <c r="G20" s="51">
        <v>221</v>
      </c>
      <c r="H20" s="206">
        <v>200</v>
      </c>
      <c r="I20" s="322"/>
      <c r="J20" s="160"/>
      <c r="K20" s="65"/>
      <c r="L20" s="49"/>
      <c r="M20" s="404"/>
      <c r="N20" s="52"/>
      <c r="O20" s="54">
        <v>4412</v>
      </c>
      <c r="P20" s="404">
        <v>17</v>
      </c>
      <c r="Q20" s="52">
        <v>17</v>
      </c>
      <c r="R20" s="23">
        <f t="shared" si="13"/>
        <v>121</v>
      </c>
      <c r="S20" s="24">
        <f t="shared" si="13"/>
        <v>171</v>
      </c>
      <c r="T20" s="62"/>
      <c r="U20" s="62"/>
      <c r="V20" s="62"/>
      <c r="W20" s="114">
        <f t="shared" ca="1" si="6"/>
        <v>144803</v>
      </c>
      <c r="X20" s="115">
        <f ca="1">IFERROR(('Main Tab'!$D$10-W20)/'Main Tab'!$D$10,1)</f>
        <v>0.18470451781451286</v>
      </c>
      <c r="Y20" s="110"/>
      <c r="Z20" s="221">
        <v>4</v>
      </c>
      <c r="AA20" s="49"/>
      <c r="AB20" s="49"/>
      <c r="AC20" s="404"/>
      <c r="AD20" s="104"/>
      <c r="AE20" s="106"/>
      <c r="AF20" s="108"/>
      <c r="AI20" s="83">
        <f t="shared" ca="1" si="15"/>
        <v>43593.54166666665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17</v>
      </c>
      <c r="AQ20" s="81">
        <f t="shared" si="0"/>
        <v>17</v>
      </c>
      <c r="AR20" s="81">
        <f t="shared" si="1"/>
        <v>4412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221</v>
      </c>
      <c r="AX20" s="81">
        <f t="shared" si="3"/>
        <v>200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680</v>
      </c>
      <c r="BC20" s="81">
        <f t="shared" si="5"/>
        <v>200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43593.583333333314</v>
      </c>
      <c r="C21" s="205"/>
      <c r="D21" s="404">
        <v>680</v>
      </c>
      <c r="E21" s="51">
        <v>44</v>
      </c>
      <c r="F21" s="404">
        <v>1.8</v>
      </c>
      <c r="G21" s="51">
        <v>204</v>
      </c>
      <c r="H21" s="206">
        <v>199</v>
      </c>
      <c r="I21" s="322"/>
      <c r="J21" s="160"/>
      <c r="K21" s="65"/>
      <c r="L21" s="49"/>
      <c r="M21" s="404"/>
      <c r="N21" s="52"/>
      <c r="O21" s="54">
        <v>4307</v>
      </c>
      <c r="P21" s="404">
        <v>18</v>
      </c>
      <c r="Q21" s="52">
        <v>14</v>
      </c>
      <c r="R21" s="23">
        <f t="shared" si="13"/>
        <v>139</v>
      </c>
      <c r="S21" s="24">
        <f t="shared" si="13"/>
        <v>185</v>
      </c>
      <c r="T21" s="62"/>
      <c r="U21" s="62"/>
      <c r="V21" s="62"/>
      <c r="W21" s="114">
        <f t="shared" ca="1" si="6"/>
        <v>144789</v>
      </c>
      <c r="X21" s="115">
        <f ca="1">IFERROR(('Main Tab'!$D$10-W21)/'Main Tab'!$D$10,1)</f>
        <v>0.18478334309265348</v>
      </c>
      <c r="Y21" s="110"/>
      <c r="Z21" s="221">
        <v>4</v>
      </c>
      <c r="AA21" s="49"/>
      <c r="AB21" s="49"/>
      <c r="AC21" s="404"/>
      <c r="AD21" s="104"/>
      <c r="AE21" s="106"/>
      <c r="AF21" s="108"/>
      <c r="AI21" s="83">
        <f t="shared" ca="1" si="15"/>
        <v>43593.583333333314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18</v>
      </c>
      <c r="AQ21" s="81">
        <f t="shared" si="0"/>
        <v>14</v>
      </c>
      <c r="AR21" s="81">
        <f t="shared" si="1"/>
        <v>4307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204</v>
      </c>
      <c r="AX21" s="81">
        <f t="shared" si="3"/>
        <v>199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680</v>
      </c>
      <c r="BC21" s="81">
        <f t="shared" si="5"/>
        <v>199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43593.624999999978</v>
      </c>
      <c r="C22" s="205"/>
      <c r="D22" s="404">
        <v>680</v>
      </c>
      <c r="E22" s="51">
        <v>44</v>
      </c>
      <c r="F22" s="404">
        <v>1.8</v>
      </c>
      <c r="G22" s="51">
        <v>258</v>
      </c>
      <c r="H22" s="206">
        <v>204</v>
      </c>
      <c r="I22" s="322"/>
      <c r="J22" s="160"/>
      <c r="K22" s="65"/>
      <c r="L22" s="49"/>
      <c r="M22" s="404"/>
      <c r="N22" s="52"/>
      <c r="O22" s="54">
        <v>4889</v>
      </c>
      <c r="P22" s="404">
        <v>17</v>
      </c>
      <c r="Q22" s="52">
        <v>13</v>
      </c>
      <c r="R22" s="23">
        <f t="shared" si="13"/>
        <v>156</v>
      </c>
      <c r="S22" s="24">
        <f t="shared" si="13"/>
        <v>198</v>
      </c>
      <c r="T22" s="62"/>
      <c r="U22" s="62"/>
      <c r="V22" s="62"/>
      <c r="W22" s="114">
        <f t="shared" ca="1" si="6"/>
        <v>144776</v>
      </c>
      <c r="X22" s="115">
        <f ca="1">IFERROR(('Main Tab'!$D$10-W22)/'Main Tab'!$D$10,1)</f>
        <v>0.18485653799378407</v>
      </c>
      <c r="Y22" s="110"/>
      <c r="Z22" s="221">
        <v>4</v>
      </c>
      <c r="AA22" s="49"/>
      <c r="AB22" s="49"/>
      <c r="AC22" s="404"/>
      <c r="AD22" s="104"/>
      <c r="AE22" s="106"/>
      <c r="AF22" s="108"/>
      <c r="AI22" s="83">
        <f t="shared" ca="1" si="15"/>
        <v>43593.624999999978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17</v>
      </c>
      <c r="AQ22" s="81">
        <f t="shared" si="0"/>
        <v>13</v>
      </c>
      <c r="AR22" s="81">
        <f t="shared" si="1"/>
        <v>4889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258</v>
      </c>
      <c r="AX22" s="81">
        <f t="shared" si="3"/>
        <v>204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680</v>
      </c>
      <c r="BC22" s="81">
        <f t="shared" si="5"/>
        <v>204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43593.666666666642</v>
      </c>
      <c r="C23" s="205"/>
      <c r="D23" s="404">
        <v>680</v>
      </c>
      <c r="E23" s="51">
        <v>44</v>
      </c>
      <c r="F23" s="404">
        <v>1.8</v>
      </c>
      <c r="G23" s="51">
        <v>247</v>
      </c>
      <c r="H23" s="206">
        <v>205</v>
      </c>
      <c r="I23" s="322"/>
      <c r="J23" s="160"/>
      <c r="K23" s="65"/>
      <c r="L23" s="49"/>
      <c r="M23" s="404"/>
      <c r="N23" s="52"/>
      <c r="O23" s="54">
        <v>4792</v>
      </c>
      <c r="P23" s="404">
        <v>17</v>
      </c>
      <c r="Q23" s="52">
        <v>13</v>
      </c>
      <c r="R23" s="23">
        <f t="shared" si="13"/>
        <v>173</v>
      </c>
      <c r="S23" s="24">
        <f t="shared" si="13"/>
        <v>211</v>
      </c>
      <c r="T23" s="62"/>
      <c r="U23" s="62"/>
      <c r="V23" s="62"/>
      <c r="W23" s="114">
        <f t="shared" ca="1" si="6"/>
        <v>144763</v>
      </c>
      <c r="X23" s="115">
        <f ca="1">IFERROR(('Main Tab'!$D$10-W23)/'Main Tab'!$D$10,1)</f>
        <v>0.18492973289491466</v>
      </c>
      <c r="Y23" s="110"/>
      <c r="Z23" s="221">
        <v>5</v>
      </c>
      <c r="AA23" s="49"/>
      <c r="AB23" s="49"/>
      <c r="AC23" s="404"/>
      <c r="AD23" s="104"/>
      <c r="AE23" s="106"/>
      <c r="AF23" s="108"/>
      <c r="AI23" s="83">
        <f t="shared" ca="1" si="15"/>
        <v>43593.666666666642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17</v>
      </c>
      <c r="AQ23" s="81">
        <f t="shared" si="0"/>
        <v>13</v>
      </c>
      <c r="AR23" s="81">
        <f t="shared" si="1"/>
        <v>4792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247</v>
      </c>
      <c r="AX23" s="81">
        <f t="shared" si="3"/>
        <v>205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680</v>
      </c>
      <c r="BC23" s="81">
        <f t="shared" si="5"/>
        <v>205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43593.708333333307</v>
      </c>
      <c r="C24" s="205"/>
      <c r="D24" s="404">
        <v>680</v>
      </c>
      <c r="E24" s="51">
        <v>44</v>
      </c>
      <c r="F24" s="404">
        <v>1.8</v>
      </c>
      <c r="G24" s="51">
        <v>207</v>
      </c>
      <c r="H24" s="206">
        <v>203</v>
      </c>
      <c r="I24" s="322"/>
      <c r="J24" s="160"/>
      <c r="K24" s="65"/>
      <c r="L24" s="49"/>
      <c r="M24" s="404"/>
      <c r="N24" s="52"/>
      <c r="O24" s="54">
        <v>4387</v>
      </c>
      <c r="P24" s="404">
        <v>18</v>
      </c>
      <c r="Q24" s="52">
        <v>14</v>
      </c>
      <c r="R24" s="23">
        <f t="shared" si="13"/>
        <v>191</v>
      </c>
      <c r="S24" s="24">
        <f t="shared" si="13"/>
        <v>225</v>
      </c>
      <c r="T24" s="62"/>
      <c r="U24" s="62"/>
      <c r="V24" s="62"/>
      <c r="W24" s="114">
        <f t="shared" ca="1" si="6"/>
        <v>144749</v>
      </c>
      <c r="X24" s="115">
        <f ca="1">IFERROR(('Main Tab'!$D$10-W24)/'Main Tab'!$D$10,1)</f>
        <v>0.18500855817305525</v>
      </c>
      <c r="Y24" s="110"/>
      <c r="Z24" s="221">
        <v>4</v>
      </c>
      <c r="AA24" s="49"/>
      <c r="AB24" s="49"/>
      <c r="AC24" s="404"/>
      <c r="AD24" s="104"/>
      <c r="AE24" s="106"/>
      <c r="AF24" s="108"/>
      <c r="AI24" s="83">
        <f t="shared" ca="1" si="15"/>
        <v>43593.708333333307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18</v>
      </c>
      <c r="AQ24" s="81">
        <f t="shared" si="0"/>
        <v>14</v>
      </c>
      <c r="AR24" s="81">
        <f t="shared" si="1"/>
        <v>4387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207</v>
      </c>
      <c r="AX24" s="81">
        <f t="shared" si="3"/>
        <v>203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680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43593.749999999971</v>
      </c>
      <c r="C25" s="205"/>
      <c r="D25" s="404">
        <v>685</v>
      </c>
      <c r="E25" s="51">
        <v>44</v>
      </c>
      <c r="F25" s="404">
        <v>1.8</v>
      </c>
      <c r="G25" s="51">
        <v>243</v>
      </c>
      <c r="H25" s="206">
        <v>207</v>
      </c>
      <c r="I25" s="322"/>
      <c r="J25" s="160"/>
      <c r="K25" s="65"/>
      <c r="L25" s="49"/>
      <c r="M25" s="404"/>
      <c r="N25" s="52"/>
      <c r="O25" s="54">
        <v>4775</v>
      </c>
      <c r="P25" s="404">
        <v>18</v>
      </c>
      <c r="Q25" s="52">
        <v>13</v>
      </c>
      <c r="R25" s="23">
        <f t="shared" si="13"/>
        <v>209</v>
      </c>
      <c r="S25" s="24">
        <f t="shared" si="13"/>
        <v>238</v>
      </c>
      <c r="T25" s="62"/>
      <c r="U25" s="62"/>
      <c r="V25" s="62"/>
      <c r="W25" s="114">
        <f t="shared" ca="1" si="6"/>
        <v>144736</v>
      </c>
      <c r="X25" s="115">
        <f ca="1">IFERROR(('Main Tab'!$D$10-W25)/'Main Tab'!$D$10,1)</f>
        <v>0.18508175307418584</v>
      </c>
      <c r="Y25" s="110"/>
      <c r="Z25" s="221">
        <v>4</v>
      </c>
      <c r="AA25" s="49"/>
      <c r="AB25" s="49"/>
      <c r="AC25" s="404"/>
      <c r="AD25" s="104"/>
      <c r="AE25" s="106"/>
      <c r="AF25" s="108"/>
      <c r="AI25" s="83">
        <f t="shared" ca="1" si="15"/>
        <v>43593.749999999971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18</v>
      </c>
      <c r="AQ25" s="81">
        <f t="shared" si="0"/>
        <v>13</v>
      </c>
      <c r="AR25" s="81">
        <f t="shared" si="1"/>
        <v>4775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243</v>
      </c>
      <c r="AX25" s="81">
        <f t="shared" si="3"/>
        <v>207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685</v>
      </c>
      <c r="BC25" s="81">
        <f t="shared" si="5"/>
        <v>207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43593.791666666635</v>
      </c>
      <c r="C26" s="205"/>
      <c r="D26" s="404">
        <v>695</v>
      </c>
      <c r="E26" s="51">
        <v>44</v>
      </c>
      <c r="F26" s="404">
        <v>1.8</v>
      </c>
      <c r="G26" s="51">
        <v>273</v>
      </c>
      <c r="H26" s="206">
        <v>204</v>
      </c>
      <c r="I26" s="322"/>
      <c r="J26" s="160"/>
      <c r="K26" s="65"/>
      <c r="L26" s="49"/>
      <c r="M26" s="404"/>
      <c r="N26" s="52"/>
      <c r="O26" s="54">
        <v>5023</v>
      </c>
      <c r="P26" s="404">
        <v>16</v>
      </c>
      <c r="Q26" s="52">
        <v>12</v>
      </c>
      <c r="R26" s="23">
        <f t="shared" si="13"/>
        <v>225</v>
      </c>
      <c r="S26" s="24">
        <f t="shared" si="13"/>
        <v>250</v>
      </c>
      <c r="T26" s="62"/>
      <c r="U26" s="62"/>
      <c r="V26" s="62"/>
      <c r="W26" s="114">
        <f t="shared" ca="1" si="6"/>
        <v>144724</v>
      </c>
      <c r="X26" s="115">
        <f ca="1">IFERROR(('Main Tab'!$D$10-W26)/'Main Tab'!$D$10,1)</f>
        <v>0.18514931759830638</v>
      </c>
      <c r="Y26" s="110"/>
      <c r="Z26" s="221">
        <v>4</v>
      </c>
      <c r="AA26" s="49"/>
      <c r="AB26" s="49"/>
      <c r="AC26" s="404"/>
      <c r="AD26" s="104"/>
      <c r="AE26" s="106"/>
      <c r="AF26" s="108"/>
      <c r="AI26" s="83">
        <f t="shared" ca="1" si="15"/>
        <v>43593.791666666635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16</v>
      </c>
      <c r="AQ26" s="81">
        <f t="shared" si="0"/>
        <v>12</v>
      </c>
      <c r="AR26" s="81">
        <f t="shared" si="1"/>
        <v>5023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273</v>
      </c>
      <c r="AX26" s="81">
        <f t="shared" si="3"/>
        <v>204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695</v>
      </c>
      <c r="BC26" s="81">
        <f t="shared" si="5"/>
        <v>204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43593.833333333299</v>
      </c>
      <c r="C27" s="205"/>
      <c r="D27" s="404">
        <v>700</v>
      </c>
      <c r="E27" s="51">
        <v>44</v>
      </c>
      <c r="F27" s="404">
        <v>1.8</v>
      </c>
      <c r="G27" s="51">
        <v>215</v>
      </c>
      <c r="H27" s="206">
        <v>200</v>
      </c>
      <c r="I27" s="322"/>
      <c r="J27" s="160"/>
      <c r="K27" s="65"/>
      <c r="L27" s="49"/>
      <c r="M27" s="404"/>
      <c r="N27" s="52"/>
      <c r="O27" s="54">
        <v>4772</v>
      </c>
      <c r="P27" s="404">
        <v>17</v>
      </c>
      <c r="Q27" s="52">
        <v>20</v>
      </c>
      <c r="R27" s="23">
        <f t="shared" si="13"/>
        <v>242</v>
      </c>
      <c r="S27" s="24">
        <f t="shared" si="13"/>
        <v>270</v>
      </c>
      <c r="T27" s="62"/>
      <c r="U27" s="62"/>
      <c r="V27" s="62"/>
      <c r="W27" s="114">
        <f t="shared" ca="1" si="6"/>
        <v>144704</v>
      </c>
      <c r="X27" s="115">
        <f ca="1">IFERROR(('Main Tab'!$D$10-W27)/'Main Tab'!$D$10,1)</f>
        <v>0.18526192513850728</v>
      </c>
      <c r="Y27" s="110"/>
      <c r="Z27" s="221">
        <v>4</v>
      </c>
      <c r="AA27" s="49"/>
      <c r="AB27" s="49"/>
      <c r="AC27" s="404"/>
      <c r="AD27" s="104"/>
      <c r="AE27" s="106"/>
      <c r="AF27" s="108"/>
      <c r="AI27" s="83">
        <f t="shared" ca="1" si="15"/>
        <v>43593.833333333299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17</v>
      </c>
      <c r="AQ27" s="81">
        <f t="shared" si="0"/>
        <v>20</v>
      </c>
      <c r="AR27" s="81">
        <f t="shared" si="1"/>
        <v>4772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215</v>
      </c>
      <c r="AX27" s="81">
        <f t="shared" si="3"/>
        <v>200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700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43593.874999999964</v>
      </c>
      <c r="C28" s="205"/>
      <c r="D28" s="404">
        <v>700</v>
      </c>
      <c r="E28" s="51">
        <v>44</v>
      </c>
      <c r="F28" s="404">
        <v>1.8</v>
      </c>
      <c r="G28" s="51">
        <v>255</v>
      </c>
      <c r="H28" s="206">
        <v>203</v>
      </c>
      <c r="I28" s="322"/>
      <c r="J28" s="160"/>
      <c r="K28" s="65"/>
      <c r="L28" s="49"/>
      <c r="M28" s="404"/>
      <c r="N28" s="52"/>
      <c r="O28" s="54">
        <v>4852</v>
      </c>
      <c r="P28" s="404">
        <v>18</v>
      </c>
      <c r="Q28" s="52">
        <v>16</v>
      </c>
      <c r="R28" s="23">
        <f t="shared" si="13"/>
        <v>260</v>
      </c>
      <c r="S28" s="24">
        <f t="shared" si="13"/>
        <v>286</v>
      </c>
      <c r="T28" s="62"/>
      <c r="U28" s="62"/>
      <c r="V28" s="62"/>
      <c r="W28" s="114">
        <f t="shared" ca="1" si="6"/>
        <v>144688</v>
      </c>
      <c r="X28" s="115">
        <f ca="1">IFERROR(('Main Tab'!$D$10-W28)/'Main Tab'!$D$10,1)</f>
        <v>0.18535201117066799</v>
      </c>
      <c r="Y28" s="110"/>
      <c r="Z28" s="221">
        <v>4</v>
      </c>
      <c r="AA28" s="49"/>
      <c r="AB28" s="49"/>
      <c r="AC28" s="404"/>
      <c r="AD28" s="104"/>
      <c r="AE28" s="106"/>
      <c r="AF28" s="108"/>
      <c r="AI28" s="83">
        <f t="shared" ca="1" si="15"/>
        <v>43593.874999999964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18</v>
      </c>
      <c r="AQ28" s="81">
        <f t="shared" si="0"/>
        <v>16</v>
      </c>
      <c r="AR28" s="81">
        <f t="shared" si="1"/>
        <v>4852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255</v>
      </c>
      <c r="AX28" s="81">
        <f t="shared" si="3"/>
        <v>203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700</v>
      </c>
      <c r="BC28" s="81">
        <f t="shared" si="5"/>
        <v>203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43593.916666666628</v>
      </c>
      <c r="C29" s="205"/>
      <c r="D29" s="404">
        <v>702</v>
      </c>
      <c r="E29" s="51">
        <v>44</v>
      </c>
      <c r="F29" s="404">
        <v>1.8</v>
      </c>
      <c r="G29" s="51">
        <v>230</v>
      </c>
      <c r="H29" s="206">
        <v>201</v>
      </c>
      <c r="I29" s="322"/>
      <c r="J29" s="160"/>
      <c r="K29" s="65"/>
      <c r="L29" s="49"/>
      <c r="M29" s="404"/>
      <c r="N29" s="52"/>
      <c r="O29" s="54">
        <v>4772</v>
      </c>
      <c r="P29" s="404">
        <v>16</v>
      </c>
      <c r="Q29" s="52">
        <v>18</v>
      </c>
      <c r="R29" s="23">
        <f t="shared" si="13"/>
        <v>276</v>
      </c>
      <c r="S29" s="24">
        <f t="shared" si="13"/>
        <v>304</v>
      </c>
      <c r="T29" s="62"/>
      <c r="U29" s="62"/>
      <c r="V29" s="62"/>
      <c r="W29" s="114">
        <f t="shared" ca="1" si="6"/>
        <v>144670</v>
      </c>
      <c r="X29" s="115">
        <f ca="1">IFERROR(('Main Tab'!$D$10-W29)/'Main Tab'!$D$10,1)</f>
        <v>0.18545335795684878</v>
      </c>
      <c r="Y29" s="110"/>
      <c r="Z29" s="221">
        <v>4</v>
      </c>
      <c r="AA29" s="49">
        <v>8316011</v>
      </c>
      <c r="AB29" s="49" t="s">
        <v>170</v>
      </c>
      <c r="AC29" s="404">
        <v>233.44</v>
      </c>
      <c r="AD29" s="104" t="s">
        <v>172</v>
      </c>
      <c r="AE29" s="106">
        <v>48.1</v>
      </c>
      <c r="AF29" s="108">
        <v>2E-3</v>
      </c>
      <c r="AI29" s="83">
        <f t="shared" ca="1" si="15"/>
        <v>43593.916666666628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16</v>
      </c>
      <c r="AQ29" s="81">
        <f t="shared" si="0"/>
        <v>18</v>
      </c>
      <c r="AR29" s="81">
        <f t="shared" si="1"/>
        <v>4772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230</v>
      </c>
      <c r="AX29" s="81">
        <f t="shared" si="3"/>
        <v>201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702</v>
      </c>
      <c r="BC29" s="81">
        <f t="shared" si="5"/>
        <v>201</v>
      </c>
      <c r="BD29" s="81">
        <f t="shared" si="10"/>
        <v>2E-3</v>
      </c>
      <c r="BE29" s="81">
        <f t="shared" si="11"/>
        <v>48.1</v>
      </c>
      <c r="BF29" s="84" t="str">
        <f t="shared" si="12"/>
        <v>Ticket No: 8316011 233.44 bbls sold</v>
      </c>
    </row>
    <row r="30" spans="2:58" x14ac:dyDescent="0.25">
      <c r="B30" s="189">
        <f t="shared" ca="1" si="14"/>
        <v>43593.958333333292</v>
      </c>
      <c r="C30" s="205"/>
      <c r="D30" s="404">
        <v>684</v>
      </c>
      <c r="E30" s="51">
        <v>44</v>
      </c>
      <c r="F30" s="404">
        <v>1.8</v>
      </c>
      <c r="G30" s="51">
        <v>206</v>
      </c>
      <c r="H30" s="206">
        <v>200</v>
      </c>
      <c r="I30" s="322"/>
      <c r="J30" s="160"/>
      <c r="K30" s="65"/>
      <c r="L30" s="49"/>
      <c r="M30" s="404"/>
      <c r="N30" s="52"/>
      <c r="O30" s="54">
        <v>4343</v>
      </c>
      <c r="P30" s="404">
        <v>16</v>
      </c>
      <c r="Q30" s="52">
        <v>16</v>
      </c>
      <c r="R30" s="23">
        <f t="shared" si="13"/>
        <v>292</v>
      </c>
      <c r="S30" s="24">
        <f t="shared" si="13"/>
        <v>320</v>
      </c>
      <c r="T30" s="62"/>
      <c r="U30" s="62"/>
      <c r="V30" s="62"/>
      <c r="W30" s="114">
        <f t="shared" ca="1" si="6"/>
        <v>144654</v>
      </c>
      <c r="X30" s="115">
        <f ca="1">IFERROR(('Main Tab'!$D$10-W30)/'Main Tab'!$D$10,1)</f>
        <v>0.18554344398900952</v>
      </c>
      <c r="Y30" s="110"/>
      <c r="Z30" s="221">
        <v>4</v>
      </c>
      <c r="AA30" s="49"/>
      <c r="AB30" s="49"/>
      <c r="AC30" s="404"/>
      <c r="AD30" s="104"/>
      <c r="AE30" s="106"/>
      <c r="AF30" s="108"/>
      <c r="AI30" s="83">
        <f t="shared" ca="1" si="15"/>
        <v>43593.958333333292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16</v>
      </c>
      <c r="AQ30" s="81">
        <f t="shared" si="0"/>
        <v>16</v>
      </c>
      <c r="AR30" s="81">
        <f t="shared" si="1"/>
        <v>4343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206</v>
      </c>
      <c r="AX30" s="81">
        <f t="shared" si="3"/>
        <v>200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684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43593.999999999956</v>
      </c>
      <c r="C31" s="205"/>
      <c r="D31" s="404">
        <v>693</v>
      </c>
      <c r="E31" s="51">
        <v>44</v>
      </c>
      <c r="F31" s="404">
        <v>1.8</v>
      </c>
      <c r="G31" s="51">
        <v>226</v>
      </c>
      <c r="H31" s="206">
        <v>201</v>
      </c>
      <c r="I31" s="322"/>
      <c r="J31" s="160"/>
      <c r="K31" s="65"/>
      <c r="L31" s="49"/>
      <c r="M31" s="404"/>
      <c r="N31" s="52"/>
      <c r="O31" s="54">
        <v>4559</v>
      </c>
      <c r="P31" s="404">
        <v>17</v>
      </c>
      <c r="Q31" s="52">
        <v>14</v>
      </c>
      <c r="R31" s="23">
        <f t="shared" si="13"/>
        <v>309</v>
      </c>
      <c r="S31" s="24">
        <f t="shared" si="13"/>
        <v>334</v>
      </c>
      <c r="T31" s="62"/>
      <c r="U31" s="62"/>
      <c r="V31" s="62"/>
      <c r="W31" s="114">
        <f t="shared" ca="1" si="6"/>
        <v>144640</v>
      </c>
      <c r="X31" s="115">
        <f ca="1">IFERROR(('Main Tab'!$D$10-W31)/'Main Tab'!$D$10,1)</f>
        <v>0.18562226926715014</v>
      </c>
      <c r="Y31" s="110"/>
      <c r="Z31" s="221">
        <v>4</v>
      </c>
      <c r="AA31" s="49"/>
      <c r="AB31" s="49"/>
      <c r="AC31" s="404"/>
      <c r="AD31" s="104"/>
      <c r="AE31" s="106"/>
      <c r="AF31" s="108"/>
      <c r="AI31" s="83">
        <f t="shared" ca="1" si="15"/>
        <v>43593.999999999956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17</v>
      </c>
      <c r="AQ31" s="81">
        <f t="shared" si="0"/>
        <v>14</v>
      </c>
      <c r="AR31" s="81">
        <f t="shared" si="1"/>
        <v>4559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226</v>
      </c>
      <c r="AX31" s="81">
        <f t="shared" si="3"/>
        <v>201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693</v>
      </c>
      <c r="BC31" s="81">
        <f t="shared" si="5"/>
        <v>201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43594.041666666621</v>
      </c>
      <c r="C32" s="205"/>
      <c r="D32" s="404">
        <v>686</v>
      </c>
      <c r="E32" s="51">
        <v>44</v>
      </c>
      <c r="F32" s="404">
        <v>1.8</v>
      </c>
      <c r="G32" s="51">
        <v>246</v>
      </c>
      <c r="H32" s="206">
        <v>201</v>
      </c>
      <c r="I32" s="322"/>
      <c r="J32" s="160"/>
      <c r="K32" s="65"/>
      <c r="L32" s="49"/>
      <c r="M32" s="404"/>
      <c r="N32" s="52"/>
      <c r="O32" s="54">
        <v>4823</v>
      </c>
      <c r="P32" s="404">
        <v>16</v>
      </c>
      <c r="Q32" s="52">
        <v>17</v>
      </c>
      <c r="R32" s="23">
        <f t="shared" ref="R32:S37" si="16">P32+R31</f>
        <v>325</v>
      </c>
      <c r="S32" s="24">
        <f t="shared" si="16"/>
        <v>351</v>
      </c>
      <c r="T32" s="62"/>
      <c r="U32" s="62"/>
      <c r="V32" s="62"/>
      <c r="W32" s="114">
        <f t="shared" ca="1" si="6"/>
        <v>144623</v>
      </c>
      <c r="X32" s="115">
        <f ca="1">IFERROR(('Main Tab'!$D$10-W32)/'Main Tab'!$D$10,1)</f>
        <v>0.18571798567632089</v>
      </c>
      <c r="Y32" s="110"/>
      <c r="Z32" s="221">
        <v>4</v>
      </c>
      <c r="AA32" s="49"/>
      <c r="AB32" s="49"/>
      <c r="AC32" s="404"/>
      <c r="AD32" s="104"/>
      <c r="AE32" s="106"/>
      <c r="AF32" s="108"/>
      <c r="AI32" s="83">
        <f t="shared" ca="1" si="15"/>
        <v>43594.041666666621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16</v>
      </c>
      <c r="AQ32" s="81">
        <f t="shared" si="0"/>
        <v>17</v>
      </c>
      <c r="AR32" s="81">
        <f t="shared" si="1"/>
        <v>4823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246</v>
      </c>
      <c r="AX32" s="81">
        <f t="shared" si="3"/>
        <v>201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686</v>
      </c>
      <c r="BC32" s="81">
        <f t="shared" si="5"/>
        <v>201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43594.083333333285</v>
      </c>
      <c r="C33" s="205"/>
      <c r="D33" s="404">
        <v>680</v>
      </c>
      <c r="E33" s="51">
        <v>44</v>
      </c>
      <c r="F33" s="404">
        <v>1.8</v>
      </c>
      <c r="G33" s="51">
        <v>231</v>
      </c>
      <c r="H33" s="206">
        <v>203</v>
      </c>
      <c r="I33" s="322"/>
      <c r="J33" s="160"/>
      <c r="K33" s="65"/>
      <c r="L33" s="49"/>
      <c r="M33" s="404"/>
      <c r="N33" s="52"/>
      <c r="O33" s="54">
        <v>4689</v>
      </c>
      <c r="P33" s="404">
        <v>17</v>
      </c>
      <c r="Q33" s="52">
        <v>18</v>
      </c>
      <c r="R33" s="23">
        <f t="shared" si="16"/>
        <v>342</v>
      </c>
      <c r="S33" s="24">
        <f t="shared" si="16"/>
        <v>369</v>
      </c>
      <c r="T33" s="62"/>
      <c r="U33" s="62"/>
      <c r="V33" s="62"/>
      <c r="W33" s="114">
        <f t="shared" ca="1" si="6"/>
        <v>144605</v>
      </c>
      <c r="X33" s="115">
        <f ca="1">IFERROR(('Main Tab'!$D$10-W33)/'Main Tab'!$D$10,1)</f>
        <v>0.18581933246250168</v>
      </c>
      <c r="Y33" s="110" t="s">
        <v>340</v>
      </c>
      <c r="Z33" s="221">
        <v>4</v>
      </c>
      <c r="AA33" s="49"/>
      <c r="AB33" s="49"/>
      <c r="AC33" s="404"/>
      <c r="AD33" s="104"/>
      <c r="AE33" s="106"/>
      <c r="AF33" s="108"/>
      <c r="AI33" s="83">
        <f t="shared" ca="1" si="15"/>
        <v>43594.083333333285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acc=135714</v>
      </c>
      <c r="AP33" s="81">
        <f t="shared" si="0"/>
        <v>17</v>
      </c>
      <c r="AQ33" s="81">
        <f t="shared" si="0"/>
        <v>18</v>
      </c>
      <c r="AR33" s="81">
        <f t="shared" si="1"/>
        <v>4689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231</v>
      </c>
      <c r="AX33" s="81">
        <f t="shared" si="3"/>
        <v>203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680</v>
      </c>
      <c r="BC33" s="81">
        <f t="shared" si="5"/>
        <v>203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43594.124999999949</v>
      </c>
      <c r="C34" s="205"/>
      <c r="D34" s="404">
        <v>668</v>
      </c>
      <c r="E34" s="51">
        <v>44</v>
      </c>
      <c r="F34" s="404">
        <v>1.8</v>
      </c>
      <c r="G34" s="51">
        <v>229</v>
      </c>
      <c r="H34" s="206">
        <v>202</v>
      </c>
      <c r="I34" s="322"/>
      <c r="J34" s="160"/>
      <c r="K34" s="65"/>
      <c r="L34" s="49"/>
      <c r="M34" s="404"/>
      <c r="N34" s="52"/>
      <c r="O34" s="54">
        <v>4586</v>
      </c>
      <c r="P34" s="404">
        <v>18</v>
      </c>
      <c r="Q34" s="52">
        <v>16</v>
      </c>
      <c r="R34" s="23">
        <f t="shared" si="16"/>
        <v>360</v>
      </c>
      <c r="S34" s="24">
        <f t="shared" si="16"/>
        <v>385</v>
      </c>
      <c r="T34" s="62"/>
      <c r="U34" s="62"/>
      <c r="V34" s="62"/>
      <c r="W34" s="114">
        <f t="shared" ca="1" si="6"/>
        <v>144589</v>
      </c>
      <c r="X34" s="115">
        <f ca="1">IFERROR(('Main Tab'!$D$10-W34)/'Main Tab'!$D$10,1)</f>
        <v>0.18590941849466242</v>
      </c>
      <c r="Y34" s="110" t="s">
        <v>342</v>
      </c>
      <c r="Z34" s="221">
        <v>4</v>
      </c>
      <c r="AA34" s="49"/>
      <c r="AB34" s="49"/>
      <c r="AC34" s="404"/>
      <c r="AD34" s="104"/>
      <c r="AE34" s="106"/>
      <c r="AF34" s="108"/>
      <c r="AI34" s="83">
        <f t="shared" ca="1" si="15"/>
        <v>43594.124999999949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 7-8   220.30 bbls</v>
      </c>
      <c r="AP34" s="81">
        <f t="shared" si="0"/>
        <v>18</v>
      </c>
      <c r="AQ34" s="81">
        <f t="shared" si="0"/>
        <v>16</v>
      </c>
      <c r="AR34" s="81">
        <f t="shared" si="1"/>
        <v>4586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229</v>
      </c>
      <c r="AX34" s="81">
        <f t="shared" si="3"/>
        <v>202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668</v>
      </c>
      <c r="BC34" s="81">
        <f t="shared" si="5"/>
        <v>202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43594.166666666613</v>
      </c>
      <c r="C35" s="205"/>
      <c r="D35" s="404">
        <v>670</v>
      </c>
      <c r="E35" s="51">
        <v>44</v>
      </c>
      <c r="F35" s="404">
        <v>1.8</v>
      </c>
      <c r="G35" s="51">
        <v>252</v>
      </c>
      <c r="H35" s="206">
        <v>202</v>
      </c>
      <c r="I35" s="322"/>
      <c r="J35" s="160"/>
      <c r="K35" s="65"/>
      <c r="L35" s="49"/>
      <c r="M35" s="404"/>
      <c r="N35" s="52"/>
      <c r="O35" s="54">
        <v>4798</v>
      </c>
      <c r="P35" s="404">
        <v>16</v>
      </c>
      <c r="Q35" s="52">
        <v>18</v>
      </c>
      <c r="R35" s="23">
        <f t="shared" si="16"/>
        <v>376</v>
      </c>
      <c r="S35" s="24">
        <f t="shared" si="16"/>
        <v>403</v>
      </c>
      <c r="T35" s="62"/>
      <c r="U35" s="62"/>
      <c r="V35" s="62"/>
      <c r="W35" s="114">
        <f t="shared" ca="1" si="6"/>
        <v>144571</v>
      </c>
      <c r="X35" s="115">
        <f ca="1">IFERROR(('Main Tab'!$D$10-W35)/'Main Tab'!$D$10,1)</f>
        <v>0.1860107652808432</v>
      </c>
      <c r="Y35" s="110" t="s">
        <v>341</v>
      </c>
      <c r="Z35" s="221">
        <v>4</v>
      </c>
      <c r="AA35" s="49"/>
      <c r="AB35" s="49"/>
      <c r="AC35" s="404"/>
      <c r="AD35" s="104"/>
      <c r="AE35" s="106"/>
      <c r="AF35" s="108"/>
      <c r="AI35" s="83">
        <f t="shared" ca="1" si="15"/>
        <v>43594.166666666613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ot2= 5-7   154.94 bbls</v>
      </c>
      <c r="AP35" s="81">
        <f t="shared" si="0"/>
        <v>16</v>
      </c>
      <c r="AQ35" s="81">
        <f t="shared" si="0"/>
        <v>18</v>
      </c>
      <c r="AR35" s="81">
        <f t="shared" si="1"/>
        <v>4798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252</v>
      </c>
      <c r="AX35" s="81">
        <f t="shared" si="3"/>
        <v>202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670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43594.208333333278</v>
      </c>
      <c r="C36" s="205"/>
      <c r="D36" s="404">
        <v>664</v>
      </c>
      <c r="E36" s="404">
        <v>44</v>
      </c>
      <c r="F36" s="404">
        <v>1.8</v>
      </c>
      <c r="G36" s="51">
        <v>276</v>
      </c>
      <c r="H36" s="206">
        <v>202</v>
      </c>
      <c r="I36" s="322"/>
      <c r="J36" s="160"/>
      <c r="K36" s="65"/>
      <c r="L36" s="49"/>
      <c r="M36" s="404"/>
      <c r="N36" s="52"/>
      <c r="O36" s="54">
        <v>5267</v>
      </c>
      <c r="P36" s="404">
        <v>17</v>
      </c>
      <c r="Q36" s="52">
        <v>15</v>
      </c>
      <c r="R36" s="23">
        <f t="shared" si="16"/>
        <v>393</v>
      </c>
      <c r="S36" s="24">
        <f t="shared" si="16"/>
        <v>418</v>
      </c>
      <c r="T36" s="62"/>
      <c r="U36" s="62"/>
      <c r="V36" s="62"/>
      <c r="W36" s="114">
        <f t="shared" ca="1" si="6"/>
        <v>144556</v>
      </c>
      <c r="X36" s="115">
        <f ca="1">IFERROR(('Main Tab'!$D$10-W36)/'Main Tab'!$D$10,1)</f>
        <v>0.18609522093599387</v>
      </c>
      <c r="Y36" s="110" t="s">
        <v>343</v>
      </c>
      <c r="Z36" s="221">
        <v>4</v>
      </c>
      <c r="AA36" s="49"/>
      <c r="AB36" s="49"/>
      <c r="AC36" s="404"/>
      <c r="AD36" s="104"/>
      <c r="AE36" s="106"/>
      <c r="AF36" s="108"/>
      <c r="AI36" s="83">
        <f t="shared" ca="1" si="15"/>
        <v>43594.208333333278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pumped=692</v>
      </c>
      <c r="AP36" s="81">
        <f t="shared" si="0"/>
        <v>17</v>
      </c>
      <c r="AQ36" s="81">
        <f t="shared" si="0"/>
        <v>15</v>
      </c>
      <c r="AR36" s="81">
        <f t="shared" si="1"/>
        <v>5267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276</v>
      </c>
      <c r="AX36" s="81">
        <f t="shared" si="3"/>
        <v>202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664</v>
      </c>
      <c r="BC36" s="81">
        <f t="shared" si="5"/>
        <v>202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27" thickBot="1" x14ac:dyDescent="0.3">
      <c r="B37" s="190">
        <f t="shared" ca="1" si="14"/>
        <v>43594.249999999942</v>
      </c>
      <c r="C37" s="207"/>
      <c r="D37" s="208">
        <v>690</v>
      </c>
      <c r="E37" s="209">
        <v>44</v>
      </c>
      <c r="F37" s="208">
        <v>1.8</v>
      </c>
      <c r="G37" s="209">
        <v>231</v>
      </c>
      <c r="H37" s="216">
        <v>199</v>
      </c>
      <c r="I37" s="323"/>
      <c r="J37" s="161"/>
      <c r="K37" s="66"/>
      <c r="L37" s="55"/>
      <c r="M37" s="405"/>
      <c r="N37" s="58"/>
      <c r="O37" s="60">
        <v>4610</v>
      </c>
      <c r="P37" s="405">
        <v>16</v>
      </c>
      <c r="Q37" s="58">
        <v>14</v>
      </c>
      <c r="R37" s="25">
        <f t="shared" si="16"/>
        <v>409</v>
      </c>
      <c r="S37" s="26">
        <f t="shared" si="16"/>
        <v>432</v>
      </c>
      <c r="T37" s="63"/>
      <c r="U37" s="63"/>
      <c r="V37" s="63"/>
      <c r="W37" s="116">
        <f t="shared" ca="1" si="6"/>
        <v>144542</v>
      </c>
      <c r="X37" s="117">
        <f ca="1">IFERROR(('Main Tab'!$D$10-W37)/'Main Tab'!$D$10,1)</f>
        <v>0.1861740462141345</v>
      </c>
      <c r="Y37" s="111" t="s">
        <v>344</v>
      </c>
      <c r="Z37" s="222">
        <v>4</v>
      </c>
      <c r="AA37" s="55"/>
      <c r="AB37" s="55"/>
      <c r="AC37" s="405"/>
      <c r="AD37" s="105"/>
      <c r="AE37" s="107"/>
      <c r="AF37" s="109"/>
      <c r="AI37" s="85">
        <f t="shared" ca="1" si="15"/>
        <v>43594.249999999942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h20 accumulative today bbls not working, all tank gauges within 3 to 4 inches</v>
      </c>
      <c r="AP37" s="86">
        <f t="shared" si="0"/>
        <v>16</v>
      </c>
      <c r="AQ37" s="86">
        <f t="shared" si="0"/>
        <v>14</v>
      </c>
      <c r="AR37" s="86">
        <f t="shared" si="1"/>
        <v>4610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231</v>
      </c>
      <c r="AX37" s="86">
        <f t="shared" si="3"/>
        <v>199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690</v>
      </c>
      <c r="BC37" s="86">
        <f t="shared" si="5"/>
        <v>199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06" t="s">
        <v>7</v>
      </c>
      <c r="D40" s="406" t="s">
        <v>117</v>
      </c>
      <c r="E40" s="406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08"/>
      <c r="E41" s="408"/>
      <c r="F41" s="622"/>
      <c r="G41" s="622"/>
      <c r="H41" s="623"/>
    </row>
    <row r="42" spans="2:58" x14ac:dyDescent="0.25">
      <c r="B42" s="54"/>
      <c r="C42" s="147"/>
      <c r="D42" s="404"/>
      <c r="E42" s="404"/>
      <c r="F42" s="612"/>
      <c r="G42" s="612"/>
      <c r="H42" s="613"/>
    </row>
    <row r="43" spans="2:58" x14ac:dyDescent="0.25">
      <c r="B43" s="54"/>
      <c r="C43" s="147"/>
      <c r="D43" s="404"/>
      <c r="E43" s="404"/>
      <c r="F43" s="612"/>
      <c r="G43" s="612"/>
      <c r="H43" s="613"/>
    </row>
    <row r="44" spans="2:58" x14ac:dyDescent="0.25">
      <c r="B44" s="54"/>
      <c r="C44" s="147"/>
      <c r="D44" s="404"/>
      <c r="E44" s="404"/>
      <c r="F44" s="612"/>
      <c r="G44" s="612"/>
      <c r="H44" s="613"/>
    </row>
    <row r="45" spans="2:58" x14ac:dyDescent="0.25">
      <c r="B45" s="54"/>
      <c r="C45" s="147"/>
      <c r="D45" s="404"/>
      <c r="E45" s="404"/>
      <c r="F45" s="612"/>
      <c r="G45" s="612"/>
      <c r="H45" s="613"/>
    </row>
    <row r="46" spans="2:58" x14ac:dyDescent="0.25">
      <c r="B46" s="54"/>
      <c r="C46" s="147"/>
      <c r="D46" s="404"/>
      <c r="E46" s="404"/>
      <c r="F46" s="612"/>
      <c r="G46" s="612"/>
      <c r="H46" s="613"/>
    </row>
    <row r="47" spans="2:58" x14ac:dyDescent="0.25">
      <c r="B47" s="54"/>
      <c r="C47" s="147"/>
      <c r="D47" s="404"/>
      <c r="E47" s="404"/>
      <c r="F47" s="612"/>
      <c r="G47" s="612"/>
      <c r="H47" s="613"/>
    </row>
    <row r="48" spans="2:58" x14ac:dyDescent="0.25">
      <c r="B48" s="54"/>
      <c r="C48" s="147"/>
      <c r="D48" s="404"/>
      <c r="E48" s="404"/>
      <c r="F48" s="612"/>
      <c r="G48" s="612"/>
      <c r="H48" s="613"/>
    </row>
    <row r="49" spans="2:8" x14ac:dyDescent="0.25">
      <c r="B49" s="54"/>
      <c r="C49" s="147"/>
      <c r="D49" s="404"/>
      <c r="E49" s="404"/>
      <c r="F49" s="612"/>
      <c r="G49" s="612"/>
      <c r="H49" s="613"/>
    </row>
    <row r="50" spans="2:8" x14ac:dyDescent="0.25">
      <c r="B50" s="54"/>
      <c r="C50" s="147"/>
      <c r="D50" s="404"/>
      <c r="E50" s="404"/>
      <c r="F50" s="612"/>
      <c r="G50" s="612"/>
      <c r="H50" s="613"/>
    </row>
    <row r="51" spans="2:8" x14ac:dyDescent="0.25">
      <c r="B51" s="54"/>
      <c r="C51" s="147"/>
      <c r="D51" s="404"/>
      <c r="E51" s="404"/>
      <c r="F51" s="612"/>
      <c r="G51" s="612"/>
      <c r="H51" s="613"/>
    </row>
    <row r="52" spans="2:8" x14ac:dyDescent="0.25">
      <c r="B52" s="54"/>
      <c r="C52" s="147"/>
      <c r="D52" s="404"/>
      <c r="E52" s="404"/>
      <c r="F52" s="612"/>
      <c r="G52" s="612"/>
      <c r="H52" s="613"/>
    </row>
    <row r="53" spans="2:8" x14ac:dyDescent="0.25">
      <c r="B53" s="54"/>
      <c r="C53" s="147"/>
      <c r="D53" s="404"/>
      <c r="E53" s="404"/>
      <c r="F53" s="612"/>
      <c r="G53" s="612"/>
      <c r="H53" s="613"/>
    </row>
    <row r="54" spans="2:8" x14ac:dyDescent="0.25">
      <c r="B54" s="54"/>
      <c r="C54" s="147"/>
      <c r="D54" s="404"/>
      <c r="E54" s="404"/>
      <c r="F54" s="612"/>
      <c r="G54" s="612"/>
      <c r="H54" s="613"/>
    </row>
    <row r="55" spans="2:8" x14ac:dyDescent="0.25">
      <c r="B55" s="54"/>
      <c r="C55" s="147"/>
      <c r="D55" s="404"/>
      <c r="E55" s="404"/>
      <c r="F55" s="612"/>
      <c r="G55" s="612"/>
      <c r="H55" s="613"/>
    </row>
    <row r="56" spans="2:8" x14ac:dyDescent="0.25">
      <c r="B56" s="54"/>
      <c r="C56" s="147"/>
      <c r="D56" s="404"/>
      <c r="E56" s="404"/>
      <c r="F56" s="612"/>
      <c r="G56" s="612"/>
      <c r="H56" s="613"/>
    </row>
    <row r="57" spans="2:8" x14ac:dyDescent="0.25">
      <c r="B57" s="54"/>
      <c r="C57" s="147"/>
      <c r="D57" s="404"/>
      <c r="E57" s="404"/>
      <c r="F57" s="612"/>
      <c r="G57" s="612"/>
      <c r="H57" s="613"/>
    </row>
    <row r="58" spans="2:8" x14ac:dyDescent="0.25">
      <c r="B58" s="54"/>
      <c r="C58" s="147"/>
      <c r="D58" s="404"/>
      <c r="E58" s="404"/>
      <c r="F58" s="612"/>
      <c r="G58" s="612"/>
      <c r="H58" s="613"/>
    </row>
    <row r="59" spans="2:8" x14ac:dyDescent="0.25">
      <c r="B59" s="54"/>
      <c r="C59" s="147"/>
      <c r="D59" s="404"/>
      <c r="E59" s="404"/>
      <c r="F59" s="612"/>
      <c r="G59" s="612"/>
      <c r="H59" s="613"/>
    </row>
    <row r="60" spans="2:8" x14ac:dyDescent="0.25">
      <c r="B60" s="54"/>
      <c r="C60" s="147"/>
      <c r="D60" s="404"/>
      <c r="E60" s="404"/>
      <c r="F60" s="612"/>
      <c r="G60" s="612"/>
      <c r="H60" s="613"/>
    </row>
    <row r="61" spans="2:8" x14ac:dyDescent="0.25">
      <c r="B61" s="54"/>
      <c r="C61" s="147"/>
      <c r="D61" s="404"/>
      <c r="E61" s="404"/>
      <c r="F61" s="612"/>
      <c r="G61" s="612"/>
      <c r="H61" s="613"/>
    </row>
    <row r="62" spans="2:8" x14ac:dyDescent="0.25">
      <c r="B62" s="54"/>
      <c r="C62" s="147"/>
      <c r="D62" s="404"/>
      <c r="E62" s="404"/>
      <c r="F62" s="612"/>
      <c r="G62" s="612"/>
      <c r="H62" s="613"/>
    </row>
    <row r="63" spans="2:8" x14ac:dyDescent="0.25">
      <c r="B63" s="54"/>
      <c r="C63" s="147"/>
      <c r="D63" s="404"/>
      <c r="E63" s="404"/>
      <c r="F63" s="612"/>
      <c r="G63" s="612"/>
      <c r="H63" s="613"/>
    </row>
    <row r="64" spans="2:8" x14ac:dyDescent="0.25">
      <c r="B64" s="54"/>
      <c r="C64" s="147"/>
      <c r="D64" s="404"/>
      <c r="E64" s="404"/>
      <c r="F64" s="612"/>
      <c r="G64" s="612"/>
      <c r="H64" s="613"/>
    </row>
    <row r="65" spans="2:8" x14ac:dyDescent="0.25">
      <c r="B65" s="54"/>
      <c r="C65" s="147"/>
      <c r="D65" s="404"/>
      <c r="E65" s="404"/>
      <c r="F65" s="612"/>
      <c r="G65" s="612"/>
      <c r="H65" s="613"/>
    </row>
    <row r="66" spans="2:8" x14ac:dyDescent="0.25">
      <c r="B66" s="54"/>
      <c r="C66" s="147"/>
      <c r="D66" s="404"/>
      <c r="E66" s="404"/>
      <c r="F66" s="612"/>
      <c r="G66" s="612"/>
      <c r="H66" s="613"/>
    </row>
    <row r="67" spans="2:8" x14ac:dyDescent="0.25">
      <c r="B67" s="54"/>
      <c r="C67" s="147"/>
      <c r="D67" s="404"/>
      <c r="E67" s="404"/>
      <c r="F67" s="612"/>
      <c r="G67" s="612"/>
      <c r="H67" s="613"/>
    </row>
    <row r="68" spans="2:8" x14ac:dyDescent="0.25">
      <c r="B68" s="54"/>
      <c r="C68" s="147"/>
      <c r="D68" s="404"/>
      <c r="E68" s="404"/>
      <c r="F68" s="612"/>
      <c r="G68" s="612"/>
      <c r="H68" s="613"/>
    </row>
    <row r="69" spans="2:8" x14ac:dyDescent="0.25">
      <c r="B69" s="54"/>
      <c r="C69" s="147"/>
      <c r="D69" s="404"/>
      <c r="E69" s="404"/>
      <c r="F69" s="612"/>
      <c r="G69" s="612"/>
      <c r="H69" s="613"/>
    </row>
    <row r="70" spans="2:8" x14ac:dyDescent="0.25">
      <c r="B70" s="54"/>
      <c r="C70" s="147"/>
      <c r="D70" s="404"/>
      <c r="E70" s="404"/>
      <c r="F70" s="612"/>
      <c r="G70" s="612"/>
      <c r="H70" s="613"/>
    </row>
    <row r="71" spans="2:8" x14ac:dyDescent="0.25">
      <c r="B71" s="54"/>
      <c r="C71" s="147"/>
      <c r="D71" s="404"/>
      <c r="E71" s="404"/>
      <c r="F71" s="612"/>
      <c r="G71" s="612"/>
      <c r="H71" s="613"/>
    </row>
    <row r="72" spans="2:8" x14ac:dyDescent="0.25">
      <c r="B72" s="54"/>
      <c r="C72" s="147"/>
      <c r="D72" s="404"/>
      <c r="E72" s="404"/>
      <c r="F72" s="612"/>
      <c r="G72" s="612"/>
      <c r="H72" s="613"/>
    </row>
    <row r="73" spans="2:8" x14ac:dyDescent="0.25">
      <c r="B73" s="54"/>
      <c r="C73" s="147"/>
      <c r="D73" s="404"/>
      <c r="E73" s="404"/>
      <c r="F73" s="612"/>
      <c r="G73" s="612"/>
      <c r="H73" s="613"/>
    </row>
    <row r="74" spans="2:8" x14ac:dyDescent="0.25">
      <c r="B74" s="54"/>
      <c r="C74" s="147"/>
      <c r="D74" s="404"/>
      <c r="E74" s="404"/>
      <c r="F74" s="612"/>
      <c r="G74" s="612"/>
      <c r="H74" s="613"/>
    </row>
    <row r="75" spans="2:8" x14ac:dyDescent="0.25">
      <c r="B75" s="54"/>
      <c r="C75" s="147"/>
      <c r="D75" s="404"/>
      <c r="E75" s="404"/>
      <c r="F75" s="612"/>
      <c r="G75" s="612"/>
      <c r="H75" s="613"/>
    </row>
    <row r="76" spans="2:8" x14ac:dyDescent="0.25">
      <c r="B76" s="54"/>
      <c r="C76" s="147"/>
      <c r="D76" s="404"/>
      <c r="E76" s="404"/>
      <c r="F76" s="612"/>
      <c r="G76" s="612"/>
      <c r="H76" s="613"/>
    </row>
    <row r="77" spans="2:8" x14ac:dyDescent="0.25">
      <c r="B77" s="54"/>
      <c r="C77" s="147"/>
      <c r="D77" s="404"/>
      <c r="E77" s="404"/>
      <c r="F77" s="612"/>
      <c r="G77" s="612"/>
      <c r="H77" s="613"/>
    </row>
    <row r="78" spans="2:8" x14ac:dyDescent="0.25">
      <c r="B78" s="54"/>
      <c r="C78" s="147"/>
      <c r="D78" s="404"/>
      <c r="E78" s="404"/>
      <c r="F78" s="612"/>
      <c r="G78" s="612"/>
      <c r="H78" s="613"/>
    </row>
    <row r="79" spans="2:8" x14ac:dyDescent="0.25">
      <c r="B79" s="54"/>
      <c r="C79" s="147"/>
      <c r="D79" s="404"/>
      <c r="E79" s="404"/>
      <c r="F79" s="612"/>
      <c r="G79" s="612"/>
      <c r="H79" s="613"/>
    </row>
    <row r="80" spans="2:8" x14ac:dyDescent="0.25">
      <c r="B80" s="54"/>
      <c r="C80" s="147"/>
      <c r="D80" s="404"/>
      <c r="E80" s="404"/>
      <c r="F80" s="612"/>
      <c r="G80" s="612"/>
      <c r="H80" s="613"/>
    </row>
    <row r="81" spans="2:8" x14ac:dyDescent="0.25">
      <c r="B81" s="54"/>
      <c r="C81" s="147"/>
      <c r="D81" s="404"/>
      <c r="E81" s="404"/>
      <c r="F81" s="612"/>
      <c r="G81" s="612"/>
      <c r="H81" s="613"/>
    </row>
    <row r="82" spans="2:8" x14ac:dyDescent="0.25">
      <c r="B82" s="54"/>
      <c r="C82" s="147"/>
      <c r="D82" s="404"/>
      <c r="E82" s="404"/>
      <c r="F82" s="612"/>
      <c r="G82" s="612"/>
      <c r="H82" s="613"/>
    </row>
    <row r="83" spans="2:8" x14ac:dyDescent="0.25">
      <c r="B83" s="54"/>
      <c r="C83" s="147"/>
      <c r="D83" s="404"/>
      <c r="E83" s="404"/>
      <c r="F83" s="612"/>
      <c r="G83" s="612"/>
      <c r="H83" s="613"/>
    </row>
    <row r="84" spans="2:8" x14ac:dyDescent="0.25">
      <c r="B84" s="54"/>
      <c r="C84" s="147"/>
      <c r="D84" s="404"/>
      <c r="E84" s="404"/>
      <c r="F84" s="612"/>
      <c r="G84" s="612"/>
      <c r="H84" s="613"/>
    </row>
    <row r="85" spans="2:8" x14ac:dyDescent="0.25">
      <c r="B85" s="54"/>
      <c r="C85" s="147"/>
      <c r="D85" s="404"/>
      <c r="E85" s="404"/>
      <c r="F85" s="612"/>
      <c r="G85" s="612"/>
      <c r="H85" s="613"/>
    </row>
    <row r="86" spans="2:8" x14ac:dyDescent="0.25">
      <c r="B86" s="54"/>
      <c r="C86" s="147"/>
      <c r="D86" s="404"/>
      <c r="E86" s="404"/>
      <c r="F86" s="612"/>
      <c r="G86" s="612"/>
      <c r="H86" s="613"/>
    </row>
    <row r="87" spans="2:8" x14ac:dyDescent="0.25">
      <c r="B87" s="54"/>
      <c r="C87" s="147"/>
      <c r="D87" s="404"/>
      <c r="E87" s="404"/>
      <c r="F87" s="612"/>
      <c r="G87" s="612"/>
      <c r="H87" s="613"/>
    </row>
    <row r="88" spans="2:8" x14ac:dyDescent="0.25">
      <c r="B88" s="54"/>
      <c r="C88" s="147"/>
      <c r="D88" s="404"/>
      <c r="E88" s="404"/>
      <c r="F88" s="612"/>
      <c r="G88" s="612"/>
      <c r="H88" s="613"/>
    </row>
    <row r="89" spans="2:8" x14ac:dyDescent="0.25">
      <c r="B89" s="54"/>
      <c r="C89" s="147"/>
      <c r="D89" s="404"/>
      <c r="E89" s="404"/>
      <c r="F89" s="612"/>
      <c r="G89" s="612"/>
      <c r="H89" s="613"/>
    </row>
    <row r="90" spans="2:8" x14ac:dyDescent="0.25">
      <c r="B90" s="54"/>
      <c r="C90" s="147"/>
      <c r="D90" s="404"/>
      <c r="E90" s="404"/>
      <c r="F90" s="612"/>
      <c r="G90" s="612"/>
      <c r="H90" s="613"/>
    </row>
    <row r="91" spans="2:8" x14ac:dyDescent="0.25">
      <c r="B91" s="54"/>
      <c r="C91" s="147"/>
      <c r="D91" s="404"/>
      <c r="E91" s="404"/>
      <c r="F91" s="612"/>
      <c r="G91" s="612"/>
      <c r="H91" s="613"/>
    </row>
    <row r="92" spans="2:8" x14ac:dyDescent="0.25">
      <c r="B92" s="54"/>
      <c r="C92" s="147"/>
      <c r="D92" s="404"/>
      <c r="E92" s="404"/>
      <c r="F92" s="612"/>
      <c r="G92" s="612"/>
      <c r="H92" s="613"/>
    </row>
    <row r="93" spans="2:8" x14ac:dyDescent="0.25">
      <c r="B93" s="54"/>
      <c r="C93" s="147"/>
      <c r="D93" s="404"/>
      <c r="E93" s="404"/>
      <c r="F93" s="612"/>
      <c r="G93" s="612"/>
      <c r="H93" s="613"/>
    </row>
    <row r="94" spans="2:8" x14ac:dyDescent="0.25">
      <c r="B94" s="54"/>
      <c r="C94" s="147"/>
      <c r="D94" s="404"/>
      <c r="E94" s="404"/>
      <c r="F94" s="612"/>
      <c r="G94" s="612"/>
      <c r="H94" s="613"/>
    </row>
    <row r="95" spans="2:8" x14ac:dyDescent="0.25">
      <c r="B95" s="54"/>
      <c r="C95" s="147"/>
      <c r="D95" s="404"/>
      <c r="E95" s="404"/>
      <c r="F95" s="612"/>
      <c r="G95" s="612"/>
      <c r="H95" s="613"/>
    </row>
    <row r="96" spans="2:8" x14ac:dyDescent="0.25">
      <c r="B96" s="54"/>
      <c r="C96" s="147"/>
      <c r="D96" s="404"/>
      <c r="E96" s="404"/>
      <c r="F96" s="612"/>
      <c r="G96" s="612"/>
      <c r="H96" s="613"/>
    </row>
    <row r="97" spans="2:8" x14ac:dyDescent="0.25">
      <c r="B97" s="54"/>
      <c r="C97" s="147"/>
      <c r="D97" s="404"/>
      <c r="E97" s="404"/>
      <c r="F97" s="612"/>
      <c r="G97" s="612"/>
      <c r="H97" s="613"/>
    </row>
    <row r="98" spans="2:8" x14ac:dyDescent="0.25">
      <c r="B98" s="54"/>
      <c r="C98" s="147"/>
      <c r="D98" s="404"/>
      <c r="E98" s="404"/>
      <c r="F98" s="612"/>
      <c r="G98" s="612"/>
      <c r="H98" s="613"/>
    </row>
    <row r="99" spans="2:8" x14ac:dyDescent="0.25">
      <c r="B99" s="54"/>
      <c r="C99" s="147"/>
      <c r="D99" s="404"/>
      <c r="E99" s="404"/>
      <c r="F99" s="612"/>
      <c r="G99" s="612"/>
      <c r="H99" s="613"/>
    </row>
    <row r="100" spans="2:8" ht="15.75" thickBot="1" x14ac:dyDescent="0.3">
      <c r="B100" s="60"/>
      <c r="C100" s="148"/>
      <c r="D100" s="405"/>
      <c r="E100" s="405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16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63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6">
    <tabColor theme="1"/>
    <pageSetUpPr fitToPage="1"/>
  </sheetPr>
  <dimension ref="B1:BF101"/>
  <sheetViews>
    <sheetView showGridLines="0" topLeftCell="A23" zoomScaleNormal="100" zoomScaleSheetLayoutView="50" workbookViewId="0">
      <selection activeCell="Y40" sqref="Y4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43592</v>
      </c>
      <c r="N5" s="567" t="str">
        <f ca="1">"Oil Sales for "&amp;TEXT(L5,"MM-DD-YY")</f>
        <v>Oil Sales for 05-07-19</v>
      </c>
      <c r="O5" s="568"/>
      <c r="P5" s="96">
        <f>SUM(AC14:AC37)</f>
        <v>185.64</v>
      </c>
      <c r="Q5" s="10"/>
      <c r="R5" s="610" t="str">
        <f ca="1">"Flare Total For "&amp;TEXT(L5,"MM-DD-YY")</f>
        <v>Flare Total For 05-07-19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459</v>
      </c>
      <c r="M6" s="10"/>
      <c r="N6" s="571" t="str">
        <f ca="1">"Gas Sales for "&amp;TEXT(L5,"MM-DD-YY")</f>
        <v>Gas Sales for 05-07-19</v>
      </c>
      <c r="O6" s="572"/>
      <c r="P6" s="132">
        <v>4679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414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7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400" t="s">
        <v>3</v>
      </c>
      <c r="F11" s="400" t="s">
        <v>31</v>
      </c>
      <c r="G11" s="400" t="s">
        <v>32</v>
      </c>
      <c r="H11" s="40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00" t="s">
        <v>40</v>
      </c>
      <c r="N11" s="401" t="s">
        <v>42</v>
      </c>
      <c r="O11" s="38" t="s">
        <v>2</v>
      </c>
      <c r="P11" s="400" t="s">
        <v>6</v>
      </c>
      <c r="Q11" s="40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00" t="s">
        <v>6</v>
      </c>
      <c r="AD11" s="400" t="s">
        <v>102</v>
      </c>
      <c r="AE11" s="400" t="s">
        <v>50</v>
      </c>
      <c r="AF11" s="40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708</v>
      </c>
      <c r="E14" s="196">
        <v>44</v>
      </c>
      <c r="F14" s="196">
        <v>1.8</v>
      </c>
      <c r="G14" s="197">
        <v>281</v>
      </c>
      <c r="H14" s="204">
        <v>203</v>
      </c>
      <c r="I14" s="322"/>
      <c r="J14" s="160"/>
      <c r="K14" s="65"/>
      <c r="L14" s="49"/>
      <c r="M14" s="398"/>
      <c r="N14" s="52"/>
      <c r="O14" s="54">
        <v>5014</v>
      </c>
      <c r="P14" s="398">
        <v>20</v>
      </c>
      <c r="Q14" s="398">
        <v>18</v>
      </c>
      <c r="R14" s="21">
        <f>P14</f>
        <v>20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145361</v>
      </c>
      <c r="X14" s="113">
        <f ca="1">IFERROR(('Main Tab'!$D$10-W14)/'Main Tab'!$D$10,1)</f>
        <v>0.18156276744290797</v>
      </c>
      <c r="Y14" s="218"/>
      <c r="Z14" s="220">
        <v>4</v>
      </c>
      <c r="AA14" s="49"/>
      <c r="AB14" s="49"/>
      <c r="AC14" s="398"/>
      <c r="AD14" s="104"/>
      <c r="AE14" s="106"/>
      <c r="AF14" s="108"/>
      <c r="AI14" s="83">
        <f ca="1">$L$5+B14</f>
        <v>43592.291666666664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20</v>
      </c>
      <c r="AQ14" s="81">
        <f t="shared" si="0"/>
        <v>18</v>
      </c>
      <c r="AR14" s="81">
        <f t="shared" ref="AR14:AR37" si="1">IF(O14="","",O14)</f>
        <v>5014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281</v>
      </c>
      <c r="AX14" s="81">
        <f t="shared" si="3"/>
        <v>203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708</v>
      </c>
      <c r="BC14" s="81">
        <f t="shared" ref="BC14:BC37" si="5">IF(H14="","",H14)</f>
        <v>203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43592.333333333328</v>
      </c>
      <c r="C15" s="205"/>
      <c r="D15" s="398">
        <v>704</v>
      </c>
      <c r="E15" s="398">
        <v>44</v>
      </c>
      <c r="F15" s="398">
        <v>1.8</v>
      </c>
      <c r="G15" s="51">
        <v>290</v>
      </c>
      <c r="H15" s="206">
        <v>205</v>
      </c>
      <c r="I15" s="322"/>
      <c r="J15" s="160"/>
      <c r="K15" s="65"/>
      <c r="L15" s="49"/>
      <c r="M15" s="398"/>
      <c r="N15" s="52"/>
      <c r="O15" s="54">
        <v>5187</v>
      </c>
      <c r="P15" s="398">
        <v>22</v>
      </c>
      <c r="Q15" s="52">
        <v>17</v>
      </c>
      <c r="R15" s="23">
        <f>P15+R14</f>
        <v>42</v>
      </c>
      <c r="S15" s="24">
        <f>Q15+S14</f>
        <v>35</v>
      </c>
      <c r="T15" s="62"/>
      <c r="U15" s="62"/>
      <c r="V15" s="62"/>
      <c r="W15" s="114">
        <f t="shared" ref="W15:W37" ca="1" si="6">W14-Q15</f>
        <v>145344</v>
      </c>
      <c r="X15" s="115">
        <f ca="1">IFERROR(('Main Tab'!$D$10-W15)/'Main Tab'!$D$10,1)</f>
        <v>0.18165848385207872</v>
      </c>
      <c r="Y15" s="110"/>
      <c r="Z15" s="221">
        <v>3</v>
      </c>
      <c r="AA15" s="49"/>
      <c r="AB15" s="49"/>
      <c r="AC15" s="398"/>
      <c r="AD15" s="104"/>
      <c r="AE15" s="106"/>
      <c r="AF15" s="108"/>
      <c r="AI15" s="83">
        <f ca="1">B15</f>
        <v>43592.333333333328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17</v>
      </c>
      <c r="AR15" s="81">
        <f t="shared" si="1"/>
        <v>5187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290</v>
      </c>
      <c r="AX15" s="81">
        <f t="shared" si="3"/>
        <v>205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704</v>
      </c>
      <c r="BC15" s="81">
        <f t="shared" si="5"/>
        <v>205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43592.374999999993</v>
      </c>
      <c r="C16" s="205"/>
      <c r="D16" s="398">
        <v>709</v>
      </c>
      <c r="E16" s="398">
        <v>44</v>
      </c>
      <c r="F16" s="398">
        <v>1.8</v>
      </c>
      <c r="G16" s="51">
        <v>220</v>
      </c>
      <c r="H16" s="206">
        <v>200</v>
      </c>
      <c r="I16" s="322"/>
      <c r="J16" s="160"/>
      <c r="K16" s="65"/>
      <c r="L16" s="49"/>
      <c r="M16" s="398"/>
      <c r="N16" s="52"/>
      <c r="O16" s="54">
        <v>4493</v>
      </c>
      <c r="P16" s="398">
        <v>20</v>
      </c>
      <c r="Q16" s="52">
        <v>17</v>
      </c>
      <c r="R16" s="23">
        <f t="shared" ref="R16:S31" si="13">P16+R15</f>
        <v>62</v>
      </c>
      <c r="S16" s="24">
        <f t="shared" si="13"/>
        <v>52</v>
      </c>
      <c r="T16" s="62"/>
      <c r="U16" s="62"/>
      <c r="V16" s="62"/>
      <c r="W16" s="114">
        <f t="shared" ca="1" si="6"/>
        <v>145327</v>
      </c>
      <c r="X16" s="115">
        <f ca="1">IFERROR(('Main Tab'!$D$10-W16)/'Main Tab'!$D$10,1)</f>
        <v>0.1817542002612495</v>
      </c>
      <c r="Y16" s="110"/>
      <c r="Z16" s="221">
        <v>4</v>
      </c>
      <c r="AA16" s="49"/>
      <c r="AB16" s="49"/>
      <c r="AC16" s="398"/>
      <c r="AD16" s="104"/>
      <c r="AE16" s="106"/>
      <c r="AF16" s="108"/>
      <c r="AI16" s="83">
        <f ca="1">B16</f>
        <v>43592.374999999993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20</v>
      </c>
      <c r="AQ16" s="81">
        <f t="shared" si="0"/>
        <v>17</v>
      </c>
      <c r="AR16" s="81">
        <f t="shared" si="1"/>
        <v>4493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220</v>
      </c>
      <c r="AX16" s="81">
        <f t="shared" si="3"/>
        <v>200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709</v>
      </c>
      <c r="BC16" s="81">
        <f t="shared" si="5"/>
        <v>200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43592.416666666657</v>
      </c>
      <c r="C17" s="205"/>
      <c r="D17" s="398">
        <v>711</v>
      </c>
      <c r="E17" s="398">
        <v>44</v>
      </c>
      <c r="F17" s="398">
        <v>1.8</v>
      </c>
      <c r="G17" s="51">
        <v>234</v>
      </c>
      <c r="H17" s="206">
        <v>207</v>
      </c>
      <c r="I17" s="322"/>
      <c r="J17" s="160"/>
      <c r="K17" s="65"/>
      <c r="L17" s="49"/>
      <c r="M17" s="398"/>
      <c r="N17" s="52"/>
      <c r="O17" s="54">
        <v>4673</v>
      </c>
      <c r="P17" s="398">
        <v>22</v>
      </c>
      <c r="Q17" s="52">
        <v>18</v>
      </c>
      <c r="R17" s="23">
        <f t="shared" si="13"/>
        <v>84</v>
      </c>
      <c r="S17" s="24">
        <f>Q17+S16</f>
        <v>70</v>
      </c>
      <c r="T17" s="62"/>
      <c r="U17" s="172"/>
      <c r="V17" s="62"/>
      <c r="W17" s="114">
        <f t="shared" ca="1" si="6"/>
        <v>145309</v>
      </c>
      <c r="X17" s="115">
        <f ca="1">IFERROR(('Main Tab'!$D$10-W17)/'Main Tab'!$D$10,1)</f>
        <v>0.18185554704743029</v>
      </c>
      <c r="Y17" s="110"/>
      <c r="Z17" s="221">
        <v>4</v>
      </c>
      <c r="AA17" s="49"/>
      <c r="AB17" s="49"/>
      <c r="AC17" s="398"/>
      <c r="AD17" s="104"/>
      <c r="AE17" s="106"/>
      <c r="AF17" s="108"/>
      <c r="AI17" s="83">
        <f t="shared" ref="AI17:AI37" ca="1" si="15">B17</f>
        <v>43592.416666666657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22</v>
      </c>
      <c r="AQ17" s="81">
        <f t="shared" si="0"/>
        <v>18</v>
      </c>
      <c r="AR17" s="81">
        <f t="shared" si="1"/>
        <v>4673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234</v>
      </c>
      <c r="AX17" s="81">
        <f t="shared" si="3"/>
        <v>207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711</v>
      </c>
      <c r="BC17" s="81">
        <f t="shared" si="5"/>
        <v>207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43592.458333333321</v>
      </c>
      <c r="C18" s="205"/>
      <c r="D18" s="398">
        <v>715</v>
      </c>
      <c r="E18" s="51">
        <v>44</v>
      </c>
      <c r="F18" s="398">
        <v>1.8</v>
      </c>
      <c r="G18" s="51">
        <v>261</v>
      </c>
      <c r="H18" s="206">
        <v>211</v>
      </c>
      <c r="I18" s="322"/>
      <c r="J18" s="160"/>
      <c r="K18" s="65"/>
      <c r="L18" s="49"/>
      <c r="M18" s="398"/>
      <c r="N18" s="52"/>
      <c r="O18" s="54">
        <v>4976</v>
      </c>
      <c r="P18" s="398">
        <v>22</v>
      </c>
      <c r="Q18" s="52">
        <v>19</v>
      </c>
      <c r="R18" s="23">
        <f t="shared" si="13"/>
        <v>106</v>
      </c>
      <c r="S18" s="24">
        <f t="shared" si="13"/>
        <v>89</v>
      </c>
      <c r="T18" s="62"/>
      <c r="U18" s="62"/>
      <c r="V18" s="62"/>
      <c r="W18" s="114">
        <f t="shared" ca="1" si="6"/>
        <v>145290</v>
      </c>
      <c r="X18" s="115">
        <f ca="1">IFERROR(('Main Tab'!$D$10-W18)/'Main Tab'!$D$10,1)</f>
        <v>0.18196252421062115</v>
      </c>
      <c r="Y18" s="110"/>
      <c r="Z18" s="221">
        <v>4</v>
      </c>
      <c r="AA18" s="49"/>
      <c r="AB18" s="49"/>
      <c r="AC18" s="398"/>
      <c r="AD18" s="104"/>
      <c r="AE18" s="106"/>
      <c r="AF18" s="108"/>
      <c r="AI18" s="83">
        <f t="shared" ca="1" si="15"/>
        <v>43592.458333333321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22</v>
      </c>
      <c r="AQ18" s="81">
        <f t="shared" si="0"/>
        <v>19</v>
      </c>
      <c r="AR18" s="81">
        <f t="shared" si="1"/>
        <v>4976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261</v>
      </c>
      <c r="AX18" s="81">
        <f t="shared" si="3"/>
        <v>211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715</v>
      </c>
      <c r="BC18" s="81">
        <f t="shared" si="5"/>
        <v>211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43592.499999999985</v>
      </c>
      <c r="C19" s="205"/>
      <c r="D19" s="398">
        <v>717</v>
      </c>
      <c r="E19" s="51">
        <v>44</v>
      </c>
      <c r="F19" s="398">
        <v>1.8</v>
      </c>
      <c r="G19" s="51">
        <v>270</v>
      </c>
      <c r="H19" s="206">
        <v>210</v>
      </c>
      <c r="I19" s="322"/>
      <c r="J19" s="160"/>
      <c r="K19" s="65"/>
      <c r="L19" s="49"/>
      <c r="M19" s="398"/>
      <c r="N19" s="52"/>
      <c r="O19" s="54">
        <v>5052</v>
      </c>
      <c r="P19" s="398">
        <v>22</v>
      </c>
      <c r="Q19" s="52">
        <v>19</v>
      </c>
      <c r="R19" s="23">
        <f t="shared" si="13"/>
        <v>128</v>
      </c>
      <c r="S19" s="24">
        <f t="shared" si="13"/>
        <v>108</v>
      </c>
      <c r="T19" s="62"/>
      <c r="U19" s="62"/>
      <c r="V19" s="62"/>
      <c r="W19" s="114">
        <f t="shared" ca="1" si="6"/>
        <v>145271</v>
      </c>
      <c r="X19" s="115">
        <f ca="1">IFERROR(('Main Tab'!$D$10-W19)/'Main Tab'!$D$10,1)</f>
        <v>0.182069501373812</v>
      </c>
      <c r="Y19" s="110"/>
      <c r="Z19" s="221">
        <v>3</v>
      </c>
      <c r="AA19" s="49"/>
      <c r="AB19" s="49"/>
      <c r="AC19" s="398"/>
      <c r="AD19" s="104"/>
      <c r="AE19" s="106"/>
      <c r="AF19" s="108"/>
      <c r="AI19" s="83">
        <f t="shared" ca="1" si="15"/>
        <v>43592.499999999985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22</v>
      </c>
      <c r="AQ19" s="81">
        <f t="shared" si="0"/>
        <v>19</v>
      </c>
      <c r="AR19" s="81">
        <f t="shared" si="1"/>
        <v>5052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270</v>
      </c>
      <c r="AX19" s="81">
        <f t="shared" si="3"/>
        <v>210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717</v>
      </c>
      <c r="BC19" s="81">
        <f t="shared" si="5"/>
        <v>210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43592.54166666665</v>
      </c>
      <c r="C20" s="205"/>
      <c r="D20" s="398">
        <v>711</v>
      </c>
      <c r="E20" s="51">
        <v>44</v>
      </c>
      <c r="F20" s="398">
        <v>1.8</v>
      </c>
      <c r="G20" s="51">
        <v>263</v>
      </c>
      <c r="H20" s="206">
        <v>208</v>
      </c>
      <c r="I20" s="322"/>
      <c r="J20" s="160"/>
      <c r="K20" s="65"/>
      <c r="L20" s="49"/>
      <c r="M20" s="398"/>
      <c r="N20" s="52"/>
      <c r="O20" s="54">
        <v>5092</v>
      </c>
      <c r="P20" s="398">
        <v>20</v>
      </c>
      <c r="Q20" s="52">
        <v>20</v>
      </c>
      <c r="R20" s="23">
        <f t="shared" si="13"/>
        <v>148</v>
      </c>
      <c r="S20" s="24">
        <f t="shared" si="13"/>
        <v>128</v>
      </c>
      <c r="T20" s="62"/>
      <c r="U20" s="62"/>
      <c r="V20" s="62"/>
      <c r="W20" s="114">
        <f t="shared" ca="1" si="6"/>
        <v>145251</v>
      </c>
      <c r="X20" s="115">
        <f ca="1">IFERROR(('Main Tab'!$D$10-W20)/'Main Tab'!$D$10,1)</f>
        <v>0.18218210891401287</v>
      </c>
      <c r="Y20" s="110"/>
      <c r="Z20" s="221">
        <v>3</v>
      </c>
      <c r="AA20" s="49"/>
      <c r="AB20" s="49"/>
      <c r="AC20" s="398"/>
      <c r="AD20" s="104"/>
      <c r="AE20" s="106"/>
      <c r="AF20" s="108"/>
      <c r="AI20" s="83">
        <f t="shared" ca="1" si="15"/>
        <v>43592.54166666665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20</v>
      </c>
      <c r="AQ20" s="81">
        <f t="shared" si="0"/>
        <v>20</v>
      </c>
      <c r="AR20" s="81">
        <f t="shared" si="1"/>
        <v>5092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263</v>
      </c>
      <c r="AX20" s="81">
        <f t="shared" si="3"/>
        <v>208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711</v>
      </c>
      <c r="BC20" s="81">
        <f t="shared" si="5"/>
        <v>208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43592.583333333314</v>
      </c>
      <c r="C21" s="205"/>
      <c r="D21" s="398">
        <v>705</v>
      </c>
      <c r="E21" s="51">
        <v>44</v>
      </c>
      <c r="F21" s="398">
        <v>1.8</v>
      </c>
      <c r="G21" s="51">
        <v>268</v>
      </c>
      <c r="H21" s="206">
        <v>212</v>
      </c>
      <c r="I21" s="322"/>
      <c r="J21" s="160"/>
      <c r="K21" s="65"/>
      <c r="L21" s="49"/>
      <c r="M21" s="398"/>
      <c r="N21" s="52"/>
      <c r="O21" s="54">
        <v>5137</v>
      </c>
      <c r="P21" s="398">
        <v>20</v>
      </c>
      <c r="Q21" s="52">
        <v>18</v>
      </c>
      <c r="R21" s="23">
        <f t="shared" si="13"/>
        <v>168</v>
      </c>
      <c r="S21" s="24">
        <f t="shared" si="13"/>
        <v>146</v>
      </c>
      <c r="T21" s="62"/>
      <c r="U21" s="62"/>
      <c r="V21" s="62"/>
      <c r="W21" s="114">
        <f t="shared" ca="1" si="6"/>
        <v>145233</v>
      </c>
      <c r="X21" s="115">
        <f ca="1">IFERROR(('Main Tab'!$D$10-W21)/'Main Tab'!$D$10,1)</f>
        <v>0.18228345570019369</v>
      </c>
      <c r="Y21" s="110"/>
      <c r="Z21" s="221">
        <v>4</v>
      </c>
      <c r="AA21" s="49"/>
      <c r="AB21" s="49"/>
      <c r="AC21" s="398"/>
      <c r="AD21" s="104"/>
      <c r="AE21" s="106"/>
      <c r="AF21" s="108"/>
      <c r="AI21" s="83">
        <f t="shared" ca="1" si="15"/>
        <v>43592.583333333314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20</v>
      </c>
      <c r="AQ21" s="81">
        <f t="shared" si="0"/>
        <v>18</v>
      </c>
      <c r="AR21" s="81">
        <f t="shared" si="1"/>
        <v>5137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268</v>
      </c>
      <c r="AX21" s="81">
        <f t="shared" si="3"/>
        <v>212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705</v>
      </c>
      <c r="BC21" s="81">
        <f t="shared" si="5"/>
        <v>212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43592.624999999978</v>
      </c>
      <c r="C22" s="205"/>
      <c r="D22" s="398">
        <v>701</v>
      </c>
      <c r="E22" s="51">
        <v>44</v>
      </c>
      <c r="F22" s="398">
        <v>1.8</v>
      </c>
      <c r="G22" s="51">
        <v>257</v>
      </c>
      <c r="H22" s="206">
        <v>211</v>
      </c>
      <c r="I22" s="322"/>
      <c r="J22" s="160"/>
      <c r="K22" s="65"/>
      <c r="L22" s="49"/>
      <c r="M22" s="398"/>
      <c r="N22" s="52"/>
      <c r="O22" s="54">
        <v>5061</v>
      </c>
      <c r="P22" s="398">
        <v>22</v>
      </c>
      <c r="Q22" s="52">
        <v>18</v>
      </c>
      <c r="R22" s="23">
        <f t="shared" si="13"/>
        <v>190</v>
      </c>
      <c r="S22" s="24">
        <f t="shared" si="13"/>
        <v>164</v>
      </c>
      <c r="T22" s="62"/>
      <c r="U22" s="62"/>
      <c r="V22" s="62"/>
      <c r="W22" s="114">
        <f t="shared" ca="1" si="6"/>
        <v>145215</v>
      </c>
      <c r="X22" s="115">
        <f ca="1">IFERROR(('Main Tab'!$D$10-W22)/'Main Tab'!$D$10,1)</f>
        <v>0.18238480248637448</v>
      </c>
      <c r="Y22" s="110"/>
      <c r="Z22" s="221">
        <v>4</v>
      </c>
      <c r="AA22" s="49"/>
      <c r="AB22" s="49"/>
      <c r="AC22" s="398"/>
      <c r="AD22" s="104"/>
      <c r="AE22" s="106"/>
      <c r="AF22" s="108"/>
      <c r="AI22" s="83">
        <f t="shared" ca="1" si="15"/>
        <v>43592.624999999978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22</v>
      </c>
      <c r="AQ22" s="81">
        <f t="shared" si="0"/>
        <v>18</v>
      </c>
      <c r="AR22" s="81">
        <f t="shared" si="1"/>
        <v>5061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257</v>
      </c>
      <c r="AX22" s="81">
        <f t="shared" si="3"/>
        <v>211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701</v>
      </c>
      <c r="BC22" s="81">
        <f t="shared" si="5"/>
        <v>211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43592.666666666642</v>
      </c>
      <c r="C23" s="205"/>
      <c r="D23" s="398">
        <v>700</v>
      </c>
      <c r="E23" s="51">
        <v>44</v>
      </c>
      <c r="F23" s="398">
        <v>1.8</v>
      </c>
      <c r="G23" s="51">
        <v>253</v>
      </c>
      <c r="H23" s="206">
        <v>213</v>
      </c>
      <c r="I23" s="322"/>
      <c r="J23" s="160"/>
      <c r="K23" s="65"/>
      <c r="L23" s="49"/>
      <c r="M23" s="398"/>
      <c r="N23" s="52"/>
      <c r="O23" s="54">
        <v>4928</v>
      </c>
      <c r="P23" s="398">
        <v>20</v>
      </c>
      <c r="Q23" s="52">
        <v>19</v>
      </c>
      <c r="R23" s="23">
        <f t="shared" si="13"/>
        <v>210</v>
      </c>
      <c r="S23" s="24">
        <f t="shared" si="13"/>
        <v>183</v>
      </c>
      <c r="T23" s="62"/>
      <c r="U23" s="62"/>
      <c r="V23" s="62"/>
      <c r="W23" s="114">
        <f t="shared" ca="1" si="6"/>
        <v>145196</v>
      </c>
      <c r="X23" s="115">
        <f ca="1">IFERROR(('Main Tab'!$D$10-W23)/'Main Tab'!$D$10,1)</f>
        <v>0.18249177964956534</v>
      </c>
      <c r="Y23" s="110"/>
      <c r="Z23" s="221">
        <v>3</v>
      </c>
      <c r="AA23" s="49"/>
      <c r="AB23" s="49"/>
      <c r="AC23" s="398"/>
      <c r="AD23" s="104"/>
      <c r="AE23" s="106"/>
      <c r="AF23" s="108"/>
      <c r="AI23" s="83">
        <f t="shared" ca="1" si="15"/>
        <v>43592.666666666642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20</v>
      </c>
      <c r="AQ23" s="81">
        <f t="shared" si="0"/>
        <v>19</v>
      </c>
      <c r="AR23" s="81">
        <f t="shared" si="1"/>
        <v>4928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253</v>
      </c>
      <c r="AX23" s="81">
        <f t="shared" si="3"/>
        <v>213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700</v>
      </c>
      <c r="BC23" s="81">
        <f t="shared" si="5"/>
        <v>213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43592.708333333307</v>
      </c>
      <c r="C24" s="205"/>
      <c r="D24" s="398">
        <v>700</v>
      </c>
      <c r="E24" s="51">
        <v>44</v>
      </c>
      <c r="F24" s="398">
        <v>1.8</v>
      </c>
      <c r="G24" s="51">
        <v>249</v>
      </c>
      <c r="H24" s="206">
        <v>209</v>
      </c>
      <c r="I24" s="322"/>
      <c r="J24" s="160"/>
      <c r="K24" s="65"/>
      <c r="L24" s="49"/>
      <c r="M24" s="398"/>
      <c r="N24" s="52"/>
      <c r="O24" s="54">
        <v>4842</v>
      </c>
      <c r="P24" s="398">
        <v>22</v>
      </c>
      <c r="Q24" s="52">
        <v>20</v>
      </c>
      <c r="R24" s="23">
        <f t="shared" si="13"/>
        <v>232</v>
      </c>
      <c r="S24" s="24">
        <f t="shared" si="13"/>
        <v>203</v>
      </c>
      <c r="T24" s="62"/>
      <c r="U24" s="62"/>
      <c r="V24" s="62"/>
      <c r="W24" s="114">
        <f t="shared" ca="1" si="6"/>
        <v>145176</v>
      </c>
      <c r="X24" s="115">
        <f ca="1">IFERROR(('Main Tab'!$D$10-W24)/'Main Tab'!$D$10,1)</f>
        <v>0.18260438718976624</v>
      </c>
      <c r="Y24" s="110"/>
      <c r="Z24" s="221">
        <v>3</v>
      </c>
      <c r="AA24" s="49"/>
      <c r="AB24" s="49"/>
      <c r="AC24" s="398"/>
      <c r="AD24" s="104"/>
      <c r="AE24" s="106"/>
      <c r="AF24" s="108"/>
      <c r="AI24" s="83">
        <f t="shared" ca="1" si="15"/>
        <v>43592.708333333307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22</v>
      </c>
      <c r="AQ24" s="81">
        <f t="shared" si="0"/>
        <v>20</v>
      </c>
      <c r="AR24" s="81">
        <f t="shared" si="1"/>
        <v>4842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249</v>
      </c>
      <c r="AX24" s="81">
        <f t="shared" si="3"/>
        <v>209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700</v>
      </c>
      <c r="BC24" s="81">
        <f t="shared" si="5"/>
        <v>209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43592.749999999971</v>
      </c>
      <c r="C25" s="205"/>
      <c r="D25" s="398">
        <v>700</v>
      </c>
      <c r="E25" s="51">
        <v>44</v>
      </c>
      <c r="F25" s="398">
        <v>1.8</v>
      </c>
      <c r="G25" s="51">
        <v>248</v>
      </c>
      <c r="H25" s="206">
        <v>208</v>
      </c>
      <c r="I25" s="322"/>
      <c r="J25" s="160"/>
      <c r="K25" s="65"/>
      <c r="L25" s="49"/>
      <c r="M25" s="398"/>
      <c r="N25" s="52"/>
      <c r="O25" s="54">
        <v>4828</v>
      </c>
      <c r="P25" s="398">
        <v>20</v>
      </c>
      <c r="Q25" s="52">
        <v>22</v>
      </c>
      <c r="R25" s="23">
        <f t="shared" si="13"/>
        <v>252</v>
      </c>
      <c r="S25" s="24">
        <f t="shared" si="13"/>
        <v>225</v>
      </c>
      <c r="T25" s="62"/>
      <c r="U25" s="62"/>
      <c r="V25" s="62"/>
      <c r="W25" s="114">
        <f t="shared" ca="1" si="6"/>
        <v>145154</v>
      </c>
      <c r="X25" s="115">
        <f ca="1">IFERROR(('Main Tab'!$D$10-W25)/'Main Tab'!$D$10,1)</f>
        <v>0.18272825548398722</v>
      </c>
      <c r="Y25" s="110"/>
      <c r="Z25" s="221">
        <v>3</v>
      </c>
      <c r="AA25" s="49"/>
      <c r="AB25" s="49"/>
      <c r="AC25" s="398"/>
      <c r="AD25" s="104"/>
      <c r="AE25" s="106"/>
      <c r="AF25" s="108"/>
      <c r="AI25" s="83">
        <f t="shared" ca="1" si="15"/>
        <v>43592.749999999971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20</v>
      </c>
      <c r="AQ25" s="81">
        <f t="shared" si="0"/>
        <v>22</v>
      </c>
      <c r="AR25" s="81">
        <f t="shared" si="1"/>
        <v>4828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248</v>
      </c>
      <c r="AX25" s="81">
        <f t="shared" si="3"/>
        <v>208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700</v>
      </c>
      <c r="BC25" s="81">
        <f t="shared" si="5"/>
        <v>208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43592.791666666635</v>
      </c>
      <c r="C26" s="205"/>
      <c r="D26" s="398">
        <v>700</v>
      </c>
      <c r="E26" s="51">
        <v>46</v>
      </c>
      <c r="F26" s="398">
        <v>1.8</v>
      </c>
      <c r="G26" s="51">
        <v>239</v>
      </c>
      <c r="H26" s="206">
        <v>209</v>
      </c>
      <c r="I26" s="322"/>
      <c r="J26" s="160"/>
      <c r="K26" s="65"/>
      <c r="L26" s="49"/>
      <c r="M26" s="398"/>
      <c r="N26" s="52"/>
      <c r="O26" s="54">
        <v>4804</v>
      </c>
      <c r="P26" s="398">
        <v>18</v>
      </c>
      <c r="Q26" s="52">
        <v>16</v>
      </c>
      <c r="R26" s="23">
        <f t="shared" si="13"/>
        <v>270</v>
      </c>
      <c r="S26" s="24">
        <f t="shared" si="13"/>
        <v>241</v>
      </c>
      <c r="T26" s="62"/>
      <c r="U26" s="62"/>
      <c r="V26" s="62"/>
      <c r="W26" s="114">
        <f t="shared" ca="1" si="6"/>
        <v>145138</v>
      </c>
      <c r="X26" s="115">
        <f ca="1">IFERROR(('Main Tab'!$D$10-W26)/'Main Tab'!$D$10,1)</f>
        <v>0.18281834151614793</v>
      </c>
      <c r="Y26" s="110" t="s">
        <v>332</v>
      </c>
      <c r="Z26" s="221">
        <v>5</v>
      </c>
      <c r="AA26" s="49">
        <v>8316111</v>
      </c>
      <c r="AB26" s="49" t="s">
        <v>170</v>
      </c>
      <c r="AC26" s="398">
        <v>185.64</v>
      </c>
      <c r="AD26" s="104" t="s">
        <v>171</v>
      </c>
      <c r="AE26" s="106">
        <v>45.8</v>
      </c>
      <c r="AF26" s="108">
        <v>2E-3</v>
      </c>
      <c r="AI26" s="83">
        <f t="shared" ca="1" si="15"/>
        <v>43592.791666666635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>rock choke.no results.heavy sand</v>
      </c>
      <c r="AP26" s="81">
        <f t="shared" si="0"/>
        <v>18</v>
      </c>
      <c r="AQ26" s="81">
        <f t="shared" si="0"/>
        <v>16</v>
      </c>
      <c r="AR26" s="81">
        <f t="shared" si="1"/>
        <v>4804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1.8</v>
      </c>
      <c r="AW26" s="81">
        <f t="shared" si="3"/>
        <v>239</v>
      </c>
      <c r="AX26" s="81">
        <f t="shared" si="3"/>
        <v>209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700</v>
      </c>
      <c r="BC26" s="81">
        <f t="shared" si="5"/>
        <v>209</v>
      </c>
      <c r="BD26" s="81">
        <f t="shared" si="10"/>
        <v>2E-3</v>
      </c>
      <c r="BE26" s="81">
        <f t="shared" si="11"/>
        <v>45.8</v>
      </c>
      <c r="BF26" s="84" t="str">
        <f t="shared" si="12"/>
        <v>Ticket No: 8316111 185.64 bbls sold</v>
      </c>
    </row>
    <row r="27" spans="2:58" ht="26.25" x14ac:dyDescent="0.25">
      <c r="B27" s="189">
        <f t="shared" ca="1" si="14"/>
        <v>43592.833333333299</v>
      </c>
      <c r="C27" s="205"/>
      <c r="D27" s="398">
        <v>700</v>
      </c>
      <c r="E27" s="51">
        <v>46</v>
      </c>
      <c r="F27" s="398">
        <v>1.8</v>
      </c>
      <c r="G27" s="51">
        <v>242</v>
      </c>
      <c r="H27" s="206">
        <v>202</v>
      </c>
      <c r="I27" s="322"/>
      <c r="J27" s="160"/>
      <c r="K27" s="65"/>
      <c r="L27" s="49"/>
      <c r="M27" s="398"/>
      <c r="N27" s="52"/>
      <c r="O27" s="54">
        <v>4737</v>
      </c>
      <c r="P27" s="398">
        <v>17</v>
      </c>
      <c r="Q27" s="52">
        <v>18</v>
      </c>
      <c r="R27" s="23">
        <f t="shared" si="13"/>
        <v>287</v>
      </c>
      <c r="S27" s="24">
        <f t="shared" si="13"/>
        <v>259</v>
      </c>
      <c r="T27" s="62"/>
      <c r="U27" s="62"/>
      <c r="V27" s="62"/>
      <c r="W27" s="114">
        <f t="shared" ca="1" si="6"/>
        <v>145120</v>
      </c>
      <c r="X27" s="115">
        <f ca="1">IFERROR(('Main Tab'!$D$10-W27)/'Main Tab'!$D$10,1)</f>
        <v>0.18291968830232871</v>
      </c>
      <c r="Y27" s="110" t="s">
        <v>333</v>
      </c>
      <c r="Z27" s="221">
        <v>5</v>
      </c>
      <c r="AA27" s="49"/>
      <c r="AB27" s="49"/>
      <c r="AC27" s="398"/>
      <c r="AD27" s="104"/>
      <c r="AE27" s="106"/>
      <c r="AF27" s="108"/>
      <c r="AI27" s="83">
        <f t="shared" ca="1" si="15"/>
        <v>43592.833333333299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>rock choke.no results.heavy sand.call foreman for chapparall.</v>
      </c>
      <c r="AP27" s="81">
        <f t="shared" si="0"/>
        <v>17</v>
      </c>
      <c r="AQ27" s="81">
        <f t="shared" si="0"/>
        <v>18</v>
      </c>
      <c r="AR27" s="81">
        <f t="shared" si="1"/>
        <v>4737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1.8</v>
      </c>
      <c r="AW27" s="81">
        <f t="shared" si="3"/>
        <v>242</v>
      </c>
      <c r="AX27" s="81">
        <f t="shared" si="3"/>
        <v>202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700</v>
      </c>
      <c r="BC27" s="81">
        <f t="shared" si="5"/>
        <v>202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43592.874999999964</v>
      </c>
      <c r="C28" s="205"/>
      <c r="D28" s="398">
        <v>700</v>
      </c>
      <c r="E28" s="51">
        <v>44</v>
      </c>
      <c r="F28" s="398">
        <v>1.8</v>
      </c>
      <c r="G28" s="51">
        <v>248</v>
      </c>
      <c r="H28" s="206">
        <v>210</v>
      </c>
      <c r="I28" s="322"/>
      <c r="J28" s="160"/>
      <c r="K28" s="65"/>
      <c r="L28" s="49"/>
      <c r="M28" s="398"/>
      <c r="N28" s="52"/>
      <c r="O28" s="54">
        <v>4960</v>
      </c>
      <c r="P28" s="398">
        <v>16</v>
      </c>
      <c r="Q28" s="52">
        <v>16</v>
      </c>
      <c r="R28" s="23">
        <f t="shared" si="13"/>
        <v>303</v>
      </c>
      <c r="S28" s="24">
        <f t="shared" si="13"/>
        <v>275</v>
      </c>
      <c r="T28" s="62"/>
      <c r="U28" s="62"/>
      <c r="V28" s="62"/>
      <c r="W28" s="114">
        <f t="shared" ca="1" si="6"/>
        <v>145104</v>
      </c>
      <c r="X28" s="115">
        <f ca="1">IFERROR(('Main Tab'!$D$10-W28)/'Main Tab'!$D$10,1)</f>
        <v>0.18300977433448945</v>
      </c>
      <c r="Y28" s="110"/>
      <c r="Z28" s="221">
        <v>4</v>
      </c>
      <c r="AA28" s="49"/>
      <c r="AB28" s="49"/>
      <c r="AC28" s="398"/>
      <c r="AD28" s="104"/>
      <c r="AE28" s="106"/>
      <c r="AF28" s="108"/>
      <c r="AI28" s="83">
        <f t="shared" ca="1" si="15"/>
        <v>43592.874999999964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16</v>
      </c>
      <c r="AQ28" s="81">
        <f t="shared" si="0"/>
        <v>16</v>
      </c>
      <c r="AR28" s="81">
        <f t="shared" si="1"/>
        <v>4960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248</v>
      </c>
      <c r="AX28" s="81">
        <f t="shared" si="3"/>
        <v>210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700</v>
      </c>
      <c r="BC28" s="81">
        <f t="shared" si="5"/>
        <v>210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43592.916666666628</v>
      </c>
      <c r="C29" s="205"/>
      <c r="D29" s="398">
        <v>700</v>
      </c>
      <c r="E29" s="51">
        <v>44</v>
      </c>
      <c r="F29" s="398">
        <v>1.8</v>
      </c>
      <c r="G29" s="51">
        <v>269</v>
      </c>
      <c r="H29" s="206">
        <v>207</v>
      </c>
      <c r="I29" s="322"/>
      <c r="J29" s="160"/>
      <c r="K29" s="65"/>
      <c r="L29" s="49"/>
      <c r="M29" s="398"/>
      <c r="N29" s="52"/>
      <c r="O29" s="54">
        <v>5016</v>
      </c>
      <c r="P29" s="398">
        <v>18</v>
      </c>
      <c r="Q29" s="52">
        <v>15</v>
      </c>
      <c r="R29" s="23">
        <f t="shared" si="13"/>
        <v>321</v>
      </c>
      <c r="S29" s="24">
        <f t="shared" si="13"/>
        <v>290</v>
      </c>
      <c r="T29" s="62"/>
      <c r="U29" s="62"/>
      <c r="V29" s="62"/>
      <c r="W29" s="114">
        <f t="shared" ca="1" si="6"/>
        <v>145089</v>
      </c>
      <c r="X29" s="115">
        <f ca="1">IFERROR(('Main Tab'!$D$10-W29)/'Main Tab'!$D$10,1)</f>
        <v>0.18309422998964012</v>
      </c>
      <c r="Y29" s="110"/>
      <c r="Z29" s="221">
        <v>4</v>
      </c>
      <c r="AA29" s="49"/>
      <c r="AB29" s="49"/>
      <c r="AC29" s="398"/>
      <c r="AD29" s="104"/>
      <c r="AE29" s="106"/>
      <c r="AF29" s="108"/>
      <c r="AI29" s="83">
        <f t="shared" ca="1" si="15"/>
        <v>43592.916666666628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18</v>
      </c>
      <c r="AQ29" s="81">
        <f t="shared" si="0"/>
        <v>15</v>
      </c>
      <c r="AR29" s="81">
        <f t="shared" si="1"/>
        <v>5016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269</v>
      </c>
      <c r="AX29" s="81">
        <f t="shared" si="3"/>
        <v>207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700</v>
      </c>
      <c r="BC29" s="81">
        <f t="shared" si="5"/>
        <v>207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43592.958333333292</v>
      </c>
      <c r="C30" s="205"/>
      <c r="D30" s="398">
        <v>700</v>
      </c>
      <c r="E30" s="51">
        <v>44</v>
      </c>
      <c r="F30" s="398">
        <v>1.8</v>
      </c>
      <c r="G30" s="51">
        <v>200</v>
      </c>
      <c r="H30" s="206">
        <v>204</v>
      </c>
      <c r="I30" s="322"/>
      <c r="J30" s="160"/>
      <c r="K30" s="65"/>
      <c r="L30" s="49"/>
      <c r="M30" s="398"/>
      <c r="N30" s="52"/>
      <c r="O30" s="54">
        <v>4276</v>
      </c>
      <c r="P30" s="398">
        <v>18</v>
      </c>
      <c r="Q30" s="52">
        <v>16</v>
      </c>
      <c r="R30" s="23">
        <f t="shared" si="13"/>
        <v>339</v>
      </c>
      <c r="S30" s="24">
        <f t="shared" si="13"/>
        <v>306</v>
      </c>
      <c r="T30" s="62"/>
      <c r="U30" s="62"/>
      <c r="V30" s="62"/>
      <c r="W30" s="114">
        <f t="shared" ca="1" si="6"/>
        <v>145073</v>
      </c>
      <c r="X30" s="115">
        <f ca="1">IFERROR(('Main Tab'!$D$10-W30)/'Main Tab'!$D$10,1)</f>
        <v>0.18318431602180082</v>
      </c>
      <c r="Y30" s="110"/>
      <c r="Z30" s="221">
        <v>4</v>
      </c>
      <c r="AA30" s="49"/>
      <c r="AB30" s="49"/>
      <c r="AC30" s="398"/>
      <c r="AD30" s="104"/>
      <c r="AE30" s="106"/>
      <c r="AF30" s="108"/>
      <c r="AI30" s="83">
        <f t="shared" ca="1" si="15"/>
        <v>43592.958333333292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18</v>
      </c>
      <c r="AQ30" s="81">
        <f t="shared" si="0"/>
        <v>16</v>
      </c>
      <c r="AR30" s="81">
        <f t="shared" si="1"/>
        <v>4276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200</v>
      </c>
      <c r="AX30" s="81">
        <f t="shared" si="3"/>
        <v>204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700</v>
      </c>
      <c r="BC30" s="81">
        <f t="shared" si="5"/>
        <v>204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43592.999999999956</v>
      </c>
      <c r="C31" s="205"/>
      <c r="D31" s="398">
        <v>695</v>
      </c>
      <c r="E31" s="51">
        <v>44</v>
      </c>
      <c r="F31" s="398">
        <v>1.8</v>
      </c>
      <c r="G31" s="51">
        <v>195</v>
      </c>
      <c r="H31" s="206">
        <v>200</v>
      </c>
      <c r="I31" s="322"/>
      <c r="J31" s="160"/>
      <c r="K31" s="65"/>
      <c r="L31" s="49"/>
      <c r="M31" s="398"/>
      <c r="N31" s="52"/>
      <c r="O31" s="54">
        <v>4162</v>
      </c>
      <c r="P31" s="398">
        <v>17</v>
      </c>
      <c r="Q31" s="52">
        <v>15</v>
      </c>
      <c r="R31" s="23">
        <f t="shared" si="13"/>
        <v>356</v>
      </c>
      <c r="S31" s="24">
        <f t="shared" si="13"/>
        <v>321</v>
      </c>
      <c r="T31" s="62"/>
      <c r="U31" s="62"/>
      <c r="V31" s="62"/>
      <c r="W31" s="114">
        <f t="shared" ca="1" si="6"/>
        <v>145058</v>
      </c>
      <c r="X31" s="115">
        <f ca="1">IFERROR(('Main Tab'!$D$10-W31)/'Main Tab'!$D$10,1)</f>
        <v>0.18326877167695149</v>
      </c>
      <c r="Y31" s="110"/>
      <c r="Z31" s="221">
        <v>4</v>
      </c>
      <c r="AA31" s="49"/>
      <c r="AB31" s="49"/>
      <c r="AC31" s="398"/>
      <c r="AD31" s="104"/>
      <c r="AE31" s="106"/>
      <c r="AF31" s="108"/>
      <c r="AI31" s="83">
        <f t="shared" ca="1" si="15"/>
        <v>43592.999999999956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17</v>
      </c>
      <c r="AQ31" s="81">
        <f t="shared" si="0"/>
        <v>15</v>
      </c>
      <c r="AR31" s="81">
        <f t="shared" si="1"/>
        <v>4162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195</v>
      </c>
      <c r="AX31" s="81">
        <f t="shared" si="3"/>
        <v>200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695</v>
      </c>
      <c r="BC31" s="81">
        <f t="shared" si="5"/>
        <v>200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43593.041666666621</v>
      </c>
      <c r="C32" s="205"/>
      <c r="D32" s="398">
        <v>695</v>
      </c>
      <c r="E32" s="51">
        <v>44</v>
      </c>
      <c r="F32" s="398">
        <v>1.8</v>
      </c>
      <c r="G32" s="51">
        <v>220</v>
      </c>
      <c r="H32" s="206">
        <v>202</v>
      </c>
      <c r="I32" s="322"/>
      <c r="J32" s="160"/>
      <c r="K32" s="65"/>
      <c r="L32" s="49"/>
      <c r="M32" s="398"/>
      <c r="N32" s="52"/>
      <c r="O32" s="54">
        <v>4503</v>
      </c>
      <c r="P32" s="398">
        <v>18</v>
      </c>
      <c r="Q32" s="52">
        <v>16</v>
      </c>
      <c r="R32" s="23">
        <f t="shared" ref="R32:S37" si="16">P32+R31</f>
        <v>374</v>
      </c>
      <c r="S32" s="24">
        <f t="shared" si="16"/>
        <v>337</v>
      </c>
      <c r="T32" s="62"/>
      <c r="U32" s="62"/>
      <c r="V32" s="62"/>
      <c r="W32" s="114">
        <f t="shared" ca="1" si="6"/>
        <v>145042</v>
      </c>
      <c r="X32" s="115">
        <f ca="1">IFERROR(('Main Tab'!$D$10-W32)/'Main Tab'!$D$10,1)</f>
        <v>0.1833588577091122</v>
      </c>
      <c r="Y32" s="110" t="s">
        <v>334</v>
      </c>
      <c r="Z32" s="221">
        <v>4</v>
      </c>
      <c r="AA32" s="49"/>
      <c r="AB32" s="49"/>
      <c r="AC32" s="398"/>
      <c r="AD32" s="104"/>
      <c r="AE32" s="106"/>
      <c r="AF32" s="108"/>
      <c r="AI32" s="83">
        <f t="shared" ca="1" si="15"/>
        <v>43593.041666666621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acc=130941</v>
      </c>
      <c r="AP32" s="81">
        <f t="shared" si="0"/>
        <v>18</v>
      </c>
      <c r="AQ32" s="81">
        <f t="shared" si="0"/>
        <v>16</v>
      </c>
      <c r="AR32" s="81">
        <f t="shared" si="1"/>
        <v>4503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220</v>
      </c>
      <c r="AX32" s="81">
        <f t="shared" si="3"/>
        <v>202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695</v>
      </c>
      <c r="BC32" s="81">
        <f t="shared" si="5"/>
        <v>202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43593.083333333285</v>
      </c>
      <c r="C33" s="205"/>
      <c r="D33" s="398">
        <v>690</v>
      </c>
      <c r="E33" s="51">
        <v>44</v>
      </c>
      <c r="F33" s="398">
        <v>1.8</v>
      </c>
      <c r="G33" s="51">
        <v>227</v>
      </c>
      <c r="H33" s="206">
        <v>201</v>
      </c>
      <c r="I33" s="322"/>
      <c r="J33" s="160"/>
      <c r="K33" s="65"/>
      <c r="L33" s="49"/>
      <c r="M33" s="398"/>
      <c r="N33" s="52"/>
      <c r="O33" s="54">
        <v>4563</v>
      </c>
      <c r="P33" s="398">
        <v>16</v>
      </c>
      <c r="Q33" s="52">
        <v>12</v>
      </c>
      <c r="R33" s="23">
        <f t="shared" si="16"/>
        <v>390</v>
      </c>
      <c r="S33" s="24">
        <f t="shared" si="16"/>
        <v>349</v>
      </c>
      <c r="T33" s="62"/>
      <c r="U33" s="62"/>
      <c r="V33" s="62"/>
      <c r="W33" s="114">
        <f t="shared" ca="1" si="6"/>
        <v>145030</v>
      </c>
      <c r="X33" s="115">
        <f ca="1">IFERROR(('Main Tab'!$D$10-W33)/'Main Tab'!$D$10,1)</f>
        <v>0.18342642223323274</v>
      </c>
      <c r="Y33" s="110" t="s">
        <v>335</v>
      </c>
      <c r="Z33" s="221">
        <v>4</v>
      </c>
      <c r="AA33" s="49"/>
      <c r="AB33" s="49"/>
      <c r="AC33" s="398"/>
      <c r="AD33" s="104"/>
      <c r="AE33" s="106"/>
      <c r="AF33" s="108"/>
      <c r="AI33" s="83">
        <f t="shared" ca="1" si="15"/>
        <v>43593.083333333285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ot1= 2-0   38bbls</v>
      </c>
      <c r="AP33" s="81">
        <f t="shared" si="0"/>
        <v>16</v>
      </c>
      <c r="AQ33" s="81">
        <f t="shared" si="0"/>
        <v>12</v>
      </c>
      <c r="AR33" s="81">
        <f t="shared" si="1"/>
        <v>4563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227</v>
      </c>
      <c r="AX33" s="81">
        <f t="shared" si="3"/>
        <v>201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690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43593.124999999949</v>
      </c>
      <c r="C34" s="205"/>
      <c r="D34" s="398">
        <v>690</v>
      </c>
      <c r="E34" s="51">
        <v>44</v>
      </c>
      <c r="F34" s="398">
        <v>1.8</v>
      </c>
      <c r="G34" s="51">
        <v>238</v>
      </c>
      <c r="H34" s="206">
        <v>199</v>
      </c>
      <c r="I34" s="322"/>
      <c r="J34" s="160"/>
      <c r="K34" s="65"/>
      <c r="L34" s="49"/>
      <c r="M34" s="398"/>
      <c r="N34" s="52"/>
      <c r="O34" s="54">
        <v>4613</v>
      </c>
      <c r="P34" s="398">
        <v>16</v>
      </c>
      <c r="Q34" s="52">
        <v>15</v>
      </c>
      <c r="R34" s="23">
        <f t="shared" si="16"/>
        <v>406</v>
      </c>
      <c r="S34" s="24">
        <f t="shared" si="16"/>
        <v>364</v>
      </c>
      <c r="T34" s="62"/>
      <c r="U34" s="62"/>
      <c r="V34" s="62"/>
      <c r="W34" s="114">
        <f t="shared" ca="1" si="6"/>
        <v>145015</v>
      </c>
      <c r="X34" s="115">
        <f ca="1">IFERROR(('Main Tab'!$D$10-W34)/'Main Tab'!$D$10,1)</f>
        <v>0.18351087788838341</v>
      </c>
      <c r="Y34" s="110" t="s">
        <v>336</v>
      </c>
      <c r="Z34" s="221">
        <v>3</v>
      </c>
      <c r="AA34" s="49"/>
      <c r="AB34" s="49"/>
      <c r="AC34" s="398"/>
      <c r="AD34" s="104"/>
      <c r="AE34" s="106"/>
      <c r="AF34" s="108"/>
      <c r="AI34" s="83">
        <f t="shared" ca="1" si="15"/>
        <v>43593.124999999949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 xml:space="preserve">ot2= 12-9  396bbls </v>
      </c>
      <c r="AP34" s="81">
        <f t="shared" si="0"/>
        <v>16</v>
      </c>
      <c r="AQ34" s="81">
        <f t="shared" si="0"/>
        <v>15</v>
      </c>
      <c r="AR34" s="81">
        <f t="shared" si="1"/>
        <v>4613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238</v>
      </c>
      <c r="AX34" s="81">
        <f t="shared" si="3"/>
        <v>199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690</v>
      </c>
      <c r="BC34" s="81">
        <f t="shared" si="5"/>
        <v>199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43593.166666666613</v>
      </c>
      <c r="C35" s="205"/>
      <c r="D35" s="398">
        <v>690</v>
      </c>
      <c r="E35" s="51">
        <v>44</v>
      </c>
      <c r="F35" s="398">
        <v>1.8</v>
      </c>
      <c r="G35" s="51">
        <v>248</v>
      </c>
      <c r="H35" s="206">
        <v>200</v>
      </c>
      <c r="I35" s="322"/>
      <c r="J35" s="160"/>
      <c r="K35" s="65"/>
      <c r="L35" s="49"/>
      <c r="M35" s="398"/>
      <c r="N35" s="52"/>
      <c r="O35" s="54">
        <v>4724</v>
      </c>
      <c r="P35" s="398">
        <v>18</v>
      </c>
      <c r="Q35" s="52">
        <v>14</v>
      </c>
      <c r="R35" s="23">
        <f t="shared" si="16"/>
        <v>424</v>
      </c>
      <c r="S35" s="24">
        <f t="shared" si="16"/>
        <v>378</v>
      </c>
      <c r="T35" s="62"/>
      <c r="U35" s="62"/>
      <c r="V35" s="62"/>
      <c r="W35" s="114">
        <f t="shared" ca="1" si="6"/>
        <v>145001</v>
      </c>
      <c r="X35" s="115">
        <f ca="1">IFERROR(('Main Tab'!$D$10-W35)/'Main Tab'!$D$10,1)</f>
        <v>0.18358970316652404</v>
      </c>
      <c r="Y35" s="110" t="s">
        <v>337</v>
      </c>
      <c r="Z35" s="221">
        <v>3</v>
      </c>
      <c r="AA35" s="49"/>
      <c r="AB35" s="49"/>
      <c r="AC35" s="398"/>
      <c r="AD35" s="104"/>
      <c r="AE35" s="106"/>
      <c r="AF35" s="108"/>
      <c r="AI35" s="83">
        <f t="shared" ca="1" si="15"/>
        <v>43593.166666666613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pumped= 315</v>
      </c>
      <c r="AP35" s="81">
        <f t="shared" si="0"/>
        <v>18</v>
      </c>
      <c r="AQ35" s="81">
        <f t="shared" si="0"/>
        <v>14</v>
      </c>
      <c r="AR35" s="81">
        <f t="shared" si="1"/>
        <v>4724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248</v>
      </c>
      <c r="AX35" s="81">
        <f t="shared" si="3"/>
        <v>200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690</v>
      </c>
      <c r="BC35" s="81">
        <f t="shared" si="5"/>
        <v>200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43593.208333333278</v>
      </c>
      <c r="C36" s="205"/>
      <c r="D36" s="398">
        <v>6985</v>
      </c>
      <c r="E36" s="398">
        <v>44</v>
      </c>
      <c r="F36" s="398">
        <v>1.8</v>
      </c>
      <c r="G36" s="51">
        <v>254</v>
      </c>
      <c r="H36" s="206">
        <v>196</v>
      </c>
      <c r="I36" s="322"/>
      <c r="J36" s="160"/>
      <c r="K36" s="65"/>
      <c r="L36" s="49"/>
      <c r="M36" s="398"/>
      <c r="N36" s="52"/>
      <c r="O36" s="54">
        <v>4578</v>
      </c>
      <c r="P36" s="398">
        <v>18</v>
      </c>
      <c r="Q36" s="52">
        <v>16</v>
      </c>
      <c r="R36" s="23">
        <f t="shared" si="16"/>
        <v>442</v>
      </c>
      <c r="S36" s="24">
        <f t="shared" si="16"/>
        <v>394</v>
      </c>
      <c r="T36" s="62"/>
      <c r="U36" s="62"/>
      <c r="V36" s="62"/>
      <c r="W36" s="114">
        <f t="shared" ca="1" si="6"/>
        <v>144985</v>
      </c>
      <c r="X36" s="115">
        <f ca="1">IFERROR(('Main Tab'!$D$10-W36)/'Main Tab'!$D$10,1)</f>
        <v>0.18367978919868475</v>
      </c>
      <c r="Y36" s="110"/>
      <c r="Z36" s="221">
        <v>3</v>
      </c>
      <c r="AA36" s="49"/>
      <c r="AB36" s="49"/>
      <c r="AC36" s="398"/>
      <c r="AD36" s="104"/>
      <c r="AE36" s="106"/>
      <c r="AF36" s="108"/>
      <c r="AI36" s="83">
        <f t="shared" ca="1" si="15"/>
        <v>43593.208333333278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18</v>
      </c>
      <c r="AQ36" s="81">
        <f t="shared" si="0"/>
        <v>16</v>
      </c>
      <c r="AR36" s="81">
        <f t="shared" si="1"/>
        <v>4578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254</v>
      </c>
      <c r="AX36" s="81">
        <f t="shared" si="3"/>
        <v>196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6985</v>
      </c>
      <c r="BC36" s="81">
        <f t="shared" si="5"/>
        <v>196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39.75" thickBot="1" x14ac:dyDescent="0.3">
      <c r="B37" s="190">
        <f t="shared" ca="1" si="14"/>
        <v>43593.249999999942</v>
      </c>
      <c r="C37" s="207"/>
      <c r="D37" s="208">
        <v>685</v>
      </c>
      <c r="E37" s="209">
        <v>44</v>
      </c>
      <c r="F37" s="208">
        <v>1.8</v>
      </c>
      <c r="G37" s="209">
        <v>231</v>
      </c>
      <c r="H37" s="216">
        <v>201</v>
      </c>
      <c r="I37" s="323"/>
      <c r="J37" s="161"/>
      <c r="K37" s="66"/>
      <c r="L37" s="55"/>
      <c r="M37" s="399"/>
      <c r="N37" s="58"/>
      <c r="O37" s="60">
        <v>4640</v>
      </c>
      <c r="P37" s="399">
        <v>17</v>
      </c>
      <c r="Q37" s="58">
        <v>20</v>
      </c>
      <c r="R37" s="25">
        <f t="shared" si="16"/>
        <v>459</v>
      </c>
      <c r="S37" s="26">
        <f t="shared" si="16"/>
        <v>414</v>
      </c>
      <c r="T37" s="63"/>
      <c r="U37" s="63"/>
      <c r="V37" s="63"/>
      <c r="W37" s="116">
        <f t="shared" ca="1" si="6"/>
        <v>144965</v>
      </c>
      <c r="X37" s="117">
        <f ca="1">IFERROR(('Main Tab'!$D$10-W37)/'Main Tab'!$D$10,1)</f>
        <v>0.18379239673888564</v>
      </c>
      <c r="Y37" s="111" t="s">
        <v>338</v>
      </c>
      <c r="Z37" s="222">
        <v>4</v>
      </c>
      <c r="AA37" s="55"/>
      <c r="AB37" s="55"/>
      <c r="AC37" s="399"/>
      <c r="AD37" s="105"/>
      <c r="AE37" s="107"/>
      <c r="AF37" s="109"/>
      <c r="AI37" s="85">
        <f t="shared" ca="1" si="15"/>
        <v>43593.249999999942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Scada is frozen, having to gauge tanks by hand an get casing pressure off the well head</v>
      </c>
      <c r="AP37" s="86">
        <f t="shared" si="0"/>
        <v>17</v>
      </c>
      <c r="AQ37" s="86">
        <f t="shared" si="0"/>
        <v>20</v>
      </c>
      <c r="AR37" s="86">
        <f t="shared" si="1"/>
        <v>4640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231</v>
      </c>
      <c r="AX37" s="86">
        <f t="shared" si="3"/>
        <v>201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685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400" t="s">
        <v>7</v>
      </c>
      <c r="D40" s="400" t="s">
        <v>117</v>
      </c>
      <c r="E40" s="400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402"/>
      <c r="E41" s="402"/>
      <c r="F41" s="622"/>
      <c r="G41" s="622"/>
      <c r="H41" s="623"/>
    </row>
    <row r="42" spans="2:58" x14ac:dyDescent="0.25">
      <c r="B42" s="54"/>
      <c r="C42" s="147"/>
      <c r="D42" s="398"/>
      <c r="E42" s="398"/>
      <c r="F42" s="612"/>
      <c r="G42" s="612"/>
      <c r="H42" s="613"/>
    </row>
    <row r="43" spans="2:58" x14ac:dyDescent="0.25">
      <c r="B43" s="54"/>
      <c r="C43" s="147"/>
      <c r="D43" s="398"/>
      <c r="E43" s="398"/>
      <c r="F43" s="612"/>
      <c r="G43" s="612"/>
      <c r="H43" s="613"/>
    </row>
    <row r="44" spans="2:58" x14ac:dyDescent="0.25">
      <c r="B44" s="54"/>
      <c r="C44" s="147"/>
      <c r="D44" s="398"/>
      <c r="E44" s="398"/>
      <c r="F44" s="612"/>
      <c r="G44" s="612"/>
      <c r="H44" s="613"/>
    </row>
    <row r="45" spans="2:58" x14ac:dyDescent="0.25">
      <c r="B45" s="54"/>
      <c r="C45" s="147"/>
      <c r="D45" s="398"/>
      <c r="E45" s="398"/>
      <c r="F45" s="612"/>
      <c r="G45" s="612"/>
      <c r="H45" s="613"/>
    </row>
    <row r="46" spans="2:58" x14ac:dyDescent="0.25">
      <c r="B46" s="54"/>
      <c r="C46" s="147"/>
      <c r="D46" s="398"/>
      <c r="E46" s="398"/>
      <c r="F46" s="612"/>
      <c r="G46" s="612"/>
      <c r="H46" s="613"/>
    </row>
    <row r="47" spans="2:58" x14ac:dyDescent="0.25">
      <c r="B47" s="54"/>
      <c r="C47" s="147"/>
      <c r="D47" s="398"/>
      <c r="E47" s="398"/>
      <c r="F47" s="612"/>
      <c r="G47" s="612"/>
      <c r="H47" s="613"/>
    </row>
    <row r="48" spans="2:58" x14ac:dyDescent="0.25">
      <c r="B48" s="54"/>
      <c r="C48" s="147"/>
      <c r="D48" s="398"/>
      <c r="E48" s="398"/>
      <c r="F48" s="612"/>
      <c r="G48" s="612"/>
      <c r="H48" s="613"/>
    </row>
    <row r="49" spans="2:8" x14ac:dyDescent="0.25">
      <c r="B49" s="54"/>
      <c r="C49" s="147"/>
      <c r="D49" s="398"/>
      <c r="E49" s="398"/>
      <c r="F49" s="612"/>
      <c r="G49" s="612"/>
      <c r="H49" s="613"/>
    </row>
    <row r="50" spans="2:8" x14ac:dyDescent="0.25">
      <c r="B50" s="54"/>
      <c r="C50" s="147"/>
      <c r="D50" s="398"/>
      <c r="E50" s="398"/>
      <c r="F50" s="612"/>
      <c r="G50" s="612"/>
      <c r="H50" s="613"/>
    </row>
    <row r="51" spans="2:8" x14ac:dyDescent="0.25">
      <c r="B51" s="54"/>
      <c r="C51" s="147"/>
      <c r="D51" s="398"/>
      <c r="E51" s="398"/>
      <c r="F51" s="612"/>
      <c r="G51" s="612"/>
      <c r="H51" s="613"/>
    </row>
    <row r="52" spans="2:8" x14ac:dyDescent="0.25">
      <c r="B52" s="54"/>
      <c r="C52" s="147"/>
      <c r="D52" s="398"/>
      <c r="E52" s="398"/>
      <c r="F52" s="612"/>
      <c r="G52" s="612"/>
      <c r="H52" s="613"/>
    </row>
    <row r="53" spans="2:8" x14ac:dyDescent="0.25">
      <c r="B53" s="54"/>
      <c r="C53" s="147"/>
      <c r="D53" s="398"/>
      <c r="E53" s="398"/>
      <c r="F53" s="612"/>
      <c r="G53" s="612"/>
      <c r="H53" s="613"/>
    </row>
    <row r="54" spans="2:8" x14ac:dyDescent="0.25">
      <c r="B54" s="54"/>
      <c r="C54" s="147"/>
      <c r="D54" s="398"/>
      <c r="E54" s="398"/>
      <c r="F54" s="612"/>
      <c r="G54" s="612"/>
      <c r="H54" s="613"/>
    </row>
    <row r="55" spans="2:8" x14ac:dyDescent="0.25">
      <c r="B55" s="54"/>
      <c r="C55" s="147"/>
      <c r="D55" s="398"/>
      <c r="E55" s="398"/>
      <c r="F55" s="612"/>
      <c r="G55" s="612"/>
      <c r="H55" s="613"/>
    </row>
    <row r="56" spans="2:8" x14ac:dyDescent="0.25">
      <c r="B56" s="54"/>
      <c r="C56" s="147"/>
      <c r="D56" s="398"/>
      <c r="E56" s="398"/>
      <c r="F56" s="612"/>
      <c r="G56" s="612"/>
      <c r="H56" s="613"/>
    </row>
    <row r="57" spans="2:8" x14ac:dyDescent="0.25">
      <c r="B57" s="54"/>
      <c r="C57" s="147"/>
      <c r="D57" s="398"/>
      <c r="E57" s="398"/>
      <c r="F57" s="612"/>
      <c r="G57" s="612"/>
      <c r="H57" s="613"/>
    </row>
    <row r="58" spans="2:8" x14ac:dyDescent="0.25">
      <c r="B58" s="54"/>
      <c r="C58" s="147"/>
      <c r="D58" s="398"/>
      <c r="E58" s="398"/>
      <c r="F58" s="612"/>
      <c r="G58" s="612"/>
      <c r="H58" s="613"/>
    </row>
    <row r="59" spans="2:8" x14ac:dyDescent="0.25">
      <c r="B59" s="54"/>
      <c r="C59" s="147"/>
      <c r="D59" s="398"/>
      <c r="E59" s="398"/>
      <c r="F59" s="612"/>
      <c r="G59" s="612"/>
      <c r="H59" s="613"/>
    </row>
    <row r="60" spans="2:8" x14ac:dyDescent="0.25">
      <c r="B60" s="54"/>
      <c r="C60" s="147"/>
      <c r="D60" s="398"/>
      <c r="E60" s="398"/>
      <c r="F60" s="612"/>
      <c r="G60" s="612"/>
      <c r="H60" s="613"/>
    </row>
    <row r="61" spans="2:8" x14ac:dyDescent="0.25">
      <c r="B61" s="54"/>
      <c r="C61" s="147"/>
      <c r="D61" s="398"/>
      <c r="E61" s="398"/>
      <c r="F61" s="612"/>
      <c r="G61" s="612"/>
      <c r="H61" s="613"/>
    </row>
    <row r="62" spans="2:8" x14ac:dyDescent="0.25">
      <c r="B62" s="54"/>
      <c r="C62" s="147"/>
      <c r="D62" s="398"/>
      <c r="E62" s="398"/>
      <c r="F62" s="612"/>
      <c r="G62" s="612"/>
      <c r="H62" s="613"/>
    </row>
    <row r="63" spans="2:8" x14ac:dyDescent="0.25">
      <c r="B63" s="54"/>
      <c r="C63" s="147"/>
      <c r="D63" s="398"/>
      <c r="E63" s="398"/>
      <c r="F63" s="612"/>
      <c r="G63" s="612"/>
      <c r="H63" s="613"/>
    </row>
    <row r="64" spans="2:8" x14ac:dyDescent="0.25">
      <c r="B64" s="54"/>
      <c r="C64" s="147"/>
      <c r="D64" s="398"/>
      <c r="E64" s="398"/>
      <c r="F64" s="612"/>
      <c r="G64" s="612"/>
      <c r="H64" s="613"/>
    </row>
    <row r="65" spans="2:8" x14ac:dyDescent="0.25">
      <c r="B65" s="54"/>
      <c r="C65" s="147"/>
      <c r="D65" s="398"/>
      <c r="E65" s="398"/>
      <c r="F65" s="612"/>
      <c r="G65" s="612"/>
      <c r="H65" s="613"/>
    </row>
    <row r="66" spans="2:8" x14ac:dyDescent="0.25">
      <c r="B66" s="54"/>
      <c r="C66" s="147"/>
      <c r="D66" s="398"/>
      <c r="E66" s="398"/>
      <c r="F66" s="612"/>
      <c r="G66" s="612"/>
      <c r="H66" s="613"/>
    </row>
    <row r="67" spans="2:8" x14ac:dyDescent="0.25">
      <c r="B67" s="54"/>
      <c r="C67" s="147"/>
      <c r="D67" s="398"/>
      <c r="E67" s="398"/>
      <c r="F67" s="612"/>
      <c r="G67" s="612"/>
      <c r="H67" s="613"/>
    </row>
    <row r="68" spans="2:8" x14ac:dyDescent="0.25">
      <c r="B68" s="54"/>
      <c r="C68" s="147"/>
      <c r="D68" s="398"/>
      <c r="E68" s="398"/>
      <c r="F68" s="612"/>
      <c r="G68" s="612"/>
      <c r="H68" s="613"/>
    </row>
    <row r="69" spans="2:8" x14ac:dyDescent="0.25">
      <c r="B69" s="54"/>
      <c r="C69" s="147"/>
      <c r="D69" s="398"/>
      <c r="E69" s="398"/>
      <c r="F69" s="612"/>
      <c r="G69" s="612"/>
      <c r="H69" s="613"/>
    </row>
    <row r="70" spans="2:8" x14ac:dyDescent="0.25">
      <c r="B70" s="54"/>
      <c r="C70" s="147"/>
      <c r="D70" s="398"/>
      <c r="E70" s="398"/>
      <c r="F70" s="612"/>
      <c r="G70" s="612"/>
      <c r="H70" s="613"/>
    </row>
    <row r="71" spans="2:8" x14ac:dyDescent="0.25">
      <c r="B71" s="54"/>
      <c r="C71" s="147"/>
      <c r="D71" s="398"/>
      <c r="E71" s="398"/>
      <c r="F71" s="612"/>
      <c r="G71" s="612"/>
      <c r="H71" s="613"/>
    </row>
    <row r="72" spans="2:8" x14ac:dyDescent="0.25">
      <c r="B72" s="54"/>
      <c r="C72" s="147"/>
      <c r="D72" s="398"/>
      <c r="E72" s="398"/>
      <c r="F72" s="612"/>
      <c r="G72" s="612"/>
      <c r="H72" s="613"/>
    </row>
    <row r="73" spans="2:8" x14ac:dyDescent="0.25">
      <c r="B73" s="54"/>
      <c r="C73" s="147"/>
      <c r="D73" s="398"/>
      <c r="E73" s="398"/>
      <c r="F73" s="612"/>
      <c r="G73" s="612"/>
      <c r="H73" s="613"/>
    </row>
    <row r="74" spans="2:8" x14ac:dyDescent="0.25">
      <c r="B74" s="54"/>
      <c r="C74" s="147"/>
      <c r="D74" s="398"/>
      <c r="E74" s="398"/>
      <c r="F74" s="612"/>
      <c r="G74" s="612"/>
      <c r="H74" s="613"/>
    </row>
    <row r="75" spans="2:8" x14ac:dyDescent="0.25">
      <c r="B75" s="54"/>
      <c r="C75" s="147"/>
      <c r="D75" s="398"/>
      <c r="E75" s="398"/>
      <c r="F75" s="612"/>
      <c r="G75" s="612"/>
      <c r="H75" s="613"/>
    </row>
    <row r="76" spans="2:8" x14ac:dyDescent="0.25">
      <c r="B76" s="54"/>
      <c r="C76" s="147"/>
      <c r="D76" s="398"/>
      <c r="E76" s="398"/>
      <c r="F76" s="612"/>
      <c r="G76" s="612"/>
      <c r="H76" s="613"/>
    </row>
    <row r="77" spans="2:8" x14ac:dyDescent="0.25">
      <c r="B77" s="54"/>
      <c r="C77" s="147"/>
      <c r="D77" s="398"/>
      <c r="E77" s="398"/>
      <c r="F77" s="612"/>
      <c r="G77" s="612"/>
      <c r="H77" s="613"/>
    </row>
    <row r="78" spans="2:8" x14ac:dyDescent="0.25">
      <c r="B78" s="54"/>
      <c r="C78" s="147"/>
      <c r="D78" s="398"/>
      <c r="E78" s="398"/>
      <c r="F78" s="612"/>
      <c r="G78" s="612"/>
      <c r="H78" s="613"/>
    </row>
    <row r="79" spans="2:8" x14ac:dyDescent="0.25">
      <c r="B79" s="54"/>
      <c r="C79" s="147"/>
      <c r="D79" s="398"/>
      <c r="E79" s="398"/>
      <c r="F79" s="612"/>
      <c r="G79" s="612"/>
      <c r="H79" s="613"/>
    </row>
    <row r="80" spans="2:8" x14ac:dyDescent="0.25">
      <c r="B80" s="54"/>
      <c r="C80" s="147"/>
      <c r="D80" s="398"/>
      <c r="E80" s="398"/>
      <c r="F80" s="612"/>
      <c r="G80" s="612"/>
      <c r="H80" s="613"/>
    </row>
    <row r="81" spans="2:8" x14ac:dyDescent="0.25">
      <c r="B81" s="54"/>
      <c r="C81" s="147"/>
      <c r="D81" s="398"/>
      <c r="E81" s="398"/>
      <c r="F81" s="612"/>
      <c r="G81" s="612"/>
      <c r="H81" s="613"/>
    </row>
    <row r="82" spans="2:8" x14ac:dyDescent="0.25">
      <c r="B82" s="54"/>
      <c r="C82" s="147"/>
      <c r="D82" s="398"/>
      <c r="E82" s="398"/>
      <c r="F82" s="612"/>
      <c r="G82" s="612"/>
      <c r="H82" s="613"/>
    </row>
    <row r="83" spans="2:8" x14ac:dyDescent="0.25">
      <c r="B83" s="54"/>
      <c r="C83" s="147"/>
      <c r="D83" s="398"/>
      <c r="E83" s="398"/>
      <c r="F83" s="612"/>
      <c r="G83" s="612"/>
      <c r="H83" s="613"/>
    </row>
    <row r="84" spans="2:8" x14ac:dyDescent="0.25">
      <c r="B84" s="54"/>
      <c r="C84" s="147"/>
      <c r="D84" s="398"/>
      <c r="E84" s="398"/>
      <c r="F84" s="612"/>
      <c r="G84" s="612"/>
      <c r="H84" s="613"/>
    </row>
    <row r="85" spans="2:8" x14ac:dyDescent="0.25">
      <c r="B85" s="54"/>
      <c r="C85" s="147"/>
      <c r="D85" s="398"/>
      <c r="E85" s="398"/>
      <c r="F85" s="612"/>
      <c r="G85" s="612"/>
      <c r="H85" s="613"/>
    </row>
    <row r="86" spans="2:8" x14ac:dyDescent="0.25">
      <c r="B86" s="54"/>
      <c r="C86" s="147"/>
      <c r="D86" s="398"/>
      <c r="E86" s="398"/>
      <c r="F86" s="612"/>
      <c r="G86" s="612"/>
      <c r="H86" s="613"/>
    </row>
    <row r="87" spans="2:8" x14ac:dyDescent="0.25">
      <c r="B87" s="54"/>
      <c r="C87" s="147"/>
      <c r="D87" s="398"/>
      <c r="E87" s="398"/>
      <c r="F87" s="612"/>
      <c r="G87" s="612"/>
      <c r="H87" s="613"/>
    </row>
    <row r="88" spans="2:8" x14ac:dyDescent="0.25">
      <c r="B88" s="54"/>
      <c r="C88" s="147"/>
      <c r="D88" s="398"/>
      <c r="E88" s="398"/>
      <c r="F88" s="612"/>
      <c r="G88" s="612"/>
      <c r="H88" s="613"/>
    </row>
    <row r="89" spans="2:8" x14ac:dyDescent="0.25">
      <c r="B89" s="54"/>
      <c r="C89" s="147"/>
      <c r="D89" s="398"/>
      <c r="E89" s="398"/>
      <c r="F89" s="612"/>
      <c r="G89" s="612"/>
      <c r="H89" s="613"/>
    </row>
    <row r="90" spans="2:8" x14ac:dyDescent="0.25">
      <c r="B90" s="54"/>
      <c r="C90" s="147"/>
      <c r="D90" s="398"/>
      <c r="E90" s="398"/>
      <c r="F90" s="612"/>
      <c r="G90" s="612"/>
      <c r="H90" s="613"/>
    </row>
    <row r="91" spans="2:8" x14ac:dyDescent="0.25">
      <c r="B91" s="54"/>
      <c r="C91" s="147"/>
      <c r="D91" s="398"/>
      <c r="E91" s="398"/>
      <c r="F91" s="612"/>
      <c r="G91" s="612"/>
      <c r="H91" s="613"/>
    </row>
    <row r="92" spans="2:8" x14ac:dyDescent="0.25">
      <c r="B92" s="54"/>
      <c r="C92" s="147"/>
      <c r="D92" s="398"/>
      <c r="E92" s="398"/>
      <c r="F92" s="612"/>
      <c r="G92" s="612"/>
      <c r="H92" s="613"/>
    </row>
    <row r="93" spans="2:8" x14ac:dyDescent="0.25">
      <c r="B93" s="54"/>
      <c r="C93" s="147"/>
      <c r="D93" s="398"/>
      <c r="E93" s="398"/>
      <c r="F93" s="612"/>
      <c r="G93" s="612"/>
      <c r="H93" s="613"/>
    </row>
    <row r="94" spans="2:8" x14ac:dyDescent="0.25">
      <c r="B94" s="54"/>
      <c r="C94" s="147"/>
      <c r="D94" s="398"/>
      <c r="E94" s="398"/>
      <c r="F94" s="612"/>
      <c r="G94" s="612"/>
      <c r="H94" s="613"/>
    </row>
    <row r="95" spans="2:8" x14ac:dyDescent="0.25">
      <c r="B95" s="54"/>
      <c r="C95" s="147"/>
      <c r="D95" s="398"/>
      <c r="E95" s="398"/>
      <c r="F95" s="612"/>
      <c r="G95" s="612"/>
      <c r="H95" s="613"/>
    </row>
    <row r="96" spans="2:8" x14ac:dyDescent="0.25">
      <c r="B96" s="54"/>
      <c r="C96" s="147"/>
      <c r="D96" s="398"/>
      <c r="E96" s="398"/>
      <c r="F96" s="612"/>
      <c r="G96" s="612"/>
      <c r="H96" s="613"/>
    </row>
    <row r="97" spans="2:8" x14ac:dyDescent="0.25">
      <c r="B97" s="54"/>
      <c r="C97" s="147"/>
      <c r="D97" s="398"/>
      <c r="E97" s="398"/>
      <c r="F97" s="612"/>
      <c r="G97" s="612"/>
      <c r="H97" s="613"/>
    </row>
    <row r="98" spans="2:8" x14ac:dyDescent="0.25">
      <c r="B98" s="54"/>
      <c r="C98" s="147"/>
      <c r="D98" s="398"/>
      <c r="E98" s="398"/>
      <c r="F98" s="612"/>
      <c r="G98" s="612"/>
      <c r="H98" s="613"/>
    </row>
    <row r="99" spans="2:8" x14ac:dyDescent="0.25">
      <c r="B99" s="54"/>
      <c r="C99" s="147"/>
      <c r="D99" s="398"/>
      <c r="E99" s="398"/>
      <c r="F99" s="612"/>
      <c r="G99" s="612"/>
      <c r="H99" s="613"/>
    </row>
    <row r="100" spans="2:8" ht="15.75" thickBot="1" x14ac:dyDescent="0.3">
      <c r="B100" s="60"/>
      <c r="C100" s="148"/>
      <c r="D100" s="399"/>
      <c r="E100" s="399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17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5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5">
    <tabColor theme="1"/>
    <pageSetUpPr fitToPage="1"/>
  </sheetPr>
  <dimension ref="B1:BF101"/>
  <sheetViews>
    <sheetView showGridLines="0" topLeftCell="N16" zoomScaleNormal="100" zoomScaleSheetLayoutView="50" workbookViewId="0">
      <selection activeCell="A16" sqref="A1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43591</v>
      </c>
      <c r="N5" s="567" t="str">
        <f ca="1">"Oil Sales for "&amp;TEXT(L5,"MM-DD-YY")</f>
        <v>Oil Sales for 05-06-19</v>
      </c>
      <c r="O5" s="568"/>
      <c r="P5" s="96">
        <f>SUM(AC14:AC37)</f>
        <v>434.95</v>
      </c>
      <c r="Q5" s="10"/>
      <c r="R5" s="610" t="str">
        <f ca="1">"Flare Total For "&amp;TEXT(L5,"MM-DD-YY")</f>
        <v>Flare Total For 05-06-19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445</v>
      </c>
      <c r="M6" s="10"/>
      <c r="N6" s="571" t="str">
        <f ca="1">"Gas Sales for "&amp;TEXT(L5,"MM-DD-YY")</f>
        <v>Gas Sales for 05-06-19</v>
      </c>
      <c r="O6" s="572"/>
      <c r="P6" s="132">
        <v>4719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378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1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94" t="s">
        <v>3</v>
      </c>
      <c r="F11" s="394" t="s">
        <v>31</v>
      </c>
      <c r="G11" s="394" t="s">
        <v>32</v>
      </c>
      <c r="H11" s="39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94" t="s">
        <v>40</v>
      </c>
      <c r="N11" s="395" t="s">
        <v>42</v>
      </c>
      <c r="O11" s="38" t="s">
        <v>2</v>
      </c>
      <c r="P11" s="394" t="s">
        <v>6</v>
      </c>
      <c r="Q11" s="39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94" t="s">
        <v>6</v>
      </c>
      <c r="AD11" s="394" t="s">
        <v>102</v>
      </c>
      <c r="AE11" s="394" t="s">
        <v>50</v>
      </c>
      <c r="AF11" s="39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727</v>
      </c>
      <c r="E14" s="196">
        <v>44</v>
      </c>
      <c r="F14" s="196">
        <v>1.8</v>
      </c>
      <c r="G14" s="197">
        <v>237</v>
      </c>
      <c r="H14" s="204">
        <v>208</v>
      </c>
      <c r="I14" s="322"/>
      <c r="J14" s="160"/>
      <c r="K14" s="65"/>
      <c r="L14" s="49"/>
      <c r="M14" s="392"/>
      <c r="N14" s="52"/>
      <c r="O14" s="54">
        <v>4691</v>
      </c>
      <c r="P14" s="392">
        <v>17</v>
      </c>
      <c r="Q14" s="392">
        <v>16</v>
      </c>
      <c r="R14" s="21">
        <f>P14</f>
        <v>17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145739</v>
      </c>
      <c r="X14" s="113">
        <f ca="1">IFERROR(('Main Tab'!$D$10-W14)/'Main Tab'!$D$10,1)</f>
        <v>0.17943448493311112</v>
      </c>
      <c r="Y14" s="218"/>
      <c r="Z14" s="220">
        <v>4</v>
      </c>
      <c r="AA14" s="49">
        <v>831590</v>
      </c>
      <c r="AB14" s="49" t="s">
        <v>170</v>
      </c>
      <c r="AC14" s="392">
        <v>202.2</v>
      </c>
      <c r="AD14" s="104" t="s">
        <v>171</v>
      </c>
      <c r="AE14" s="106">
        <v>49</v>
      </c>
      <c r="AF14" s="108">
        <v>1E-3</v>
      </c>
      <c r="AI14" s="83">
        <f ca="1">$L$5+B14</f>
        <v>43591.291666666664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17</v>
      </c>
      <c r="AQ14" s="81">
        <f t="shared" si="0"/>
        <v>16</v>
      </c>
      <c r="AR14" s="81">
        <f t="shared" ref="AR14:AR37" si="1">IF(O14="","",O14)</f>
        <v>4691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237</v>
      </c>
      <c r="AX14" s="81">
        <f t="shared" si="3"/>
        <v>208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727</v>
      </c>
      <c r="BC14" s="81">
        <f t="shared" ref="BC14:BC37" si="5">IF(H14="","",H14)</f>
        <v>208</v>
      </c>
      <c r="BD14" s="81">
        <f>IF(AF14="","",AF14)</f>
        <v>1E-3</v>
      </c>
      <c r="BE14" s="81">
        <f>IF(AE14="","",AE14)</f>
        <v>49</v>
      </c>
      <c r="BF14" s="84" t="str">
        <f>IF(AA14&amp;AC14="","","Ticket No: "&amp;AA14&amp;" " &amp;AC14 &amp; " bbls sold")</f>
        <v>Ticket No: 831590 202.2 bbls sold</v>
      </c>
    </row>
    <row r="15" spans="2:58" x14ac:dyDescent="0.25">
      <c r="B15" s="189">
        <f ca="1">+B14+$L$5+TIME(1,0,0)</f>
        <v>43591.333333333328</v>
      </c>
      <c r="C15" s="205"/>
      <c r="D15" s="392">
        <v>726</v>
      </c>
      <c r="E15" s="392">
        <v>44</v>
      </c>
      <c r="F15" s="392">
        <v>1.8</v>
      </c>
      <c r="G15" s="51">
        <v>251</v>
      </c>
      <c r="H15" s="206">
        <v>206</v>
      </c>
      <c r="I15" s="322"/>
      <c r="J15" s="160"/>
      <c r="K15" s="65"/>
      <c r="L15" s="49"/>
      <c r="M15" s="392"/>
      <c r="N15" s="52"/>
      <c r="O15" s="54">
        <v>4773</v>
      </c>
      <c r="P15" s="392">
        <v>19</v>
      </c>
      <c r="Q15" s="52">
        <v>16</v>
      </c>
      <c r="R15" s="23">
        <f>P15+R14</f>
        <v>36</v>
      </c>
      <c r="S15" s="24">
        <f>Q15+S14</f>
        <v>32</v>
      </c>
      <c r="T15" s="62"/>
      <c r="U15" s="62"/>
      <c r="V15" s="62"/>
      <c r="W15" s="114">
        <f t="shared" ref="W15:W37" ca="1" si="6">W14-Q15</f>
        <v>145723</v>
      </c>
      <c r="X15" s="115">
        <f ca="1">IFERROR(('Main Tab'!$D$10-W15)/'Main Tab'!$D$10,1)</f>
        <v>0.17952457096527183</v>
      </c>
      <c r="Y15" s="110"/>
      <c r="Z15" s="221">
        <v>3</v>
      </c>
      <c r="AA15" s="49"/>
      <c r="AB15" s="49"/>
      <c r="AC15" s="392"/>
      <c r="AD15" s="104"/>
      <c r="AE15" s="106"/>
      <c r="AF15" s="108"/>
      <c r="AI15" s="83">
        <f ca="1">B15</f>
        <v>43591.333333333328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16</v>
      </c>
      <c r="AR15" s="81">
        <f t="shared" si="1"/>
        <v>4773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251</v>
      </c>
      <c r="AX15" s="81">
        <f t="shared" si="3"/>
        <v>206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726</v>
      </c>
      <c r="BC15" s="81">
        <f t="shared" si="5"/>
        <v>206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43591.374999999993</v>
      </c>
      <c r="C16" s="205"/>
      <c r="D16" s="392">
        <v>726</v>
      </c>
      <c r="E16" s="392">
        <v>44</v>
      </c>
      <c r="F16" s="392">
        <v>1.8</v>
      </c>
      <c r="G16" s="51">
        <v>248</v>
      </c>
      <c r="H16" s="206">
        <v>210</v>
      </c>
      <c r="I16" s="322"/>
      <c r="J16" s="160"/>
      <c r="K16" s="65"/>
      <c r="L16" s="49"/>
      <c r="M16" s="392"/>
      <c r="N16" s="52"/>
      <c r="O16" s="54">
        <v>4731</v>
      </c>
      <c r="P16" s="392">
        <v>18</v>
      </c>
      <c r="Q16" s="52">
        <v>17</v>
      </c>
      <c r="R16" s="23">
        <f t="shared" ref="R16:S31" si="13">P16+R15</f>
        <v>54</v>
      </c>
      <c r="S16" s="24">
        <f t="shared" si="13"/>
        <v>49</v>
      </c>
      <c r="T16" s="62"/>
      <c r="U16" s="62"/>
      <c r="V16" s="62"/>
      <c r="W16" s="114">
        <f t="shared" ca="1" si="6"/>
        <v>145706</v>
      </c>
      <c r="X16" s="115">
        <f ca="1">IFERROR(('Main Tab'!$D$10-W16)/'Main Tab'!$D$10,1)</f>
        <v>0.17962028737444261</v>
      </c>
      <c r="Y16" s="110"/>
      <c r="Z16" s="221">
        <v>4</v>
      </c>
      <c r="AA16" s="49"/>
      <c r="AB16" s="49"/>
      <c r="AC16" s="392"/>
      <c r="AD16" s="104"/>
      <c r="AE16" s="106"/>
      <c r="AF16" s="108"/>
      <c r="AI16" s="83">
        <f ca="1">B16</f>
        <v>43591.374999999993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18</v>
      </c>
      <c r="AQ16" s="81">
        <f t="shared" si="0"/>
        <v>17</v>
      </c>
      <c r="AR16" s="81">
        <f t="shared" si="1"/>
        <v>4731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248</v>
      </c>
      <c r="AX16" s="81">
        <f t="shared" si="3"/>
        <v>210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726</v>
      </c>
      <c r="BC16" s="81">
        <f t="shared" si="5"/>
        <v>210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43591.416666666657</v>
      </c>
      <c r="C17" s="205"/>
      <c r="D17" s="392">
        <v>728</v>
      </c>
      <c r="E17" s="392">
        <v>44</v>
      </c>
      <c r="F17" s="392">
        <v>1.8</v>
      </c>
      <c r="G17" s="51">
        <v>242</v>
      </c>
      <c r="H17" s="206">
        <v>209</v>
      </c>
      <c r="I17" s="322"/>
      <c r="J17" s="160"/>
      <c r="K17" s="65"/>
      <c r="L17" s="49"/>
      <c r="M17" s="392"/>
      <c r="N17" s="52"/>
      <c r="O17" s="54">
        <v>4786</v>
      </c>
      <c r="P17" s="392">
        <v>19</v>
      </c>
      <c r="Q17" s="52">
        <v>15</v>
      </c>
      <c r="R17" s="23">
        <f t="shared" si="13"/>
        <v>73</v>
      </c>
      <c r="S17" s="24">
        <f>Q17+S16</f>
        <v>64</v>
      </c>
      <c r="T17" s="62"/>
      <c r="U17" s="172"/>
      <c r="V17" s="62"/>
      <c r="W17" s="114">
        <f t="shared" ca="1" si="6"/>
        <v>145691</v>
      </c>
      <c r="X17" s="115">
        <f ca="1">IFERROR(('Main Tab'!$D$10-W17)/'Main Tab'!$D$10,1)</f>
        <v>0.17970474302959327</v>
      </c>
      <c r="Y17" s="110"/>
      <c r="Z17" s="221">
        <v>4</v>
      </c>
      <c r="AA17" s="49"/>
      <c r="AB17" s="49"/>
      <c r="AC17" s="392"/>
      <c r="AD17" s="104"/>
      <c r="AE17" s="106"/>
      <c r="AF17" s="108"/>
      <c r="AI17" s="83">
        <f t="shared" ref="AI17:AI37" ca="1" si="15">B17</f>
        <v>43591.416666666657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19</v>
      </c>
      <c r="AQ17" s="81">
        <f t="shared" si="0"/>
        <v>15</v>
      </c>
      <c r="AR17" s="81">
        <f t="shared" si="1"/>
        <v>4786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242</v>
      </c>
      <c r="AX17" s="81">
        <f t="shared" si="3"/>
        <v>209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728</v>
      </c>
      <c r="BC17" s="81">
        <f t="shared" si="5"/>
        <v>209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43591.458333333321</v>
      </c>
      <c r="C18" s="205"/>
      <c r="D18" s="392">
        <v>728</v>
      </c>
      <c r="E18" s="51">
        <v>44</v>
      </c>
      <c r="F18" s="392">
        <v>1.8</v>
      </c>
      <c r="G18" s="51">
        <v>246</v>
      </c>
      <c r="H18" s="206">
        <v>211</v>
      </c>
      <c r="I18" s="322"/>
      <c r="J18" s="160"/>
      <c r="K18" s="65"/>
      <c r="L18" s="49"/>
      <c r="M18" s="392"/>
      <c r="N18" s="52"/>
      <c r="O18" s="54">
        <v>4857</v>
      </c>
      <c r="P18" s="392">
        <v>18</v>
      </c>
      <c r="Q18" s="52">
        <v>18</v>
      </c>
      <c r="R18" s="23">
        <f t="shared" si="13"/>
        <v>91</v>
      </c>
      <c r="S18" s="24">
        <f t="shared" si="13"/>
        <v>82</v>
      </c>
      <c r="T18" s="62"/>
      <c r="U18" s="62"/>
      <c r="V18" s="62"/>
      <c r="W18" s="114">
        <f t="shared" ca="1" si="6"/>
        <v>145673</v>
      </c>
      <c r="X18" s="115">
        <f ca="1">IFERROR(('Main Tab'!$D$10-W18)/'Main Tab'!$D$10,1)</f>
        <v>0.17980608981577406</v>
      </c>
      <c r="Y18" s="110"/>
      <c r="Z18" s="221">
        <v>3</v>
      </c>
      <c r="AA18" s="49"/>
      <c r="AB18" s="49"/>
      <c r="AC18" s="392"/>
      <c r="AD18" s="104"/>
      <c r="AE18" s="106"/>
      <c r="AF18" s="108"/>
      <c r="AI18" s="83">
        <f t="shared" ca="1" si="15"/>
        <v>43591.458333333321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18</v>
      </c>
      <c r="AQ18" s="81">
        <f t="shared" si="0"/>
        <v>18</v>
      </c>
      <c r="AR18" s="81">
        <f t="shared" si="1"/>
        <v>4857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246</v>
      </c>
      <c r="AX18" s="81">
        <f t="shared" si="3"/>
        <v>211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728</v>
      </c>
      <c r="BC18" s="81">
        <f t="shared" si="5"/>
        <v>211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43591.499999999985</v>
      </c>
      <c r="C19" s="205"/>
      <c r="D19" s="392">
        <v>726</v>
      </c>
      <c r="E19" s="51">
        <v>44</v>
      </c>
      <c r="F19" s="392">
        <v>1.8</v>
      </c>
      <c r="G19" s="51">
        <v>229</v>
      </c>
      <c r="H19" s="206">
        <v>207</v>
      </c>
      <c r="I19" s="322"/>
      <c r="J19" s="160"/>
      <c r="K19" s="65"/>
      <c r="L19" s="49"/>
      <c r="M19" s="392"/>
      <c r="N19" s="52"/>
      <c r="O19" s="54">
        <v>4649</v>
      </c>
      <c r="P19" s="392">
        <v>18</v>
      </c>
      <c r="Q19" s="52">
        <v>16</v>
      </c>
      <c r="R19" s="23">
        <f t="shared" si="13"/>
        <v>109</v>
      </c>
      <c r="S19" s="24">
        <f t="shared" si="13"/>
        <v>98</v>
      </c>
      <c r="T19" s="62"/>
      <c r="U19" s="62"/>
      <c r="V19" s="62"/>
      <c r="W19" s="114">
        <f t="shared" ca="1" si="6"/>
        <v>145657</v>
      </c>
      <c r="X19" s="115">
        <f ca="1">IFERROR(('Main Tab'!$D$10-W19)/'Main Tab'!$D$10,1)</f>
        <v>0.17989617584793477</v>
      </c>
      <c r="Y19" s="110"/>
      <c r="Z19" s="221">
        <v>4</v>
      </c>
      <c r="AA19" s="49"/>
      <c r="AB19" s="49"/>
      <c r="AC19" s="392"/>
      <c r="AD19" s="104"/>
      <c r="AE19" s="106"/>
      <c r="AF19" s="108"/>
      <c r="AI19" s="83">
        <f t="shared" ca="1" si="15"/>
        <v>43591.499999999985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18</v>
      </c>
      <c r="AQ19" s="81">
        <f t="shared" si="0"/>
        <v>16</v>
      </c>
      <c r="AR19" s="81">
        <f t="shared" si="1"/>
        <v>4649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229</v>
      </c>
      <c r="AX19" s="81">
        <f t="shared" si="3"/>
        <v>207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726</v>
      </c>
      <c r="BC19" s="81">
        <f t="shared" si="5"/>
        <v>207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43591.54166666665</v>
      </c>
      <c r="C20" s="205"/>
      <c r="D20" s="392">
        <v>725</v>
      </c>
      <c r="E20" s="51">
        <v>44</v>
      </c>
      <c r="F20" s="392">
        <v>1.8</v>
      </c>
      <c r="G20" s="51">
        <v>241</v>
      </c>
      <c r="H20" s="206">
        <v>208</v>
      </c>
      <c r="I20" s="322"/>
      <c r="J20" s="160"/>
      <c r="K20" s="65"/>
      <c r="L20" s="49"/>
      <c r="M20" s="392"/>
      <c r="N20" s="52"/>
      <c r="O20" s="54">
        <v>4722</v>
      </c>
      <c r="P20" s="392">
        <v>19</v>
      </c>
      <c r="Q20" s="52">
        <v>17</v>
      </c>
      <c r="R20" s="23">
        <f t="shared" si="13"/>
        <v>128</v>
      </c>
      <c r="S20" s="24">
        <f t="shared" si="13"/>
        <v>115</v>
      </c>
      <c r="T20" s="62"/>
      <c r="U20" s="62"/>
      <c r="V20" s="62"/>
      <c r="W20" s="114">
        <f t="shared" ca="1" si="6"/>
        <v>145640</v>
      </c>
      <c r="X20" s="115">
        <f ca="1">IFERROR(('Main Tab'!$D$10-W20)/'Main Tab'!$D$10,1)</f>
        <v>0.17999189225710555</v>
      </c>
      <c r="Y20" s="110"/>
      <c r="Z20" s="221">
        <v>4</v>
      </c>
      <c r="AA20" s="49"/>
      <c r="AB20" s="49"/>
      <c r="AC20" s="392"/>
      <c r="AD20" s="104"/>
      <c r="AE20" s="106"/>
      <c r="AF20" s="108"/>
      <c r="AI20" s="83">
        <f t="shared" ca="1" si="15"/>
        <v>43591.54166666665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19</v>
      </c>
      <c r="AQ20" s="81">
        <f t="shared" si="0"/>
        <v>17</v>
      </c>
      <c r="AR20" s="81">
        <f t="shared" si="1"/>
        <v>4722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241</v>
      </c>
      <c r="AX20" s="81">
        <f t="shared" si="3"/>
        <v>208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725</v>
      </c>
      <c r="BC20" s="81">
        <f t="shared" si="5"/>
        <v>208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43591.583333333314</v>
      </c>
      <c r="C21" s="205"/>
      <c r="D21" s="392">
        <v>724</v>
      </c>
      <c r="E21" s="51">
        <v>44</v>
      </c>
      <c r="F21" s="392">
        <v>1.8</v>
      </c>
      <c r="G21" s="51">
        <v>235</v>
      </c>
      <c r="H21" s="206">
        <v>209</v>
      </c>
      <c r="I21" s="322"/>
      <c r="J21" s="160"/>
      <c r="K21" s="65"/>
      <c r="L21" s="49"/>
      <c r="M21" s="392"/>
      <c r="N21" s="52"/>
      <c r="O21" s="54">
        <v>4811</v>
      </c>
      <c r="P21" s="392">
        <v>18</v>
      </c>
      <c r="Q21" s="52">
        <v>16</v>
      </c>
      <c r="R21" s="23">
        <f t="shared" si="13"/>
        <v>146</v>
      </c>
      <c r="S21" s="24">
        <f t="shared" si="13"/>
        <v>131</v>
      </c>
      <c r="T21" s="62"/>
      <c r="U21" s="62"/>
      <c r="V21" s="62"/>
      <c r="W21" s="114">
        <f t="shared" ca="1" si="6"/>
        <v>145624</v>
      </c>
      <c r="X21" s="115">
        <f ca="1">IFERROR(('Main Tab'!$D$10-W21)/'Main Tab'!$D$10,1)</f>
        <v>0.18008197828926625</v>
      </c>
      <c r="Y21" s="110"/>
      <c r="Z21" s="221">
        <v>3</v>
      </c>
      <c r="AA21" s="49"/>
      <c r="AB21" s="49"/>
      <c r="AC21" s="392"/>
      <c r="AD21" s="104"/>
      <c r="AE21" s="106"/>
      <c r="AF21" s="108"/>
      <c r="AI21" s="83">
        <f t="shared" ca="1" si="15"/>
        <v>43591.583333333314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18</v>
      </c>
      <c r="AQ21" s="81">
        <f t="shared" si="0"/>
        <v>16</v>
      </c>
      <c r="AR21" s="81">
        <f t="shared" si="1"/>
        <v>4811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235</v>
      </c>
      <c r="AX21" s="81">
        <f t="shared" si="3"/>
        <v>209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724</v>
      </c>
      <c r="BC21" s="81">
        <f t="shared" si="5"/>
        <v>209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43591.624999999978</v>
      </c>
      <c r="C22" s="205"/>
      <c r="D22" s="392">
        <v>723</v>
      </c>
      <c r="E22" s="51">
        <v>44</v>
      </c>
      <c r="F22" s="392">
        <v>1.8</v>
      </c>
      <c r="G22" s="51">
        <v>245</v>
      </c>
      <c r="H22" s="206">
        <v>206</v>
      </c>
      <c r="I22" s="322"/>
      <c r="J22" s="160"/>
      <c r="K22" s="65"/>
      <c r="L22" s="49"/>
      <c r="M22" s="392"/>
      <c r="N22" s="52"/>
      <c r="O22" s="54">
        <v>4790</v>
      </c>
      <c r="P22" s="392">
        <v>18</v>
      </c>
      <c r="Q22" s="52">
        <v>17</v>
      </c>
      <c r="R22" s="23">
        <f t="shared" si="13"/>
        <v>164</v>
      </c>
      <c r="S22" s="24">
        <f t="shared" si="13"/>
        <v>148</v>
      </c>
      <c r="T22" s="62"/>
      <c r="U22" s="62"/>
      <c r="V22" s="62"/>
      <c r="W22" s="114">
        <f t="shared" ca="1" si="6"/>
        <v>145607</v>
      </c>
      <c r="X22" s="115">
        <f ca="1">IFERROR(('Main Tab'!$D$10-W22)/'Main Tab'!$D$10,1)</f>
        <v>0.180177694698437</v>
      </c>
      <c r="Y22" s="110"/>
      <c r="Z22" s="221">
        <v>3</v>
      </c>
      <c r="AA22" s="49"/>
      <c r="AB22" s="49"/>
      <c r="AC22" s="392"/>
      <c r="AD22" s="104"/>
      <c r="AE22" s="106"/>
      <c r="AF22" s="108"/>
      <c r="AI22" s="83">
        <f t="shared" ca="1" si="15"/>
        <v>43591.624999999978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18</v>
      </c>
      <c r="AQ22" s="81">
        <f t="shared" si="0"/>
        <v>17</v>
      </c>
      <c r="AR22" s="81">
        <f t="shared" si="1"/>
        <v>4790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245</v>
      </c>
      <c r="AX22" s="81">
        <f t="shared" si="3"/>
        <v>206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723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43591.666666666642</v>
      </c>
      <c r="C23" s="205"/>
      <c r="D23" s="392">
        <v>723</v>
      </c>
      <c r="E23" s="51">
        <v>44</v>
      </c>
      <c r="F23" s="392">
        <v>1.8</v>
      </c>
      <c r="G23" s="51">
        <v>254</v>
      </c>
      <c r="H23" s="206">
        <v>207</v>
      </c>
      <c r="I23" s="322"/>
      <c r="J23" s="160"/>
      <c r="K23" s="65"/>
      <c r="L23" s="49"/>
      <c r="M23" s="392"/>
      <c r="N23" s="52"/>
      <c r="O23" s="54">
        <v>4858</v>
      </c>
      <c r="P23" s="392">
        <v>19</v>
      </c>
      <c r="Q23" s="52">
        <v>16</v>
      </c>
      <c r="R23" s="23">
        <f t="shared" si="13"/>
        <v>183</v>
      </c>
      <c r="S23" s="24">
        <f t="shared" si="13"/>
        <v>164</v>
      </c>
      <c r="T23" s="62"/>
      <c r="U23" s="62"/>
      <c r="V23" s="62"/>
      <c r="W23" s="114">
        <f t="shared" ca="1" si="6"/>
        <v>145591</v>
      </c>
      <c r="X23" s="115">
        <f ca="1">IFERROR(('Main Tab'!$D$10-W23)/'Main Tab'!$D$10,1)</f>
        <v>0.18026778073059771</v>
      </c>
      <c r="Y23" s="110"/>
      <c r="Z23" s="221">
        <v>4</v>
      </c>
      <c r="AA23" s="49"/>
      <c r="AB23" s="49"/>
      <c r="AC23" s="392"/>
      <c r="AD23" s="104"/>
      <c r="AE23" s="106"/>
      <c r="AF23" s="108"/>
      <c r="AI23" s="83">
        <f t="shared" ca="1" si="15"/>
        <v>43591.666666666642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19</v>
      </c>
      <c r="AQ23" s="81">
        <f t="shared" si="0"/>
        <v>16</v>
      </c>
      <c r="AR23" s="81">
        <f t="shared" si="1"/>
        <v>4858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254</v>
      </c>
      <c r="AX23" s="81">
        <f t="shared" si="3"/>
        <v>207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723</v>
      </c>
      <c r="BC23" s="81">
        <f t="shared" si="5"/>
        <v>207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43591.708333333307</v>
      </c>
      <c r="C24" s="205"/>
      <c r="D24" s="392">
        <v>715</v>
      </c>
      <c r="E24" s="51">
        <v>44</v>
      </c>
      <c r="F24" s="392">
        <v>1.8</v>
      </c>
      <c r="G24" s="51">
        <v>228</v>
      </c>
      <c r="H24" s="206">
        <v>208</v>
      </c>
      <c r="I24" s="322"/>
      <c r="J24" s="160"/>
      <c r="K24" s="65"/>
      <c r="L24" s="49"/>
      <c r="M24" s="392"/>
      <c r="N24" s="52"/>
      <c r="O24" s="54">
        <v>4622</v>
      </c>
      <c r="P24" s="392">
        <v>19</v>
      </c>
      <c r="Q24" s="52">
        <v>17</v>
      </c>
      <c r="R24" s="23">
        <f t="shared" si="13"/>
        <v>202</v>
      </c>
      <c r="S24" s="24">
        <f t="shared" si="13"/>
        <v>181</v>
      </c>
      <c r="T24" s="62"/>
      <c r="U24" s="62"/>
      <c r="V24" s="62"/>
      <c r="W24" s="114">
        <f t="shared" ca="1" si="6"/>
        <v>145574</v>
      </c>
      <c r="X24" s="115">
        <f ca="1">IFERROR(('Main Tab'!$D$10-W24)/'Main Tab'!$D$10,1)</f>
        <v>0.18036349713976849</v>
      </c>
      <c r="Y24" s="110"/>
      <c r="Z24" s="221">
        <v>4</v>
      </c>
      <c r="AA24" s="49"/>
      <c r="AB24" s="49"/>
      <c r="AC24" s="392"/>
      <c r="AD24" s="104"/>
      <c r="AE24" s="106"/>
      <c r="AF24" s="108"/>
      <c r="AI24" s="83">
        <f t="shared" ca="1" si="15"/>
        <v>43591.708333333307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19</v>
      </c>
      <c r="AQ24" s="81">
        <f t="shared" si="0"/>
        <v>17</v>
      </c>
      <c r="AR24" s="81">
        <f t="shared" si="1"/>
        <v>4622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228</v>
      </c>
      <c r="AX24" s="81">
        <f t="shared" si="3"/>
        <v>208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715</v>
      </c>
      <c r="BC24" s="81">
        <f t="shared" si="5"/>
        <v>208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43591.749999999971</v>
      </c>
      <c r="C25" s="205"/>
      <c r="D25" s="392">
        <v>712</v>
      </c>
      <c r="E25" s="51">
        <v>44</v>
      </c>
      <c r="F25" s="392">
        <v>1.8</v>
      </c>
      <c r="G25" s="51">
        <v>226</v>
      </c>
      <c r="H25" s="206">
        <v>208</v>
      </c>
      <c r="I25" s="322"/>
      <c r="J25" s="160"/>
      <c r="K25" s="65"/>
      <c r="L25" s="49"/>
      <c r="M25" s="392"/>
      <c r="N25" s="52"/>
      <c r="O25" s="54">
        <v>4652</v>
      </c>
      <c r="P25" s="392">
        <v>18</v>
      </c>
      <c r="Q25" s="52">
        <v>16</v>
      </c>
      <c r="R25" s="23">
        <f t="shared" si="13"/>
        <v>220</v>
      </c>
      <c r="S25" s="24">
        <f t="shared" si="13"/>
        <v>197</v>
      </c>
      <c r="T25" s="62"/>
      <c r="U25" s="62"/>
      <c r="V25" s="62"/>
      <c r="W25" s="114">
        <f t="shared" ca="1" si="6"/>
        <v>145558</v>
      </c>
      <c r="X25" s="115">
        <f ca="1">IFERROR(('Main Tab'!$D$10-W25)/'Main Tab'!$D$10,1)</f>
        <v>0.18045358317192919</v>
      </c>
      <c r="Y25" s="110"/>
      <c r="Z25" s="221">
        <v>3</v>
      </c>
      <c r="AA25" s="49"/>
      <c r="AB25" s="49"/>
      <c r="AC25" s="392"/>
      <c r="AD25" s="104"/>
      <c r="AE25" s="106"/>
      <c r="AF25" s="108"/>
      <c r="AI25" s="83">
        <f t="shared" ca="1" si="15"/>
        <v>43591.749999999971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18</v>
      </c>
      <c r="AQ25" s="81">
        <f t="shared" si="0"/>
        <v>16</v>
      </c>
      <c r="AR25" s="81">
        <f t="shared" si="1"/>
        <v>4652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226</v>
      </c>
      <c r="AX25" s="81">
        <f t="shared" si="3"/>
        <v>208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712</v>
      </c>
      <c r="BC25" s="81">
        <f t="shared" si="5"/>
        <v>208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43591.791666666635</v>
      </c>
      <c r="C26" s="205"/>
      <c r="D26" s="392">
        <v>718</v>
      </c>
      <c r="E26" s="51">
        <v>44</v>
      </c>
      <c r="F26" s="392">
        <v>1.8</v>
      </c>
      <c r="G26" s="51">
        <v>229</v>
      </c>
      <c r="H26" s="206">
        <v>206</v>
      </c>
      <c r="I26" s="322"/>
      <c r="J26" s="160"/>
      <c r="K26" s="65"/>
      <c r="L26" s="49"/>
      <c r="M26" s="392"/>
      <c r="N26" s="52"/>
      <c r="O26" s="54">
        <v>4621</v>
      </c>
      <c r="P26" s="392">
        <v>19</v>
      </c>
      <c r="Q26" s="52">
        <v>15</v>
      </c>
      <c r="R26" s="23">
        <f t="shared" si="13"/>
        <v>239</v>
      </c>
      <c r="S26" s="24">
        <f t="shared" si="13"/>
        <v>212</v>
      </c>
      <c r="T26" s="62"/>
      <c r="U26" s="62"/>
      <c r="V26" s="62"/>
      <c r="W26" s="114">
        <f t="shared" ca="1" si="6"/>
        <v>145543</v>
      </c>
      <c r="X26" s="115">
        <f ca="1">IFERROR(('Main Tab'!$D$10-W26)/'Main Tab'!$D$10,1)</f>
        <v>0.18053803882707986</v>
      </c>
      <c r="Y26" s="110"/>
      <c r="Z26" s="221">
        <v>4</v>
      </c>
      <c r="AA26" s="49"/>
      <c r="AB26" s="49"/>
      <c r="AC26" s="392"/>
      <c r="AD26" s="104"/>
      <c r="AE26" s="106"/>
      <c r="AF26" s="108"/>
      <c r="AI26" s="83">
        <f t="shared" ca="1" si="15"/>
        <v>43591.791666666635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19</v>
      </c>
      <c r="AQ26" s="81">
        <f t="shared" si="0"/>
        <v>15</v>
      </c>
      <c r="AR26" s="81">
        <f t="shared" si="1"/>
        <v>4621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229</v>
      </c>
      <c r="AX26" s="81">
        <f t="shared" si="3"/>
        <v>206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718</v>
      </c>
      <c r="BC26" s="81">
        <f t="shared" si="5"/>
        <v>206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43591.833333333299</v>
      </c>
      <c r="C27" s="205"/>
      <c r="D27" s="392">
        <v>721</v>
      </c>
      <c r="E27" s="51">
        <v>44</v>
      </c>
      <c r="F27" s="392">
        <v>1.8</v>
      </c>
      <c r="G27" s="51">
        <v>233</v>
      </c>
      <c r="H27" s="206">
        <v>206</v>
      </c>
      <c r="I27" s="322"/>
      <c r="J27" s="160"/>
      <c r="K27" s="65"/>
      <c r="L27" s="49"/>
      <c r="M27" s="392"/>
      <c r="N27" s="52"/>
      <c r="O27" s="54">
        <v>4667</v>
      </c>
      <c r="P27" s="392">
        <v>20</v>
      </c>
      <c r="Q27" s="52">
        <v>16</v>
      </c>
      <c r="R27" s="23">
        <f t="shared" si="13"/>
        <v>259</v>
      </c>
      <c r="S27" s="24">
        <f t="shared" si="13"/>
        <v>228</v>
      </c>
      <c r="T27" s="62"/>
      <c r="U27" s="62"/>
      <c r="V27" s="62"/>
      <c r="W27" s="114">
        <f t="shared" ca="1" si="6"/>
        <v>145527</v>
      </c>
      <c r="X27" s="115">
        <f ca="1">IFERROR(('Main Tab'!$D$10-W27)/'Main Tab'!$D$10,1)</f>
        <v>0.18062812485924057</v>
      </c>
      <c r="Y27" s="110"/>
      <c r="Z27" s="221">
        <v>3</v>
      </c>
      <c r="AA27" s="49"/>
      <c r="AB27" s="49"/>
      <c r="AC27" s="392"/>
      <c r="AD27" s="104"/>
      <c r="AE27" s="106"/>
      <c r="AF27" s="108"/>
      <c r="AI27" s="83">
        <f t="shared" ca="1" si="15"/>
        <v>43591.833333333299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20</v>
      </c>
      <c r="AQ27" s="81">
        <f t="shared" si="0"/>
        <v>16</v>
      </c>
      <c r="AR27" s="81">
        <f t="shared" si="1"/>
        <v>4667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233</v>
      </c>
      <c r="AX27" s="81">
        <f t="shared" si="3"/>
        <v>206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721</v>
      </c>
      <c r="BC27" s="81">
        <f t="shared" si="5"/>
        <v>206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43591.874999999964</v>
      </c>
      <c r="C28" s="205"/>
      <c r="D28" s="392">
        <v>714</v>
      </c>
      <c r="E28" s="51">
        <v>44</v>
      </c>
      <c r="F28" s="392">
        <v>1.8</v>
      </c>
      <c r="G28" s="51">
        <v>246</v>
      </c>
      <c r="H28" s="206">
        <v>207</v>
      </c>
      <c r="I28" s="322"/>
      <c r="J28" s="160"/>
      <c r="K28" s="65"/>
      <c r="L28" s="49"/>
      <c r="M28" s="392"/>
      <c r="N28" s="52"/>
      <c r="O28" s="54">
        <v>4926</v>
      </c>
      <c r="P28" s="392">
        <v>19</v>
      </c>
      <c r="Q28" s="52">
        <v>15</v>
      </c>
      <c r="R28" s="23">
        <f t="shared" si="13"/>
        <v>278</v>
      </c>
      <c r="S28" s="24">
        <f t="shared" si="13"/>
        <v>243</v>
      </c>
      <c r="T28" s="62"/>
      <c r="U28" s="62"/>
      <c r="V28" s="62"/>
      <c r="W28" s="114">
        <f t="shared" ca="1" si="6"/>
        <v>145512</v>
      </c>
      <c r="X28" s="115">
        <f ca="1">IFERROR(('Main Tab'!$D$10-W28)/'Main Tab'!$D$10,1)</f>
        <v>0.18071258051439124</v>
      </c>
      <c r="Y28" s="110"/>
      <c r="Z28" s="221">
        <v>4</v>
      </c>
      <c r="AA28" s="49"/>
      <c r="AB28" s="49"/>
      <c r="AC28" s="392"/>
      <c r="AD28" s="104"/>
      <c r="AE28" s="106"/>
      <c r="AF28" s="108"/>
      <c r="AI28" s="83">
        <f t="shared" ca="1" si="15"/>
        <v>43591.874999999964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19</v>
      </c>
      <c r="AQ28" s="81">
        <f t="shared" si="0"/>
        <v>15</v>
      </c>
      <c r="AR28" s="81">
        <f t="shared" si="1"/>
        <v>4926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246</v>
      </c>
      <c r="AX28" s="81">
        <f t="shared" si="3"/>
        <v>207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714</v>
      </c>
      <c r="BC28" s="81">
        <f t="shared" si="5"/>
        <v>207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43591.916666666628</v>
      </c>
      <c r="C29" s="205"/>
      <c r="D29" s="392">
        <v>709</v>
      </c>
      <c r="E29" s="51">
        <v>44</v>
      </c>
      <c r="F29" s="392">
        <v>1.8</v>
      </c>
      <c r="G29" s="51">
        <v>272</v>
      </c>
      <c r="H29" s="206">
        <v>208</v>
      </c>
      <c r="I29" s="322"/>
      <c r="J29" s="160"/>
      <c r="K29" s="65"/>
      <c r="L29" s="49"/>
      <c r="M29" s="392"/>
      <c r="N29" s="52"/>
      <c r="O29" s="54">
        <v>5074</v>
      </c>
      <c r="P29" s="392">
        <v>18</v>
      </c>
      <c r="Q29" s="52">
        <v>15</v>
      </c>
      <c r="R29" s="23">
        <f t="shared" si="13"/>
        <v>296</v>
      </c>
      <c r="S29" s="24">
        <f t="shared" si="13"/>
        <v>258</v>
      </c>
      <c r="T29" s="62"/>
      <c r="U29" s="62"/>
      <c r="V29" s="62"/>
      <c r="W29" s="114">
        <f t="shared" ca="1" si="6"/>
        <v>145497</v>
      </c>
      <c r="X29" s="115">
        <f ca="1">IFERROR(('Main Tab'!$D$10-W29)/'Main Tab'!$D$10,1)</f>
        <v>0.1807970361695419</v>
      </c>
      <c r="Y29" s="110"/>
      <c r="Z29" s="221">
        <v>3</v>
      </c>
      <c r="AA29" s="49"/>
      <c r="AB29" s="49"/>
      <c r="AC29" s="392"/>
      <c r="AD29" s="104"/>
      <c r="AE29" s="106"/>
      <c r="AF29" s="108"/>
      <c r="AI29" s="83">
        <f t="shared" ca="1" si="15"/>
        <v>43591.916666666628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18</v>
      </c>
      <c r="AQ29" s="81">
        <f t="shared" si="0"/>
        <v>15</v>
      </c>
      <c r="AR29" s="81">
        <f t="shared" si="1"/>
        <v>5074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272</v>
      </c>
      <c r="AX29" s="81">
        <f t="shared" si="3"/>
        <v>208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709</v>
      </c>
      <c r="BC29" s="81">
        <f t="shared" si="5"/>
        <v>208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43591.958333333292</v>
      </c>
      <c r="C30" s="205"/>
      <c r="D30" s="392">
        <v>717</v>
      </c>
      <c r="E30" s="51">
        <v>44</v>
      </c>
      <c r="F30" s="392">
        <v>1.8</v>
      </c>
      <c r="G30" s="51">
        <v>218</v>
      </c>
      <c r="H30" s="206">
        <v>206</v>
      </c>
      <c r="I30" s="322"/>
      <c r="J30" s="160"/>
      <c r="K30" s="65"/>
      <c r="L30" s="49"/>
      <c r="M30" s="392"/>
      <c r="N30" s="52"/>
      <c r="O30" s="54">
        <v>4516</v>
      </c>
      <c r="P30" s="392">
        <v>18</v>
      </c>
      <c r="Q30" s="52">
        <v>16</v>
      </c>
      <c r="R30" s="23">
        <f t="shared" si="13"/>
        <v>314</v>
      </c>
      <c r="S30" s="24">
        <f t="shared" si="13"/>
        <v>274</v>
      </c>
      <c r="T30" s="62"/>
      <c r="U30" s="62"/>
      <c r="V30" s="62"/>
      <c r="W30" s="114">
        <f t="shared" ca="1" si="6"/>
        <v>145481</v>
      </c>
      <c r="X30" s="115">
        <f ca="1">IFERROR(('Main Tab'!$D$10-W30)/'Main Tab'!$D$10,1)</f>
        <v>0.18088712220170264</v>
      </c>
      <c r="Y30" s="110"/>
      <c r="Z30" s="221">
        <v>4</v>
      </c>
      <c r="AA30" s="49">
        <v>8316201</v>
      </c>
      <c r="AB30" s="49" t="s">
        <v>170</v>
      </c>
      <c r="AC30" s="392">
        <v>232.75</v>
      </c>
      <c r="AD30" s="104" t="s">
        <v>171</v>
      </c>
      <c r="AE30" s="106">
        <v>49.1</v>
      </c>
      <c r="AF30" s="108">
        <v>2E-3</v>
      </c>
      <c r="AI30" s="83">
        <f t="shared" ca="1" si="15"/>
        <v>43591.958333333292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18</v>
      </c>
      <c r="AQ30" s="81">
        <f t="shared" si="0"/>
        <v>16</v>
      </c>
      <c r="AR30" s="81">
        <f t="shared" si="1"/>
        <v>4516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218</v>
      </c>
      <c r="AX30" s="81">
        <f t="shared" si="3"/>
        <v>206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717</v>
      </c>
      <c r="BC30" s="81">
        <f t="shared" si="5"/>
        <v>206</v>
      </c>
      <c r="BD30" s="81">
        <f t="shared" si="10"/>
        <v>2E-3</v>
      </c>
      <c r="BE30" s="81">
        <f t="shared" si="11"/>
        <v>49.1</v>
      </c>
      <c r="BF30" s="84" t="str">
        <f t="shared" si="12"/>
        <v>Ticket No: 8316201 232.75 bbls sold</v>
      </c>
    </row>
    <row r="31" spans="2:58" x14ac:dyDescent="0.25">
      <c r="B31" s="189">
        <f t="shared" ca="1" si="14"/>
        <v>43591.999999999956</v>
      </c>
      <c r="C31" s="205"/>
      <c r="D31" s="392">
        <v>716</v>
      </c>
      <c r="E31" s="51">
        <v>44</v>
      </c>
      <c r="F31" s="392">
        <v>1.8</v>
      </c>
      <c r="G31" s="51">
        <v>268</v>
      </c>
      <c r="H31" s="206">
        <v>205</v>
      </c>
      <c r="I31" s="322"/>
      <c r="J31" s="160"/>
      <c r="K31" s="65"/>
      <c r="L31" s="49"/>
      <c r="M31" s="392"/>
      <c r="N31" s="52"/>
      <c r="O31" s="54">
        <v>4987</v>
      </c>
      <c r="P31" s="392">
        <v>19</v>
      </c>
      <c r="Q31" s="52">
        <v>15</v>
      </c>
      <c r="R31" s="23">
        <f t="shared" si="13"/>
        <v>333</v>
      </c>
      <c r="S31" s="24">
        <f t="shared" si="13"/>
        <v>289</v>
      </c>
      <c r="T31" s="62"/>
      <c r="U31" s="62"/>
      <c r="V31" s="62"/>
      <c r="W31" s="114">
        <f t="shared" ca="1" si="6"/>
        <v>145466</v>
      </c>
      <c r="X31" s="115">
        <f ca="1">IFERROR(('Main Tab'!$D$10-W31)/'Main Tab'!$D$10,1)</f>
        <v>0.18097157785685331</v>
      </c>
      <c r="Y31" s="110"/>
      <c r="Z31" s="221">
        <v>4</v>
      </c>
      <c r="AA31" s="49"/>
      <c r="AB31" s="49"/>
      <c r="AC31" s="392"/>
      <c r="AD31" s="104"/>
      <c r="AE31" s="106"/>
      <c r="AF31" s="108"/>
      <c r="AI31" s="83">
        <f t="shared" ca="1" si="15"/>
        <v>43591.999999999956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19</v>
      </c>
      <c r="AQ31" s="81">
        <f t="shared" si="0"/>
        <v>15</v>
      </c>
      <c r="AR31" s="81">
        <f t="shared" si="1"/>
        <v>4987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268</v>
      </c>
      <c r="AX31" s="81">
        <f t="shared" si="3"/>
        <v>205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716</v>
      </c>
      <c r="BC31" s="81">
        <f t="shared" si="5"/>
        <v>205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43592.041666666621</v>
      </c>
      <c r="C32" s="205"/>
      <c r="D32" s="392">
        <v>715</v>
      </c>
      <c r="E32" s="51">
        <v>44</v>
      </c>
      <c r="F32" s="392">
        <v>1.8</v>
      </c>
      <c r="G32" s="51">
        <v>232</v>
      </c>
      <c r="H32" s="206">
        <v>203</v>
      </c>
      <c r="I32" s="322"/>
      <c r="J32" s="160"/>
      <c r="K32" s="65"/>
      <c r="L32" s="49"/>
      <c r="M32" s="392"/>
      <c r="N32" s="52"/>
      <c r="O32" s="54">
        <v>4736</v>
      </c>
      <c r="P32" s="392">
        <v>20</v>
      </c>
      <c r="Q32" s="52">
        <v>14</v>
      </c>
      <c r="R32" s="23">
        <f t="shared" ref="R32:S37" si="16">P32+R31</f>
        <v>353</v>
      </c>
      <c r="S32" s="24">
        <f t="shared" si="16"/>
        <v>303</v>
      </c>
      <c r="T32" s="62"/>
      <c r="U32" s="62"/>
      <c r="V32" s="62"/>
      <c r="W32" s="114">
        <f t="shared" ca="1" si="6"/>
        <v>145452</v>
      </c>
      <c r="X32" s="115">
        <f ca="1">IFERROR(('Main Tab'!$D$10-W32)/'Main Tab'!$D$10,1)</f>
        <v>0.18105040313499393</v>
      </c>
      <c r="Y32" s="110"/>
      <c r="Z32" s="221">
        <v>3</v>
      </c>
      <c r="AA32" s="49"/>
      <c r="AB32" s="49"/>
      <c r="AC32" s="392"/>
      <c r="AD32" s="104"/>
      <c r="AE32" s="106"/>
      <c r="AF32" s="108"/>
      <c r="AI32" s="83">
        <f t="shared" ca="1" si="15"/>
        <v>43592.041666666621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20</v>
      </c>
      <c r="AQ32" s="81">
        <f t="shared" si="0"/>
        <v>14</v>
      </c>
      <c r="AR32" s="81">
        <f t="shared" si="1"/>
        <v>4736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232</v>
      </c>
      <c r="AX32" s="81">
        <f t="shared" si="3"/>
        <v>203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715</v>
      </c>
      <c r="BC32" s="81">
        <f t="shared" si="5"/>
        <v>203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43592.083333333285</v>
      </c>
      <c r="C33" s="205"/>
      <c r="D33" s="392">
        <v>714</v>
      </c>
      <c r="E33" s="51">
        <v>44</v>
      </c>
      <c r="F33" s="392">
        <v>1.8</v>
      </c>
      <c r="G33" s="51">
        <v>224</v>
      </c>
      <c r="H33" s="206">
        <v>201</v>
      </c>
      <c r="I33" s="322"/>
      <c r="J33" s="160"/>
      <c r="K33" s="65"/>
      <c r="L33" s="49"/>
      <c r="M33" s="392"/>
      <c r="N33" s="52"/>
      <c r="O33" s="54">
        <v>4565</v>
      </c>
      <c r="P33" s="392">
        <v>19</v>
      </c>
      <c r="Q33" s="52">
        <v>15</v>
      </c>
      <c r="R33" s="23">
        <f t="shared" si="16"/>
        <v>372</v>
      </c>
      <c r="S33" s="24">
        <f t="shared" si="16"/>
        <v>318</v>
      </c>
      <c r="T33" s="62"/>
      <c r="U33" s="62"/>
      <c r="V33" s="62"/>
      <c r="W33" s="114">
        <f t="shared" ca="1" si="6"/>
        <v>145437</v>
      </c>
      <c r="X33" s="115">
        <f ca="1">IFERROR(('Main Tab'!$D$10-W33)/'Main Tab'!$D$10,1)</f>
        <v>0.1811348587901446</v>
      </c>
      <c r="Y33" s="110"/>
      <c r="Z33" s="221">
        <v>3</v>
      </c>
      <c r="AA33" s="49"/>
      <c r="AB33" s="49"/>
      <c r="AC33" s="392"/>
      <c r="AD33" s="104"/>
      <c r="AE33" s="106"/>
      <c r="AF33" s="108"/>
      <c r="AI33" s="83">
        <f t="shared" ca="1" si="15"/>
        <v>43592.083333333285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19</v>
      </c>
      <c r="AQ33" s="81">
        <f t="shared" si="0"/>
        <v>15</v>
      </c>
      <c r="AR33" s="81">
        <f t="shared" si="1"/>
        <v>4565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224</v>
      </c>
      <c r="AX33" s="81">
        <f t="shared" si="3"/>
        <v>201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714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43592.124999999949</v>
      </c>
      <c r="C34" s="205"/>
      <c r="D34" s="392">
        <v>711</v>
      </c>
      <c r="E34" s="51">
        <v>44</v>
      </c>
      <c r="F34" s="392">
        <v>1.8</v>
      </c>
      <c r="G34" s="51">
        <v>227</v>
      </c>
      <c r="H34" s="206">
        <v>201</v>
      </c>
      <c r="I34" s="322"/>
      <c r="J34" s="160"/>
      <c r="K34" s="65"/>
      <c r="L34" s="49"/>
      <c r="M34" s="392"/>
      <c r="N34" s="52"/>
      <c r="O34" s="54">
        <v>4687</v>
      </c>
      <c r="P34" s="392">
        <v>18</v>
      </c>
      <c r="Q34" s="52">
        <v>16</v>
      </c>
      <c r="R34" s="23">
        <f t="shared" si="16"/>
        <v>390</v>
      </c>
      <c r="S34" s="24">
        <f t="shared" si="16"/>
        <v>334</v>
      </c>
      <c r="T34" s="62"/>
      <c r="U34" s="62"/>
      <c r="V34" s="62"/>
      <c r="W34" s="114">
        <f t="shared" ca="1" si="6"/>
        <v>145421</v>
      </c>
      <c r="X34" s="115">
        <f ca="1">IFERROR(('Main Tab'!$D$10-W34)/'Main Tab'!$D$10,1)</f>
        <v>0.18122494482230531</v>
      </c>
      <c r="Y34" s="110" t="s">
        <v>328</v>
      </c>
      <c r="Z34" s="221">
        <v>3</v>
      </c>
      <c r="AA34" s="49"/>
      <c r="AB34" s="49"/>
      <c r="AC34" s="392"/>
      <c r="AD34" s="104"/>
      <c r="AE34" s="106"/>
      <c r="AF34" s="108"/>
      <c r="AI34" s="83">
        <f t="shared" ca="1" si="15"/>
        <v>43592.124999999949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acc=126262</v>
      </c>
      <c r="AP34" s="81">
        <f t="shared" si="0"/>
        <v>18</v>
      </c>
      <c r="AQ34" s="81">
        <f t="shared" si="0"/>
        <v>16</v>
      </c>
      <c r="AR34" s="81">
        <f t="shared" si="1"/>
        <v>4687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227</v>
      </c>
      <c r="AX34" s="81">
        <f t="shared" si="3"/>
        <v>201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711</v>
      </c>
      <c r="BC34" s="81">
        <f t="shared" si="5"/>
        <v>201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43592.166666666613</v>
      </c>
      <c r="C35" s="205"/>
      <c r="D35" s="392">
        <v>713</v>
      </c>
      <c r="E35" s="51">
        <v>44</v>
      </c>
      <c r="F35" s="392">
        <v>1.8</v>
      </c>
      <c r="G35" s="51">
        <v>232</v>
      </c>
      <c r="H35" s="206">
        <v>202</v>
      </c>
      <c r="I35" s="322"/>
      <c r="J35" s="160"/>
      <c r="K35" s="65"/>
      <c r="L35" s="49"/>
      <c r="M35" s="392"/>
      <c r="N35" s="52"/>
      <c r="O35" s="54">
        <v>4632</v>
      </c>
      <c r="P35" s="392">
        <v>18</v>
      </c>
      <c r="Q35" s="52">
        <v>14</v>
      </c>
      <c r="R35" s="23">
        <f t="shared" si="16"/>
        <v>408</v>
      </c>
      <c r="S35" s="24">
        <f t="shared" si="16"/>
        <v>348</v>
      </c>
      <c r="T35" s="62"/>
      <c r="U35" s="62"/>
      <c r="V35" s="62"/>
      <c r="W35" s="114">
        <f t="shared" ca="1" si="6"/>
        <v>145407</v>
      </c>
      <c r="X35" s="115">
        <f ca="1">IFERROR(('Main Tab'!$D$10-W35)/'Main Tab'!$D$10,1)</f>
        <v>0.18130377010044593</v>
      </c>
      <c r="Y35" s="110" t="s">
        <v>329</v>
      </c>
      <c r="Z35" s="221">
        <v>4</v>
      </c>
      <c r="AA35" s="49"/>
      <c r="AB35" s="49"/>
      <c r="AC35" s="392"/>
      <c r="AD35" s="104"/>
      <c r="AE35" s="106"/>
      <c r="AF35" s="108"/>
      <c r="AI35" s="83">
        <f t="shared" ca="1" si="15"/>
        <v>43592.166666666613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1-1  3.74 bbls</v>
      </c>
      <c r="AP35" s="81">
        <f t="shared" si="0"/>
        <v>18</v>
      </c>
      <c r="AQ35" s="81">
        <f t="shared" si="0"/>
        <v>14</v>
      </c>
      <c r="AR35" s="81">
        <f t="shared" si="1"/>
        <v>4632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232</v>
      </c>
      <c r="AX35" s="81">
        <f t="shared" si="3"/>
        <v>202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713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43592.208333333278</v>
      </c>
      <c r="C36" s="205"/>
      <c r="D36" s="392">
        <v>715</v>
      </c>
      <c r="E36" s="392">
        <v>44</v>
      </c>
      <c r="F36" s="392">
        <v>1.8</v>
      </c>
      <c r="G36" s="51">
        <v>224</v>
      </c>
      <c r="H36" s="206">
        <v>203</v>
      </c>
      <c r="I36" s="322"/>
      <c r="J36" s="160"/>
      <c r="K36" s="65"/>
      <c r="L36" s="49"/>
      <c r="M36" s="392"/>
      <c r="N36" s="52"/>
      <c r="O36" s="54">
        <v>4568</v>
      </c>
      <c r="P36" s="392">
        <v>18</v>
      </c>
      <c r="Q36" s="52">
        <v>15</v>
      </c>
      <c r="R36" s="23">
        <f t="shared" si="16"/>
        <v>426</v>
      </c>
      <c r="S36" s="24">
        <f t="shared" si="16"/>
        <v>363</v>
      </c>
      <c r="T36" s="62"/>
      <c r="U36" s="62"/>
      <c r="V36" s="62"/>
      <c r="W36" s="114">
        <f t="shared" ca="1" si="6"/>
        <v>145392</v>
      </c>
      <c r="X36" s="115">
        <f ca="1">IFERROR(('Main Tab'!$D$10-W36)/'Main Tab'!$D$10,1)</f>
        <v>0.1813882257555966</v>
      </c>
      <c r="Y36" s="110" t="s">
        <v>330</v>
      </c>
      <c r="Z36" s="221">
        <v>4</v>
      </c>
      <c r="AA36" s="49"/>
      <c r="AB36" s="49"/>
      <c r="AC36" s="392"/>
      <c r="AD36" s="104"/>
      <c r="AE36" s="106"/>
      <c r="AF36" s="108"/>
      <c r="AI36" s="83">
        <f t="shared" ca="1" si="15"/>
        <v>43592.208333333278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5-9 156.55 bbls</v>
      </c>
      <c r="AP36" s="81">
        <f t="shared" si="0"/>
        <v>18</v>
      </c>
      <c r="AQ36" s="81">
        <f t="shared" si="0"/>
        <v>15</v>
      </c>
      <c r="AR36" s="81">
        <f t="shared" si="1"/>
        <v>4568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224</v>
      </c>
      <c r="AX36" s="81">
        <f t="shared" si="3"/>
        <v>203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715</v>
      </c>
      <c r="BC36" s="81">
        <f t="shared" si="5"/>
        <v>203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43592.249999999942</v>
      </c>
      <c r="C37" s="207"/>
      <c r="D37" s="208">
        <v>707</v>
      </c>
      <c r="E37" s="209">
        <v>44</v>
      </c>
      <c r="F37" s="208">
        <v>1.8</v>
      </c>
      <c r="G37" s="209">
        <v>264</v>
      </c>
      <c r="H37" s="216">
        <v>204</v>
      </c>
      <c r="I37" s="323"/>
      <c r="J37" s="161"/>
      <c r="K37" s="66"/>
      <c r="L37" s="55"/>
      <c r="M37" s="393"/>
      <c r="N37" s="58"/>
      <c r="O37" s="60">
        <v>4941</v>
      </c>
      <c r="P37" s="393">
        <v>19</v>
      </c>
      <c r="Q37" s="58">
        <v>15</v>
      </c>
      <c r="R37" s="25">
        <f t="shared" si="16"/>
        <v>445</v>
      </c>
      <c r="S37" s="26">
        <f t="shared" si="16"/>
        <v>378</v>
      </c>
      <c r="T37" s="63"/>
      <c r="U37" s="63"/>
      <c r="V37" s="63"/>
      <c r="W37" s="116">
        <f t="shared" ca="1" si="6"/>
        <v>145377</v>
      </c>
      <c r="X37" s="117">
        <f ca="1">IFERROR(('Main Tab'!$D$10-W37)/'Main Tab'!$D$10,1)</f>
        <v>0.18147268141074727</v>
      </c>
      <c r="Y37" s="111" t="s">
        <v>331</v>
      </c>
      <c r="Z37" s="222">
        <v>3</v>
      </c>
      <c r="AA37" s="55"/>
      <c r="AB37" s="55"/>
      <c r="AC37" s="393"/>
      <c r="AD37" s="105"/>
      <c r="AE37" s="107"/>
      <c r="AF37" s="109"/>
      <c r="AI37" s="85">
        <f t="shared" ca="1" si="15"/>
        <v>43592.249999999942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pumped=622</v>
      </c>
      <c r="AP37" s="86">
        <f t="shared" si="0"/>
        <v>19</v>
      </c>
      <c r="AQ37" s="86">
        <f t="shared" si="0"/>
        <v>15</v>
      </c>
      <c r="AR37" s="86">
        <f t="shared" si="1"/>
        <v>4941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264</v>
      </c>
      <c r="AX37" s="86">
        <f t="shared" si="3"/>
        <v>204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707</v>
      </c>
      <c r="BC37" s="86">
        <f t="shared" si="5"/>
        <v>204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94" t="s">
        <v>7</v>
      </c>
      <c r="D40" s="394" t="s">
        <v>117</v>
      </c>
      <c r="E40" s="394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96"/>
      <c r="E41" s="396"/>
      <c r="F41" s="622"/>
      <c r="G41" s="622"/>
      <c r="H41" s="623"/>
    </row>
    <row r="42" spans="2:58" x14ac:dyDescent="0.25">
      <c r="B42" s="54"/>
      <c r="C42" s="147"/>
      <c r="D42" s="392"/>
      <c r="E42" s="392"/>
      <c r="F42" s="612"/>
      <c r="G42" s="612"/>
      <c r="H42" s="613"/>
    </row>
    <row r="43" spans="2:58" x14ac:dyDescent="0.25">
      <c r="B43" s="54"/>
      <c r="C43" s="147"/>
      <c r="D43" s="392"/>
      <c r="E43" s="392"/>
      <c r="F43" s="612"/>
      <c r="G43" s="612"/>
      <c r="H43" s="613"/>
    </row>
    <row r="44" spans="2:58" x14ac:dyDescent="0.25">
      <c r="B44" s="54"/>
      <c r="C44" s="147"/>
      <c r="D44" s="392"/>
      <c r="E44" s="392"/>
      <c r="F44" s="612"/>
      <c r="G44" s="612"/>
      <c r="H44" s="613"/>
    </row>
    <row r="45" spans="2:58" x14ac:dyDescent="0.25">
      <c r="B45" s="54"/>
      <c r="C45" s="147"/>
      <c r="D45" s="392"/>
      <c r="E45" s="392"/>
      <c r="F45" s="612"/>
      <c r="G45" s="612"/>
      <c r="H45" s="613"/>
    </row>
    <row r="46" spans="2:58" x14ac:dyDescent="0.25">
      <c r="B46" s="54"/>
      <c r="C46" s="147"/>
      <c r="D46" s="392"/>
      <c r="E46" s="392"/>
      <c r="F46" s="612"/>
      <c r="G46" s="612"/>
      <c r="H46" s="613"/>
    </row>
    <row r="47" spans="2:58" x14ac:dyDescent="0.25">
      <c r="B47" s="54"/>
      <c r="C47" s="147"/>
      <c r="D47" s="392"/>
      <c r="E47" s="392"/>
      <c r="F47" s="612"/>
      <c r="G47" s="612"/>
      <c r="H47" s="613"/>
    </row>
    <row r="48" spans="2:58" x14ac:dyDescent="0.25">
      <c r="B48" s="54"/>
      <c r="C48" s="147"/>
      <c r="D48" s="392"/>
      <c r="E48" s="392"/>
      <c r="F48" s="612"/>
      <c r="G48" s="612"/>
      <c r="H48" s="613"/>
    </row>
    <row r="49" spans="2:8" x14ac:dyDescent="0.25">
      <c r="B49" s="54"/>
      <c r="C49" s="147"/>
      <c r="D49" s="392"/>
      <c r="E49" s="392"/>
      <c r="F49" s="612"/>
      <c r="G49" s="612"/>
      <c r="H49" s="613"/>
    </row>
    <row r="50" spans="2:8" x14ac:dyDescent="0.25">
      <c r="B50" s="54"/>
      <c r="C50" s="147"/>
      <c r="D50" s="392"/>
      <c r="E50" s="392"/>
      <c r="F50" s="612"/>
      <c r="G50" s="612"/>
      <c r="H50" s="613"/>
    </row>
    <row r="51" spans="2:8" x14ac:dyDescent="0.25">
      <c r="B51" s="54"/>
      <c r="C51" s="147"/>
      <c r="D51" s="392"/>
      <c r="E51" s="392"/>
      <c r="F51" s="612"/>
      <c r="G51" s="612"/>
      <c r="H51" s="613"/>
    </row>
    <row r="52" spans="2:8" x14ac:dyDescent="0.25">
      <c r="B52" s="54"/>
      <c r="C52" s="147"/>
      <c r="D52" s="392"/>
      <c r="E52" s="392"/>
      <c r="F52" s="612"/>
      <c r="G52" s="612"/>
      <c r="H52" s="613"/>
    </row>
    <row r="53" spans="2:8" x14ac:dyDescent="0.25">
      <c r="B53" s="54"/>
      <c r="C53" s="147"/>
      <c r="D53" s="392"/>
      <c r="E53" s="392"/>
      <c r="F53" s="612"/>
      <c r="G53" s="612"/>
      <c r="H53" s="613"/>
    </row>
    <row r="54" spans="2:8" x14ac:dyDescent="0.25">
      <c r="B54" s="54"/>
      <c r="C54" s="147"/>
      <c r="D54" s="392"/>
      <c r="E54" s="392"/>
      <c r="F54" s="612"/>
      <c r="G54" s="612"/>
      <c r="H54" s="613"/>
    </row>
    <row r="55" spans="2:8" x14ac:dyDescent="0.25">
      <c r="B55" s="54"/>
      <c r="C55" s="147"/>
      <c r="D55" s="392"/>
      <c r="E55" s="392"/>
      <c r="F55" s="612"/>
      <c r="G55" s="612"/>
      <c r="H55" s="613"/>
    </row>
    <row r="56" spans="2:8" x14ac:dyDescent="0.25">
      <c r="B56" s="54"/>
      <c r="C56" s="147"/>
      <c r="D56" s="392"/>
      <c r="E56" s="392"/>
      <c r="F56" s="612"/>
      <c r="G56" s="612"/>
      <c r="H56" s="613"/>
    </row>
    <row r="57" spans="2:8" x14ac:dyDescent="0.25">
      <c r="B57" s="54"/>
      <c r="C57" s="147"/>
      <c r="D57" s="392"/>
      <c r="E57" s="392"/>
      <c r="F57" s="612"/>
      <c r="G57" s="612"/>
      <c r="H57" s="613"/>
    </row>
    <row r="58" spans="2:8" x14ac:dyDescent="0.25">
      <c r="B58" s="54"/>
      <c r="C58" s="147"/>
      <c r="D58" s="392"/>
      <c r="E58" s="392"/>
      <c r="F58" s="612"/>
      <c r="G58" s="612"/>
      <c r="H58" s="613"/>
    </row>
    <row r="59" spans="2:8" x14ac:dyDescent="0.25">
      <c r="B59" s="54"/>
      <c r="C59" s="147"/>
      <c r="D59" s="392"/>
      <c r="E59" s="392"/>
      <c r="F59" s="612"/>
      <c r="G59" s="612"/>
      <c r="H59" s="613"/>
    </row>
    <row r="60" spans="2:8" x14ac:dyDescent="0.25">
      <c r="B60" s="54"/>
      <c r="C60" s="147"/>
      <c r="D60" s="392"/>
      <c r="E60" s="392"/>
      <c r="F60" s="612"/>
      <c r="G60" s="612"/>
      <c r="H60" s="613"/>
    </row>
    <row r="61" spans="2:8" x14ac:dyDescent="0.25">
      <c r="B61" s="54"/>
      <c r="C61" s="147"/>
      <c r="D61" s="392"/>
      <c r="E61" s="392"/>
      <c r="F61" s="612"/>
      <c r="G61" s="612"/>
      <c r="H61" s="613"/>
    </row>
    <row r="62" spans="2:8" x14ac:dyDescent="0.25">
      <c r="B62" s="54"/>
      <c r="C62" s="147"/>
      <c r="D62" s="392"/>
      <c r="E62" s="392"/>
      <c r="F62" s="612"/>
      <c r="G62" s="612"/>
      <c r="H62" s="613"/>
    </row>
    <row r="63" spans="2:8" x14ac:dyDescent="0.25">
      <c r="B63" s="54"/>
      <c r="C63" s="147"/>
      <c r="D63" s="392"/>
      <c r="E63" s="392"/>
      <c r="F63" s="612"/>
      <c r="G63" s="612"/>
      <c r="H63" s="613"/>
    </row>
    <row r="64" spans="2:8" x14ac:dyDescent="0.25">
      <c r="B64" s="54"/>
      <c r="C64" s="147"/>
      <c r="D64" s="392"/>
      <c r="E64" s="392"/>
      <c r="F64" s="612"/>
      <c r="G64" s="612"/>
      <c r="H64" s="613"/>
    </row>
    <row r="65" spans="2:8" x14ac:dyDescent="0.25">
      <c r="B65" s="54"/>
      <c r="C65" s="147"/>
      <c r="D65" s="392"/>
      <c r="E65" s="392"/>
      <c r="F65" s="612"/>
      <c r="G65" s="612"/>
      <c r="H65" s="613"/>
    </row>
    <row r="66" spans="2:8" x14ac:dyDescent="0.25">
      <c r="B66" s="54"/>
      <c r="C66" s="147"/>
      <c r="D66" s="392"/>
      <c r="E66" s="392"/>
      <c r="F66" s="612"/>
      <c r="G66" s="612"/>
      <c r="H66" s="613"/>
    </row>
    <row r="67" spans="2:8" x14ac:dyDescent="0.25">
      <c r="B67" s="54"/>
      <c r="C67" s="147"/>
      <c r="D67" s="392"/>
      <c r="E67" s="392"/>
      <c r="F67" s="612"/>
      <c r="G67" s="612"/>
      <c r="H67" s="613"/>
    </row>
    <row r="68" spans="2:8" x14ac:dyDescent="0.25">
      <c r="B68" s="54"/>
      <c r="C68" s="147"/>
      <c r="D68" s="392"/>
      <c r="E68" s="392"/>
      <c r="F68" s="612"/>
      <c r="G68" s="612"/>
      <c r="H68" s="613"/>
    </row>
    <row r="69" spans="2:8" x14ac:dyDescent="0.25">
      <c r="B69" s="54"/>
      <c r="C69" s="147"/>
      <c r="D69" s="392"/>
      <c r="E69" s="392"/>
      <c r="F69" s="612"/>
      <c r="G69" s="612"/>
      <c r="H69" s="613"/>
    </row>
    <row r="70" spans="2:8" x14ac:dyDescent="0.25">
      <c r="B70" s="54"/>
      <c r="C70" s="147"/>
      <c r="D70" s="392"/>
      <c r="E70" s="392"/>
      <c r="F70" s="612"/>
      <c r="G70" s="612"/>
      <c r="H70" s="613"/>
    </row>
    <row r="71" spans="2:8" x14ac:dyDescent="0.25">
      <c r="B71" s="54"/>
      <c r="C71" s="147"/>
      <c r="D71" s="392"/>
      <c r="E71" s="392"/>
      <c r="F71" s="612"/>
      <c r="G71" s="612"/>
      <c r="H71" s="613"/>
    </row>
    <row r="72" spans="2:8" x14ac:dyDescent="0.25">
      <c r="B72" s="54"/>
      <c r="C72" s="147"/>
      <c r="D72" s="392"/>
      <c r="E72" s="392"/>
      <c r="F72" s="612"/>
      <c r="G72" s="612"/>
      <c r="H72" s="613"/>
    </row>
    <row r="73" spans="2:8" x14ac:dyDescent="0.25">
      <c r="B73" s="54"/>
      <c r="C73" s="147"/>
      <c r="D73" s="392"/>
      <c r="E73" s="392"/>
      <c r="F73" s="612"/>
      <c r="G73" s="612"/>
      <c r="H73" s="613"/>
    </row>
    <row r="74" spans="2:8" x14ac:dyDescent="0.25">
      <c r="B74" s="54"/>
      <c r="C74" s="147"/>
      <c r="D74" s="392"/>
      <c r="E74" s="392"/>
      <c r="F74" s="612"/>
      <c r="G74" s="612"/>
      <c r="H74" s="613"/>
    </row>
    <row r="75" spans="2:8" x14ac:dyDescent="0.25">
      <c r="B75" s="54"/>
      <c r="C75" s="147"/>
      <c r="D75" s="392"/>
      <c r="E75" s="392"/>
      <c r="F75" s="612"/>
      <c r="G75" s="612"/>
      <c r="H75" s="613"/>
    </row>
    <row r="76" spans="2:8" x14ac:dyDescent="0.25">
      <c r="B76" s="54"/>
      <c r="C76" s="147"/>
      <c r="D76" s="392"/>
      <c r="E76" s="392"/>
      <c r="F76" s="612"/>
      <c r="G76" s="612"/>
      <c r="H76" s="613"/>
    </row>
    <row r="77" spans="2:8" x14ac:dyDescent="0.25">
      <c r="B77" s="54"/>
      <c r="C77" s="147"/>
      <c r="D77" s="392"/>
      <c r="E77" s="392"/>
      <c r="F77" s="612"/>
      <c r="G77" s="612"/>
      <c r="H77" s="613"/>
    </row>
    <row r="78" spans="2:8" x14ac:dyDescent="0.25">
      <c r="B78" s="54"/>
      <c r="C78" s="147"/>
      <c r="D78" s="392"/>
      <c r="E78" s="392"/>
      <c r="F78" s="612"/>
      <c r="G78" s="612"/>
      <c r="H78" s="613"/>
    </row>
    <row r="79" spans="2:8" x14ac:dyDescent="0.25">
      <c r="B79" s="54"/>
      <c r="C79" s="147"/>
      <c r="D79" s="392"/>
      <c r="E79" s="392"/>
      <c r="F79" s="612"/>
      <c r="G79" s="612"/>
      <c r="H79" s="613"/>
    </row>
    <row r="80" spans="2:8" x14ac:dyDescent="0.25">
      <c r="B80" s="54"/>
      <c r="C80" s="147"/>
      <c r="D80" s="392"/>
      <c r="E80" s="392"/>
      <c r="F80" s="612"/>
      <c r="G80" s="612"/>
      <c r="H80" s="613"/>
    </row>
    <row r="81" spans="2:8" x14ac:dyDescent="0.25">
      <c r="B81" s="54"/>
      <c r="C81" s="147"/>
      <c r="D81" s="392"/>
      <c r="E81" s="392"/>
      <c r="F81" s="612"/>
      <c r="G81" s="612"/>
      <c r="H81" s="613"/>
    </row>
    <row r="82" spans="2:8" x14ac:dyDescent="0.25">
      <c r="B82" s="54"/>
      <c r="C82" s="147"/>
      <c r="D82" s="392"/>
      <c r="E82" s="392"/>
      <c r="F82" s="612"/>
      <c r="G82" s="612"/>
      <c r="H82" s="613"/>
    </row>
    <row r="83" spans="2:8" x14ac:dyDescent="0.25">
      <c r="B83" s="54"/>
      <c r="C83" s="147"/>
      <c r="D83" s="392"/>
      <c r="E83" s="392"/>
      <c r="F83" s="612"/>
      <c r="G83" s="612"/>
      <c r="H83" s="613"/>
    </row>
    <row r="84" spans="2:8" x14ac:dyDescent="0.25">
      <c r="B84" s="54"/>
      <c r="C84" s="147"/>
      <c r="D84" s="392"/>
      <c r="E84" s="392"/>
      <c r="F84" s="612"/>
      <c r="G84" s="612"/>
      <c r="H84" s="613"/>
    </row>
    <row r="85" spans="2:8" x14ac:dyDescent="0.25">
      <c r="B85" s="54"/>
      <c r="C85" s="147"/>
      <c r="D85" s="392"/>
      <c r="E85" s="392"/>
      <c r="F85" s="612"/>
      <c r="G85" s="612"/>
      <c r="H85" s="613"/>
    </row>
    <row r="86" spans="2:8" x14ac:dyDescent="0.25">
      <c r="B86" s="54"/>
      <c r="C86" s="147"/>
      <c r="D86" s="392"/>
      <c r="E86" s="392"/>
      <c r="F86" s="612"/>
      <c r="G86" s="612"/>
      <c r="H86" s="613"/>
    </row>
    <row r="87" spans="2:8" x14ac:dyDescent="0.25">
      <c r="B87" s="54"/>
      <c r="C87" s="147"/>
      <c r="D87" s="392"/>
      <c r="E87" s="392"/>
      <c r="F87" s="612"/>
      <c r="G87" s="612"/>
      <c r="H87" s="613"/>
    </row>
    <row r="88" spans="2:8" x14ac:dyDescent="0.25">
      <c r="B88" s="54"/>
      <c r="C88" s="147"/>
      <c r="D88" s="392"/>
      <c r="E88" s="392"/>
      <c r="F88" s="612"/>
      <c r="G88" s="612"/>
      <c r="H88" s="613"/>
    </row>
    <row r="89" spans="2:8" x14ac:dyDescent="0.25">
      <c r="B89" s="54"/>
      <c r="C89" s="147"/>
      <c r="D89" s="392"/>
      <c r="E89" s="392"/>
      <c r="F89" s="612"/>
      <c r="G89" s="612"/>
      <c r="H89" s="613"/>
    </row>
    <row r="90" spans="2:8" x14ac:dyDescent="0.25">
      <c r="B90" s="54"/>
      <c r="C90" s="147"/>
      <c r="D90" s="392"/>
      <c r="E90" s="392"/>
      <c r="F90" s="612"/>
      <c r="G90" s="612"/>
      <c r="H90" s="613"/>
    </row>
    <row r="91" spans="2:8" x14ac:dyDescent="0.25">
      <c r="B91" s="54"/>
      <c r="C91" s="147"/>
      <c r="D91" s="392"/>
      <c r="E91" s="392"/>
      <c r="F91" s="612"/>
      <c r="G91" s="612"/>
      <c r="H91" s="613"/>
    </row>
    <row r="92" spans="2:8" x14ac:dyDescent="0.25">
      <c r="B92" s="54"/>
      <c r="C92" s="147"/>
      <c r="D92" s="392"/>
      <c r="E92" s="392"/>
      <c r="F92" s="612"/>
      <c r="G92" s="612"/>
      <c r="H92" s="613"/>
    </row>
    <row r="93" spans="2:8" x14ac:dyDescent="0.25">
      <c r="B93" s="54"/>
      <c r="C93" s="147"/>
      <c r="D93" s="392"/>
      <c r="E93" s="392"/>
      <c r="F93" s="612"/>
      <c r="G93" s="612"/>
      <c r="H93" s="613"/>
    </row>
    <row r="94" spans="2:8" x14ac:dyDescent="0.25">
      <c r="B94" s="54"/>
      <c r="C94" s="147"/>
      <c r="D94" s="392"/>
      <c r="E94" s="392"/>
      <c r="F94" s="612"/>
      <c r="G94" s="612"/>
      <c r="H94" s="613"/>
    </row>
    <row r="95" spans="2:8" x14ac:dyDescent="0.25">
      <c r="B95" s="54"/>
      <c r="C95" s="147"/>
      <c r="D95" s="392"/>
      <c r="E95" s="392"/>
      <c r="F95" s="612"/>
      <c r="G95" s="612"/>
      <c r="H95" s="613"/>
    </row>
    <row r="96" spans="2:8" x14ac:dyDescent="0.25">
      <c r="B96" s="54"/>
      <c r="C96" s="147"/>
      <c r="D96" s="392"/>
      <c r="E96" s="392"/>
      <c r="F96" s="612"/>
      <c r="G96" s="612"/>
      <c r="H96" s="613"/>
    </row>
    <row r="97" spans="2:8" x14ac:dyDescent="0.25">
      <c r="B97" s="54"/>
      <c r="C97" s="147"/>
      <c r="D97" s="392"/>
      <c r="E97" s="392"/>
      <c r="F97" s="612"/>
      <c r="G97" s="612"/>
      <c r="H97" s="613"/>
    </row>
    <row r="98" spans="2:8" x14ac:dyDescent="0.25">
      <c r="B98" s="54"/>
      <c r="C98" s="147"/>
      <c r="D98" s="392"/>
      <c r="E98" s="392"/>
      <c r="F98" s="612"/>
      <c r="G98" s="612"/>
      <c r="H98" s="613"/>
    </row>
    <row r="99" spans="2:8" x14ac:dyDescent="0.25">
      <c r="B99" s="54"/>
      <c r="C99" s="147"/>
      <c r="D99" s="392"/>
      <c r="E99" s="392"/>
      <c r="F99" s="612"/>
      <c r="G99" s="612"/>
      <c r="H99" s="613"/>
    </row>
    <row r="100" spans="2:8" ht="15.75" thickBot="1" x14ac:dyDescent="0.3">
      <c r="B100" s="60"/>
      <c r="C100" s="148"/>
      <c r="D100" s="393"/>
      <c r="E100" s="393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18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7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4">
    <tabColor theme="1"/>
    <pageSetUpPr fitToPage="1"/>
  </sheetPr>
  <dimension ref="B1:BF101"/>
  <sheetViews>
    <sheetView showGridLines="0" topLeftCell="N1" zoomScaleNormal="100" zoomScaleSheetLayoutView="50" workbookViewId="0">
      <selection activeCell="P38" sqref="P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43590</v>
      </c>
      <c r="N5" s="567" t="str">
        <f ca="1">"Oil Sales for "&amp;TEXT(L5,"MM-DD-YY")</f>
        <v>Oil Sales for 05-05-19</v>
      </c>
      <c r="O5" s="568"/>
      <c r="P5" s="96">
        <f>SUM(AC14:AC37)</f>
        <v>586.02</v>
      </c>
      <c r="Q5" s="10"/>
      <c r="R5" s="610" t="str">
        <f ca="1">"Flare Total For "&amp;TEXT(L5,"MM-DD-YY")</f>
        <v>Flare Total For 05-05-19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479</v>
      </c>
      <c r="M6" s="10"/>
      <c r="N6" s="571" t="str">
        <f ca="1">"Gas Sales for "&amp;TEXT(L5,"MM-DD-YY")</f>
        <v>Gas Sales for 05-05-19</v>
      </c>
      <c r="O6" s="572"/>
      <c r="P6" s="132">
        <v>4852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441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5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87" t="s">
        <v>3</v>
      </c>
      <c r="F11" s="387" t="s">
        <v>31</v>
      </c>
      <c r="G11" s="387" t="s">
        <v>32</v>
      </c>
      <c r="H11" s="38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7" t="s">
        <v>40</v>
      </c>
      <c r="N11" s="388" t="s">
        <v>42</v>
      </c>
      <c r="O11" s="38" t="s">
        <v>2</v>
      </c>
      <c r="P11" s="387" t="s">
        <v>6</v>
      </c>
      <c r="Q11" s="38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7" t="s">
        <v>6</v>
      </c>
      <c r="AD11" s="387" t="s">
        <v>102</v>
      </c>
      <c r="AE11" s="387" t="s">
        <v>50</v>
      </c>
      <c r="AF11" s="38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733</v>
      </c>
      <c r="E14" s="196">
        <v>44</v>
      </c>
      <c r="F14" s="196">
        <v>1.8</v>
      </c>
      <c r="G14" s="197">
        <v>220</v>
      </c>
      <c r="H14" s="204">
        <v>215</v>
      </c>
      <c r="I14" s="322"/>
      <c r="J14" s="160"/>
      <c r="K14" s="65"/>
      <c r="L14" s="49"/>
      <c r="M14" s="386"/>
      <c r="N14" s="52"/>
      <c r="O14" s="54">
        <v>4650</v>
      </c>
      <c r="P14" s="386">
        <v>19</v>
      </c>
      <c r="Q14" s="386">
        <v>18</v>
      </c>
      <c r="R14" s="21">
        <f>P14</f>
        <v>19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146180</v>
      </c>
      <c r="X14" s="113">
        <f ca="1">IFERROR(('Main Tab'!$D$10-W14)/'Main Tab'!$D$10,1)</f>
        <v>0.17695148867168145</v>
      </c>
      <c r="Y14" s="218"/>
      <c r="Z14" s="220">
        <v>4</v>
      </c>
      <c r="AA14" s="49">
        <v>8306511</v>
      </c>
      <c r="AB14" s="49" t="s">
        <v>170</v>
      </c>
      <c r="AC14" s="386">
        <v>196.73</v>
      </c>
      <c r="AD14" s="104" t="s">
        <v>171</v>
      </c>
      <c r="AE14" s="106">
        <v>45.5</v>
      </c>
      <c r="AF14" s="108">
        <v>1E-3</v>
      </c>
      <c r="AI14" s="83">
        <f ca="1">$L$5+B14</f>
        <v>43590.291666666664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19</v>
      </c>
      <c r="AQ14" s="81">
        <f t="shared" si="0"/>
        <v>18</v>
      </c>
      <c r="AR14" s="81">
        <f t="shared" ref="AR14:AR37" si="1">IF(O14="","",O14)</f>
        <v>4650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220</v>
      </c>
      <c r="AX14" s="81">
        <f t="shared" si="3"/>
        <v>215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733</v>
      </c>
      <c r="BC14" s="81">
        <f t="shared" ref="BC14:BC37" si="5">IF(H14="","",H14)</f>
        <v>215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8306511 196.73 bbls sold</v>
      </c>
    </row>
    <row r="15" spans="2:58" x14ac:dyDescent="0.25">
      <c r="B15" s="189">
        <f ca="1">+B14+$L$5+TIME(1,0,0)</f>
        <v>43590.333333333328</v>
      </c>
      <c r="C15" s="205"/>
      <c r="D15" s="386">
        <v>738</v>
      </c>
      <c r="E15" s="386">
        <v>44</v>
      </c>
      <c r="F15" s="386">
        <v>1.8</v>
      </c>
      <c r="G15" s="51">
        <v>227</v>
      </c>
      <c r="H15" s="206">
        <v>214</v>
      </c>
      <c r="I15" s="322"/>
      <c r="J15" s="160"/>
      <c r="K15" s="65"/>
      <c r="L15" s="49"/>
      <c r="M15" s="386"/>
      <c r="N15" s="52"/>
      <c r="O15" s="54">
        <v>4705</v>
      </c>
      <c r="P15" s="386">
        <v>20</v>
      </c>
      <c r="Q15" s="52">
        <v>17</v>
      </c>
      <c r="R15" s="23">
        <f>P15+R14</f>
        <v>39</v>
      </c>
      <c r="S15" s="24">
        <f>Q15+S14</f>
        <v>35</v>
      </c>
      <c r="T15" s="62"/>
      <c r="U15" s="62"/>
      <c r="V15" s="62"/>
      <c r="W15" s="114">
        <f t="shared" ref="W15:W37" ca="1" si="6">W14-Q15</f>
        <v>146163</v>
      </c>
      <c r="X15" s="115">
        <f ca="1">IFERROR(('Main Tab'!$D$10-W15)/'Main Tab'!$D$10,1)</f>
        <v>0.17704720508085223</v>
      </c>
      <c r="Y15" s="110"/>
      <c r="Z15" s="221">
        <v>4</v>
      </c>
      <c r="AA15" s="49">
        <v>8306611</v>
      </c>
      <c r="AB15" s="49" t="s">
        <v>170</v>
      </c>
      <c r="AC15" s="386">
        <v>203.65</v>
      </c>
      <c r="AD15" s="104" t="s">
        <v>171</v>
      </c>
      <c r="AE15" s="106">
        <v>48.5</v>
      </c>
      <c r="AF15" s="108">
        <v>2E-3</v>
      </c>
      <c r="AI15" s="83">
        <f ca="1">B15</f>
        <v>43590.333333333328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20</v>
      </c>
      <c r="AQ15" s="81">
        <f t="shared" si="0"/>
        <v>17</v>
      </c>
      <c r="AR15" s="81">
        <f t="shared" si="1"/>
        <v>4705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227</v>
      </c>
      <c r="AX15" s="81">
        <f t="shared" si="3"/>
        <v>214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738</v>
      </c>
      <c r="BC15" s="81">
        <f t="shared" si="5"/>
        <v>214</v>
      </c>
      <c r="BD15" s="81">
        <f t="shared" ref="BD15:BD37" si="10">IF(AF15="","",AF15)</f>
        <v>2E-3</v>
      </c>
      <c r="BE15" s="81">
        <f t="shared" ref="BE15:BE37" si="11">IF(AE15="","",AE15)</f>
        <v>48.5</v>
      </c>
      <c r="BF15" s="84" t="str">
        <f t="shared" ref="BF15:BF37" si="12">IF(AA15&amp;AC15="","","Ticket No: "&amp;AA15&amp;" " &amp;AC15 &amp; " bbls sold")</f>
        <v>Ticket No: 8306611 203.65 bbls sold</v>
      </c>
    </row>
    <row r="16" spans="2:58" x14ac:dyDescent="0.25">
      <c r="B16" s="189">
        <f ca="1">+B15+TIME(1,0,0)</f>
        <v>43590.374999999993</v>
      </c>
      <c r="C16" s="205"/>
      <c r="D16" s="386">
        <v>750</v>
      </c>
      <c r="E16" s="386">
        <v>44</v>
      </c>
      <c r="F16" s="386">
        <v>1.8</v>
      </c>
      <c r="G16" s="51">
        <v>235</v>
      </c>
      <c r="H16" s="206">
        <v>210</v>
      </c>
      <c r="I16" s="322"/>
      <c r="J16" s="160"/>
      <c r="K16" s="65"/>
      <c r="L16" s="49"/>
      <c r="M16" s="386"/>
      <c r="N16" s="52"/>
      <c r="O16" s="54">
        <v>4749</v>
      </c>
      <c r="P16" s="386">
        <v>21</v>
      </c>
      <c r="Q16" s="52">
        <v>19</v>
      </c>
      <c r="R16" s="23">
        <f t="shared" ref="R16:S31" si="13">P16+R15</f>
        <v>60</v>
      </c>
      <c r="S16" s="24">
        <f t="shared" si="13"/>
        <v>54</v>
      </c>
      <c r="T16" s="62"/>
      <c r="U16" s="62"/>
      <c r="V16" s="62"/>
      <c r="W16" s="114">
        <f t="shared" ca="1" si="6"/>
        <v>146144</v>
      </c>
      <c r="X16" s="115">
        <f ca="1">IFERROR(('Main Tab'!$D$10-W16)/'Main Tab'!$D$10,1)</f>
        <v>0.17715418224404306</v>
      </c>
      <c r="Y16" s="110"/>
      <c r="Z16" s="221">
        <v>5</v>
      </c>
      <c r="AA16" s="49"/>
      <c r="AB16" s="49"/>
      <c r="AC16" s="386"/>
      <c r="AD16" s="104"/>
      <c r="AE16" s="106"/>
      <c r="AF16" s="108"/>
      <c r="AI16" s="83">
        <f ca="1">B16</f>
        <v>43590.374999999993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21</v>
      </c>
      <c r="AQ16" s="81">
        <f t="shared" si="0"/>
        <v>19</v>
      </c>
      <c r="AR16" s="81">
        <f t="shared" si="1"/>
        <v>4749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235</v>
      </c>
      <c r="AX16" s="81">
        <f t="shared" si="3"/>
        <v>210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750</v>
      </c>
      <c r="BC16" s="81">
        <f t="shared" si="5"/>
        <v>210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43590.416666666657</v>
      </c>
      <c r="C17" s="205"/>
      <c r="D17" s="386">
        <v>740</v>
      </c>
      <c r="E17" s="386">
        <v>44</v>
      </c>
      <c r="F17" s="386">
        <v>1.8</v>
      </c>
      <c r="G17" s="51">
        <v>233</v>
      </c>
      <c r="H17" s="206">
        <v>209</v>
      </c>
      <c r="I17" s="322"/>
      <c r="J17" s="160"/>
      <c r="K17" s="65"/>
      <c r="L17" s="49"/>
      <c r="M17" s="386"/>
      <c r="N17" s="52"/>
      <c r="O17" s="54">
        <v>4712</v>
      </c>
      <c r="P17" s="386">
        <v>21</v>
      </c>
      <c r="Q17" s="52">
        <v>18</v>
      </c>
      <c r="R17" s="23">
        <f t="shared" si="13"/>
        <v>81</v>
      </c>
      <c r="S17" s="24">
        <f>Q17+S16</f>
        <v>72</v>
      </c>
      <c r="T17" s="62"/>
      <c r="U17" s="172"/>
      <c r="V17" s="62"/>
      <c r="W17" s="114">
        <f t="shared" ca="1" si="6"/>
        <v>146126</v>
      </c>
      <c r="X17" s="115">
        <f ca="1">IFERROR(('Main Tab'!$D$10-W17)/'Main Tab'!$D$10,1)</f>
        <v>0.17725552903022387</v>
      </c>
      <c r="Y17" s="110"/>
      <c r="Z17" s="221">
        <v>4</v>
      </c>
      <c r="AA17" s="49"/>
      <c r="AB17" s="49"/>
      <c r="AC17" s="386"/>
      <c r="AD17" s="104"/>
      <c r="AE17" s="106"/>
      <c r="AF17" s="108"/>
      <c r="AI17" s="83">
        <f t="shared" ref="AI17:AI37" ca="1" si="15">B17</f>
        <v>43590.416666666657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21</v>
      </c>
      <c r="AQ17" s="81">
        <f t="shared" si="0"/>
        <v>18</v>
      </c>
      <c r="AR17" s="81">
        <f t="shared" si="1"/>
        <v>4712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233</v>
      </c>
      <c r="AX17" s="81">
        <f t="shared" si="3"/>
        <v>209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740</v>
      </c>
      <c r="BC17" s="81">
        <f t="shared" si="5"/>
        <v>209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43590.458333333321</v>
      </c>
      <c r="C18" s="205"/>
      <c r="D18" s="386">
        <v>732</v>
      </c>
      <c r="E18" s="51">
        <v>44</v>
      </c>
      <c r="F18" s="386">
        <v>1.8</v>
      </c>
      <c r="G18" s="51">
        <v>227</v>
      </c>
      <c r="H18" s="206">
        <v>207</v>
      </c>
      <c r="I18" s="322"/>
      <c r="J18" s="160"/>
      <c r="K18" s="65"/>
      <c r="L18" s="49"/>
      <c r="M18" s="386"/>
      <c r="N18" s="52"/>
      <c r="O18" s="54">
        <v>4690</v>
      </c>
      <c r="P18" s="386">
        <v>20</v>
      </c>
      <c r="Q18" s="52">
        <v>20</v>
      </c>
      <c r="R18" s="23">
        <f t="shared" si="13"/>
        <v>101</v>
      </c>
      <c r="S18" s="24">
        <f t="shared" si="13"/>
        <v>92</v>
      </c>
      <c r="T18" s="62"/>
      <c r="U18" s="62"/>
      <c r="V18" s="62"/>
      <c r="W18" s="114">
        <f t="shared" ca="1" si="6"/>
        <v>146106</v>
      </c>
      <c r="X18" s="115">
        <f ca="1">IFERROR(('Main Tab'!$D$10-W18)/'Main Tab'!$D$10,1)</f>
        <v>0.17736813657042474</v>
      </c>
      <c r="Y18" s="110"/>
      <c r="Z18" s="221">
        <v>4</v>
      </c>
      <c r="AA18" s="49"/>
      <c r="AB18" s="49"/>
      <c r="AC18" s="386"/>
      <c r="AD18" s="104"/>
      <c r="AE18" s="106"/>
      <c r="AF18" s="108"/>
      <c r="AI18" s="83">
        <f t="shared" ca="1" si="15"/>
        <v>43590.458333333321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20</v>
      </c>
      <c r="AQ18" s="81">
        <f t="shared" si="0"/>
        <v>20</v>
      </c>
      <c r="AR18" s="81">
        <f t="shared" si="1"/>
        <v>4690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227</v>
      </c>
      <c r="AX18" s="81">
        <f t="shared" si="3"/>
        <v>207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732</v>
      </c>
      <c r="BC18" s="81">
        <f t="shared" si="5"/>
        <v>207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43590.499999999985</v>
      </c>
      <c r="C19" s="205"/>
      <c r="D19" s="386">
        <v>734</v>
      </c>
      <c r="E19" s="51">
        <v>44</v>
      </c>
      <c r="F19" s="386">
        <v>1.8</v>
      </c>
      <c r="G19" s="51">
        <v>245</v>
      </c>
      <c r="H19" s="206">
        <v>208</v>
      </c>
      <c r="I19" s="322"/>
      <c r="J19" s="160"/>
      <c r="K19" s="65"/>
      <c r="L19" s="49"/>
      <c r="M19" s="386"/>
      <c r="N19" s="52"/>
      <c r="O19" s="54">
        <v>4799</v>
      </c>
      <c r="P19" s="386">
        <v>19</v>
      </c>
      <c r="Q19" s="52">
        <v>22</v>
      </c>
      <c r="R19" s="23">
        <f t="shared" si="13"/>
        <v>120</v>
      </c>
      <c r="S19" s="24">
        <f t="shared" si="13"/>
        <v>114</v>
      </c>
      <c r="T19" s="62"/>
      <c r="U19" s="62"/>
      <c r="V19" s="62"/>
      <c r="W19" s="114">
        <f t="shared" ca="1" si="6"/>
        <v>146084</v>
      </c>
      <c r="X19" s="115">
        <f ca="1">IFERROR(('Main Tab'!$D$10-W19)/'Main Tab'!$D$10,1)</f>
        <v>0.17749200486464572</v>
      </c>
      <c r="Y19" s="110"/>
      <c r="Z19" s="221">
        <v>4</v>
      </c>
      <c r="AA19" s="49"/>
      <c r="AB19" s="49"/>
      <c r="AC19" s="386"/>
      <c r="AD19" s="104"/>
      <c r="AE19" s="106"/>
      <c r="AF19" s="108"/>
      <c r="AI19" s="83">
        <f t="shared" ca="1" si="15"/>
        <v>43590.499999999985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19</v>
      </c>
      <c r="AQ19" s="81">
        <f t="shared" si="0"/>
        <v>22</v>
      </c>
      <c r="AR19" s="81">
        <f t="shared" si="1"/>
        <v>4799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245</v>
      </c>
      <c r="AX19" s="81">
        <f t="shared" si="3"/>
        <v>208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734</v>
      </c>
      <c r="BC19" s="81">
        <f t="shared" si="5"/>
        <v>208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43590.54166666665</v>
      </c>
      <c r="C20" s="205"/>
      <c r="D20" s="386">
        <v>736</v>
      </c>
      <c r="E20" s="51">
        <v>44</v>
      </c>
      <c r="F20" s="386">
        <v>1.8</v>
      </c>
      <c r="G20" s="51">
        <v>251</v>
      </c>
      <c r="H20" s="206">
        <v>211</v>
      </c>
      <c r="I20" s="322"/>
      <c r="J20" s="160"/>
      <c r="K20" s="65"/>
      <c r="L20" s="49"/>
      <c r="M20" s="386"/>
      <c r="N20" s="52"/>
      <c r="O20" s="54">
        <v>4741</v>
      </c>
      <c r="P20" s="386">
        <v>19</v>
      </c>
      <c r="Q20" s="52">
        <v>21</v>
      </c>
      <c r="R20" s="23">
        <f t="shared" si="13"/>
        <v>139</v>
      </c>
      <c r="S20" s="24">
        <f t="shared" si="13"/>
        <v>135</v>
      </c>
      <c r="T20" s="62"/>
      <c r="U20" s="62"/>
      <c r="V20" s="62"/>
      <c r="W20" s="114">
        <f t="shared" ca="1" si="6"/>
        <v>146063</v>
      </c>
      <c r="X20" s="115">
        <f ca="1">IFERROR(('Main Tab'!$D$10-W20)/'Main Tab'!$D$10,1)</f>
        <v>0.17761024278185666</v>
      </c>
      <c r="Y20" s="110"/>
      <c r="Z20" s="221">
        <v>4</v>
      </c>
      <c r="AA20" s="49"/>
      <c r="AB20" s="49"/>
      <c r="AC20" s="386"/>
      <c r="AD20" s="104"/>
      <c r="AE20" s="106"/>
      <c r="AF20" s="108"/>
      <c r="AI20" s="83">
        <f t="shared" ca="1" si="15"/>
        <v>43590.54166666665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19</v>
      </c>
      <c r="AQ20" s="81">
        <f t="shared" si="0"/>
        <v>21</v>
      </c>
      <c r="AR20" s="81">
        <f t="shared" si="1"/>
        <v>4741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251</v>
      </c>
      <c r="AX20" s="81">
        <f t="shared" si="3"/>
        <v>211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736</v>
      </c>
      <c r="BC20" s="81">
        <f t="shared" si="5"/>
        <v>211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43590.583333333314</v>
      </c>
      <c r="C21" s="205"/>
      <c r="D21" s="386">
        <v>733</v>
      </c>
      <c r="E21" s="51">
        <v>44</v>
      </c>
      <c r="F21" s="386">
        <v>1.8</v>
      </c>
      <c r="G21" s="51">
        <v>248</v>
      </c>
      <c r="H21" s="206">
        <v>209</v>
      </c>
      <c r="I21" s="322"/>
      <c r="J21" s="160"/>
      <c r="K21" s="65"/>
      <c r="L21" s="49"/>
      <c r="M21" s="386"/>
      <c r="N21" s="52"/>
      <c r="O21" s="54">
        <v>4896</v>
      </c>
      <c r="P21" s="386">
        <v>20</v>
      </c>
      <c r="Q21" s="52">
        <v>20</v>
      </c>
      <c r="R21" s="23">
        <f t="shared" si="13"/>
        <v>159</v>
      </c>
      <c r="S21" s="24">
        <f t="shared" si="13"/>
        <v>155</v>
      </c>
      <c r="T21" s="62"/>
      <c r="U21" s="62"/>
      <c r="V21" s="62"/>
      <c r="W21" s="114">
        <f t="shared" ca="1" si="6"/>
        <v>146043</v>
      </c>
      <c r="X21" s="115">
        <f ca="1">IFERROR(('Main Tab'!$D$10-W21)/'Main Tab'!$D$10,1)</f>
        <v>0.17772285032205756</v>
      </c>
      <c r="Y21" s="110"/>
      <c r="Z21" s="221">
        <v>4</v>
      </c>
      <c r="AA21" s="49"/>
      <c r="AB21" s="49"/>
      <c r="AC21" s="386"/>
      <c r="AD21" s="104"/>
      <c r="AE21" s="106"/>
      <c r="AF21" s="108"/>
      <c r="AI21" s="83">
        <f t="shared" ca="1" si="15"/>
        <v>43590.583333333314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20</v>
      </c>
      <c r="AQ21" s="81">
        <f t="shared" si="0"/>
        <v>20</v>
      </c>
      <c r="AR21" s="81">
        <f t="shared" si="1"/>
        <v>4896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248</v>
      </c>
      <c r="AX21" s="81">
        <f t="shared" si="3"/>
        <v>209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733</v>
      </c>
      <c r="BC21" s="81">
        <f t="shared" si="5"/>
        <v>209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43590.624999999978</v>
      </c>
      <c r="C22" s="205"/>
      <c r="D22" s="386">
        <v>741</v>
      </c>
      <c r="E22" s="51">
        <v>44</v>
      </c>
      <c r="F22" s="386">
        <v>1.8</v>
      </c>
      <c r="G22" s="51">
        <v>256</v>
      </c>
      <c r="H22" s="206">
        <v>213</v>
      </c>
      <c r="I22" s="322"/>
      <c r="J22" s="160"/>
      <c r="K22" s="65"/>
      <c r="L22" s="49"/>
      <c r="M22" s="386"/>
      <c r="N22" s="52"/>
      <c r="O22" s="54">
        <v>4803</v>
      </c>
      <c r="P22" s="386">
        <v>20</v>
      </c>
      <c r="Q22" s="52">
        <v>21</v>
      </c>
      <c r="R22" s="23">
        <f t="shared" si="13"/>
        <v>179</v>
      </c>
      <c r="S22" s="24">
        <f t="shared" si="13"/>
        <v>176</v>
      </c>
      <c r="T22" s="62"/>
      <c r="U22" s="62"/>
      <c r="V22" s="62"/>
      <c r="W22" s="114">
        <f t="shared" ca="1" si="6"/>
        <v>146022</v>
      </c>
      <c r="X22" s="115">
        <f ca="1">IFERROR(('Main Tab'!$D$10-W22)/'Main Tab'!$D$10,1)</f>
        <v>0.1778410882392685</v>
      </c>
      <c r="Y22" s="110"/>
      <c r="Z22" s="221">
        <v>4</v>
      </c>
      <c r="AA22" s="49"/>
      <c r="AB22" s="49"/>
      <c r="AC22" s="386"/>
      <c r="AD22" s="104"/>
      <c r="AE22" s="106"/>
      <c r="AF22" s="108"/>
      <c r="AI22" s="83">
        <f t="shared" ca="1" si="15"/>
        <v>43590.624999999978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20</v>
      </c>
      <c r="AQ22" s="81">
        <f t="shared" si="0"/>
        <v>21</v>
      </c>
      <c r="AR22" s="81">
        <f t="shared" si="1"/>
        <v>4803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256</v>
      </c>
      <c r="AX22" s="81">
        <f t="shared" si="3"/>
        <v>213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741</v>
      </c>
      <c r="BC22" s="81">
        <f t="shared" si="5"/>
        <v>213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43590.666666666642</v>
      </c>
      <c r="C23" s="205"/>
      <c r="D23" s="386">
        <v>743</v>
      </c>
      <c r="E23" s="51">
        <v>44</v>
      </c>
      <c r="F23" s="386">
        <v>1.8</v>
      </c>
      <c r="G23" s="51">
        <v>267</v>
      </c>
      <c r="H23" s="206">
        <v>210</v>
      </c>
      <c r="I23" s="322"/>
      <c r="J23" s="160"/>
      <c r="K23" s="65"/>
      <c r="L23" s="49"/>
      <c r="M23" s="386"/>
      <c r="N23" s="52"/>
      <c r="O23" s="54">
        <v>5023</v>
      </c>
      <c r="P23" s="386">
        <v>19</v>
      </c>
      <c r="Q23" s="52">
        <v>22</v>
      </c>
      <c r="R23" s="23">
        <f t="shared" si="13"/>
        <v>198</v>
      </c>
      <c r="S23" s="24">
        <f t="shared" si="13"/>
        <v>198</v>
      </c>
      <c r="T23" s="62"/>
      <c r="U23" s="62"/>
      <c r="V23" s="62"/>
      <c r="W23" s="114">
        <f t="shared" ca="1" si="6"/>
        <v>146000</v>
      </c>
      <c r="X23" s="115">
        <f ca="1">IFERROR(('Main Tab'!$D$10-W23)/'Main Tab'!$D$10,1)</f>
        <v>0.17796495653348948</v>
      </c>
      <c r="Y23" s="110"/>
      <c r="Z23" s="221">
        <v>4</v>
      </c>
      <c r="AA23" s="49"/>
      <c r="AB23" s="49"/>
      <c r="AC23" s="386"/>
      <c r="AD23" s="104"/>
      <c r="AE23" s="106"/>
      <c r="AF23" s="108"/>
      <c r="AI23" s="83">
        <f t="shared" ca="1" si="15"/>
        <v>43590.666666666642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19</v>
      </c>
      <c r="AQ23" s="81">
        <f t="shared" si="0"/>
        <v>22</v>
      </c>
      <c r="AR23" s="81">
        <f t="shared" si="1"/>
        <v>5023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267</v>
      </c>
      <c r="AX23" s="81">
        <f t="shared" si="3"/>
        <v>210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743</v>
      </c>
      <c r="BC23" s="81">
        <f t="shared" si="5"/>
        <v>210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43590.708333333307</v>
      </c>
      <c r="C24" s="205"/>
      <c r="D24" s="386">
        <v>733</v>
      </c>
      <c r="E24" s="51">
        <v>44</v>
      </c>
      <c r="F24" s="386">
        <v>1.8</v>
      </c>
      <c r="G24" s="51">
        <v>235</v>
      </c>
      <c r="H24" s="206">
        <v>209</v>
      </c>
      <c r="I24" s="322"/>
      <c r="J24" s="160"/>
      <c r="K24" s="65"/>
      <c r="L24" s="49"/>
      <c r="M24" s="386"/>
      <c r="N24" s="52"/>
      <c r="O24" s="54">
        <v>4712</v>
      </c>
      <c r="P24" s="386">
        <v>20</v>
      </c>
      <c r="Q24" s="52">
        <v>19</v>
      </c>
      <c r="R24" s="23">
        <f t="shared" si="13"/>
        <v>218</v>
      </c>
      <c r="S24" s="24">
        <f t="shared" si="13"/>
        <v>217</v>
      </c>
      <c r="T24" s="62"/>
      <c r="U24" s="62"/>
      <c r="V24" s="62"/>
      <c r="W24" s="114">
        <f t="shared" ca="1" si="6"/>
        <v>145981</v>
      </c>
      <c r="X24" s="115">
        <f ca="1">IFERROR(('Main Tab'!$D$10-W24)/'Main Tab'!$D$10,1)</f>
        <v>0.17807193369668034</v>
      </c>
      <c r="Y24" s="110"/>
      <c r="Z24" s="221">
        <v>4</v>
      </c>
      <c r="AA24" s="49"/>
      <c r="AB24" s="49"/>
      <c r="AC24" s="386"/>
      <c r="AD24" s="104"/>
      <c r="AE24" s="106"/>
      <c r="AF24" s="108"/>
      <c r="AI24" s="83">
        <f t="shared" ca="1" si="15"/>
        <v>43590.708333333307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20</v>
      </c>
      <c r="AQ24" s="81">
        <f t="shared" si="0"/>
        <v>19</v>
      </c>
      <c r="AR24" s="81">
        <f t="shared" si="1"/>
        <v>4712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235</v>
      </c>
      <c r="AX24" s="81">
        <f t="shared" si="3"/>
        <v>209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733</v>
      </c>
      <c r="BC24" s="81">
        <f t="shared" si="5"/>
        <v>209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43590.749999999971</v>
      </c>
      <c r="C25" s="205"/>
      <c r="D25" s="386">
        <v>732</v>
      </c>
      <c r="E25" s="51">
        <v>44</v>
      </c>
      <c r="F25" s="386">
        <v>1.8</v>
      </c>
      <c r="G25" s="51">
        <v>239</v>
      </c>
      <c r="H25" s="206">
        <v>209</v>
      </c>
      <c r="I25" s="322"/>
      <c r="J25" s="160"/>
      <c r="K25" s="65"/>
      <c r="L25" s="49"/>
      <c r="M25" s="386"/>
      <c r="N25" s="52"/>
      <c r="O25" s="54">
        <v>4756</v>
      </c>
      <c r="P25" s="386">
        <v>21</v>
      </c>
      <c r="Q25" s="52">
        <v>18</v>
      </c>
      <c r="R25" s="23">
        <f t="shared" si="13"/>
        <v>239</v>
      </c>
      <c r="S25" s="24">
        <f t="shared" si="13"/>
        <v>235</v>
      </c>
      <c r="T25" s="62"/>
      <c r="U25" s="62"/>
      <c r="V25" s="62"/>
      <c r="W25" s="114">
        <f t="shared" ca="1" si="6"/>
        <v>145963</v>
      </c>
      <c r="X25" s="115">
        <f ca="1">IFERROR(('Main Tab'!$D$10-W25)/'Main Tab'!$D$10,1)</f>
        <v>0.17817328048286113</v>
      </c>
      <c r="Y25" s="110"/>
      <c r="Z25" s="221">
        <v>4</v>
      </c>
      <c r="AA25" s="49"/>
      <c r="AB25" s="49"/>
      <c r="AC25" s="386"/>
      <c r="AD25" s="104"/>
      <c r="AE25" s="106"/>
      <c r="AF25" s="108"/>
      <c r="AI25" s="83">
        <f t="shared" ca="1" si="15"/>
        <v>43590.749999999971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21</v>
      </c>
      <c r="AQ25" s="81">
        <f t="shared" si="0"/>
        <v>18</v>
      </c>
      <c r="AR25" s="81">
        <f t="shared" si="1"/>
        <v>4756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239</v>
      </c>
      <c r="AX25" s="81">
        <f t="shared" si="3"/>
        <v>209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732</v>
      </c>
      <c r="BC25" s="81">
        <f t="shared" si="5"/>
        <v>209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43590.791666666635</v>
      </c>
      <c r="C26" s="205"/>
      <c r="D26" s="386">
        <v>730</v>
      </c>
      <c r="E26" s="51">
        <v>44</v>
      </c>
      <c r="F26" s="386">
        <v>1.8</v>
      </c>
      <c r="G26" s="51">
        <v>237</v>
      </c>
      <c r="H26" s="206">
        <v>208</v>
      </c>
      <c r="I26" s="322"/>
      <c r="J26" s="160"/>
      <c r="K26" s="65"/>
      <c r="L26" s="49"/>
      <c r="M26" s="386"/>
      <c r="N26" s="52"/>
      <c r="O26" s="54">
        <v>4721</v>
      </c>
      <c r="P26" s="386">
        <v>22</v>
      </c>
      <c r="Q26" s="52">
        <v>20</v>
      </c>
      <c r="R26" s="23">
        <f t="shared" si="13"/>
        <v>261</v>
      </c>
      <c r="S26" s="24">
        <f t="shared" si="13"/>
        <v>255</v>
      </c>
      <c r="T26" s="62"/>
      <c r="U26" s="62"/>
      <c r="V26" s="62"/>
      <c r="W26" s="114">
        <f t="shared" ca="1" si="6"/>
        <v>145943</v>
      </c>
      <c r="X26" s="115">
        <f ca="1">IFERROR(('Main Tab'!$D$10-W26)/'Main Tab'!$D$10,1)</f>
        <v>0.17828588802306203</v>
      </c>
      <c r="Y26" s="110"/>
      <c r="Z26" s="221">
        <v>4</v>
      </c>
      <c r="AA26" s="49"/>
      <c r="AB26" s="49"/>
      <c r="AC26" s="386"/>
      <c r="AD26" s="104"/>
      <c r="AE26" s="106"/>
      <c r="AF26" s="108"/>
      <c r="AI26" s="83">
        <f t="shared" ca="1" si="15"/>
        <v>43590.791666666635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22</v>
      </c>
      <c r="AQ26" s="81">
        <f t="shared" si="0"/>
        <v>20</v>
      </c>
      <c r="AR26" s="81">
        <f t="shared" si="1"/>
        <v>4721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237</v>
      </c>
      <c r="AX26" s="81">
        <f t="shared" si="3"/>
        <v>208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730</v>
      </c>
      <c r="BC26" s="81">
        <f t="shared" si="5"/>
        <v>208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43590.833333333299</v>
      </c>
      <c r="C27" s="205"/>
      <c r="D27" s="386">
        <v>731</v>
      </c>
      <c r="E27" s="51">
        <v>44</v>
      </c>
      <c r="F27" s="386">
        <v>1.8</v>
      </c>
      <c r="G27" s="51">
        <v>235</v>
      </c>
      <c r="H27" s="206">
        <v>206</v>
      </c>
      <c r="I27" s="322"/>
      <c r="J27" s="160"/>
      <c r="K27" s="65"/>
      <c r="L27" s="49"/>
      <c r="M27" s="386"/>
      <c r="N27" s="52"/>
      <c r="O27" s="54">
        <v>4716</v>
      </c>
      <c r="P27" s="386">
        <v>21</v>
      </c>
      <c r="Q27" s="52">
        <v>15</v>
      </c>
      <c r="R27" s="23">
        <f t="shared" si="13"/>
        <v>282</v>
      </c>
      <c r="S27" s="24">
        <f t="shared" si="13"/>
        <v>270</v>
      </c>
      <c r="T27" s="62"/>
      <c r="U27" s="62"/>
      <c r="V27" s="62"/>
      <c r="W27" s="114">
        <f t="shared" ca="1" si="6"/>
        <v>145928</v>
      </c>
      <c r="X27" s="115">
        <f ca="1">IFERROR(('Main Tab'!$D$10-W27)/'Main Tab'!$D$10,1)</f>
        <v>0.17837034367821269</v>
      </c>
      <c r="Y27" s="110"/>
      <c r="Z27" s="221">
        <v>4</v>
      </c>
      <c r="AA27" s="49"/>
      <c r="AB27" s="49"/>
      <c r="AC27" s="386"/>
      <c r="AD27" s="104"/>
      <c r="AE27" s="106"/>
      <c r="AF27" s="108"/>
      <c r="AI27" s="83">
        <f t="shared" ca="1" si="15"/>
        <v>43590.833333333299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21</v>
      </c>
      <c r="AQ27" s="81">
        <f t="shared" si="0"/>
        <v>15</v>
      </c>
      <c r="AR27" s="81">
        <f t="shared" si="1"/>
        <v>4716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235</v>
      </c>
      <c r="AX27" s="81">
        <f t="shared" si="3"/>
        <v>206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731</v>
      </c>
      <c r="BC27" s="81">
        <f t="shared" si="5"/>
        <v>206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43590.874999999964</v>
      </c>
      <c r="C28" s="205"/>
      <c r="D28" s="386">
        <v>732</v>
      </c>
      <c r="E28" s="51">
        <v>44</v>
      </c>
      <c r="F28" s="386">
        <v>1.8</v>
      </c>
      <c r="G28" s="51">
        <v>237</v>
      </c>
      <c r="H28" s="206">
        <v>206</v>
      </c>
      <c r="I28" s="322"/>
      <c r="J28" s="160"/>
      <c r="K28" s="65"/>
      <c r="L28" s="49"/>
      <c r="M28" s="386"/>
      <c r="N28" s="52"/>
      <c r="O28" s="54">
        <v>4728</v>
      </c>
      <c r="P28" s="386">
        <v>20</v>
      </c>
      <c r="Q28" s="52">
        <v>16</v>
      </c>
      <c r="R28" s="23">
        <f t="shared" si="13"/>
        <v>302</v>
      </c>
      <c r="S28" s="24">
        <f t="shared" si="13"/>
        <v>286</v>
      </c>
      <c r="T28" s="62"/>
      <c r="U28" s="62"/>
      <c r="V28" s="62"/>
      <c r="W28" s="114">
        <f t="shared" ca="1" si="6"/>
        <v>145912</v>
      </c>
      <c r="X28" s="115">
        <f ca="1">IFERROR(('Main Tab'!$D$10-W28)/'Main Tab'!$D$10,1)</f>
        <v>0.1784604297103734</v>
      </c>
      <c r="Y28" s="110"/>
      <c r="Z28" s="221">
        <v>4</v>
      </c>
      <c r="AA28" s="49"/>
      <c r="AB28" s="49"/>
      <c r="AC28" s="386"/>
      <c r="AD28" s="104"/>
      <c r="AE28" s="106"/>
      <c r="AF28" s="108"/>
      <c r="AI28" s="83">
        <f t="shared" ca="1" si="15"/>
        <v>43590.874999999964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20</v>
      </c>
      <c r="AQ28" s="81">
        <f t="shared" si="0"/>
        <v>16</v>
      </c>
      <c r="AR28" s="81">
        <f t="shared" si="1"/>
        <v>4728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237</v>
      </c>
      <c r="AX28" s="81">
        <f t="shared" si="3"/>
        <v>206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732</v>
      </c>
      <c r="BC28" s="81">
        <f t="shared" si="5"/>
        <v>206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43590.916666666628</v>
      </c>
      <c r="C29" s="205"/>
      <c r="D29" s="386">
        <v>730</v>
      </c>
      <c r="E29" s="51">
        <v>44</v>
      </c>
      <c r="F29" s="386">
        <v>1.8</v>
      </c>
      <c r="G29" s="51">
        <v>240</v>
      </c>
      <c r="H29" s="206">
        <v>206</v>
      </c>
      <c r="I29" s="322"/>
      <c r="J29" s="160"/>
      <c r="K29" s="65"/>
      <c r="L29" s="49"/>
      <c r="M29" s="386"/>
      <c r="N29" s="52"/>
      <c r="O29" s="54">
        <v>4756</v>
      </c>
      <c r="P29" s="386">
        <v>20</v>
      </c>
      <c r="Q29" s="52">
        <v>15</v>
      </c>
      <c r="R29" s="23">
        <f t="shared" si="13"/>
        <v>322</v>
      </c>
      <c r="S29" s="24">
        <f t="shared" si="13"/>
        <v>301</v>
      </c>
      <c r="T29" s="62"/>
      <c r="U29" s="62"/>
      <c r="V29" s="62"/>
      <c r="W29" s="114">
        <f t="shared" ca="1" si="6"/>
        <v>145897</v>
      </c>
      <c r="X29" s="115">
        <f ca="1">IFERROR(('Main Tab'!$D$10-W29)/'Main Tab'!$D$10,1)</f>
        <v>0.17854488536552407</v>
      </c>
      <c r="Y29" s="110"/>
      <c r="Z29" s="221">
        <v>4</v>
      </c>
      <c r="AA29" s="49"/>
      <c r="AB29" s="49"/>
      <c r="AC29" s="386"/>
      <c r="AD29" s="104"/>
      <c r="AE29" s="106"/>
      <c r="AF29" s="108"/>
      <c r="AI29" s="83">
        <f t="shared" ca="1" si="15"/>
        <v>43590.916666666628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20</v>
      </c>
      <c r="AQ29" s="81">
        <f t="shared" si="0"/>
        <v>15</v>
      </c>
      <c r="AR29" s="81">
        <f t="shared" si="1"/>
        <v>4756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240</v>
      </c>
      <c r="AX29" s="81">
        <f t="shared" si="3"/>
        <v>206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730</v>
      </c>
      <c r="BC29" s="81">
        <f t="shared" si="5"/>
        <v>206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43590.958333333292</v>
      </c>
      <c r="C30" s="205"/>
      <c r="D30" s="386">
        <v>728</v>
      </c>
      <c r="E30" s="51">
        <v>44</v>
      </c>
      <c r="F30" s="386">
        <v>1.8</v>
      </c>
      <c r="G30" s="51">
        <v>246</v>
      </c>
      <c r="H30" s="206">
        <v>206</v>
      </c>
      <c r="I30" s="322"/>
      <c r="J30" s="160"/>
      <c r="K30" s="65"/>
      <c r="L30" s="49"/>
      <c r="M30" s="386"/>
      <c r="N30" s="52"/>
      <c r="O30" s="54">
        <v>4794</v>
      </c>
      <c r="P30" s="386">
        <v>19</v>
      </c>
      <c r="Q30" s="52">
        <v>16</v>
      </c>
      <c r="R30" s="23">
        <f t="shared" si="13"/>
        <v>341</v>
      </c>
      <c r="S30" s="24">
        <f t="shared" si="13"/>
        <v>317</v>
      </c>
      <c r="T30" s="62"/>
      <c r="U30" s="62"/>
      <c r="V30" s="62"/>
      <c r="W30" s="114">
        <f t="shared" ca="1" si="6"/>
        <v>145881</v>
      </c>
      <c r="X30" s="115">
        <f ca="1">IFERROR(('Main Tab'!$D$10-W30)/'Main Tab'!$D$10,1)</f>
        <v>0.17863497139768478</v>
      </c>
      <c r="Y30" s="110"/>
      <c r="Z30" s="221">
        <v>4</v>
      </c>
      <c r="AA30" s="49"/>
      <c r="AB30" s="49"/>
      <c r="AC30" s="386"/>
      <c r="AD30" s="104"/>
      <c r="AE30" s="106"/>
      <c r="AF30" s="108"/>
      <c r="AI30" s="83">
        <f t="shared" ca="1" si="15"/>
        <v>43590.958333333292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19</v>
      </c>
      <c r="AQ30" s="81">
        <f t="shared" si="0"/>
        <v>16</v>
      </c>
      <c r="AR30" s="81">
        <f t="shared" si="1"/>
        <v>4794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246</v>
      </c>
      <c r="AX30" s="81">
        <f t="shared" si="3"/>
        <v>206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728</v>
      </c>
      <c r="BC30" s="81">
        <f t="shared" si="5"/>
        <v>206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43590.999999999956</v>
      </c>
      <c r="C31" s="205"/>
      <c r="D31" s="386">
        <v>731</v>
      </c>
      <c r="E31" s="51">
        <v>44</v>
      </c>
      <c r="F31" s="386">
        <v>1.8</v>
      </c>
      <c r="G31" s="51">
        <v>260</v>
      </c>
      <c r="H31" s="206">
        <v>206</v>
      </c>
      <c r="I31" s="322"/>
      <c r="J31" s="160"/>
      <c r="K31" s="65"/>
      <c r="L31" s="49"/>
      <c r="M31" s="386"/>
      <c r="N31" s="52"/>
      <c r="O31" s="54">
        <v>4955</v>
      </c>
      <c r="P31" s="386">
        <v>20</v>
      </c>
      <c r="Q31" s="52">
        <v>15</v>
      </c>
      <c r="R31" s="23">
        <f t="shared" si="13"/>
        <v>361</v>
      </c>
      <c r="S31" s="24">
        <f t="shared" si="13"/>
        <v>332</v>
      </c>
      <c r="T31" s="62"/>
      <c r="U31" s="62"/>
      <c r="V31" s="62"/>
      <c r="W31" s="114">
        <f t="shared" ca="1" si="6"/>
        <v>145866</v>
      </c>
      <c r="X31" s="115">
        <f ca="1">IFERROR(('Main Tab'!$D$10-W31)/'Main Tab'!$D$10,1)</f>
        <v>0.17871942705283544</v>
      </c>
      <c r="Y31" s="110"/>
      <c r="Z31" s="221">
        <v>4</v>
      </c>
      <c r="AA31" s="49"/>
      <c r="AB31" s="49"/>
      <c r="AC31" s="386"/>
      <c r="AD31" s="104"/>
      <c r="AE31" s="106"/>
      <c r="AF31" s="108"/>
      <c r="AI31" s="83">
        <f t="shared" ca="1" si="15"/>
        <v>43590.999999999956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20</v>
      </c>
      <c r="AQ31" s="81">
        <f t="shared" si="0"/>
        <v>15</v>
      </c>
      <c r="AR31" s="81">
        <f t="shared" si="1"/>
        <v>4955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260</v>
      </c>
      <c r="AX31" s="81">
        <f t="shared" si="3"/>
        <v>206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731</v>
      </c>
      <c r="BC31" s="81">
        <f t="shared" si="5"/>
        <v>206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43591.041666666621</v>
      </c>
      <c r="C32" s="205"/>
      <c r="D32" s="386">
        <v>729</v>
      </c>
      <c r="E32" s="51">
        <v>44</v>
      </c>
      <c r="F32" s="386">
        <v>1.8</v>
      </c>
      <c r="G32" s="51">
        <v>252</v>
      </c>
      <c r="H32" s="206">
        <v>205</v>
      </c>
      <c r="I32" s="322"/>
      <c r="J32" s="160"/>
      <c r="K32" s="65"/>
      <c r="L32" s="49"/>
      <c r="M32" s="386"/>
      <c r="N32" s="52"/>
      <c r="O32" s="54">
        <v>4910</v>
      </c>
      <c r="P32" s="386">
        <v>21</v>
      </c>
      <c r="Q32" s="52">
        <v>19</v>
      </c>
      <c r="R32" s="23">
        <f t="shared" ref="R32:S37" si="16">P32+R31</f>
        <v>382</v>
      </c>
      <c r="S32" s="24">
        <f t="shared" si="16"/>
        <v>351</v>
      </c>
      <c r="T32" s="62"/>
      <c r="U32" s="62"/>
      <c r="V32" s="62"/>
      <c r="W32" s="114">
        <f t="shared" ca="1" si="6"/>
        <v>145847</v>
      </c>
      <c r="X32" s="115">
        <f ca="1">IFERROR(('Main Tab'!$D$10-W32)/'Main Tab'!$D$10,1)</f>
        <v>0.1788264042160263</v>
      </c>
      <c r="Y32" s="110"/>
      <c r="Z32" s="221">
        <v>4</v>
      </c>
      <c r="AA32" s="49"/>
      <c r="AB32" s="49"/>
      <c r="AC32" s="386"/>
      <c r="AD32" s="104"/>
      <c r="AE32" s="106"/>
      <c r="AF32" s="108"/>
      <c r="AI32" s="83">
        <f t="shared" ca="1" si="15"/>
        <v>43591.041666666621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21</v>
      </c>
      <c r="AQ32" s="81">
        <f t="shared" si="0"/>
        <v>19</v>
      </c>
      <c r="AR32" s="81">
        <f t="shared" si="1"/>
        <v>4910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252</v>
      </c>
      <c r="AX32" s="81">
        <f t="shared" si="3"/>
        <v>205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729</v>
      </c>
      <c r="BC32" s="81">
        <f t="shared" si="5"/>
        <v>205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43591.083333333285</v>
      </c>
      <c r="C33" s="205"/>
      <c r="D33" s="386">
        <v>727</v>
      </c>
      <c r="E33" s="51">
        <v>44</v>
      </c>
      <c r="F33" s="386">
        <v>1.8</v>
      </c>
      <c r="G33" s="51">
        <v>263</v>
      </c>
      <c r="H33" s="206">
        <v>205</v>
      </c>
      <c r="I33" s="322"/>
      <c r="J33" s="160"/>
      <c r="K33" s="65"/>
      <c r="L33" s="49"/>
      <c r="M33" s="386"/>
      <c r="N33" s="52"/>
      <c r="O33" s="54">
        <v>4928</v>
      </c>
      <c r="P33" s="386">
        <v>19</v>
      </c>
      <c r="Q33" s="52">
        <v>20</v>
      </c>
      <c r="R33" s="23">
        <f t="shared" si="16"/>
        <v>401</v>
      </c>
      <c r="S33" s="24">
        <f t="shared" si="16"/>
        <v>371</v>
      </c>
      <c r="T33" s="62"/>
      <c r="U33" s="62"/>
      <c r="V33" s="62"/>
      <c r="W33" s="114">
        <f t="shared" ca="1" si="6"/>
        <v>145827</v>
      </c>
      <c r="X33" s="115">
        <f ca="1">IFERROR(('Main Tab'!$D$10-W33)/'Main Tab'!$D$10,1)</f>
        <v>0.1789390117562272</v>
      </c>
      <c r="Y33" s="110"/>
      <c r="Z33" s="221">
        <v>4</v>
      </c>
      <c r="AA33" s="49">
        <v>8306701</v>
      </c>
      <c r="AB33" s="49" t="s">
        <v>170</v>
      </c>
      <c r="AC33" s="386">
        <v>185.64</v>
      </c>
      <c r="AD33" s="104" t="s">
        <v>172</v>
      </c>
      <c r="AE33" s="106">
        <v>46</v>
      </c>
      <c r="AF33" s="108">
        <v>2E-3</v>
      </c>
      <c r="AI33" s="83">
        <f t="shared" ca="1" si="15"/>
        <v>43591.083333333285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19</v>
      </c>
      <c r="AQ33" s="81">
        <f t="shared" si="0"/>
        <v>20</v>
      </c>
      <c r="AR33" s="81">
        <f t="shared" si="1"/>
        <v>4928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263</v>
      </c>
      <c r="AX33" s="81">
        <f t="shared" si="3"/>
        <v>205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727</v>
      </c>
      <c r="BC33" s="81">
        <f t="shared" si="5"/>
        <v>205</v>
      </c>
      <c r="BD33" s="81">
        <f t="shared" si="10"/>
        <v>2E-3</v>
      </c>
      <c r="BE33" s="81">
        <f t="shared" si="11"/>
        <v>46</v>
      </c>
      <c r="BF33" s="84" t="str">
        <f t="shared" si="12"/>
        <v>Ticket No: 8306701 185.64 bbls sold</v>
      </c>
    </row>
    <row r="34" spans="2:58" x14ac:dyDescent="0.25">
      <c r="B34" s="189">
        <f t="shared" ca="1" si="14"/>
        <v>43591.124999999949</v>
      </c>
      <c r="C34" s="205"/>
      <c r="D34" s="386">
        <v>725</v>
      </c>
      <c r="E34" s="51">
        <v>44</v>
      </c>
      <c r="F34" s="386">
        <v>1.8</v>
      </c>
      <c r="G34" s="51">
        <v>269</v>
      </c>
      <c r="H34" s="206">
        <v>204</v>
      </c>
      <c r="I34" s="322"/>
      <c r="J34" s="160"/>
      <c r="K34" s="65"/>
      <c r="L34" s="49"/>
      <c r="M34" s="386"/>
      <c r="N34" s="52"/>
      <c r="O34" s="54">
        <v>4950</v>
      </c>
      <c r="P34" s="386">
        <v>20</v>
      </c>
      <c r="Q34" s="52">
        <v>19</v>
      </c>
      <c r="R34" s="23">
        <f t="shared" si="16"/>
        <v>421</v>
      </c>
      <c r="S34" s="24">
        <f t="shared" si="16"/>
        <v>390</v>
      </c>
      <c r="T34" s="62"/>
      <c r="U34" s="62"/>
      <c r="V34" s="62"/>
      <c r="W34" s="114">
        <f t="shared" ca="1" si="6"/>
        <v>145808</v>
      </c>
      <c r="X34" s="115">
        <f ca="1">IFERROR(('Main Tab'!$D$10-W34)/'Main Tab'!$D$10,1)</f>
        <v>0.17904598891941803</v>
      </c>
      <c r="Y34" s="110" t="s">
        <v>324</v>
      </c>
      <c r="Z34" s="221">
        <v>4</v>
      </c>
      <c r="AA34" s="49"/>
      <c r="AB34" s="49"/>
      <c r="AC34" s="386"/>
      <c r="AD34" s="104"/>
      <c r="AE34" s="106"/>
      <c r="AF34" s="108"/>
      <c r="AI34" s="83">
        <f t="shared" ca="1" si="15"/>
        <v>43591.124999999949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acc-121543</v>
      </c>
      <c r="AP34" s="81">
        <f t="shared" si="0"/>
        <v>20</v>
      </c>
      <c r="AQ34" s="81">
        <f t="shared" si="0"/>
        <v>19</v>
      </c>
      <c r="AR34" s="81">
        <f t="shared" si="1"/>
        <v>4950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269</v>
      </c>
      <c r="AX34" s="81">
        <f t="shared" si="3"/>
        <v>204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725</v>
      </c>
      <c r="BC34" s="81">
        <f t="shared" si="5"/>
        <v>204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43591.166666666613</v>
      </c>
      <c r="C35" s="205"/>
      <c r="D35" s="386">
        <v>725</v>
      </c>
      <c r="E35" s="51">
        <v>44</v>
      </c>
      <c r="F35" s="386">
        <v>1.8</v>
      </c>
      <c r="G35" s="51">
        <v>246</v>
      </c>
      <c r="H35" s="206">
        <v>204</v>
      </c>
      <c r="I35" s="322"/>
      <c r="J35" s="160"/>
      <c r="K35" s="65"/>
      <c r="L35" s="49"/>
      <c r="M35" s="386"/>
      <c r="N35" s="52"/>
      <c r="O35" s="54">
        <v>4792</v>
      </c>
      <c r="P35" s="386">
        <v>21</v>
      </c>
      <c r="Q35" s="52">
        <v>15</v>
      </c>
      <c r="R35" s="23">
        <f t="shared" si="16"/>
        <v>442</v>
      </c>
      <c r="S35" s="24">
        <f t="shared" si="16"/>
        <v>405</v>
      </c>
      <c r="T35" s="62"/>
      <c r="U35" s="62"/>
      <c r="V35" s="62"/>
      <c r="W35" s="114">
        <f t="shared" ca="1" si="6"/>
        <v>145793</v>
      </c>
      <c r="X35" s="115">
        <f ca="1">IFERROR(('Main Tab'!$D$10-W35)/'Main Tab'!$D$10,1)</f>
        <v>0.17913044457456873</v>
      </c>
      <c r="Y35" s="110" t="s">
        <v>325</v>
      </c>
      <c r="Z35" s="221">
        <v>4</v>
      </c>
      <c r="AA35" s="49"/>
      <c r="AB35" s="49"/>
      <c r="AC35" s="386"/>
      <c r="AD35" s="104"/>
      <c r="AE35" s="106"/>
      <c r="AF35" s="108"/>
      <c r="AI35" s="83">
        <f t="shared" ca="1" si="15"/>
        <v>43591.166666666613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1-1   3.47bbls</v>
      </c>
      <c r="AP35" s="81">
        <f t="shared" si="0"/>
        <v>21</v>
      </c>
      <c r="AQ35" s="81">
        <f t="shared" si="0"/>
        <v>15</v>
      </c>
      <c r="AR35" s="81">
        <f t="shared" si="1"/>
        <v>4792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246</v>
      </c>
      <c r="AX35" s="81">
        <f t="shared" si="3"/>
        <v>204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725</v>
      </c>
      <c r="BC35" s="81">
        <f t="shared" si="5"/>
        <v>204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43591.208333333278</v>
      </c>
      <c r="C36" s="205"/>
      <c r="D36" s="386">
        <v>726</v>
      </c>
      <c r="E36" s="386">
        <v>44</v>
      </c>
      <c r="F36" s="386">
        <v>1.8</v>
      </c>
      <c r="G36" s="51">
        <v>252</v>
      </c>
      <c r="H36" s="206">
        <v>204</v>
      </c>
      <c r="I36" s="322"/>
      <c r="J36" s="160"/>
      <c r="K36" s="65"/>
      <c r="L36" s="49"/>
      <c r="M36" s="386"/>
      <c r="N36" s="52"/>
      <c r="O36" s="54">
        <v>4861</v>
      </c>
      <c r="P36" s="386">
        <v>18</v>
      </c>
      <c r="Q36" s="52">
        <v>15</v>
      </c>
      <c r="R36" s="23">
        <f t="shared" si="16"/>
        <v>460</v>
      </c>
      <c r="S36" s="24">
        <f t="shared" si="16"/>
        <v>420</v>
      </c>
      <c r="T36" s="62"/>
      <c r="U36" s="62"/>
      <c r="V36" s="62"/>
      <c r="W36" s="114">
        <f t="shared" ca="1" si="6"/>
        <v>145778</v>
      </c>
      <c r="X36" s="115">
        <f ca="1">IFERROR(('Main Tab'!$D$10-W36)/'Main Tab'!$D$10,1)</f>
        <v>0.17921490022971939</v>
      </c>
      <c r="Y36" s="110" t="s">
        <v>326</v>
      </c>
      <c r="Z36" s="221">
        <v>4</v>
      </c>
      <c r="AA36" s="49"/>
      <c r="AB36" s="49"/>
      <c r="AC36" s="386"/>
      <c r="AD36" s="104"/>
      <c r="AE36" s="106"/>
      <c r="AF36" s="108"/>
      <c r="AI36" s="83">
        <f t="shared" ca="1" si="15"/>
        <v>43591.208333333278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ot2=5-4  141.42</v>
      </c>
      <c r="AP36" s="81">
        <f t="shared" si="0"/>
        <v>18</v>
      </c>
      <c r="AQ36" s="81">
        <f t="shared" si="0"/>
        <v>15</v>
      </c>
      <c r="AR36" s="81">
        <f t="shared" si="1"/>
        <v>4861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252</v>
      </c>
      <c r="AX36" s="81">
        <f t="shared" si="3"/>
        <v>204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726</v>
      </c>
      <c r="BC36" s="81">
        <f t="shared" si="5"/>
        <v>204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43591.249999999942</v>
      </c>
      <c r="C37" s="207"/>
      <c r="D37" s="208">
        <v>725</v>
      </c>
      <c r="E37" s="209">
        <v>44</v>
      </c>
      <c r="F37" s="208">
        <v>1.8</v>
      </c>
      <c r="G37" s="209">
        <v>230</v>
      </c>
      <c r="H37" s="216">
        <v>205</v>
      </c>
      <c r="I37" s="323"/>
      <c r="J37" s="161"/>
      <c r="K37" s="66"/>
      <c r="L37" s="55"/>
      <c r="M37" s="390"/>
      <c r="N37" s="58"/>
      <c r="O37" s="60">
        <v>4640</v>
      </c>
      <c r="P37" s="390">
        <v>19</v>
      </c>
      <c r="Q37" s="58">
        <v>21</v>
      </c>
      <c r="R37" s="25">
        <f t="shared" si="16"/>
        <v>479</v>
      </c>
      <c r="S37" s="26">
        <f t="shared" si="16"/>
        <v>441</v>
      </c>
      <c r="T37" s="63"/>
      <c r="U37" s="63"/>
      <c r="V37" s="63"/>
      <c r="W37" s="116">
        <f t="shared" ca="1" si="6"/>
        <v>145757</v>
      </c>
      <c r="X37" s="117">
        <f ca="1">IFERROR(('Main Tab'!$D$10-W37)/'Main Tab'!$D$10,1)</f>
        <v>0.17933313814693033</v>
      </c>
      <c r="Y37" s="111" t="s">
        <v>327</v>
      </c>
      <c r="Z37" s="222">
        <v>4</v>
      </c>
      <c r="AA37" s="55"/>
      <c r="AB37" s="55"/>
      <c r="AC37" s="390"/>
      <c r="AD37" s="105"/>
      <c r="AE37" s="107"/>
      <c r="AF37" s="109"/>
      <c r="AI37" s="85">
        <f t="shared" ca="1" si="15"/>
        <v>43591.249999999942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pumped=629</v>
      </c>
      <c r="AP37" s="86">
        <f t="shared" si="0"/>
        <v>19</v>
      </c>
      <c r="AQ37" s="86">
        <f t="shared" si="0"/>
        <v>21</v>
      </c>
      <c r="AR37" s="86">
        <f t="shared" si="1"/>
        <v>4640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230</v>
      </c>
      <c r="AX37" s="86">
        <f t="shared" si="3"/>
        <v>205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725</v>
      </c>
      <c r="BC37" s="86">
        <f t="shared" si="5"/>
        <v>205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87" t="s">
        <v>7</v>
      </c>
      <c r="D40" s="387" t="s">
        <v>117</v>
      </c>
      <c r="E40" s="387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89"/>
      <c r="E41" s="389"/>
      <c r="F41" s="622"/>
      <c r="G41" s="622"/>
      <c r="H41" s="623"/>
    </row>
    <row r="42" spans="2:58" x14ac:dyDescent="0.25">
      <c r="B42" s="54"/>
      <c r="C42" s="147"/>
      <c r="D42" s="386"/>
      <c r="E42" s="386"/>
      <c r="F42" s="612"/>
      <c r="G42" s="612"/>
      <c r="H42" s="613"/>
    </row>
    <row r="43" spans="2:58" x14ac:dyDescent="0.25">
      <c r="B43" s="54"/>
      <c r="C43" s="147"/>
      <c r="D43" s="386"/>
      <c r="E43" s="386"/>
      <c r="F43" s="612"/>
      <c r="G43" s="612"/>
      <c r="H43" s="613"/>
    </row>
    <row r="44" spans="2:58" x14ac:dyDescent="0.25">
      <c r="B44" s="54"/>
      <c r="C44" s="147"/>
      <c r="D44" s="386"/>
      <c r="E44" s="386"/>
      <c r="F44" s="612"/>
      <c r="G44" s="612"/>
      <c r="H44" s="613"/>
    </row>
    <row r="45" spans="2:58" x14ac:dyDescent="0.25">
      <c r="B45" s="54"/>
      <c r="C45" s="147"/>
      <c r="D45" s="386"/>
      <c r="E45" s="386"/>
      <c r="F45" s="612"/>
      <c r="G45" s="612"/>
      <c r="H45" s="613"/>
    </row>
    <row r="46" spans="2:58" x14ac:dyDescent="0.25">
      <c r="B46" s="54"/>
      <c r="C46" s="147"/>
      <c r="D46" s="386"/>
      <c r="E46" s="386"/>
      <c r="F46" s="612"/>
      <c r="G46" s="612"/>
      <c r="H46" s="613"/>
    </row>
    <row r="47" spans="2:58" x14ac:dyDescent="0.25">
      <c r="B47" s="54"/>
      <c r="C47" s="147"/>
      <c r="D47" s="386"/>
      <c r="E47" s="386"/>
      <c r="F47" s="612"/>
      <c r="G47" s="612"/>
      <c r="H47" s="613"/>
    </row>
    <row r="48" spans="2:58" x14ac:dyDescent="0.25">
      <c r="B48" s="54"/>
      <c r="C48" s="147"/>
      <c r="D48" s="386"/>
      <c r="E48" s="386"/>
      <c r="F48" s="612"/>
      <c r="G48" s="612"/>
      <c r="H48" s="613"/>
    </row>
    <row r="49" spans="2:8" x14ac:dyDescent="0.25">
      <c r="B49" s="54"/>
      <c r="C49" s="147"/>
      <c r="D49" s="386"/>
      <c r="E49" s="386"/>
      <c r="F49" s="612"/>
      <c r="G49" s="612"/>
      <c r="H49" s="613"/>
    </row>
    <row r="50" spans="2:8" x14ac:dyDescent="0.25">
      <c r="B50" s="54"/>
      <c r="C50" s="147"/>
      <c r="D50" s="386"/>
      <c r="E50" s="386"/>
      <c r="F50" s="612"/>
      <c r="G50" s="612"/>
      <c r="H50" s="613"/>
    </row>
    <row r="51" spans="2:8" x14ac:dyDescent="0.25">
      <c r="B51" s="54"/>
      <c r="C51" s="147"/>
      <c r="D51" s="386"/>
      <c r="E51" s="386"/>
      <c r="F51" s="612"/>
      <c r="G51" s="612"/>
      <c r="H51" s="613"/>
    </row>
    <row r="52" spans="2:8" x14ac:dyDescent="0.25">
      <c r="B52" s="54"/>
      <c r="C52" s="147"/>
      <c r="D52" s="386"/>
      <c r="E52" s="386"/>
      <c r="F52" s="612"/>
      <c r="G52" s="612"/>
      <c r="H52" s="613"/>
    </row>
    <row r="53" spans="2:8" x14ac:dyDescent="0.25">
      <c r="B53" s="54"/>
      <c r="C53" s="147"/>
      <c r="D53" s="386"/>
      <c r="E53" s="386"/>
      <c r="F53" s="612"/>
      <c r="G53" s="612"/>
      <c r="H53" s="613"/>
    </row>
    <row r="54" spans="2:8" x14ac:dyDescent="0.25">
      <c r="B54" s="54"/>
      <c r="C54" s="147"/>
      <c r="D54" s="386"/>
      <c r="E54" s="386"/>
      <c r="F54" s="612"/>
      <c r="G54" s="612"/>
      <c r="H54" s="613"/>
    </row>
    <row r="55" spans="2:8" x14ac:dyDescent="0.25">
      <c r="B55" s="54"/>
      <c r="C55" s="147"/>
      <c r="D55" s="386"/>
      <c r="E55" s="386"/>
      <c r="F55" s="612"/>
      <c r="G55" s="612"/>
      <c r="H55" s="613"/>
    </row>
    <row r="56" spans="2:8" x14ac:dyDescent="0.25">
      <c r="B56" s="54"/>
      <c r="C56" s="147"/>
      <c r="D56" s="386"/>
      <c r="E56" s="386"/>
      <c r="F56" s="612"/>
      <c r="G56" s="612"/>
      <c r="H56" s="613"/>
    </row>
    <row r="57" spans="2:8" x14ac:dyDescent="0.25">
      <c r="B57" s="54"/>
      <c r="C57" s="147"/>
      <c r="D57" s="386"/>
      <c r="E57" s="386"/>
      <c r="F57" s="612"/>
      <c r="G57" s="612"/>
      <c r="H57" s="613"/>
    </row>
    <row r="58" spans="2:8" x14ac:dyDescent="0.25">
      <c r="B58" s="54"/>
      <c r="C58" s="147"/>
      <c r="D58" s="386"/>
      <c r="E58" s="386"/>
      <c r="F58" s="612"/>
      <c r="G58" s="612"/>
      <c r="H58" s="613"/>
    </row>
    <row r="59" spans="2:8" x14ac:dyDescent="0.25">
      <c r="B59" s="54"/>
      <c r="C59" s="147"/>
      <c r="D59" s="386"/>
      <c r="E59" s="386"/>
      <c r="F59" s="612"/>
      <c r="G59" s="612"/>
      <c r="H59" s="613"/>
    </row>
    <row r="60" spans="2:8" x14ac:dyDescent="0.25">
      <c r="B60" s="54"/>
      <c r="C60" s="147"/>
      <c r="D60" s="386"/>
      <c r="E60" s="386"/>
      <c r="F60" s="612"/>
      <c r="G60" s="612"/>
      <c r="H60" s="613"/>
    </row>
    <row r="61" spans="2:8" x14ac:dyDescent="0.25">
      <c r="B61" s="54"/>
      <c r="C61" s="147"/>
      <c r="D61" s="386"/>
      <c r="E61" s="386"/>
      <c r="F61" s="612"/>
      <c r="G61" s="612"/>
      <c r="H61" s="613"/>
    </row>
    <row r="62" spans="2:8" x14ac:dyDescent="0.25">
      <c r="B62" s="54"/>
      <c r="C62" s="147"/>
      <c r="D62" s="386"/>
      <c r="E62" s="386"/>
      <c r="F62" s="612"/>
      <c r="G62" s="612"/>
      <c r="H62" s="613"/>
    </row>
    <row r="63" spans="2:8" x14ac:dyDescent="0.25">
      <c r="B63" s="54"/>
      <c r="C63" s="147"/>
      <c r="D63" s="386"/>
      <c r="E63" s="386"/>
      <c r="F63" s="612"/>
      <c r="G63" s="612"/>
      <c r="H63" s="613"/>
    </row>
    <row r="64" spans="2:8" x14ac:dyDescent="0.25">
      <c r="B64" s="54"/>
      <c r="C64" s="147"/>
      <c r="D64" s="386"/>
      <c r="E64" s="386"/>
      <c r="F64" s="612"/>
      <c r="G64" s="612"/>
      <c r="H64" s="613"/>
    </row>
    <row r="65" spans="2:8" x14ac:dyDescent="0.25">
      <c r="B65" s="54"/>
      <c r="C65" s="147"/>
      <c r="D65" s="386"/>
      <c r="E65" s="386"/>
      <c r="F65" s="612"/>
      <c r="G65" s="612"/>
      <c r="H65" s="613"/>
    </row>
    <row r="66" spans="2:8" x14ac:dyDescent="0.25">
      <c r="B66" s="54"/>
      <c r="C66" s="147"/>
      <c r="D66" s="386"/>
      <c r="E66" s="386"/>
      <c r="F66" s="612"/>
      <c r="G66" s="612"/>
      <c r="H66" s="613"/>
    </row>
    <row r="67" spans="2:8" x14ac:dyDescent="0.25">
      <c r="B67" s="54"/>
      <c r="C67" s="147"/>
      <c r="D67" s="386"/>
      <c r="E67" s="386"/>
      <c r="F67" s="612"/>
      <c r="G67" s="612"/>
      <c r="H67" s="613"/>
    </row>
    <row r="68" spans="2:8" x14ac:dyDescent="0.25">
      <c r="B68" s="54"/>
      <c r="C68" s="147"/>
      <c r="D68" s="386"/>
      <c r="E68" s="386"/>
      <c r="F68" s="612"/>
      <c r="G68" s="612"/>
      <c r="H68" s="613"/>
    </row>
    <row r="69" spans="2:8" x14ac:dyDescent="0.25">
      <c r="B69" s="54"/>
      <c r="C69" s="147"/>
      <c r="D69" s="386"/>
      <c r="E69" s="386"/>
      <c r="F69" s="612"/>
      <c r="G69" s="612"/>
      <c r="H69" s="613"/>
    </row>
    <row r="70" spans="2:8" x14ac:dyDescent="0.25">
      <c r="B70" s="54"/>
      <c r="C70" s="147"/>
      <c r="D70" s="386"/>
      <c r="E70" s="386"/>
      <c r="F70" s="612"/>
      <c r="G70" s="612"/>
      <c r="H70" s="613"/>
    </row>
    <row r="71" spans="2:8" x14ac:dyDescent="0.25">
      <c r="B71" s="54"/>
      <c r="C71" s="147"/>
      <c r="D71" s="386"/>
      <c r="E71" s="386"/>
      <c r="F71" s="612"/>
      <c r="G71" s="612"/>
      <c r="H71" s="613"/>
    </row>
    <row r="72" spans="2:8" x14ac:dyDescent="0.25">
      <c r="B72" s="54"/>
      <c r="C72" s="147"/>
      <c r="D72" s="386"/>
      <c r="E72" s="386"/>
      <c r="F72" s="612"/>
      <c r="G72" s="612"/>
      <c r="H72" s="613"/>
    </row>
    <row r="73" spans="2:8" x14ac:dyDescent="0.25">
      <c r="B73" s="54"/>
      <c r="C73" s="147"/>
      <c r="D73" s="386"/>
      <c r="E73" s="386"/>
      <c r="F73" s="612"/>
      <c r="G73" s="612"/>
      <c r="H73" s="613"/>
    </row>
    <row r="74" spans="2:8" x14ac:dyDescent="0.25">
      <c r="B74" s="54"/>
      <c r="C74" s="147"/>
      <c r="D74" s="386"/>
      <c r="E74" s="386"/>
      <c r="F74" s="612"/>
      <c r="G74" s="612"/>
      <c r="H74" s="613"/>
    </row>
    <row r="75" spans="2:8" x14ac:dyDescent="0.25">
      <c r="B75" s="54"/>
      <c r="C75" s="147"/>
      <c r="D75" s="386"/>
      <c r="E75" s="386"/>
      <c r="F75" s="612"/>
      <c r="G75" s="612"/>
      <c r="H75" s="613"/>
    </row>
    <row r="76" spans="2:8" x14ac:dyDescent="0.25">
      <c r="B76" s="54"/>
      <c r="C76" s="147"/>
      <c r="D76" s="386"/>
      <c r="E76" s="386"/>
      <c r="F76" s="612"/>
      <c r="G76" s="612"/>
      <c r="H76" s="613"/>
    </row>
    <row r="77" spans="2:8" x14ac:dyDescent="0.25">
      <c r="B77" s="54"/>
      <c r="C77" s="147"/>
      <c r="D77" s="386"/>
      <c r="E77" s="386"/>
      <c r="F77" s="612"/>
      <c r="G77" s="612"/>
      <c r="H77" s="613"/>
    </row>
    <row r="78" spans="2:8" x14ac:dyDescent="0.25">
      <c r="B78" s="54"/>
      <c r="C78" s="147"/>
      <c r="D78" s="386"/>
      <c r="E78" s="386"/>
      <c r="F78" s="612"/>
      <c r="G78" s="612"/>
      <c r="H78" s="613"/>
    </row>
    <row r="79" spans="2:8" x14ac:dyDescent="0.25">
      <c r="B79" s="54"/>
      <c r="C79" s="147"/>
      <c r="D79" s="386"/>
      <c r="E79" s="386"/>
      <c r="F79" s="612"/>
      <c r="G79" s="612"/>
      <c r="H79" s="613"/>
    </row>
    <row r="80" spans="2:8" x14ac:dyDescent="0.25">
      <c r="B80" s="54"/>
      <c r="C80" s="147"/>
      <c r="D80" s="386"/>
      <c r="E80" s="386"/>
      <c r="F80" s="612"/>
      <c r="G80" s="612"/>
      <c r="H80" s="613"/>
    </row>
    <row r="81" spans="2:8" x14ac:dyDescent="0.25">
      <c r="B81" s="54"/>
      <c r="C81" s="147"/>
      <c r="D81" s="386"/>
      <c r="E81" s="386"/>
      <c r="F81" s="612"/>
      <c r="G81" s="612"/>
      <c r="H81" s="613"/>
    </row>
    <row r="82" spans="2:8" x14ac:dyDescent="0.25">
      <c r="B82" s="54"/>
      <c r="C82" s="147"/>
      <c r="D82" s="386"/>
      <c r="E82" s="386"/>
      <c r="F82" s="612"/>
      <c r="G82" s="612"/>
      <c r="H82" s="613"/>
    </row>
    <row r="83" spans="2:8" x14ac:dyDescent="0.25">
      <c r="B83" s="54"/>
      <c r="C83" s="147"/>
      <c r="D83" s="386"/>
      <c r="E83" s="386"/>
      <c r="F83" s="612"/>
      <c r="G83" s="612"/>
      <c r="H83" s="613"/>
    </row>
    <row r="84" spans="2:8" x14ac:dyDescent="0.25">
      <c r="B84" s="54"/>
      <c r="C84" s="147"/>
      <c r="D84" s="386"/>
      <c r="E84" s="386"/>
      <c r="F84" s="612"/>
      <c r="G84" s="612"/>
      <c r="H84" s="613"/>
    </row>
    <row r="85" spans="2:8" x14ac:dyDescent="0.25">
      <c r="B85" s="54"/>
      <c r="C85" s="147"/>
      <c r="D85" s="386"/>
      <c r="E85" s="386"/>
      <c r="F85" s="612"/>
      <c r="G85" s="612"/>
      <c r="H85" s="613"/>
    </row>
    <row r="86" spans="2:8" x14ac:dyDescent="0.25">
      <c r="B86" s="54"/>
      <c r="C86" s="147"/>
      <c r="D86" s="386"/>
      <c r="E86" s="386"/>
      <c r="F86" s="612"/>
      <c r="G86" s="612"/>
      <c r="H86" s="613"/>
    </row>
    <row r="87" spans="2:8" x14ac:dyDescent="0.25">
      <c r="B87" s="54"/>
      <c r="C87" s="147"/>
      <c r="D87" s="386"/>
      <c r="E87" s="386"/>
      <c r="F87" s="612"/>
      <c r="G87" s="612"/>
      <c r="H87" s="613"/>
    </row>
    <row r="88" spans="2:8" x14ac:dyDescent="0.25">
      <c r="B88" s="54"/>
      <c r="C88" s="147"/>
      <c r="D88" s="386"/>
      <c r="E88" s="386"/>
      <c r="F88" s="612"/>
      <c r="G88" s="612"/>
      <c r="H88" s="613"/>
    </row>
    <row r="89" spans="2:8" x14ac:dyDescent="0.25">
      <c r="B89" s="54"/>
      <c r="C89" s="147"/>
      <c r="D89" s="386"/>
      <c r="E89" s="386"/>
      <c r="F89" s="612"/>
      <c r="G89" s="612"/>
      <c r="H89" s="613"/>
    </row>
    <row r="90" spans="2:8" x14ac:dyDescent="0.25">
      <c r="B90" s="54"/>
      <c r="C90" s="147"/>
      <c r="D90" s="386"/>
      <c r="E90" s="386"/>
      <c r="F90" s="612"/>
      <c r="G90" s="612"/>
      <c r="H90" s="613"/>
    </row>
    <row r="91" spans="2:8" x14ac:dyDescent="0.25">
      <c r="B91" s="54"/>
      <c r="C91" s="147"/>
      <c r="D91" s="386"/>
      <c r="E91" s="386"/>
      <c r="F91" s="612"/>
      <c r="G91" s="612"/>
      <c r="H91" s="613"/>
    </row>
    <row r="92" spans="2:8" x14ac:dyDescent="0.25">
      <c r="B92" s="54"/>
      <c r="C92" s="147"/>
      <c r="D92" s="386"/>
      <c r="E92" s="386"/>
      <c r="F92" s="612"/>
      <c r="G92" s="612"/>
      <c r="H92" s="613"/>
    </row>
    <row r="93" spans="2:8" x14ac:dyDescent="0.25">
      <c r="B93" s="54"/>
      <c r="C93" s="147"/>
      <c r="D93" s="386"/>
      <c r="E93" s="386"/>
      <c r="F93" s="612"/>
      <c r="G93" s="612"/>
      <c r="H93" s="613"/>
    </row>
    <row r="94" spans="2:8" x14ac:dyDescent="0.25">
      <c r="B94" s="54"/>
      <c r="C94" s="147"/>
      <c r="D94" s="386"/>
      <c r="E94" s="386"/>
      <c r="F94" s="612"/>
      <c r="G94" s="612"/>
      <c r="H94" s="613"/>
    </row>
    <row r="95" spans="2:8" x14ac:dyDescent="0.25">
      <c r="B95" s="54"/>
      <c r="C95" s="147"/>
      <c r="D95" s="386"/>
      <c r="E95" s="386"/>
      <c r="F95" s="612"/>
      <c r="G95" s="612"/>
      <c r="H95" s="613"/>
    </row>
    <row r="96" spans="2:8" x14ac:dyDescent="0.25">
      <c r="B96" s="54"/>
      <c r="C96" s="147"/>
      <c r="D96" s="386"/>
      <c r="E96" s="386"/>
      <c r="F96" s="612"/>
      <c r="G96" s="612"/>
      <c r="H96" s="613"/>
    </row>
    <row r="97" spans="2:8" x14ac:dyDescent="0.25">
      <c r="B97" s="54"/>
      <c r="C97" s="147"/>
      <c r="D97" s="386"/>
      <c r="E97" s="386"/>
      <c r="F97" s="612"/>
      <c r="G97" s="612"/>
      <c r="H97" s="613"/>
    </row>
    <row r="98" spans="2:8" x14ac:dyDescent="0.25">
      <c r="B98" s="54"/>
      <c r="C98" s="147"/>
      <c r="D98" s="386"/>
      <c r="E98" s="386"/>
      <c r="F98" s="612"/>
      <c r="G98" s="612"/>
      <c r="H98" s="613"/>
    </row>
    <row r="99" spans="2:8" x14ac:dyDescent="0.25">
      <c r="B99" s="54"/>
      <c r="C99" s="147"/>
      <c r="D99" s="386"/>
      <c r="E99" s="386"/>
      <c r="F99" s="612"/>
      <c r="G99" s="612"/>
      <c r="H99" s="613"/>
    </row>
    <row r="100" spans="2:8" ht="15.75" thickBot="1" x14ac:dyDescent="0.3">
      <c r="B100" s="60"/>
      <c r="C100" s="148"/>
      <c r="D100" s="390"/>
      <c r="E100" s="390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19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1"/>
    <pageSetUpPr fitToPage="1"/>
  </sheetPr>
  <dimension ref="B1:BF101"/>
  <sheetViews>
    <sheetView showGridLines="0" topLeftCell="M1" zoomScaleNormal="100" zoomScaleSheetLayoutView="50" workbookViewId="0">
      <selection activeCell="U33" sqref="U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43589</v>
      </c>
      <c r="N5" s="567" t="str">
        <f ca="1">"Oil Sales for "&amp;TEXT(L5,"MM-DD-YY")</f>
        <v>Oil Sales for 05-04-19</v>
      </c>
      <c r="O5" s="568"/>
      <c r="P5" s="96">
        <f>SUM(AC14:AC37)</f>
        <v>631.67999999999995</v>
      </c>
      <c r="Q5" s="10"/>
      <c r="R5" s="610" t="str">
        <f ca="1">"Flare Total For "&amp;TEXT(L5,"MM-DD-YY")</f>
        <v>Flare Total For 05-04-19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504</v>
      </c>
      <c r="M6" s="10"/>
      <c r="N6" s="571" t="str">
        <f ca="1">"Gas Sales for "&amp;TEXT(L5,"MM-DD-YY")</f>
        <v>Gas Sales for 05-04-19</v>
      </c>
      <c r="O6" s="572"/>
      <c r="P6" s="132">
        <v>4850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433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9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81" t="s">
        <v>3</v>
      </c>
      <c r="F11" s="381" t="s">
        <v>31</v>
      </c>
      <c r="G11" s="381" t="s">
        <v>32</v>
      </c>
      <c r="H11" s="38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1" t="s">
        <v>40</v>
      </c>
      <c r="N11" s="382" t="s">
        <v>42</v>
      </c>
      <c r="O11" s="38" t="s">
        <v>2</v>
      </c>
      <c r="P11" s="381" t="s">
        <v>6</v>
      </c>
      <c r="Q11" s="38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1" t="s">
        <v>6</v>
      </c>
      <c r="AD11" s="381" t="s">
        <v>102</v>
      </c>
      <c r="AE11" s="381" t="s">
        <v>50</v>
      </c>
      <c r="AF11" s="38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746</v>
      </c>
      <c r="E14" s="196">
        <v>44</v>
      </c>
      <c r="F14" s="196">
        <v>1.8</v>
      </c>
      <c r="G14" s="197">
        <v>254</v>
      </c>
      <c r="H14" s="204">
        <v>207</v>
      </c>
      <c r="I14" s="322"/>
      <c r="J14" s="160"/>
      <c r="K14" s="65"/>
      <c r="L14" s="49"/>
      <c r="M14" s="380"/>
      <c r="N14" s="52"/>
      <c r="O14" s="54">
        <v>4913</v>
      </c>
      <c r="P14" s="380">
        <v>21</v>
      </c>
      <c r="Q14" s="380">
        <v>18</v>
      </c>
      <c r="R14" s="21">
        <f>P14</f>
        <v>21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146613</v>
      </c>
      <c r="X14" s="113">
        <f ca="1">IFERROR(('Main Tab'!$D$10-W14)/'Main Tab'!$D$10,1)</f>
        <v>0.17451353542633213</v>
      </c>
      <c r="Y14" s="218"/>
      <c r="Z14" s="220">
        <v>4</v>
      </c>
      <c r="AA14" s="49">
        <v>8297301</v>
      </c>
      <c r="AB14" s="49" t="s">
        <v>170</v>
      </c>
      <c r="AC14" s="380">
        <v>196.73</v>
      </c>
      <c r="AD14" s="104" t="s">
        <v>171</v>
      </c>
      <c r="AE14" s="106">
        <v>45.5</v>
      </c>
      <c r="AF14" s="108">
        <v>1E-3</v>
      </c>
      <c r="AI14" s="83">
        <f ca="1">$L$5+B14</f>
        <v>43589.291666666664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21</v>
      </c>
      <c r="AQ14" s="81">
        <f t="shared" si="0"/>
        <v>18</v>
      </c>
      <c r="AR14" s="81">
        <f t="shared" ref="AR14:AR37" si="1">IF(O14="","",O14)</f>
        <v>4913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254</v>
      </c>
      <c r="AX14" s="81">
        <f t="shared" si="3"/>
        <v>207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746</v>
      </c>
      <c r="BC14" s="81">
        <f t="shared" ref="BC14:BC37" si="5">IF(H14="","",H14)</f>
        <v>207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8297301 196.73 bbls sold</v>
      </c>
    </row>
    <row r="15" spans="2:58" x14ac:dyDescent="0.25">
      <c r="B15" s="189">
        <f ca="1">+B14+$L$5+TIME(1,0,0)</f>
        <v>43589.333333333328</v>
      </c>
      <c r="C15" s="205"/>
      <c r="D15" s="380">
        <v>747</v>
      </c>
      <c r="E15" s="380">
        <v>44</v>
      </c>
      <c r="F15" s="380">
        <v>1.8</v>
      </c>
      <c r="G15" s="51">
        <v>249</v>
      </c>
      <c r="H15" s="206">
        <v>205</v>
      </c>
      <c r="I15" s="322"/>
      <c r="J15" s="160"/>
      <c r="K15" s="65"/>
      <c r="L15" s="49"/>
      <c r="M15" s="380"/>
      <c r="N15" s="52"/>
      <c r="O15" s="54">
        <v>4873</v>
      </c>
      <c r="P15" s="380">
        <v>20</v>
      </c>
      <c r="Q15" s="52">
        <v>17</v>
      </c>
      <c r="R15" s="23">
        <f>P15+R14</f>
        <v>41</v>
      </c>
      <c r="S15" s="24">
        <f>Q15+S14</f>
        <v>35</v>
      </c>
      <c r="T15" s="62"/>
      <c r="U15" s="62"/>
      <c r="V15" s="62"/>
      <c r="W15" s="114">
        <f t="shared" ref="W15:W37" ca="1" si="6">W14-Q15</f>
        <v>146596</v>
      </c>
      <c r="X15" s="115">
        <f ca="1">IFERROR(('Main Tab'!$D$10-W15)/'Main Tab'!$D$10,1)</f>
        <v>0.17460925183550291</v>
      </c>
      <c r="Y15" s="110"/>
      <c r="Z15" s="221">
        <v>4</v>
      </c>
      <c r="AA15" s="49">
        <v>829740</v>
      </c>
      <c r="AB15" s="49" t="s">
        <v>170</v>
      </c>
      <c r="AC15" s="380">
        <v>202.2</v>
      </c>
      <c r="AD15" s="104" t="s">
        <v>171</v>
      </c>
      <c r="AE15" s="106">
        <v>48</v>
      </c>
      <c r="AF15" s="108">
        <v>1E-3</v>
      </c>
      <c r="AI15" s="83">
        <f ca="1">B15</f>
        <v>43589.333333333328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20</v>
      </c>
      <c r="AQ15" s="81">
        <f t="shared" si="0"/>
        <v>17</v>
      </c>
      <c r="AR15" s="81">
        <f t="shared" si="1"/>
        <v>4873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249</v>
      </c>
      <c r="AX15" s="81">
        <f t="shared" si="3"/>
        <v>205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747</v>
      </c>
      <c r="BC15" s="81">
        <f t="shared" si="5"/>
        <v>205</v>
      </c>
      <c r="BD15" s="81">
        <f t="shared" ref="BD15:BD37" si="10">IF(AF15="","",AF15)</f>
        <v>1E-3</v>
      </c>
      <c r="BE15" s="81">
        <f t="shared" ref="BE15:BE37" si="11">IF(AE15="","",AE15)</f>
        <v>48</v>
      </c>
      <c r="BF15" s="84" t="str">
        <f t="shared" ref="BF15:BF37" si="12">IF(AA15&amp;AC15="","","Ticket No: "&amp;AA15&amp;" " &amp;AC15 &amp; " bbls sold")</f>
        <v>Ticket No: 829740 202.2 bbls sold</v>
      </c>
    </row>
    <row r="16" spans="2:58" x14ac:dyDescent="0.25">
      <c r="B16" s="189">
        <f ca="1">+B15+TIME(1,0,0)</f>
        <v>43589.374999999993</v>
      </c>
      <c r="C16" s="205"/>
      <c r="D16" s="380">
        <v>745</v>
      </c>
      <c r="E16" s="380">
        <v>44</v>
      </c>
      <c r="F16" s="380">
        <v>1.8</v>
      </c>
      <c r="G16" s="51">
        <v>263</v>
      </c>
      <c r="H16" s="206">
        <v>206</v>
      </c>
      <c r="I16" s="322"/>
      <c r="J16" s="160"/>
      <c r="K16" s="65"/>
      <c r="L16" s="49"/>
      <c r="M16" s="380"/>
      <c r="N16" s="52"/>
      <c r="O16" s="54">
        <v>4962</v>
      </c>
      <c r="P16" s="380">
        <v>21</v>
      </c>
      <c r="Q16" s="52">
        <v>19</v>
      </c>
      <c r="R16" s="23">
        <f t="shared" ref="R16:S31" si="13">P16+R15</f>
        <v>62</v>
      </c>
      <c r="S16" s="24">
        <f t="shared" si="13"/>
        <v>54</v>
      </c>
      <c r="T16" s="62"/>
      <c r="U16" s="62"/>
      <c r="V16" s="62"/>
      <c r="W16" s="114">
        <f t="shared" ca="1" si="6"/>
        <v>146577</v>
      </c>
      <c r="X16" s="115">
        <f ca="1">IFERROR(('Main Tab'!$D$10-W16)/'Main Tab'!$D$10,1)</f>
        <v>0.17471622899869374</v>
      </c>
      <c r="Y16" s="110"/>
      <c r="Z16" s="221">
        <v>5</v>
      </c>
      <c r="AA16" s="49"/>
      <c r="AB16" s="49"/>
      <c r="AC16" s="380"/>
      <c r="AD16" s="104"/>
      <c r="AE16" s="106"/>
      <c r="AF16" s="108"/>
      <c r="AI16" s="83">
        <f ca="1">B16</f>
        <v>43589.374999999993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21</v>
      </c>
      <c r="AQ16" s="81">
        <f t="shared" si="0"/>
        <v>19</v>
      </c>
      <c r="AR16" s="81">
        <f t="shared" si="1"/>
        <v>4962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263</v>
      </c>
      <c r="AX16" s="81">
        <f t="shared" si="3"/>
        <v>206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745</v>
      </c>
      <c r="BC16" s="81">
        <f t="shared" si="5"/>
        <v>206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43589.416666666657</v>
      </c>
      <c r="C17" s="205"/>
      <c r="D17" s="380">
        <v>749</v>
      </c>
      <c r="E17" s="380">
        <v>44</v>
      </c>
      <c r="F17" s="380">
        <v>1.8</v>
      </c>
      <c r="G17" s="51">
        <v>257</v>
      </c>
      <c r="H17" s="206">
        <v>204</v>
      </c>
      <c r="I17" s="322"/>
      <c r="J17" s="160"/>
      <c r="K17" s="65"/>
      <c r="L17" s="49"/>
      <c r="M17" s="380"/>
      <c r="N17" s="52"/>
      <c r="O17" s="54">
        <v>4697</v>
      </c>
      <c r="P17" s="380">
        <v>21</v>
      </c>
      <c r="Q17" s="52">
        <v>19</v>
      </c>
      <c r="R17" s="23">
        <f t="shared" si="13"/>
        <v>83</v>
      </c>
      <c r="S17" s="24">
        <f>Q17+S16</f>
        <v>73</v>
      </c>
      <c r="T17" s="62"/>
      <c r="U17" s="172"/>
      <c r="V17" s="62"/>
      <c r="W17" s="114">
        <f t="shared" ca="1" si="6"/>
        <v>146558</v>
      </c>
      <c r="X17" s="115">
        <f ca="1">IFERROR(('Main Tab'!$D$10-W17)/'Main Tab'!$D$10,1)</f>
        <v>0.1748232061618846</v>
      </c>
      <c r="Y17" s="110"/>
      <c r="Z17" s="221">
        <v>4</v>
      </c>
      <c r="AA17" s="49"/>
      <c r="AB17" s="49"/>
      <c r="AC17" s="380"/>
      <c r="AD17" s="104"/>
      <c r="AE17" s="106"/>
      <c r="AF17" s="108"/>
      <c r="AI17" s="83">
        <f t="shared" ref="AI17:AI37" ca="1" si="15">B17</f>
        <v>43589.416666666657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21</v>
      </c>
      <c r="AQ17" s="81">
        <f t="shared" si="0"/>
        <v>19</v>
      </c>
      <c r="AR17" s="81">
        <f t="shared" si="1"/>
        <v>4697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257</v>
      </c>
      <c r="AX17" s="81">
        <f t="shared" si="3"/>
        <v>204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749</v>
      </c>
      <c r="BC17" s="81">
        <f t="shared" si="5"/>
        <v>204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43589.458333333321</v>
      </c>
      <c r="C18" s="205"/>
      <c r="D18" s="380">
        <v>753</v>
      </c>
      <c r="E18" s="51">
        <v>44</v>
      </c>
      <c r="F18" s="380">
        <v>1.8</v>
      </c>
      <c r="G18" s="51">
        <v>250</v>
      </c>
      <c r="H18" s="206">
        <v>203</v>
      </c>
      <c r="I18" s="322"/>
      <c r="J18" s="160"/>
      <c r="K18" s="65"/>
      <c r="L18" s="49"/>
      <c r="M18" s="380"/>
      <c r="N18" s="52"/>
      <c r="O18" s="54">
        <v>4786</v>
      </c>
      <c r="P18" s="380">
        <v>22</v>
      </c>
      <c r="Q18" s="52">
        <v>18</v>
      </c>
      <c r="R18" s="23">
        <f t="shared" si="13"/>
        <v>105</v>
      </c>
      <c r="S18" s="24">
        <f t="shared" si="13"/>
        <v>91</v>
      </c>
      <c r="T18" s="62"/>
      <c r="U18" s="62"/>
      <c r="V18" s="62"/>
      <c r="W18" s="114">
        <f t="shared" ca="1" si="6"/>
        <v>146540</v>
      </c>
      <c r="X18" s="115">
        <f ca="1">IFERROR(('Main Tab'!$D$10-W18)/'Main Tab'!$D$10,1)</f>
        <v>0.17492455294806541</v>
      </c>
      <c r="Y18" s="110"/>
      <c r="Z18" s="221">
        <v>4</v>
      </c>
      <c r="AA18" s="49"/>
      <c r="AB18" s="49"/>
      <c r="AC18" s="380"/>
      <c r="AD18" s="104"/>
      <c r="AE18" s="106"/>
      <c r="AF18" s="108"/>
      <c r="AI18" s="83">
        <f t="shared" ca="1" si="15"/>
        <v>43589.458333333321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22</v>
      </c>
      <c r="AQ18" s="81">
        <f t="shared" si="0"/>
        <v>18</v>
      </c>
      <c r="AR18" s="81">
        <f t="shared" si="1"/>
        <v>4786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250</v>
      </c>
      <c r="AX18" s="81">
        <f t="shared" si="3"/>
        <v>203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753</v>
      </c>
      <c r="BC18" s="81">
        <f t="shared" si="5"/>
        <v>203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43589.499999999985</v>
      </c>
      <c r="C19" s="205"/>
      <c r="D19" s="380">
        <v>761</v>
      </c>
      <c r="E19" s="51">
        <v>44</v>
      </c>
      <c r="F19" s="380">
        <v>1.8</v>
      </c>
      <c r="G19" s="51">
        <v>257</v>
      </c>
      <c r="H19" s="206">
        <v>204</v>
      </c>
      <c r="I19" s="322"/>
      <c r="J19" s="160"/>
      <c r="K19" s="65"/>
      <c r="L19" s="49"/>
      <c r="M19" s="380"/>
      <c r="N19" s="52"/>
      <c r="O19" s="54">
        <v>4880</v>
      </c>
      <c r="P19" s="380">
        <v>21</v>
      </c>
      <c r="Q19" s="52">
        <v>19</v>
      </c>
      <c r="R19" s="23">
        <f t="shared" si="13"/>
        <v>126</v>
      </c>
      <c r="S19" s="24">
        <f t="shared" si="13"/>
        <v>110</v>
      </c>
      <c r="T19" s="62"/>
      <c r="U19" s="62"/>
      <c r="V19" s="62"/>
      <c r="W19" s="114">
        <f t="shared" ca="1" si="6"/>
        <v>146521</v>
      </c>
      <c r="X19" s="115">
        <f ca="1">IFERROR(('Main Tab'!$D$10-W19)/'Main Tab'!$D$10,1)</f>
        <v>0.17503153011125624</v>
      </c>
      <c r="Y19" s="110"/>
      <c r="Z19" s="221">
        <v>4</v>
      </c>
      <c r="AA19" s="49"/>
      <c r="AB19" s="49"/>
      <c r="AC19" s="380"/>
      <c r="AD19" s="104"/>
      <c r="AE19" s="106"/>
      <c r="AF19" s="108"/>
      <c r="AI19" s="83">
        <f t="shared" ca="1" si="15"/>
        <v>43589.499999999985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21</v>
      </c>
      <c r="AQ19" s="81">
        <f t="shared" si="0"/>
        <v>19</v>
      </c>
      <c r="AR19" s="81">
        <f t="shared" si="1"/>
        <v>4880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257</v>
      </c>
      <c r="AX19" s="81">
        <f t="shared" si="3"/>
        <v>204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761</v>
      </c>
      <c r="BC19" s="81">
        <f t="shared" si="5"/>
        <v>204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43589.54166666665</v>
      </c>
      <c r="C20" s="205"/>
      <c r="D20" s="380">
        <v>754</v>
      </c>
      <c r="E20" s="51">
        <v>44</v>
      </c>
      <c r="F20" s="380">
        <v>1.8</v>
      </c>
      <c r="G20" s="51">
        <v>261</v>
      </c>
      <c r="H20" s="206">
        <v>205</v>
      </c>
      <c r="I20" s="322"/>
      <c r="J20" s="160"/>
      <c r="K20" s="65"/>
      <c r="L20" s="49"/>
      <c r="M20" s="380"/>
      <c r="N20" s="52"/>
      <c r="O20" s="54">
        <v>4812</v>
      </c>
      <c r="P20" s="380">
        <v>22</v>
      </c>
      <c r="Q20" s="52">
        <v>20</v>
      </c>
      <c r="R20" s="23">
        <f t="shared" si="13"/>
        <v>148</v>
      </c>
      <c r="S20" s="24">
        <f t="shared" si="13"/>
        <v>130</v>
      </c>
      <c r="T20" s="62"/>
      <c r="U20" s="62"/>
      <c r="V20" s="62"/>
      <c r="W20" s="114">
        <f t="shared" ca="1" si="6"/>
        <v>146501</v>
      </c>
      <c r="X20" s="115">
        <f ca="1">IFERROR(('Main Tab'!$D$10-W20)/'Main Tab'!$D$10,1)</f>
        <v>0.17514413765145714</v>
      </c>
      <c r="Y20" s="110"/>
      <c r="Z20" s="221">
        <v>4</v>
      </c>
      <c r="AA20" s="49"/>
      <c r="AB20" s="49"/>
      <c r="AC20" s="380"/>
      <c r="AD20" s="104"/>
      <c r="AE20" s="106"/>
      <c r="AF20" s="108"/>
      <c r="AI20" s="83">
        <f t="shared" ca="1" si="15"/>
        <v>43589.54166666665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22</v>
      </c>
      <c r="AQ20" s="81">
        <f t="shared" si="0"/>
        <v>20</v>
      </c>
      <c r="AR20" s="81">
        <f t="shared" si="1"/>
        <v>4812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261</v>
      </c>
      <c r="AX20" s="81">
        <f t="shared" si="3"/>
        <v>205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754</v>
      </c>
      <c r="BC20" s="81">
        <f t="shared" si="5"/>
        <v>205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43589.583333333314</v>
      </c>
      <c r="C21" s="205"/>
      <c r="D21" s="380">
        <v>750</v>
      </c>
      <c r="E21" s="51">
        <v>44</v>
      </c>
      <c r="F21" s="380">
        <v>1.8</v>
      </c>
      <c r="G21" s="51">
        <v>254</v>
      </c>
      <c r="H21" s="206">
        <v>204</v>
      </c>
      <c r="I21" s="322"/>
      <c r="J21" s="160"/>
      <c r="K21" s="65"/>
      <c r="L21" s="49"/>
      <c r="M21" s="380"/>
      <c r="N21" s="52"/>
      <c r="O21" s="54">
        <v>4799</v>
      </c>
      <c r="P21" s="380">
        <v>20</v>
      </c>
      <c r="Q21" s="52">
        <v>18</v>
      </c>
      <c r="R21" s="23">
        <f t="shared" si="13"/>
        <v>168</v>
      </c>
      <c r="S21" s="24">
        <f t="shared" si="13"/>
        <v>148</v>
      </c>
      <c r="T21" s="62"/>
      <c r="U21" s="62"/>
      <c r="V21" s="62"/>
      <c r="W21" s="114">
        <f t="shared" ca="1" si="6"/>
        <v>146483</v>
      </c>
      <c r="X21" s="115">
        <f ca="1">IFERROR(('Main Tab'!$D$10-W21)/'Main Tab'!$D$10,1)</f>
        <v>0.17524548443763793</v>
      </c>
      <c r="Y21" s="110"/>
      <c r="Z21" s="221">
        <v>4</v>
      </c>
      <c r="AA21" s="49"/>
      <c r="AB21" s="49"/>
      <c r="AC21" s="380"/>
      <c r="AD21" s="104"/>
      <c r="AE21" s="106"/>
      <c r="AF21" s="108"/>
      <c r="AI21" s="83">
        <f t="shared" ca="1" si="15"/>
        <v>43589.583333333314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20</v>
      </c>
      <c r="AQ21" s="81">
        <f t="shared" si="0"/>
        <v>18</v>
      </c>
      <c r="AR21" s="81">
        <f t="shared" si="1"/>
        <v>4799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254</v>
      </c>
      <c r="AX21" s="81">
        <f t="shared" si="3"/>
        <v>204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750</v>
      </c>
      <c r="BC21" s="81">
        <f t="shared" si="5"/>
        <v>204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43589.624999999978</v>
      </c>
      <c r="C22" s="205"/>
      <c r="D22" s="380">
        <v>741</v>
      </c>
      <c r="E22" s="51">
        <v>44</v>
      </c>
      <c r="F22" s="380">
        <v>1.8</v>
      </c>
      <c r="G22" s="51">
        <v>259</v>
      </c>
      <c r="H22" s="206">
        <v>206</v>
      </c>
      <c r="I22" s="322"/>
      <c r="J22" s="160"/>
      <c r="K22" s="65"/>
      <c r="L22" s="49"/>
      <c r="M22" s="380"/>
      <c r="N22" s="52"/>
      <c r="O22" s="54">
        <v>4782</v>
      </c>
      <c r="P22" s="380">
        <v>22</v>
      </c>
      <c r="Q22" s="52">
        <v>18</v>
      </c>
      <c r="R22" s="23">
        <f t="shared" si="13"/>
        <v>190</v>
      </c>
      <c r="S22" s="24">
        <f t="shared" si="13"/>
        <v>166</v>
      </c>
      <c r="T22" s="62"/>
      <c r="U22" s="62"/>
      <c r="V22" s="62"/>
      <c r="W22" s="114">
        <f t="shared" ca="1" si="6"/>
        <v>146465</v>
      </c>
      <c r="X22" s="115">
        <f ca="1">IFERROR(('Main Tab'!$D$10-W22)/'Main Tab'!$D$10,1)</f>
        <v>0.17534683122381875</v>
      </c>
      <c r="Y22" s="110"/>
      <c r="Z22" s="221">
        <v>5</v>
      </c>
      <c r="AA22" s="49"/>
      <c r="AB22" s="49"/>
      <c r="AC22" s="380"/>
      <c r="AD22" s="104"/>
      <c r="AE22" s="106"/>
      <c r="AF22" s="108"/>
      <c r="AI22" s="83">
        <f t="shared" ca="1" si="15"/>
        <v>43589.624999999978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22</v>
      </c>
      <c r="AQ22" s="81">
        <f t="shared" si="0"/>
        <v>18</v>
      </c>
      <c r="AR22" s="81">
        <f t="shared" si="1"/>
        <v>4782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259</v>
      </c>
      <c r="AX22" s="81">
        <f t="shared" si="3"/>
        <v>206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741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43589.666666666642</v>
      </c>
      <c r="C23" s="205"/>
      <c r="D23" s="380">
        <v>742</v>
      </c>
      <c r="E23" s="51">
        <v>44</v>
      </c>
      <c r="F23" s="380">
        <v>1.8</v>
      </c>
      <c r="G23" s="51">
        <v>250</v>
      </c>
      <c r="H23" s="206">
        <v>208</v>
      </c>
      <c r="I23" s="322"/>
      <c r="J23" s="160"/>
      <c r="K23" s="65"/>
      <c r="L23" s="49"/>
      <c r="M23" s="380"/>
      <c r="N23" s="52"/>
      <c r="O23" s="54">
        <v>4849</v>
      </c>
      <c r="P23" s="380">
        <v>22</v>
      </c>
      <c r="Q23" s="52">
        <v>19</v>
      </c>
      <c r="R23" s="23">
        <f t="shared" si="13"/>
        <v>212</v>
      </c>
      <c r="S23" s="24">
        <f t="shared" si="13"/>
        <v>185</v>
      </c>
      <c r="T23" s="62"/>
      <c r="U23" s="62"/>
      <c r="V23" s="62"/>
      <c r="W23" s="114">
        <f t="shared" ca="1" si="6"/>
        <v>146446</v>
      </c>
      <c r="X23" s="115">
        <f ca="1">IFERROR(('Main Tab'!$D$10-W23)/'Main Tab'!$D$10,1)</f>
        <v>0.17545380838700961</v>
      </c>
      <c r="Y23" s="110"/>
      <c r="Z23" s="221">
        <v>4</v>
      </c>
      <c r="AA23" s="49"/>
      <c r="AB23" s="49"/>
      <c r="AC23" s="380"/>
      <c r="AD23" s="104"/>
      <c r="AE23" s="106"/>
      <c r="AF23" s="108"/>
      <c r="AI23" s="83">
        <f t="shared" ca="1" si="15"/>
        <v>43589.666666666642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22</v>
      </c>
      <c r="AQ23" s="81">
        <f t="shared" si="0"/>
        <v>19</v>
      </c>
      <c r="AR23" s="81">
        <f t="shared" si="1"/>
        <v>4849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250</v>
      </c>
      <c r="AX23" s="81">
        <f t="shared" si="3"/>
        <v>208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742</v>
      </c>
      <c r="BC23" s="81">
        <f t="shared" si="5"/>
        <v>208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43589.708333333307</v>
      </c>
      <c r="C24" s="205"/>
      <c r="D24" s="380">
        <v>743</v>
      </c>
      <c r="E24" s="51">
        <v>44</v>
      </c>
      <c r="F24" s="380">
        <v>1.8</v>
      </c>
      <c r="G24" s="51">
        <v>242</v>
      </c>
      <c r="H24" s="206">
        <v>207</v>
      </c>
      <c r="I24" s="322"/>
      <c r="J24" s="160"/>
      <c r="K24" s="65"/>
      <c r="L24" s="49"/>
      <c r="M24" s="380"/>
      <c r="N24" s="52"/>
      <c r="O24" s="54">
        <v>4750</v>
      </c>
      <c r="P24" s="380">
        <v>21</v>
      </c>
      <c r="Q24" s="52">
        <v>20</v>
      </c>
      <c r="R24" s="23">
        <f t="shared" si="13"/>
        <v>233</v>
      </c>
      <c r="S24" s="24">
        <f t="shared" si="13"/>
        <v>205</v>
      </c>
      <c r="T24" s="62"/>
      <c r="U24" s="62"/>
      <c r="V24" s="62"/>
      <c r="W24" s="114">
        <f t="shared" ca="1" si="6"/>
        <v>146426</v>
      </c>
      <c r="X24" s="115">
        <f ca="1">IFERROR(('Main Tab'!$D$10-W24)/'Main Tab'!$D$10,1)</f>
        <v>0.17556641592721048</v>
      </c>
      <c r="Y24" s="110"/>
      <c r="Z24" s="221">
        <v>5</v>
      </c>
      <c r="AA24" s="49"/>
      <c r="AB24" s="49"/>
      <c r="AC24" s="380"/>
      <c r="AD24" s="104"/>
      <c r="AE24" s="106"/>
      <c r="AF24" s="108"/>
      <c r="AI24" s="83">
        <f t="shared" ca="1" si="15"/>
        <v>43589.708333333307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21</v>
      </c>
      <c r="AQ24" s="81">
        <f t="shared" si="0"/>
        <v>20</v>
      </c>
      <c r="AR24" s="81">
        <f t="shared" si="1"/>
        <v>4750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242</v>
      </c>
      <c r="AX24" s="81">
        <f t="shared" si="3"/>
        <v>207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743</v>
      </c>
      <c r="BC24" s="81">
        <f t="shared" si="5"/>
        <v>207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43589.749999999971</v>
      </c>
      <c r="C25" s="205"/>
      <c r="D25" s="380">
        <v>744</v>
      </c>
      <c r="E25" s="51">
        <v>44</v>
      </c>
      <c r="F25" s="380">
        <v>1.8</v>
      </c>
      <c r="G25" s="51">
        <v>240</v>
      </c>
      <c r="H25" s="206">
        <v>207</v>
      </c>
      <c r="I25" s="322"/>
      <c r="J25" s="160"/>
      <c r="K25" s="65"/>
      <c r="L25" s="49"/>
      <c r="M25" s="380"/>
      <c r="N25" s="52"/>
      <c r="O25" s="54">
        <v>4722</v>
      </c>
      <c r="P25" s="380">
        <v>22</v>
      </c>
      <c r="Q25" s="52">
        <v>18</v>
      </c>
      <c r="R25" s="23">
        <f t="shared" si="13"/>
        <v>255</v>
      </c>
      <c r="S25" s="24">
        <f t="shared" si="13"/>
        <v>223</v>
      </c>
      <c r="T25" s="62"/>
      <c r="U25" s="62"/>
      <c r="V25" s="62"/>
      <c r="W25" s="114">
        <f t="shared" ca="1" si="6"/>
        <v>146408</v>
      </c>
      <c r="X25" s="115">
        <f ca="1">IFERROR(('Main Tab'!$D$10-W25)/'Main Tab'!$D$10,1)</f>
        <v>0.1756677627133913</v>
      </c>
      <c r="Y25" s="110"/>
      <c r="Z25" s="221">
        <v>4</v>
      </c>
      <c r="AA25" s="49"/>
      <c r="AB25" s="49"/>
      <c r="AC25" s="380"/>
      <c r="AD25" s="104"/>
      <c r="AE25" s="106"/>
      <c r="AF25" s="108"/>
      <c r="AI25" s="83">
        <f t="shared" ca="1" si="15"/>
        <v>43589.749999999971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22</v>
      </c>
      <c r="AQ25" s="81">
        <f t="shared" si="0"/>
        <v>18</v>
      </c>
      <c r="AR25" s="81">
        <f t="shared" si="1"/>
        <v>4722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240</v>
      </c>
      <c r="AX25" s="81">
        <f t="shared" si="3"/>
        <v>207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744</v>
      </c>
      <c r="BC25" s="81">
        <f t="shared" si="5"/>
        <v>207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43589.791666666635</v>
      </c>
      <c r="C26" s="205"/>
      <c r="D26" s="380">
        <v>743</v>
      </c>
      <c r="E26" s="51">
        <v>44</v>
      </c>
      <c r="F26" s="380">
        <v>1.8</v>
      </c>
      <c r="G26" s="51">
        <v>248</v>
      </c>
      <c r="H26" s="206">
        <v>211</v>
      </c>
      <c r="I26" s="322"/>
      <c r="J26" s="160"/>
      <c r="K26" s="65"/>
      <c r="L26" s="49"/>
      <c r="M26" s="380"/>
      <c r="N26" s="52"/>
      <c r="O26" s="54">
        <v>4873</v>
      </c>
      <c r="P26" s="380">
        <v>20</v>
      </c>
      <c r="Q26" s="52">
        <v>19</v>
      </c>
      <c r="R26" s="23">
        <f t="shared" si="13"/>
        <v>275</v>
      </c>
      <c r="S26" s="24">
        <f t="shared" si="13"/>
        <v>242</v>
      </c>
      <c r="T26" s="62"/>
      <c r="U26" s="62"/>
      <c r="V26" s="62"/>
      <c r="W26" s="114">
        <f t="shared" ca="1" si="6"/>
        <v>146389</v>
      </c>
      <c r="X26" s="115">
        <f ca="1">IFERROR(('Main Tab'!$D$10-W26)/'Main Tab'!$D$10,1)</f>
        <v>0.17577473987658213</v>
      </c>
      <c r="Y26" s="110"/>
      <c r="Z26" s="221">
        <v>5</v>
      </c>
      <c r="AA26" s="49"/>
      <c r="AB26" s="49"/>
      <c r="AC26" s="380"/>
      <c r="AD26" s="104"/>
      <c r="AE26" s="106"/>
      <c r="AF26" s="108"/>
      <c r="AI26" s="83">
        <f t="shared" ca="1" si="15"/>
        <v>43589.791666666635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20</v>
      </c>
      <c r="AQ26" s="81">
        <f t="shared" si="0"/>
        <v>19</v>
      </c>
      <c r="AR26" s="81">
        <f t="shared" si="1"/>
        <v>4873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248</v>
      </c>
      <c r="AX26" s="81">
        <f t="shared" si="3"/>
        <v>211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743</v>
      </c>
      <c r="BC26" s="81">
        <f t="shared" si="5"/>
        <v>211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43589.833333333299</v>
      </c>
      <c r="C27" s="205"/>
      <c r="D27" s="380">
        <v>743</v>
      </c>
      <c r="E27" s="51">
        <v>44</v>
      </c>
      <c r="F27" s="380">
        <v>1.8</v>
      </c>
      <c r="G27" s="51">
        <v>256</v>
      </c>
      <c r="H27" s="206">
        <v>212</v>
      </c>
      <c r="I27" s="322"/>
      <c r="J27" s="160"/>
      <c r="K27" s="65"/>
      <c r="L27" s="49"/>
      <c r="M27" s="380"/>
      <c r="N27" s="52"/>
      <c r="O27" s="54">
        <v>4951</v>
      </c>
      <c r="P27" s="380">
        <v>22</v>
      </c>
      <c r="Q27" s="52">
        <v>18</v>
      </c>
      <c r="R27" s="23">
        <f t="shared" si="13"/>
        <v>297</v>
      </c>
      <c r="S27" s="24">
        <f t="shared" si="13"/>
        <v>260</v>
      </c>
      <c r="T27" s="62"/>
      <c r="U27" s="62"/>
      <c r="V27" s="62"/>
      <c r="W27" s="114">
        <f t="shared" ca="1" si="6"/>
        <v>146371</v>
      </c>
      <c r="X27" s="115">
        <f ca="1">IFERROR(('Main Tab'!$D$10-W27)/'Main Tab'!$D$10,1)</f>
        <v>0.17587608666276294</v>
      </c>
      <c r="Y27" s="110"/>
      <c r="Z27" s="221">
        <v>4</v>
      </c>
      <c r="AA27" s="49"/>
      <c r="AB27" s="49"/>
      <c r="AC27" s="380"/>
      <c r="AD27" s="104"/>
      <c r="AE27" s="106"/>
      <c r="AF27" s="108"/>
      <c r="AI27" s="83">
        <f t="shared" ca="1" si="15"/>
        <v>43589.833333333299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22</v>
      </c>
      <c r="AQ27" s="81">
        <f t="shared" si="0"/>
        <v>18</v>
      </c>
      <c r="AR27" s="81">
        <f t="shared" si="1"/>
        <v>4951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256</v>
      </c>
      <c r="AX27" s="81">
        <f t="shared" si="3"/>
        <v>212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743</v>
      </c>
      <c r="BC27" s="81">
        <f t="shared" si="5"/>
        <v>212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43589.874999999964</v>
      </c>
      <c r="C28" s="205"/>
      <c r="D28" s="380">
        <v>739</v>
      </c>
      <c r="E28" s="51">
        <v>44</v>
      </c>
      <c r="F28" s="380">
        <v>1.8</v>
      </c>
      <c r="G28" s="51">
        <v>237</v>
      </c>
      <c r="H28" s="206">
        <v>210</v>
      </c>
      <c r="I28" s="322"/>
      <c r="J28" s="160"/>
      <c r="K28" s="65"/>
      <c r="L28" s="49"/>
      <c r="M28" s="380"/>
      <c r="N28" s="52"/>
      <c r="O28" s="54">
        <v>4710</v>
      </c>
      <c r="P28" s="380">
        <v>20</v>
      </c>
      <c r="Q28" s="52">
        <v>18</v>
      </c>
      <c r="R28" s="23">
        <f t="shared" si="13"/>
        <v>317</v>
      </c>
      <c r="S28" s="24">
        <f t="shared" si="13"/>
        <v>278</v>
      </c>
      <c r="T28" s="62"/>
      <c r="U28" s="62"/>
      <c r="V28" s="62"/>
      <c r="W28" s="114">
        <f t="shared" ca="1" si="6"/>
        <v>146353</v>
      </c>
      <c r="X28" s="115">
        <f ca="1">IFERROR(('Main Tab'!$D$10-W28)/'Main Tab'!$D$10,1)</f>
        <v>0.17597743344894373</v>
      </c>
      <c r="Y28" s="110"/>
      <c r="Z28" s="221">
        <v>5</v>
      </c>
      <c r="AA28" s="49"/>
      <c r="AB28" s="49"/>
      <c r="AC28" s="380"/>
      <c r="AD28" s="104"/>
      <c r="AE28" s="106"/>
      <c r="AF28" s="108"/>
      <c r="AI28" s="83">
        <f t="shared" ca="1" si="15"/>
        <v>43589.874999999964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20</v>
      </c>
      <c r="AQ28" s="81">
        <f t="shared" si="0"/>
        <v>18</v>
      </c>
      <c r="AR28" s="81">
        <f t="shared" si="1"/>
        <v>4710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237</v>
      </c>
      <c r="AX28" s="81">
        <f t="shared" si="3"/>
        <v>210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739</v>
      </c>
      <c r="BC28" s="81">
        <f t="shared" si="5"/>
        <v>210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43589.916666666628</v>
      </c>
      <c r="C29" s="205"/>
      <c r="D29" s="380">
        <v>735</v>
      </c>
      <c r="E29" s="51">
        <v>44</v>
      </c>
      <c r="F29" s="380">
        <v>1.8</v>
      </c>
      <c r="G29" s="51">
        <v>242</v>
      </c>
      <c r="H29" s="206">
        <v>208</v>
      </c>
      <c r="I29" s="322"/>
      <c r="J29" s="160"/>
      <c r="K29" s="65"/>
      <c r="L29" s="49"/>
      <c r="M29" s="380"/>
      <c r="N29" s="52"/>
      <c r="O29" s="54">
        <v>4776</v>
      </c>
      <c r="P29" s="380">
        <v>21</v>
      </c>
      <c r="Q29" s="52">
        <v>16</v>
      </c>
      <c r="R29" s="23">
        <f t="shared" si="13"/>
        <v>338</v>
      </c>
      <c r="S29" s="24">
        <f t="shared" si="13"/>
        <v>294</v>
      </c>
      <c r="T29" s="62"/>
      <c r="U29" s="62"/>
      <c r="V29" s="62"/>
      <c r="W29" s="114">
        <f t="shared" ca="1" si="6"/>
        <v>146337</v>
      </c>
      <c r="X29" s="115">
        <f ca="1">IFERROR(('Main Tab'!$D$10-W29)/'Main Tab'!$D$10,1)</f>
        <v>0.17606751948110447</v>
      </c>
      <c r="Y29" s="110"/>
      <c r="Z29" s="221">
        <v>4</v>
      </c>
      <c r="AA29" s="49">
        <v>8306401</v>
      </c>
      <c r="AB29" s="49" t="s">
        <v>170</v>
      </c>
      <c r="AC29" s="380">
        <v>232.75</v>
      </c>
      <c r="AD29" s="104" t="s">
        <v>171</v>
      </c>
      <c r="AE29" s="106">
        <v>48.1</v>
      </c>
      <c r="AF29" s="108">
        <v>2E-3</v>
      </c>
      <c r="AI29" s="83">
        <f t="shared" ca="1" si="15"/>
        <v>43589.916666666628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21</v>
      </c>
      <c r="AQ29" s="81">
        <f t="shared" si="0"/>
        <v>16</v>
      </c>
      <c r="AR29" s="81">
        <f t="shared" si="1"/>
        <v>4776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242</v>
      </c>
      <c r="AX29" s="81">
        <f t="shared" si="3"/>
        <v>208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735</v>
      </c>
      <c r="BC29" s="81">
        <f t="shared" si="5"/>
        <v>208</v>
      </c>
      <c r="BD29" s="81">
        <f t="shared" si="10"/>
        <v>2E-3</v>
      </c>
      <c r="BE29" s="81">
        <f t="shared" si="11"/>
        <v>48.1</v>
      </c>
      <c r="BF29" s="84" t="str">
        <f t="shared" si="12"/>
        <v>Ticket No: 8306401 232.75 bbls sold</v>
      </c>
    </row>
    <row r="30" spans="2:58" x14ac:dyDescent="0.25">
      <c r="B30" s="189">
        <f t="shared" ca="1" si="14"/>
        <v>43589.958333333292</v>
      </c>
      <c r="C30" s="205"/>
      <c r="D30" s="380">
        <v>732</v>
      </c>
      <c r="E30" s="51">
        <v>44</v>
      </c>
      <c r="F30" s="380">
        <v>1.8</v>
      </c>
      <c r="G30" s="51">
        <v>230</v>
      </c>
      <c r="H30" s="206">
        <v>208</v>
      </c>
      <c r="I30" s="322"/>
      <c r="J30" s="160"/>
      <c r="K30" s="65"/>
      <c r="L30" s="49"/>
      <c r="M30" s="380"/>
      <c r="N30" s="52"/>
      <c r="O30" s="54">
        <v>4701</v>
      </c>
      <c r="P30" s="380">
        <v>20</v>
      </c>
      <c r="Q30" s="52">
        <v>17</v>
      </c>
      <c r="R30" s="23">
        <f t="shared" si="13"/>
        <v>358</v>
      </c>
      <c r="S30" s="24">
        <f t="shared" si="13"/>
        <v>311</v>
      </c>
      <c r="T30" s="62"/>
      <c r="U30" s="62"/>
      <c r="V30" s="62"/>
      <c r="W30" s="114">
        <f t="shared" ca="1" si="6"/>
        <v>146320</v>
      </c>
      <c r="X30" s="115">
        <f ca="1">IFERROR(('Main Tab'!$D$10-W30)/'Main Tab'!$D$10,1)</f>
        <v>0.17616323589027522</v>
      </c>
      <c r="Y30" s="110"/>
      <c r="Z30" s="221">
        <v>4</v>
      </c>
      <c r="AA30" s="49"/>
      <c r="AB30" s="49"/>
      <c r="AC30" s="380"/>
      <c r="AD30" s="104"/>
      <c r="AE30" s="106"/>
      <c r="AF30" s="108"/>
      <c r="AI30" s="83">
        <f t="shared" ca="1" si="15"/>
        <v>43589.958333333292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20</v>
      </c>
      <c r="AQ30" s="81">
        <f t="shared" si="0"/>
        <v>17</v>
      </c>
      <c r="AR30" s="81">
        <f t="shared" si="1"/>
        <v>4701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230</v>
      </c>
      <c r="AX30" s="81">
        <f t="shared" si="3"/>
        <v>208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732</v>
      </c>
      <c r="BC30" s="81">
        <f t="shared" si="5"/>
        <v>208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43589.999999999956</v>
      </c>
      <c r="C31" s="205"/>
      <c r="D31" s="380">
        <v>730</v>
      </c>
      <c r="E31" s="51">
        <v>44</v>
      </c>
      <c r="F31" s="380">
        <v>1.8</v>
      </c>
      <c r="G31" s="51">
        <v>225</v>
      </c>
      <c r="H31" s="206">
        <v>207</v>
      </c>
      <c r="I31" s="322"/>
      <c r="J31" s="160"/>
      <c r="K31" s="65"/>
      <c r="L31" s="49"/>
      <c r="M31" s="380"/>
      <c r="N31" s="52"/>
      <c r="O31" s="54">
        <v>4645</v>
      </c>
      <c r="P31" s="380">
        <v>22</v>
      </c>
      <c r="Q31" s="52">
        <v>16</v>
      </c>
      <c r="R31" s="23">
        <f t="shared" si="13"/>
        <v>380</v>
      </c>
      <c r="S31" s="24">
        <f t="shared" si="13"/>
        <v>327</v>
      </c>
      <c r="T31" s="62"/>
      <c r="U31" s="62"/>
      <c r="V31" s="62"/>
      <c r="W31" s="114">
        <f t="shared" ca="1" si="6"/>
        <v>146304</v>
      </c>
      <c r="X31" s="115">
        <f ca="1">IFERROR(('Main Tab'!$D$10-W31)/'Main Tab'!$D$10,1)</f>
        <v>0.17625332192243592</v>
      </c>
      <c r="Y31" s="110"/>
      <c r="Z31" s="221">
        <v>4</v>
      </c>
      <c r="AA31" s="49"/>
      <c r="AB31" s="49"/>
      <c r="AC31" s="380"/>
      <c r="AD31" s="104"/>
      <c r="AE31" s="106"/>
      <c r="AF31" s="108"/>
      <c r="AI31" s="83">
        <f t="shared" ca="1" si="15"/>
        <v>43589.999999999956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22</v>
      </c>
      <c r="AQ31" s="81">
        <f t="shared" si="0"/>
        <v>16</v>
      </c>
      <c r="AR31" s="81">
        <f t="shared" si="1"/>
        <v>4645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225</v>
      </c>
      <c r="AX31" s="81">
        <f t="shared" si="3"/>
        <v>207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730</v>
      </c>
      <c r="BC31" s="81">
        <f t="shared" si="5"/>
        <v>207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43590.041666666621</v>
      </c>
      <c r="C32" s="205"/>
      <c r="D32" s="380">
        <v>728</v>
      </c>
      <c r="E32" s="51">
        <v>44</v>
      </c>
      <c r="F32" s="380">
        <v>1.8</v>
      </c>
      <c r="G32" s="51">
        <v>229</v>
      </c>
      <c r="H32" s="206">
        <v>207</v>
      </c>
      <c r="I32" s="322"/>
      <c r="J32" s="160"/>
      <c r="K32" s="65"/>
      <c r="L32" s="49"/>
      <c r="M32" s="380"/>
      <c r="N32" s="52"/>
      <c r="O32" s="54">
        <v>4787</v>
      </c>
      <c r="P32" s="380">
        <v>20</v>
      </c>
      <c r="Q32" s="52">
        <v>18</v>
      </c>
      <c r="R32" s="23">
        <f t="shared" ref="R32:S37" si="16">P32+R31</f>
        <v>400</v>
      </c>
      <c r="S32" s="24">
        <f t="shared" si="16"/>
        <v>345</v>
      </c>
      <c r="T32" s="62"/>
      <c r="U32" s="62"/>
      <c r="V32" s="62"/>
      <c r="W32" s="114">
        <f t="shared" ca="1" si="6"/>
        <v>146286</v>
      </c>
      <c r="X32" s="115">
        <f ca="1">IFERROR(('Main Tab'!$D$10-W32)/'Main Tab'!$D$10,1)</f>
        <v>0.17635466870861674</v>
      </c>
      <c r="Y32" s="110"/>
      <c r="Z32" s="221">
        <v>4</v>
      </c>
      <c r="AA32" s="49"/>
      <c r="AB32" s="49"/>
      <c r="AC32" s="380"/>
      <c r="AD32" s="104"/>
      <c r="AE32" s="106"/>
      <c r="AF32" s="108"/>
      <c r="AI32" s="83">
        <f t="shared" ca="1" si="15"/>
        <v>43590.041666666621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20</v>
      </c>
      <c r="AQ32" s="81">
        <f t="shared" si="0"/>
        <v>18</v>
      </c>
      <c r="AR32" s="81">
        <f t="shared" si="1"/>
        <v>4787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229</v>
      </c>
      <c r="AX32" s="81">
        <f t="shared" si="3"/>
        <v>207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728</v>
      </c>
      <c r="BC32" s="81">
        <f t="shared" si="5"/>
        <v>207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43590.083333333285</v>
      </c>
      <c r="C33" s="205"/>
      <c r="D33" s="380">
        <v>726</v>
      </c>
      <c r="E33" s="51">
        <v>44</v>
      </c>
      <c r="F33" s="380">
        <v>1.8</v>
      </c>
      <c r="G33" s="51">
        <v>238</v>
      </c>
      <c r="H33" s="206">
        <v>207</v>
      </c>
      <c r="I33" s="322"/>
      <c r="J33" s="160"/>
      <c r="K33" s="65"/>
      <c r="L33" s="49"/>
      <c r="M33" s="380"/>
      <c r="N33" s="52"/>
      <c r="O33" s="54">
        <v>4910</v>
      </c>
      <c r="P33" s="380">
        <v>21</v>
      </c>
      <c r="Q33" s="52">
        <v>19</v>
      </c>
      <c r="R33" s="23">
        <f t="shared" si="16"/>
        <v>421</v>
      </c>
      <c r="S33" s="24">
        <f t="shared" si="16"/>
        <v>364</v>
      </c>
      <c r="T33" s="62"/>
      <c r="U33" s="62"/>
      <c r="V33" s="62"/>
      <c r="W33" s="114">
        <f t="shared" ca="1" si="6"/>
        <v>146267</v>
      </c>
      <c r="X33" s="115">
        <f ca="1">IFERROR(('Main Tab'!$D$10-W33)/'Main Tab'!$D$10,1)</f>
        <v>0.17646164587180757</v>
      </c>
      <c r="Y33" s="110"/>
      <c r="Z33" s="221">
        <v>5</v>
      </c>
      <c r="AA33" s="49"/>
      <c r="AB33" s="49"/>
      <c r="AC33" s="380"/>
      <c r="AD33" s="104"/>
      <c r="AE33" s="106"/>
      <c r="AF33" s="108"/>
      <c r="AI33" s="83">
        <f t="shared" ca="1" si="15"/>
        <v>43590.083333333285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21</v>
      </c>
      <c r="AQ33" s="81">
        <f t="shared" si="0"/>
        <v>19</v>
      </c>
      <c r="AR33" s="81">
        <f t="shared" si="1"/>
        <v>4910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238</v>
      </c>
      <c r="AX33" s="81">
        <f t="shared" si="3"/>
        <v>207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726</v>
      </c>
      <c r="BC33" s="81">
        <f t="shared" si="5"/>
        <v>207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43590.124999999949</v>
      </c>
      <c r="C34" s="205"/>
      <c r="D34" s="380">
        <v>724</v>
      </c>
      <c r="E34" s="51">
        <v>44</v>
      </c>
      <c r="F34" s="380">
        <v>1.8</v>
      </c>
      <c r="G34" s="51">
        <v>232</v>
      </c>
      <c r="H34" s="206">
        <v>209</v>
      </c>
      <c r="I34" s="322"/>
      <c r="J34" s="160"/>
      <c r="K34" s="65"/>
      <c r="L34" s="49"/>
      <c r="M34" s="380"/>
      <c r="N34" s="52"/>
      <c r="O34" s="54">
        <v>4756</v>
      </c>
      <c r="P34" s="380">
        <v>20</v>
      </c>
      <c r="Q34" s="52">
        <v>17</v>
      </c>
      <c r="R34" s="23">
        <f t="shared" si="16"/>
        <v>441</v>
      </c>
      <c r="S34" s="24">
        <f t="shared" si="16"/>
        <v>381</v>
      </c>
      <c r="T34" s="62"/>
      <c r="U34" s="62"/>
      <c r="V34" s="62"/>
      <c r="W34" s="114">
        <f t="shared" ca="1" si="6"/>
        <v>146250</v>
      </c>
      <c r="X34" s="115">
        <f ca="1">IFERROR(('Main Tab'!$D$10-W34)/'Main Tab'!$D$10,1)</f>
        <v>0.17655736228097835</v>
      </c>
      <c r="Y34" s="110" t="s">
        <v>320</v>
      </c>
      <c r="Z34" s="221">
        <v>5</v>
      </c>
      <c r="AA34" s="49"/>
      <c r="AB34" s="49"/>
      <c r="AC34" s="380"/>
      <c r="AD34" s="104"/>
      <c r="AE34" s="106"/>
      <c r="AF34" s="108"/>
      <c r="AI34" s="83">
        <f t="shared" ca="1" si="15"/>
        <v>43590.124999999949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acc-116691</v>
      </c>
      <c r="AP34" s="81">
        <f t="shared" si="0"/>
        <v>20</v>
      </c>
      <c r="AQ34" s="81">
        <f t="shared" si="0"/>
        <v>17</v>
      </c>
      <c r="AR34" s="81">
        <f t="shared" si="1"/>
        <v>4756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232</v>
      </c>
      <c r="AX34" s="81">
        <f t="shared" si="3"/>
        <v>209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724</v>
      </c>
      <c r="BC34" s="81">
        <f t="shared" si="5"/>
        <v>209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43590.166666666613</v>
      </c>
      <c r="C35" s="205"/>
      <c r="D35" s="380">
        <v>732</v>
      </c>
      <c r="E35" s="51">
        <v>44</v>
      </c>
      <c r="F35" s="380">
        <v>1.8</v>
      </c>
      <c r="G35" s="51">
        <v>240</v>
      </c>
      <c r="H35" s="206">
        <v>212</v>
      </c>
      <c r="I35" s="322"/>
      <c r="J35" s="160"/>
      <c r="K35" s="65"/>
      <c r="L35" s="49"/>
      <c r="M35" s="380"/>
      <c r="N35" s="52"/>
      <c r="O35" s="54">
        <v>4764</v>
      </c>
      <c r="P35" s="380">
        <v>20</v>
      </c>
      <c r="Q35" s="52">
        <v>17</v>
      </c>
      <c r="R35" s="23">
        <f t="shared" si="16"/>
        <v>461</v>
      </c>
      <c r="S35" s="24">
        <f t="shared" si="16"/>
        <v>398</v>
      </c>
      <c r="T35" s="62"/>
      <c r="U35" s="62"/>
      <c r="V35" s="62"/>
      <c r="W35" s="114">
        <f t="shared" ca="1" si="6"/>
        <v>146233</v>
      </c>
      <c r="X35" s="115">
        <f ca="1">IFERROR(('Main Tab'!$D$10-W35)/'Main Tab'!$D$10,1)</f>
        <v>0.1766530786901491</v>
      </c>
      <c r="Y35" s="110" t="s">
        <v>321</v>
      </c>
      <c r="Z35" s="221">
        <v>4</v>
      </c>
      <c r="AA35" s="49"/>
      <c r="AB35" s="49"/>
      <c r="AC35" s="380"/>
      <c r="AD35" s="104"/>
      <c r="AE35" s="106"/>
      <c r="AF35" s="108"/>
      <c r="AI35" s="83">
        <f t="shared" ca="1" si="15"/>
        <v>43590.166666666613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1-1  3.39bbls</v>
      </c>
      <c r="AP35" s="81">
        <f t="shared" si="0"/>
        <v>20</v>
      </c>
      <c r="AQ35" s="81">
        <f t="shared" si="0"/>
        <v>17</v>
      </c>
      <c r="AR35" s="81">
        <f t="shared" si="1"/>
        <v>4764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240</v>
      </c>
      <c r="AX35" s="81">
        <f t="shared" si="3"/>
        <v>212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732</v>
      </c>
      <c r="BC35" s="81">
        <f t="shared" si="5"/>
        <v>212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43590.208333333278</v>
      </c>
      <c r="C36" s="205"/>
      <c r="D36" s="380">
        <v>740</v>
      </c>
      <c r="E36" s="380">
        <v>44</v>
      </c>
      <c r="F36" s="380">
        <v>1.8</v>
      </c>
      <c r="G36" s="51">
        <v>252</v>
      </c>
      <c r="H36" s="206">
        <v>215</v>
      </c>
      <c r="I36" s="322"/>
      <c r="J36" s="160"/>
      <c r="K36" s="65"/>
      <c r="L36" s="49"/>
      <c r="M36" s="380"/>
      <c r="N36" s="52"/>
      <c r="O36" s="54">
        <v>4837</v>
      </c>
      <c r="P36" s="380">
        <v>21</v>
      </c>
      <c r="Q36" s="52">
        <v>18</v>
      </c>
      <c r="R36" s="23">
        <f t="shared" si="16"/>
        <v>482</v>
      </c>
      <c r="S36" s="24">
        <f t="shared" si="16"/>
        <v>416</v>
      </c>
      <c r="T36" s="62"/>
      <c r="U36" s="62"/>
      <c r="V36" s="62"/>
      <c r="W36" s="114">
        <f t="shared" ca="1" si="6"/>
        <v>146215</v>
      </c>
      <c r="X36" s="115">
        <f ca="1">IFERROR(('Main Tab'!$D$10-W36)/'Main Tab'!$D$10,1)</f>
        <v>0.17675442547632988</v>
      </c>
      <c r="Y36" s="110" t="s">
        <v>322</v>
      </c>
      <c r="Z36" s="221">
        <v>4</v>
      </c>
      <c r="AA36" s="49"/>
      <c r="AB36" s="49"/>
      <c r="AC36" s="380"/>
      <c r="AD36" s="104"/>
      <c r="AE36" s="106"/>
      <c r="AF36" s="108"/>
      <c r="AI36" s="83">
        <f t="shared" ca="1" si="15"/>
        <v>43590.208333333278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8-6    247.58bbls</v>
      </c>
      <c r="AP36" s="81">
        <f t="shared" si="0"/>
        <v>21</v>
      </c>
      <c r="AQ36" s="81">
        <f t="shared" si="0"/>
        <v>18</v>
      </c>
      <c r="AR36" s="81">
        <f t="shared" si="1"/>
        <v>4837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252</v>
      </c>
      <c r="AX36" s="81">
        <f t="shared" si="3"/>
        <v>215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740</v>
      </c>
      <c r="BC36" s="81">
        <f t="shared" si="5"/>
        <v>215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43590.249999999942</v>
      </c>
      <c r="C37" s="207"/>
      <c r="D37" s="208">
        <v>738</v>
      </c>
      <c r="E37" s="209">
        <v>44</v>
      </c>
      <c r="F37" s="208">
        <v>1.8</v>
      </c>
      <c r="G37" s="209">
        <v>230</v>
      </c>
      <c r="H37" s="216">
        <v>214</v>
      </c>
      <c r="I37" s="323"/>
      <c r="J37" s="161"/>
      <c r="K37" s="66"/>
      <c r="L37" s="55"/>
      <c r="M37" s="384"/>
      <c r="N37" s="58"/>
      <c r="O37" s="60">
        <v>4750</v>
      </c>
      <c r="P37" s="384">
        <v>22</v>
      </c>
      <c r="Q37" s="58">
        <v>17</v>
      </c>
      <c r="R37" s="25">
        <f t="shared" si="16"/>
        <v>504</v>
      </c>
      <c r="S37" s="26">
        <f t="shared" si="16"/>
        <v>433</v>
      </c>
      <c r="T37" s="63"/>
      <c r="U37" s="63"/>
      <c r="V37" s="63"/>
      <c r="W37" s="116">
        <f t="shared" ca="1" si="6"/>
        <v>146198</v>
      </c>
      <c r="X37" s="117">
        <f ca="1">IFERROR(('Main Tab'!$D$10-W37)/'Main Tab'!$D$10,1)</f>
        <v>0.17685014188550066</v>
      </c>
      <c r="Y37" s="111" t="s">
        <v>323</v>
      </c>
      <c r="Z37" s="222">
        <v>4</v>
      </c>
      <c r="AA37" s="55"/>
      <c r="AB37" s="55"/>
      <c r="AC37" s="384"/>
      <c r="AD37" s="105"/>
      <c r="AE37" s="107"/>
      <c r="AF37" s="109"/>
      <c r="AI37" s="85">
        <f t="shared" ca="1" si="15"/>
        <v>43590.249999999942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pumped=633</v>
      </c>
      <c r="AP37" s="86">
        <f t="shared" si="0"/>
        <v>22</v>
      </c>
      <c r="AQ37" s="86">
        <f t="shared" si="0"/>
        <v>17</v>
      </c>
      <c r="AR37" s="86">
        <f t="shared" si="1"/>
        <v>4750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230</v>
      </c>
      <c r="AX37" s="86">
        <f t="shared" si="3"/>
        <v>214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738</v>
      </c>
      <c r="BC37" s="86">
        <f t="shared" si="5"/>
        <v>214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81" t="s">
        <v>7</v>
      </c>
      <c r="D40" s="381" t="s">
        <v>117</v>
      </c>
      <c r="E40" s="381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83"/>
      <c r="E41" s="383"/>
      <c r="F41" s="622"/>
      <c r="G41" s="622"/>
      <c r="H41" s="623"/>
    </row>
    <row r="42" spans="2:58" x14ac:dyDescent="0.25">
      <c r="B42" s="54"/>
      <c r="C42" s="147"/>
      <c r="D42" s="380"/>
      <c r="E42" s="380"/>
      <c r="F42" s="612"/>
      <c r="G42" s="612"/>
      <c r="H42" s="613"/>
    </row>
    <row r="43" spans="2:58" x14ac:dyDescent="0.25">
      <c r="B43" s="54"/>
      <c r="C43" s="147"/>
      <c r="D43" s="380"/>
      <c r="E43" s="380"/>
      <c r="F43" s="612"/>
      <c r="G43" s="612"/>
      <c r="H43" s="613"/>
    </row>
    <row r="44" spans="2:58" x14ac:dyDescent="0.25">
      <c r="B44" s="54"/>
      <c r="C44" s="147"/>
      <c r="D44" s="380"/>
      <c r="E44" s="380"/>
      <c r="F44" s="612"/>
      <c r="G44" s="612"/>
      <c r="H44" s="613"/>
    </row>
    <row r="45" spans="2:58" x14ac:dyDescent="0.25">
      <c r="B45" s="54"/>
      <c r="C45" s="147"/>
      <c r="D45" s="380"/>
      <c r="E45" s="380"/>
      <c r="F45" s="612"/>
      <c r="G45" s="612"/>
      <c r="H45" s="613"/>
    </row>
    <row r="46" spans="2:58" x14ac:dyDescent="0.25">
      <c r="B46" s="54"/>
      <c r="C46" s="147"/>
      <c r="D46" s="380"/>
      <c r="E46" s="380"/>
      <c r="F46" s="612"/>
      <c r="G46" s="612"/>
      <c r="H46" s="613"/>
    </row>
    <row r="47" spans="2:58" x14ac:dyDescent="0.25">
      <c r="B47" s="54"/>
      <c r="C47" s="147"/>
      <c r="D47" s="380"/>
      <c r="E47" s="380"/>
      <c r="F47" s="612"/>
      <c r="G47" s="612"/>
      <c r="H47" s="613"/>
    </row>
    <row r="48" spans="2:58" x14ac:dyDescent="0.25">
      <c r="B48" s="54"/>
      <c r="C48" s="147"/>
      <c r="D48" s="380"/>
      <c r="E48" s="380"/>
      <c r="F48" s="612"/>
      <c r="G48" s="612"/>
      <c r="H48" s="613"/>
    </row>
    <row r="49" spans="2:8" x14ac:dyDescent="0.25">
      <c r="B49" s="54"/>
      <c r="C49" s="147"/>
      <c r="D49" s="380"/>
      <c r="E49" s="380"/>
      <c r="F49" s="612"/>
      <c r="G49" s="612"/>
      <c r="H49" s="613"/>
    </row>
    <row r="50" spans="2:8" x14ac:dyDescent="0.25">
      <c r="B50" s="54"/>
      <c r="C50" s="147"/>
      <c r="D50" s="380"/>
      <c r="E50" s="380"/>
      <c r="F50" s="612"/>
      <c r="G50" s="612"/>
      <c r="H50" s="613"/>
    </row>
    <row r="51" spans="2:8" x14ac:dyDescent="0.25">
      <c r="B51" s="54"/>
      <c r="C51" s="147"/>
      <c r="D51" s="380"/>
      <c r="E51" s="380"/>
      <c r="F51" s="612"/>
      <c r="G51" s="612"/>
      <c r="H51" s="613"/>
    </row>
    <row r="52" spans="2:8" x14ac:dyDescent="0.25">
      <c r="B52" s="54"/>
      <c r="C52" s="147"/>
      <c r="D52" s="380"/>
      <c r="E52" s="380"/>
      <c r="F52" s="612"/>
      <c r="G52" s="612"/>
      <c r="H52" s="613"/>
    </row>
    <row r="53" spans="2:8" x14ac:dyDescent="0.25">
      <c r="B53" s="54"/>
      <c r="C53" s="147"/>
      <c r="D53" s="380"/>
      <c r="E53" s="380"/>
      <c r="F53" s="612"/>
      <c r="G53" s="612"/>
      <c r="H53" s="613"/>
    </row>
    <row r="54" spans="2:8" x14ac:dyDescent="0.25">
      <c r="B54" s="54"/>
      <c r="C54" s="147"/>
      <c r="D54" s="380"/>
      <c r="E54" s="380"/>
      <c r="F54" s="612"/>
      <c r="G54" s="612"/>
      <c r="H54" s="613"/>
    </row>
    <row r="55" spans="2:8" x14ac:dyDescent="0.25">
      <c r="B55" s="54"/>
      <c r="C55" s="147"/>
      <c r="D55" s="380"/>
      <c r="E55" s="380"/>
      <c r="F55" s="612"/>
      <c r="G55" s="612"/>
      <c r="H55" s="613"/>
    </row>
    <row r="56" spans="2:8" x14ac:dyDescent="0.25">
      <c r="B56" s="54"/>
      <c r="C56" s="147"/>
      <c r="D56" s="380"/>
      <c r="E56" s="380"/>
      <c r="F56" s="612"/>
      <c r="G56" s="612"/>
      <c r="H56" s="613"/>
    </row>
    <row r="57" spans="2:8" x14ac:dyDescent="0.25">
      <c r="B57" s="54"/>
      <c r="C57" s="147"/>
      <c r="D57" s="380"/>
      <c r="E57" s="380"/>
      <c r="F57" s="612"/>
      <c r="G57" s="612"/>
      <c r="H57" s="613"/>
    </row>
    <row r="58" spans="2:8" x14ac:dyDescent="0.25">
      <c r="B58" s="54"/>
      <c r="C58" s="147"/>
      <c r="D58" s="380"/>
      <c r="E58" s="380"/>
      <c r="F58" s="612"/>
      <c r="G58" s="612"/>
      <c r="H58" s="613"/>
    </row>
    <row r="59" spans="2:8" x14ac:dyDescent="0.25">
      <c r="B59" s="54"/>
      <c r="C59" s="147"/>
      <c r="D59" s="380"/>
      <c r="E59" s="380"/>
      <c r="F59" s="612"/>
      <c r="G59" s="612"/>
      <c r="H59" s="613"/>
    </row>
    <row r="60" spans="2:8" x14ac:dyDescent="0.25">
      <c r="B60" s="54"/>
      <c r="C60" s="147"/>
      <c r="D60" s="380"/>
      <c r="E60" s="380"/>
      <c r="F60" s="612"/>
      <c r="G60" s="612"/>
      <c r="H60" s="613"/>
    </row>
    <row r="61" spans="2:8" x14ac:dyDescent="0.25">
      <c r="B61" s="54"/>
      <c r="C61" s="147"/>
      <c r="D61" s="380"/>
      <c r="E61" s="380"/>
      <c r="F61" s="612"/>
      <c r="G61" s="612"/>
      <c r="H61" s="613"/>
    </row>
    <row r="62" spans="2:8" x14ac:dyDescent="0.25">
      <c r="B62" s="54"/>
      <c r="C62" s="147"/>
      <c r="D62" s="380"/>
      <c r="E62" s="380"/>
      <c r="F62" s="612"/>
      <c r="G62" s="612"/>
      <c r="H62" s="613"/>
    </row>
    <row r="63" spans="2:8" x14ac:dyDescent="0.25">
      <c r="B63" s="54"/>
      <c r="C63" s="147"/>
      <c r="D63" s="380"/>
      <c r="E63" s="380"/>
      <c r="F63" s="612"/>
      <c r="G63" s="612"/>
      <c r="H63" s="613"/>
    </row>
    <row r="64" spans="2:8" x14ac:dyDescent="0.25">
      <c r="B64" s="54"/>
      <c r="C64" s="147"/>
      <c r="D64" s="380"/>
      <c r="E64" s="380"/>
      <c r="F64" s="612"/>
      <c r="G64" s="612"/>
      <c r="H64" s="613"/>
    </row>
    <row r="65" spans="2:8" x14ac:dyDescent="0.25">
      <c r="B65" s="54"/>
      <c r="C65" s="147"/>
      <c r="D65" s="380"/>
      <c r="E65" s="380"/>
      <c r="F65" s="612"/>
      <c r="G65" s="612"/>
      <c r="H65" s="613"/>
    </row>
    <row r="66" spans="2:8" x14ac:dyDescent="0.25">
      <c r="B66" s="54"/>
      <c r="C66" s="147"/>
      <c r="D66" s="380"/>
      <c r="E66" s="380"/>
      <c r="F66" s="612"/>
      <c r="G66" s="612"/>
      <c r="H66" s="613"/>
    </row>
    <row r="67" spans="2:8" x14ac:dyDescent="0.25">
      <c r="B67" s="54"/>
      <c r="C67" s="147"/>
      <c r="D67" s="380"/>
      <c r="E67" s="380"/>
      <c r="F67" s="612"/>
      <c r="G67" s="612"/>
      <c r="H67" s="613"/>
    </row>
    <row r="68" spans="2:8" x14ac:dyDescent="0.25">
      <c r="B68" s="54"/>
      <c r="C68" s="147"/>
      <c r="D68" s="380"/>
      <c r="E68" s="380"/>
      <c r="F68" s="612"/>
      <c r="G68" s="612"/>
      <c r="H68" s="613"/>
    </row>
    <row r="69" spans="2:8" x14ac:dyDescent="0.25">
      <c r="B69" s="54"/>
      <c r="C69" s="147"/>
      <c r="D69" s="380"/>
      <c r="E69" s="380"/>
      <c r="F69" s="612"/>
      <c r="G69" s="612"/>
      <c r="H69" s="613"/>
    </row>
    <row r="70" spans="2:8" x14ac:dyDescent="0.25">
      <c r="B70" s="54"/>
      <c r="C70" s="147"/>
      <c r="D70" s="380"/>
      <c r="E70" s="380"/>
      <c r="F70" s="612"/>
      <c r="G70" s="612"/>
      <c r="H70" s="613"/>
    </row>
    <row r="71" spans="2:8" x14ac:dyDescent="0.25">
      <c r="B71" s="54"/>
      <c r="C71" s="147"/>
      <c r="D71" s="380"/>
      <c r="E71" s="380"/>
      <c r="F71" s="612"/>
      <c r="G71" s="612"/>
      <c r="H71" s="613"/>
    </row>
    <row r="72" spans="2:8" x14ac:dyDescent="0.25">
      <c r="B72" s="54"/>
      <c r="C72" s="147"/>
      <c r="D72" s="380"/>
      <c r="E72" s="380"/>
      <c r="F72" s="612"/>
      <c r="G72" s="612"/>
      <c r="H72" s="613"/>
    </row>
    <row r="73" spans="2:8" x14ac:dyDescent="0.25">
      <c r="B73" s="54"/>
      <c r="C73" s="147"/>
      <c r="D73" s="380"/>
      <c r="E73" s="380"/>
      <c r="F73" s="612"/>
      <c r="G73" s="612"/>
      <c r="H73" s="613"/>
    </row>
    <row r="74" spans="2:8" x14ac:dyDescent="0.25">
      <c r="B74" s="54"/>
      <c r="C74" s="147"/>
      <c r="D74" s="380"/>
      <c r="E74" s="380"/>
      <c r="F74" s="612"/>
      <c r="G74" s="612"/>
      <c r="H74" s="613"/>
    </row>
    <row r="75" spans="2:8" x14ac:dyDescent="0.25">
      <c r="B75" s="54"/>
      <c r="C75" s="147"/>
      <c r="D75" s="380"/>
      <c r="E75" s="380"/>
      <c r="F75" s="612"/>
      <c r="G75" s="612"/>
      <c r="H75" s="613"/>
    </row>
    <row r="76" spans="2:8" x14ac:dyDescent="0.25">
      <c r="B76" s="54"/>
      <c r="C76" s="147"/>
      <c r="D76" s="380"/>
      <c r="E76" s="380"/>
      <c r="F76" s="612"/>
      <c r="G76" s="612"/>
      <c r="H76" s="613"/>
    </row>
    <row r="77" spans="2:8" x14ac:dyDescent="0.25">
      <c r="B77" s="54"/>
      <c r="C77" s="147"/>
      <c r="D77" s="380"/>
      <c r="E77" s="380"/>
      <c r="F77" s="612"/>
      <c r="G77" s="612"/>
      <c r="H77" s="613"/>
    </row>
    <row r="78" spans="2:8" x14ac:dyDescent="0.25">
      <c r="B78" s="54"/>
      <c r="C78" s="147"/>
      <c r="D78" s="380"/>
      <c r="E78" s="380"/>
      <c r="F78" s="612"/>
      <c r="G78" s="612"/>
      <c r="H78" s="613"/>
    </row>
    <row r="79" spans="2:8" x14ac:dyDescent="0.25">
      <c r="B79" s="54"/>
      <c r="C79" s="147"/>
      <c r="D79" s="380"/>
      <c r="E79" s="380"/>
      <c r="F79" s="612"/>
      <c r="G79" s="612"/>
      <c r="H79" s="613"/>
    </row>
    <row r="80" spans="2:8" x14ac:dyDescent="0.25">
      <c r="B80" s="54"/>
      <c r="C80" s="147"/>
      <c r="D80" s="380"/>
      <c r="E80" s="380"/>
      <c r="F80" s="612"/>
      <c r="G80" s="612"/>
      <c r="H80" s="613"/>
    </row>
    <row r="81" spans="2:8" x14ac:dyDescent="0.25">
      <c r="B81" s="54"/>
      <c r="C81" s="147"/>
      <c r="D81" s="380"/>
      <c r="E81" s="380"/>
      <c r="F81" s="612"/>
      <c r="G81" s="612"/>
      <c r="H81" s="613"/>
    </row>
    <row r="82" spans="2:8" x14ac:dyDescent="0.25">
      <c r="B82" s="54"/>
      <c r="C82" s="147"/>
      <c r="D82" s="380"/>
      <c r="E82" s="380"/>
      <c r="F82" s="612"/>
      <c r="G82" s="612"/>
      <c r="H82" s="613"/>
    </row>
    <row r="83" spans="2:8" x14ac:dyDescent="0.25">
      <c r="B83" s="54"/>
      <c r="C83" s="147"/>
      <c r="D83" s="380"/>
      <c r="E83" s="380"/>
      <c r="F83" s="612"/>
      <c r="G83" s="612"/>
      <c r="H83" s="613"/>
    </row>
    <row r="84" spans="2:8" x14ac:dyDescent="0.25">
      <c r="B84" s="54"/>
      <c r="C84" s="147"/>
      <c r="D84" s="380"/>
      <c r="E84" s="380"/>
      <c r="F84" s="612"/>
      <c r="G84" s="612"/>
      <c r="H84" s="613"/>
    </row>
    <row r="85" spans="2:8" x14ac:dyDescent="0.25">
      <c r="B85" s="54"/>
      <c r="C85" s="147"/>
      <c r="D85" s="380"/>
      <c r="E85" s="380"/>
      <c r="F85" s="612"/>
      <c r="G85" s="612"/>
      <c r="H85" s="613"/>
    </row>
    <row r="86" spans="2:8" x14ac:dyDescent="0.25">
      <c r="B86" s="54"/>
      <c r="C86" s="147"/>
      <c r="D86" s="380"/>
      <c r="E86" s="380"/>
      <c r="F86" s="612"/>
      <c r="G86" s="612"/>
      <c r="H86" s="613"/>
    </row>
    <row r="87" spans="2:8" x14ac:dyDescent="0.25">
      <c r="B87" s="54"/>
      <c r="C87" s="147"/>
      <c r="D87" s="380"/>
      <c r="E87" s="380"/>
      <c r="F87" s="612"/>
      <c r="G87" s="612"/>
      <c r="H87" s="613"/>
    </row>
    <row r="88" spans="2:8" x14ac:dyDescent="0.25">
      <c r="B88" s="54"/>
      <c r="C88" s="147"/>
      <c r="D88" s="380"/>
      <c r="E88" s="380"/>
      <c r="F88" s="612"/>
      <c r="G88" s="612"/>
      <c r="H88" s="613"/>
    </row>
    <row r="89" spans="2:8" x14ac:dyDescent="0.25">
      <c r="B89" s="54"/>
      <c r="C89" s="147"/>
      <c r="D89" s="380"/>
      <c r="E89" s="380"/>
      <c r="F89" s="612"/>
      <c r="G89" s="612"/>
      <c r="H89" s="613"/>
    </row>
    <row r="90" spans="2:8" x14ac:dyDescent="0.25">
      <c r="B90" s="54"/>
      <c r="C90" s="147"/>
      <c r="D90" s="380"/>
      <c r="E90" s="380"/>
      <c r="F90" s="612"/>
      <c r="G90" s="612"/>
      <c r="H90" s="613"/>
    </row>
    <row r="91" spans="2:8" x14ac:dyDescent="0.25">
      <c r="B91" s="54"/>
      <c r="C91" s="147"/>
      <c r="D91" s="380"/>
      <c r="E91" s="380"/>
      <c r="F91" s="612"/>
      <c r="G91" s="612"/>
      <c r="H91" s="613"/>
    </row>
    <row r="92" spans="2:8" x14ac:dyDescent="0.25">
      <c r="B92" s="54"/>
      <c r="C92" s="147"/>
      <c r="D92" s="380"/>
      <c r="E92" s="380"/>
      <c r="F92" s="612"/>
      <c r="G92" s="612"/>
      <c r="H92" s="613"/>
    </row>
    <row r="93" spans="2:8" x14ac:dyDescent="0.25">
      <c r="B93" s="54"/>
      <c r="C93" s="147"/>
      <c r="D93" s="380"/>
      <c r="E93" s="380"/>
      <c r="F93" s="612"/>
      <c r="G93" s="612"/>
      <c r="H93" s="613"/>
    </row>
    <row r="94" spans="2:8" x14ac:dyDescent="0.25">
      <c r="B94" s="54"/>
      <c r="C94" s="147"/>
      <c r="D94" s="380"/>
      <c r="E94" s="380"/>
      <c r="F94" s="612"/>
      <c r="G94" s="612"/>
      <c r="H94" s="613"/>
    </row>
    <row r="95" spans="2:8" x14ac:dyDescent="0.25">
      <c r="B95" s="54"/>
      <c r="C95" s="147"/>
      <c r="D95" s="380"/>
      <c r="E95" s="380"/>
      <c r="F95" s="612"/>
      <c r="G95" s="612"/>
      <c r="H95" s="613"/>
    </row>
    <row r="96" spans="2:8" x14ac:dyDescent="0.25">
      <c r="B96" s="54"/>
      <c r="C96" s="147"/>
      <c r="D96" s="380"/>
      <c r="E96" s="380"/>
      <c r="F96" s="612"/>
      <c r="G96" s="612"/>
      <c r="H96" s="613"/>
    </row>
    <row r="97" spans="2:8" x14ac:dyDescent="0.25">
      <c r="B97" s="54"/>
      <c r="C97" s="147"/>
      <c r="D97" s="380"/>
      <c r="E97" s="380"/>
      <c r="F97" s="612"/>
      <c r="G97" s="612"/>
      <c r="H97" s="613"/>
    </row>
    <row r="98" spans="2:8" x14ac:dyDescent="0.25">
      <c r="B98" s="54"/>
      <c r="C98" s="147"/>
      <c r="D98" s="380"/>
      <c r="E98" s="380"/>
      <c r="F98" s="612"/>
      <c r="G98" s="612"/>
      <c r="H98" s="613"/>
    </row>
    <row r="99" spans="2:8" x14ac:dyDescent="0.25">
      <c r="B99" s="54"/>
      <c r="C99" s="147"/>
      <c r="D99" s="380"/>
      <c r="E99" s="380"/>
      <c r="F99" s="612"/>
      <c r="G99" s="612"/>
      <c r="H99" s="613"/>
    </row>
    <row r="100" spans="2:8" ht="15.75" thickBot="1" x14ac:dyDescent="0.3">
      <c r="B100" s="60"/>
      <c r="C100" s="148"/>
      <c r="D100" s="384"/>
      <c r="E100" s="384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37" xr:uid="{00000000-0002-0000-1A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2">
    <tabColor theme="1"/>
    <pageSetUpPr fitToPage="1"/>
  </sheetPr>
  <dimension ref="B1:BF101"/>
  <sheetViews>
    <sheetView showGridLines="0" topLeftCell="Q1" zoomScaleNormal="100" zoomScaleSheetLayoutView="50" workbookViewId="0">
      <selection activeCell="P38" sqref="P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43588</v>
      </c>
      <c r="N5" s="567" t="str">
        <f ca="1">"Oil Sales for "&amp;TEXT(L5,"MM-DD-YY")</f>
        <v>Oil Sales for 05-03-19</v>
      </c>
      <c r="O5" s="568"/>
      <c r="P5" s="96">
        <f>SUM(AC14:AC37)</f>
        <v>188.41</v>
      </c>
      <c r="Q5" s="10"/>
      <c r="R5" s="610" t="str">
        <f ca="1">"Flare Total For "&amp;TEXT(L5,"MM-DD-YY")</f>
        <v>Flare Total For 05-03-19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517</v>
      </c>
      <c r="M6" s="10"/>
      <c r="N6" s="571" t="str">
        <f ca="1">"Gas Sales for "&amp;TEXT(L5,"MM-DD-YY")</f>
        <v>Gas Sales for 05-03-19</v>
      </c>
      <c r="O6" s="572"/>
      <c r="P6" s="132">
        <v>4871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478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3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76" t="s">
        <v>3</v>
      </c>
      <c r="F11" s="376" t="s">
        <v>31</v>
      </c>
      <c r="G11" s="376" t="s">
        <v>32</v>
      </c>
      <c r="H11" s="37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76" t="s">
        <v>40</v>
      </c>
      <c r="N11" s="377" t="s">
        <v>42</v>
      </c>
      <c r="O11" s="38" t="s">
        <v>2</v>
      </c>
      <c r="P11" s="376" t="s">
        <v>6</v>
      </c>
      <c r="Q11" s="37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76" t="s">
        <v>6</v>
      </c>
      <c r="AD11" s="376" t="s">
        <v>102</v>
      </c>
      <c r="AE11" s="376" t="s">
        <v>50</v>
      </c>
      <c r="AF11" s="37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756</v>
      </c>
      <c r="E14" s="196">
        <v>44</v>
      </c>
      <c r="F14" s="196">
        <v>1.8</v>
      </c>
      <c r="G14" s="197">
        <v>252</v>
      </c>
      <c r="H14" s="204">
        <v>206</v>
      </c>
      <c r="I14" s="322"/>
      <c r="J14" s="160"/>
      <c r="K14" s="65"/>
      <c r="L14" s="49"/>
      <c r="M14" s="374"/>
      <c r="N14" s="52"/>
      <c r="O14" s="54">
        <v>4813</v>
      </c>
      <c r="P14" s="374">
        <v>21</v>
      </c>
      <c r="Q14" s="374">
        <v>20</v>
      </c>
      <c r="R14" s="21">
        <f>P14</f>
        <v>21</v>
      </c>
      <c r="S14" s="22">
        <f>Q14</f>
        <v>20</v>
      </c>
      <c r="T14" s="61"/>
      <c r="U14" s="61"/>
      <c r="V14" s="61"/>
      <c r="W14" s="112">
        <f ca="1">INDEX('Daily Totals'!$1:$1048576,MATCH(L5,'Daily Totals'!B:B)-1,17)</f>
        <v>147091</v>
      </c>
      <c r="X14" s="113">
        <f ca="1">IFERROR(('Main Tab'!$D$10-W14)/'Main Tab'!$D$10,1)</f>
        <v>0.17182221521553084</v>
      </c>
      <c r="Y14" s="218"/>
      <c r="Z14" s="220">
        <v>4</v>
      </c>
      <c r="AA14" s="49"/>
      <c r="AB14" s="49"/>
      <c r="AC14" s="374"/>
      <c r="AD14" s="104"/>
      <c r="AE14" s="106"/>
      <c r="AF14" s="108"/>
      <c r="AI14" s="83">
        <f ca="1">$L$5+B14</f>
        <v>43588.291666666664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21</v>
      </c>
      <c r="AQ14" s="81">
        <f t="shared" si="0"/>
        <v>20</v>
      </c>
      <c r="AR14" s="81">
        <f t="shared" ref="AR14:AR37" si="1">IF(O14="","",O14)</f>
        <v>4813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252</v>
      </c>
      <c r="AX14" s="81">
        <f t="shared" si="3"/>
        <v>206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756</v>
      </c>
      <c r="BC14" s="81">
        <f t="shared" ref="BC14:BC37" si="5">IF(H14="","",H14)</f>
        <v>206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43588.333333333328</v>
      </c>
      <c r="C15" s="205"/>
      <c r="D15" s="374">
        <v>763</v>
      </c>
      <c r="E15" s="374">
        <v>44</v>
      </c>
      <c r="F15" s="374">
        <v>1.8</v>
      </c>
      <c r="G15" s="51">
        <v>258</v>
      </c>
      <c r="H15" s="206">
        <v>209</v>
      </c>
      <c r="I15" s="322"/>
      <c r="J15" s="160"/>
      <c r="K15" s="65"/>
      <c r="L15" s="49"/>
      <c r="M15" s="374"/>
      <c r="N15" s="52"/>
      <c r="O15" s="54">
        <v>4846</v>
      </c>
      <c r="P15" s="374">
        <v>20</v>
      </c>
      <c r="Q15" s="52">
        <v>21</v>
      </c>
      <c r="R15" s="23">
        <f>P15+R14</f>
        <v>41</v>
      </c>
      <c r="S15" s="24">
        <f>Q15+S14</f>
        <v>41</v>
      </c>
      <c r="T15" s="62"/>
      <c r="U15" s="62"/>
      <c r="V15" s="62"/>
      <c r="W15" s="114">
        <f t="shared" ref="W15:W37" ca="1" si="6">W14-Q15</f>
        <v>147070</v>
      </c>
      <c r="X15" s="115">
        <f ca="1">IFERROR(('Main Tab'!$D$10-W15)/'Main Tab'!$D$10,1)</f>
        <v>0.17194045313274176</v>
      </c>
      <c r="Y15" s="110"/>
      <c r="Z15" s="221">
        <v>4</v>
      </c>
      <c r="AA15" s="49"/>
      <c r="AB15" s="49"/>
      <c r="AC15" s="374"/>
      <c r="AD15" s="104"/>
      <c r="AE15" s="106"/>
      <c r="AF15" s="108"/>
      <c r="AI15" s="83">
        <f ca="1">B15</f>
        <v>43588.333333333328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20</v>
      </c>
      <c r="AQ15" s="81">
        <f t="shared" si="0"/>
        <v>21</v>
      </c>
      <c r="AR15" s="81">
        <f t="shared" si="1"/>
        <v>4846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258</v>
      </c>
      <c r="AX15" s="81">
        <f t="shared" si="3"/>
        <v>209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763</v>
      </c>
      <c r="BC15" s="81">
        <f t="shared" si="5"/>
        <v>209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43588.374999999993</v>
      </c>
      <c r="C16" s="205"/>
      <c r="D16" s="374">
        <v>755</v>
      </c>
      <c r="E16" s="374">
        <v>44</v>
      </c>
      <c r="F16" s="374">
        <v>1.8</v>
      </c>
      <c r="G16" s="51">
        <v>256</v>
      </c>
      <c r="H16" s="206">
        <v>206</v>
      </c>
      <c r="I16" s="322"/>
      <c r="J16" s="160"/>
      <c r="K16" s="65"/>
      <c r="L16" s="49"/>
      <c r="M16" s="374"/>
      <c r="N16" s="52"/>
      <c r="O16" s="54">
        <v>4890</v>
      </c>
      <c r="P16" s="374">
        <v>22</v>
      </c>
      <c r="Q16" s="52">
        <v>19</v>
      </c>
      <c r="R16" s="23">
        <f t="shared" ref="R16:S31" si="13">P16+R15</f>
        <v>63</v>
      </c>
      <c r="S16" s="24">
        <f t="shared" si="13"/>
        <v>60</v>
      </c>
      <c r="T16" s="62"/>
      <c r="U16" s="62"/>
      <c r="V16" s="62"/>
      <c r="W16" s="114">
        <f t="shared" ca="1" si="6"/>
        <v>147051</v>
      </c>
      <c r="X16" s="115">
        <f ca="1">IFERROR(('Main Tab'!$D$10-W16)/'Main Tab'!$D$10,1)</f>
        <v>0.17204743029593261</v>
      </c>
      <c r="Y16" s="110"/>
      <c r="Z16" s="221">
        <v>5</v>
      </c>
      <c r="AA16" s="49"/>
      <c r="AB16" s="49"/>
      <c r="AC16" s="374"/>
      <c r="AD16" s="104"/>
      <c r="AE16" s="106"/>
      <c r="AF16" s="108"/>
      <c r="AI16" s="83">
        <f ca="1">B16</f>
        <v>43588.374999999993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22</v>
      </c>
      <c r="AQ16" s="81">
        <f t="shared" si="0"/>
        <v>19</v>
      </c>
      <c r="AR16" s="81">
        <f t="shared" si="1"/>
        <v>4890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256</v>
      </c>
      <c r="AX16" s="81">
        <f t="shared" si="3"/>
        <v>206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755</v>
      </c>
      <c r="BC16" s="81">
        <f t="shared" si="5"/>
        <v>206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43588.416666666657</v>
      </c>
      <c r="C17" s="205"/>
      <c r="D17" s="374">
        <v>771</v>
      </c>
      <c r="E17" s="374">
        <v>44</v>
      </c>
      <c r="F17" s="374">
        <v>1.8</v>
      </c>
      <c r="G17" s="51">
        <v>251</v>
      </c>
      <c r="H17" s="206">
        <v>206</v>
      </c>
      <c r="I17" s="322"/>
      <c r="J17" s="160"/>
      <c r="K17" s="65"/>
      <c r="L17" s="49"/>
      <c r="M17" s="374"/>
      <c r="N17" s="52"/>
      <c r="O17" s="54">
        <v>4852</v>
      </c>
      <c r="P17" s="374">
        <v>22</v>
      </c>
      <c r="Q17" s="52">
        <v>22</v>
      </c>
      <c r="R17" s="23">
        <f t="shared" si="13"/>
        <v>85</v>
      </c>
      <c r="S17" s="24">
        <f>Q17+S16</f>
        <v>82</v>
      </c>
      <c r="T17" s="62"/>
      <c r="U17" s="172"/>
      <c r="V17" s="62"/>
      <c r="W17" s="114">
        <f t="shared" ca="1" si="6"/>
        <v>147029</v>
      </c>
      <c r="X17" s="115">
        <f ca="1">IFERROR(('Main Tab'!$D$10-W17)/'Main Tab'!$D$10,1)</f>
        <v>0.17217129859015359</v>
      </c>
      <c r="Y17" s="110"/>
      <c r="Z17" s="221">
        <v>5</v>
      </c>
      <c r="AA17" s="49"/>
      <c r="AB17" s="49"/>
      <c r="AC17" s="374"/>
      <c r="AD17" s="104"/>
      <c r="AE17" s="106"/>
      <c r="AF17" s="108"/>
      <c r="AI17" s="83">
        <f t="shared" ref="AI17:AI37" ca="1" si="15">B17</f>
        <v>43588.416666666657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22</v>
      </c>
      <c r="AQ17" s="81">
        <f t="shared" si="0"/>
        <v>22</v>
      </c>
      <c r="AR17" s="81">
        <f t="shared" si="1"/>
        <v>4852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251</v>
      </c>
      <c r="AX17" s="81">
        <f t="shared" si="3"/>
        <v>206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771</v>
      </c>
      <c r="BC17" s="81">
        <f t="shared" si="5"/>
        <v>206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43588.458333333321</v>
      </c>
      <c r="C18" s="205"/>
      <c r="D18" s="374">
        <v>775</v>
      </c>
      <c r="E18" s="51">
        <v>44</v>
      </c>
      <c r="F18" s="374">
        <v>1.8</v>
      </c>
      <c r="G18" s="51">
        <v>261</v>
      </c>
      <c r="H18" s="206">
        <v>208</v>
      </c>
      <c r="I18" s="322"/>
      <c r="J18" s="160"/>
      <c r="K18" s="65"/>
      <c r="L18" s="49"/>
      <c r="M18" s="374"/>
      <c r="N18" s="52"/>
      <c r="O18" s="54">
        <v>4980</v>
      </c>
      <c r="P18" s="374">
        <v>21</v>
      </c>
      <c r="Q18" s="52">
        <v>21</v>
      </c>
      <c r="R18" s="23">
        <f t="shared" si="13"/>
        <v>106</v>
      </c>
      <c r="S18" s="24">
        <f t="shared" si="13"/>
        <v>103</v>
      </c>
      <c r="T18" s="62"/>
      <c r="U18" s="62"/>
      <c r="V18" s="62"/>
      <c r="W18" s="114">
        <f t="shared" ca="1" si="6"/>
        <v>147008</v>
      </c>
      <c r="X18" s="115">
        <f ca="1">IFERROR(('Main Tab'!$D$10-W18)/'Main Tab'!$D$10,1)</f>
        <v>0.17228953650736453</v>
      </c>
      <c r="Y18" s="110"/>
      <c r="Z18" s="221">
        <v>4</v>
      </c>
      <c r="AA18" s="49"/>
      <c r="AB18" s="49"/>
      <c r="AC18" s="374"/>
      <c r="AD18" s="104"/>
      <c r="AE18" s="106"/>
      <c r="AF18" s="108"/>
      <c r="AI18" s="83">
        <f t="shared" ca="1" si="15"/>
        <v>43588.458333333321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21</v>
      </c>
      <c r="AQ18" s="81">
        <f t="shared" si="0"/>
        <v>21</v>
      </c>
      <c r="AR18" s="81">
        <f t="shared" si="1"/>
        <v>4980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261</v>
      </c>
      <c r="AX18" s="81">
        <f t="shared" si="3"/>
        <v>208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775</v>
      </c>
      <c r="BC18" s="81">
        <f t="shared" si="5"/>
        <v>208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43588.499999999985</v>
      </c>
      <c r="C19" s="205"/>
      <c r="D19" s="374">
        <v>756</v>
      </c>
      <c r="E19" s="51">
        <v>44</v>
      </c>
      <c r="F19" s="374">
        <v>1.8</v>
      </c>
      <c r="G19" s="51">
        <v>248</v>
      </c>
      <c r="H19" s="206">
        <v>209</v>
      </c>
      <c r="I19" s="322"/>
      <c r="J19" s="160"/>
      <c r="K19" s="65"/>
      <c r="L19" s="49"/>
      <c r="M19" s="374"/>
      <c r="N19" s="52"/>
      <c r="O19" s="54">
        <v>4840</v>
      </c>
      <c r="P19" s="374">
        <v>22</v>
      </c>
      <c r="Q19" s="52">
        <v>20</v>
      </c>
      <c r="R19" s="23">
        <f t="shared" si="13"/>
        <v>128</v>
      </c>
      <c r="S19" s="24">
        <f t="shared" si="13"/>
        <v>123</v>
      </c>
      <c r="T19" s="62"/>
      <c r="U19" s="62"/>
      <c r="V19" s="62"/>
      <c r="W19" s="114">
        <f t="shared" ca="1" si="6"/>
        <v>146988</v>
      </c>
      <c r="X19" s="115">
        <f ca="1">IFERROR(('Main Tab'!$D$10-W19)/'Main Tab'!$D$10,1)</f>
        <v>0.17240214404756543</v>
      </c>
      <c r="Y19" s="110"/>
      <c r="Z19" s="221">
        <v>5</v>
      </c>
      <c r="AA19" s="49"/>
      <c r="AB19" s="49"/>
      <c r="AC19" s="374"/>
      <c r="AD19" s="104"/>
      <c r="AE19" s="106"/>
      <c r="AF19" s="108"/>
      <c r="AI19" s="83">
        <f t="shared" ca="1" si="15"/>
        <v>43588.499999999985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22</v>
      </c>
      <c r="AQ19" s="81">
        <f t="shared" si="0"/>
        <v>20</v>
      </c>
      <c r="AR19" s="81">
        <f t="shared" si="1"/>
        <v>4840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248</v>
      </c>
      <c r="AX19" s="81">
        <f t="shared" si="3"/>
        <v>209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756</v>
      </c>
      <c r="BC19" s="81">
        <f t="shared" si="5"/>
        <v>209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43588.54166666665</v>
      </c>
      <c r="C20" s="205"/>
      <c r="D20" s="374">
        <v>758</v>
      </c>
      <c r="E20" s="51">
        <v>44</v>
      </c>
      <c r="F20" s="374">
        <v>1.8</v>
      </c>
      <c r="G20" s="51">
        <v>253</v>
      </c>
      <c r="H20" s="206">
        <v>207</v>
      </c>
      <c r="I20" s="322"/>
      <c r="J20" s="160"/>
      <c r="K20" s="65"/>
      <c r="L20" s="49"/>
      <c r="M20" s="374"/>
      <c r="N20" s="52"/>
      <c r="O20" s="54">
        <v>4861</v>
      </c>
      <c r="P20" s="374">
        <v>21</v>
      </c>
      <c r="Q20" s="52">
        <v>21</v>
      </c>
      <c r="R20" s="23">
        <f t="shared" si="13"/>
        <v>149</v>
      </c>
      <c r="S20" s="24">
        <f t="shared" si="13"/>
        <v>144</v>
      </c>
      <c r="T20" s="62"/>
      <c r="U20" s="62"/>
      <c r="V20" s="62"/>
      <c r="W20" s="114">
        <f t="shared" ca="1" si="6"/>
        <v>146967</v>
      </c>
      <c r="X20" s="115">
        <f ca="1">IFERROR(('Main Tab'!$D$10-W20)/'Main Tab'!$D$10,1)</f>
        <v>0.17252038196477637</v>
      </c>
      <c r="Y20" s="110"/>
      <c r="Z20" s="221">
        <v>5</v>
      </c>
      <c r="AA20" s="49"/>
      <c r="AB20" s="49"/>
      <c r="AC20" s="374"/>
      <c r="AD20" s="104"/>
      <c r="AE20" s="106"/>
      <c r="AF20" s="108"/>
      <c r="AI20" s="83">
        <f t="shared" ca="1" si="15"/>
        <v>43588.54166666665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21</v>
      </c>
      <c r="AQ20" s="81">
        <f t="shared" si="0"/>
        <v>21</v>
      </c>
      <c r="AR20" s="81">
        <f t="shared" si="1"/>
        <v>4861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253</v>
      </c>
      <c r="AX20" s="81">
        <f t="shared" si="3"/>
        <v>207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758</v>
      </c>
      <c r="BC20" s="81">
        <f t="shared" si="5"/>
        <v>207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43588.583333333314</v>
      </c>
      <c r="C21" s="205"/>
      <c r="D21" s="374">
        <v>758</v>
      </c>
      <c r="E21" s="51">
        <v>44</v>
      </c>
      <c r="F21" s="374">
        <v>1.8</v>
      </c>
      <c r="G21" s="51">
        <v>255</v>
      </c>
      <c r="H21" s="206">
        <v>205</v>
      </c>
      <c r="I21" s="322"/>
      <c r="J21" s="160"/>
      <c r="K21" s="65"/>
      <c r="L21" s="49"/>
      <c r="M21" s="374"/>
      <c r="N21" s="52"/>
      <c r="O21" s="54">
        <v>4884</v>
      </c>
      <c r="P21" s="374">
        <v>23</v>
      </c>
      <c r="Q21" s="52">
        <v>19</v>
      </c>
      <c r="R21" s="23">
        <f t="shared" si="13"/>
        <v>172</v>
      </c>
      <c r="S21" s="24">
        <f t="shared" si="13"/>
        <v>163</v>
      </c>
      <c r="T21" s="62"/>
      <c r="U21" s="62"/>
      <c r="V21" s="62"/>
      <c r="W21" s="114">
        <f t="shared" ca="1" si="6"/>
        <v>146948</v>
      </c>
      <c r="X21" s="115">
        <f ca="1">IFERROR(('Main Tab'!$D$10-W21)/'Main Tab'!$D$10,1)</f>
        <v>0.1726273591279672</v>
      </c>
      <c r="Y21" s="110"/>
      <c r="Z21" s="221">
        <v>5</v>
      </c>
      <c r="AA21" s="49"/>
      <c r="AB21" s="49"/>
      <c r="AC21" s="374"/>
      <c r="AD21" s="104"/>
      <c r="AE21" s="106"/>
      <c r="AF21" s="108"/>
      <c r="AI21" s="83">
        <f t="shared" ca="1" si="15"/>
        <v>43588.583333333314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23</v>
      </c>
      <c r="AQ21" s="81">
        <f t="shared" si="0"/>
        <v>19</v>
      </c>
      <c r="AR21" s="81">
        <f t="shared" si="1"/>
        <v>4884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255</v>
      </c>
      <c r="AX21" s="81">
        <f t="shared" si="3"/>
        <v>205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758</v>
      </c>
      <c r="BC21" s="81">
        <f t="shared" si="5"/>
        <v>205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43588.624999999978</v>
      </c>
      <c r="C22" s="205"/>
      <c r="D22" s="374">
        <v>757</v>
      </c>
      <c r="E22" s="51">
        <v>44</v>
      </c>
      <c r="F22" s="374">
        <v>1.8</v>
      </c>
      <c r="G22" s="51">
        <v>247</v>
      </c>
      <c r="H22" s="206">
        <v>204</v>
      </c>
      <c r="I22" s="322"/>
      <c r="J22" s="160"/>
      <c r="K22" s="65"/>
      <c r="L22" s="49"/>
      <c r="M22" s="374"/>
      <c r="N22" s="52"/>
      <c r="O22" s="54">
        <v>4810</v>
      </c>
      <c r="P22" s="374">
        <v>23</v>
      </c>
      <c r="Q22" s="52">
        <v>20</v>
      </c>
      <c r="R22" s="23">
        <f t="shared" si="13"/>
        <v>195</v>
      </c>
      <c r="S22" s="24">
        <f t="shared" si="13"/>
        <v>183</v>
      </c>
      <c r="T22" s="62"/>
      <c r="U22" s="62"/>
      <c r="V22" s="62"/>
      <c r="W22" s="114">
        <f t="shared" ca="1" si="6"/>
        <v>146928</v>
      </c>
      <c r="X22" s="115">
        <f ca="1">IFERROR(('Main Tab'!$D$10-W22)/'Main Tab'!$D$10,1)</f>
        <v>0.1727399666681681</v>
      </c>
      <c r="Y22" s="110"/>
      <c r="Z22" s="221">
        <v>4</v>
      </c>
      <c r="AA22" s="49"/>
      <c r="AB22" s="49"/>
      <c r="AC22" s="374"/>
      <c r="AD22" s="104"/>
      <c r="AE22" s="106"/>
      <c r="AF22" s="108"/>
      <c r="AI22" s="83">
        <f t="shared" ca="1" si="15"/>
        <v>43588.624999999978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23</v>
      </c>
      <c r="AQ22" s="81">
        <f t="shared" si="0"/>
        <v>20</v>
      </c>
      <c r="AR22" s="81">
        <f t="shared" si="1"/>
        <v>4810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247</v>
      </c>
      <c r="AX22" s="81">
        <f t="shared" si="3"/>
        <v>204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757</v>
      </c>
      <c r="BC22" s="81">
        <f t="shared" si="5"/>
        <v>204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43588.666666666642</v>
      </c>
      <c r="C23" s="205"/>
      <c r="D23" s="374">
        <v>753</v>
      </c>
      <c r="E23" s="51">
        <v>44</v>
      </c>
      <c r="F23" s="374">
        <v>1.8</v>
      </c>
      <c r="G23" s="51">
        <v>259</v>
      </c>
      <c r="H23" s="206">
        <v>205</v>
      </c>
      <c r="I23" s="322"/>
      <c r="J23" s="160"/>
      <c r="K23" s="65"/>
      <c r="L23" s="49"/>
      <c r="M23" s="374"/>
      <c r="N23" s="52"/>
      <c r="O23" s="54">
        <v>4973</v>
      </c>
      <c r="P23" s="374">
        <v>21</v>
      </c>
      <c r="Q23" s="52">
        <v>20</v>
      </c>
      <c r="R23" s="23">
        <f t="shared" si="13"/>
        <v>216</v>
      </c>
      <c r="S23" s="24">
        <f t="shared" si="13"/>
        <v>203</v>
      </c>
      <c r="T23" s="62"/>
      <c r="U23" s="62"/>
      <c r="V23" s="62"/>
      <c r="W23" s="114">
        <f t="shared" ca="1" si="6"/>
        <v>146908</v>
      </c>
      <c r="X23" s="115">
        <f ca="1">IFERROR(('Main Tab'!$D$10-W23)/'Main Tab'!$D$10,1)</f>
        <v>0.172852574208369</v>
      </c>
      <c r="Y23" s="110"/>
      <c r="Z23" s="221">
        <v>4</v>
      </c>
      <c r="AA23" s="49"/>
      <c r="AB23" s="49"/>
      <c r="AC23" s="374"/>
      <c r="AD23" s="104"/>
      <c r="AE23" s="106"/>
      <c r="AF23" s="108"/>
      <c r="AI23" s="83">
        <f t="shared" ca="1" si="15"/>
        <v>43588.666666666642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21</v>
      </c>
      <c r="AQ23" s="81">
        <f t="shared" si="0"/>
        <v>20</v>
      </c>
      <c r="AR23" s="81">
        <f t="shared" si="1"/>
        <v>4973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259</v>
      </c>
      <c r="AX23" s="81">
        <f t="shared" si="3"/>
        <v>205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753</v>
      </c>
      <c r="BC23" s="81">
        <f t="shared" si="5"/>
        <v>205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43588.708333333307</v>
      </c>
      <c r="C24" s="205"/>
      <c r="D24" s="374">
        <v>752</v>
      </c>
      <c r="E24" s="51">
        <v>44</v>
      </c>
      <c r="F24" s="374">
        <v>1.8</v>
      </c>
      <c r="G24" s="51">
        <v>271</v>
      </c>
      <c r="H24" s="206">
        <v>203</v>
      </c>
      <c r="I24" s="322"/>
      <c r="J24" s="160"/>
      <c r="K24" s="65"/>
      <c r="L24" s="49"/>
      <c r="M24" s="374"/>
      <c r="N24" s="52"/>
      <c r="O24" s="54">
        <v>5011</v>
      </c>
      <c r="P24" s="374">
        <v>22</v>
      </c>
      <c r="Q24" s="52">
        <v>21</v>
      </c>
      <c r="R24" s="23">
        <f t="shared" si="13"/>
        <v>238</v>
      </c>
      <c r="S24" s="24">
        <f t="shared" si="13"/>
        <v>224</v>
      </c>
      <c r="T24" s="62"/>
      <c r="U24" s="62"/>
      <c r="V24" s="62"/>
      <c r="W24" s="114">
        <f t="shared" ca="1" si="6"/>
        <v>146887</v>
      </c>
      <c r="X24" s="115">
        <f ca="1">IFERROR(('Main Tab'!$D$10-W24)/'Main Tab'!$D$10,1)</f>
        <v>0.17297081212557994</v>
      </c>
      <c r="Y24" s="110"/>
      <c r="Z24" s="221">
        <v>5</v>
      </c>
      <c r="AA24" s="49"/>
      <c r="AB24" s="49"/>
      <c r="AC24" s="374"/>
      <c r="AD24" s="104"/>
      <c r="AE24" s="106"/>
      <c r="AF24" s="108"/>
      <c r="AI24" s="83">
        <f t="shared" ca="1" si="15"/>
        <v>43588.708333333307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22</v>
      </c>
      <c r="AQ24" s="81">
        <f t="shared" si="0"/>
        <v>21</v>
      </c>
      <c r="AR24" s="81">
        <f t="shared" si="1"/>
        <v>5011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271</v>
      </c>
      <c r="AX24" s="81">
        <f t="shared" si="3"/>
        <v>203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752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43588.749999999971</v>
      </c>
      <c r="C25" s="205"/>
      <c r="D25" s="374">
        <v>757</v>
      </c>
      <c r="E25" s="51">
        <v>44</v>
      </c>
      <c r="F25" s="374">
        <v>1.8</v>
      </c>
      <c r="G25" s="51">
        <v>262</v>
      </c>
      <c r="H25" s="206">
        <v>201</v>
      </c>
      <c r="I25" s="322"/>
      <c r="J25" s="160"/>
      <c r="K25" s="65"/>
      <c r="L25" s="49"/>
      <c r="M25" s="374"/>
      <c r="N25" s="52"/>
      <c r="O25" s="54">
        <v>4936</v>
      </c>
      <c r="P25" s="374">
        <v>22</v>
      </c>
      <c r="Q25" s="52">
        <v>20</v>
      </c>
      <c r="R25" s="23">
        <f t="shared" si="13"/>
        <v>260</v>
      </c>
      <c r="S25" s="24">
        <f t="shared" si="13"/>
        <v>244</v>
      </c>
      <c r="T25" s="62"/>
      <c r="U25" s="62"/>
      <c r="V25" s="62"/>
      <c r="W25" s="114">
        <f t="shared" ca="1" si="6"/>
        <v>146867</v>
      </c>
      <c r="X25" s="115">
        <f ca="1">IFERROR(('Main Tab'!$D$10-W25)/'Main Tab'!$D$10,1)</f>
        <v>0.17308341966578081</v>
      </c>
      <c r="Y25" s="110"/>
      <c r="Z25" s="221">
        <v>5</v>
      </c>
      <c r="AA25" s="49"/>
      <c r="AB25" s="49"/>
      <c r="AC25" s="374"/>
      <c r="AD25" s="104"/>
      <c r="AE25" s="106"/>
      <c r="AF25" s="108"/>
      <c r="AI25" s="83">
        <f t="shared" ca="1" si="15"/>
        <v>43588.749999999971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22</v>
      </c>
      <c r="AQ25" s="81">
        <f t="shared" si="0"/>
        <v>20</v>
      </c>
      <c r="AR25" s="81">
        <f t="shared" si="1"/>
        <v>4936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262</v>
      </c>
      <c r="AX25" s="81">
        <f t="shared" si="3"/>
        <v>201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757</v>
      </c>
      <c r="BC25" s="81">
        <f t="shared" si="5"/>
        <v>201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43588.791666666635</v>
      </c>
      <c r="C26" s="205"/>
      <c r="D26" s="374">
        <v>756</v>
      </c>
      <c r="E26" s="51">
        <v>44</v>
      </c>
      <c r="F26" s="374">
        <v>1.8</v>
      </c>
      <c r="G26" s="51">
        <v>248</v>
      </c>
      <c r="H26" s="206">
        <v>202</v>
      </c>
      <c r="I26" s="322"/>
      <c r="J26" s="160"/>
      <c r="K26" s="65"/>
      <c r="L26" s="49"/>
      <c r="M26" s="374"/>
      <c r="N26" s="52"/>
      <c r="O26" s="54">
        <v>4830</v>
      </c>
      <c r="P26" s="374">
        <v>21</v>
      </c>
      <c r="Q26" s="52">
        <v>19</v>
      </c>
      <c r="R26" s="23">
        <f t="shared" si="13"/>
        <v>281</v>
      </c>
      <c r="S26" s="24">
        <f t="shared" si="13"/>
        <v>263</v>
      </c>
      <c r="T26" s="62"/>
      <c r="U26" s="62"/>
      <c r="V26" s="62"/>
      <c r="W26" s="114">
        <f t="shared" ca="1" si="6"/>
        <v>146848</v>
      </c>
      <c r="X26" s="115">
        <f ca="1">IFERROR(('Main Tab'!$D$10-W26)/'Main Tab'!$D$10,1)</f>
        <v>0.17319039682897167</v>
      </c>
      <c r="Y26" s="110"/>
      <c r="Z26" s="221">
        <v>5</v>
      </c>
      <c r="AA26" s="49"/>
      <c r="AB26" s="49"/>
      <c r="AC26" s="374"/>
      <c r="AD26" s="104"/>
      <c r="AE26" s="106"/>
      <c r="AF26" s="108"/>
      <c r="AI26" s="83">
        <f t="shared" ca="1" si="15"/>
        <v>43588.791666666635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21</v>
      </c>
      <c r="AQ26" s="81">
        <f t="shared" si="0"/>
        <v>19</v>
      </c>
      <c r="AR26" s="81">
        <f t="shared" si="1"/>
        <v>4830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248</v>
      </c>
      <c r="AX26" s="81">
        <f t="shared" si="3"/>
        <v>202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756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43588.833333333299</v>
      </c>
      <c r="C27" s="205"/>
      <c r="D27" s="374">
        <v>755</v>
      </c>
      <c r="E27" s="51">
        <v>44</v>
      </c>
      <c r="F27" s="374">
        <v>1.8</v>
      </c>
      <c r="G27" s="51">
        <v>244</v>
      </c>
      <c r="H27" s="206">
        <v>202</v>
      </c>
      <c r="I27" s="322"/>
      <c r="J27" s="160"/>
      <c r="K27" s="65"/>
      <c r="L27" s="49"/>
      <c r="M27" s="374"/>
      <c r="N27" s="52"/>
      <c r="O27" s="54">
        <v>4742</v>
      </c>
      <c r="P27" s="374">
        <v>22</v>
      </c>
      <c r="Q27" s="52">
        <v>20</v>
      </c>
      <c r="R27" s="23">
        <f t="shared" si="13"/>
        <v>303</v>
      </c>
      <c r="S27" s="24">
        <f t="shared" si="13"/>
        <v>283</v>
      </c>
      <c r="T27" s="62"/>
      <c r="U27" s="62"/>
      <c r="V27" s="62"/>
      <c r="W27" s="114">
        <f t="shared" ca="1" si="6"/>
        <v>146828</v>
      </c>
      <c r="X27" s="115">
        <f ca="1">IFERROR(('Main Tab'!$D$10-W27)/'Main Tab'!$D$10,1)</f>
        <v>0.17330300436917256</v>
      </c>
      <c r="Y27" s="110"/>
      <c r="Z27" s="221">
        <v>5</v>
      </c>
      <c r="AA27" s="49"/>
      <c r="AB27" s="49"/>
      <c r="AC27" s="374"/>
      <c r="AD27" s="104"/>
      <c r="AE27" s="106"/>
      <c r="AF27" s="108"/>
      <c r="AI27" s="83">
        <f t="shared" ca="1" si="15"/>
        <v>43588.833333333299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22</v>
      </c>
      <c r="AQ27" s="81">
        <f t="shared" si="0"/>
        <v>20</v>
      </c>
      <c r="AR27" s="81">
        <f t="shared" si="1"/>
        <v>4742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244</v>
      </c>
      <c r="AX27" s="81">
        <f t="shared" si="3"/>
        <v>202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755</v>
      </c>
      <c r="BC27" s="81">
        <f t="shared" si="5"/>
        <v>202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43588.874999999964</v>
      </c>
      <c r="C28" s="205"/>
      <c r="D28" s="374">
        <v>755</v>
      </c>
      <c r="E28" s="51">
        <v>44</v>
      </c>
      <c r="F28" s="374">
        <v>1.8</v>
      </c>
      <c r="G28" s="51">
        <v>245</v>
      </c>
      <c r="H28" s="206">
        <v>204</v>
      </c>
      <c r="I28" s="322"/>
      <c r="J28" s="160"/>
      <c r="K28" s="65"/>
      <c r="L28" s="49"/>
      <c r="M28" s="374"/>
      <c r="N28" s="52"/>
      <c r="O28" s="54">
        <v>4774</v>
      </c>
      <c r="P28" s="374">
        <v>23</v>
      </c>
      <c r="Q28" s="52">
        <v>19</v>
      </c>
      <c r="R28" s="23">
        <f t="shared" si="13"/>
        <v>326</v>
      </c>
      <c r="S28" s="24">
        <f t="shared" si="13"/>
        <v>302</v>
      </c>
      <c r="T28" s="62"/>
      <c r="U28" s="62"/>
      <c r="V28" s="62"/>
      <c r="W28" s="114">
        <f t="shared" ca="1" si="6"/>
        <v>146809</v>
      </c>
      <c r="X28" s="115">
        <f ca="1">IFERROR(('Main Tab'!$D$10-W28)/'Main Tab'!$D$10,1)</f>
        <v>0.17340998153236339</v>
      </c>
      <c r="Y28" s="110"/>
      <c r="Z28" s="221">
        <v>5</v>
      </c>
      <c r="AA28" s="49"/>
      <c r="AB28" s="49"/>
      <c r="AC28" s="374"/>
      <c r="AD28" s="104"/>
      <c r="AE28" s="106"/>
      <c r="AF28" s="108"/>
      <c r="AI28" s="83">
        <f t="shared" ca="1" si="15"/>
        <v>43588.874999999964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23</v>
      </c>
      <c r="AQ28" s="81">
        <f t="shared" si="0"/>
        <v>19</v>
      </c>
      <c r="AR28" s="81">
        <f t="shared" si="1"/>
        <v>4774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245</v>
      </c>
      <c r="AX28" s="81">
        <f t="shared" si="3"/>
        <v>204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755</v>
      </c>
      <c r="BC28" s="81">
        <f t="shared" si="5"/>
        <v>204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43588.916666666628</v>
      </c>
      <c r="C29" s="205"/>
      <c r="D29" s="374">
        <v>754</v>
      </c>
      <c r="E29" s="51">
        <v>44</v>
      </c>
      <c r="F29" s="374">
        <v>1.8</v>
      </c>
      <c r="G29" s="51">
        <v>247</v>
      </c>
      <c r="H29" s="206">
        <v>206</v>
      </c>
      <c r="I29" s="322"/>
      <c r="J29" s="160"/>
      <c r="K29" s="65"/>
      <c r="L29" s="49"/>
      <c r="M29" s="374"/>
      <c r="N29" s="52"/>
      <c r="O29" s="54">
        <v>4985</v>
      </c>
      <c r="P29" s="374">
        <v>20</v>
      </c>
      <c r="Q29" s="52">
        <v>20</v>
      </c>
      <c r="R29" s="23">
        <f t="shared" si="13"/>
        <v>346</v>
      </c>
      <c r="S29" s="24">
        <f t="shared" si="13"/>
        <v>322</v>
      </c>
      <c r="T29" s="62"/>
      <c r="U29" s="62"/>
      <c r="V29" s="62"/>
      <c r="W29" s="114">
        <f t="shared" ca="1" si="6"/>
        <v>146789</v>
      </c>
      <c r="X29" s="115">
        <f ca="1">IFERROR(('Main Tab'!$D$10-W29)/'Main Tab'!$D$10,1)</f>
        <v>0.17352258907256429</v>
      </c>
      <c r="Y29" s="110"/>
      <c r="Z29" s="221">
        <v>5</v>
      </c>
      <c r="AA29" s="49"/>
      <c r="AB29" s="49"/>
      <c r="AC29" s="374"/>
      <c r="AD29" s="104"/>
      <c r="AE29" s="106"/>
      <c r="AF29" s="108"/>
      <c r="AI29" s="83">
        <f t="shared" ca="1" si="15"/>
        <v>43588.916666666628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20</v>
      </c>
      <c r="AQ29" s="81">
        <f t="shared" si="0"/>
        <v>20</v>
      </c>
      <c r="AR29" s="81">
        <f t="shared" si="1"/>
        <v>4985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247</v>
      </c>
      <c r="AX29" s="81">
        <f t="shared" si="3"/>
        <v>206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754</v>
      </c>
      <c r="BC29" s="81">
        <f t="shared" si="5"/>
        <v>206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43588.958333333292</v>
      </c>
      <c r="C30" s="205"/>
      <c r="D30" s="374">
        <v>750</v>
      </c>
      <c r="E30" s="51">
        <v>44</v>
      </c>
      <c r="F30" s="374">
        <v>1.8</v>
      </c>
      <c r="G30" s="51">
        <v>242</v>
      </c>
      <c r="H30" s="206">
        <v>206</v>
      </c>
      <c r="I30" s="322"/>
      <c r="J30" s="160"/>
      <c r="K30" s="65"/>
      <c r="L30" s="49"/>
      <c r="M30" s="374"/>
      <c r="N30" s="52"/>
      <c r="O30" s="54">
        <v>4893</v>
      </c>
      <c r="P30" s="374">
        <v>22</v>
      </c>
      <c r="Q30" s="52">
        <v>20</v>
      </c>
      <c r="R30" s="23">
        <f t="shared" si="13"/>
        <v>368</v>
      </c>
      <c r="S30" s="24">
        <f t="shared" si="13"/>
        <v>342</v>
      </c>
      <c r="T30" s="62"/>
      <c r="U30" s="62"/>
      <c r="V30" s="62"/>
      <c r="W30" s="114">
        <f t="shared" ca="1" si="6"/>
        <v>146769</v>
      </c>
      <c r="X30" s="115">
        <f ca="1">IFERROR(('Main Tab'!$D$10-W30)/'Main Tab'!$D$10,1)</f>
        <v>0.17363519661276519</v>
      </c>
      <c r="Y30" s="110"/>
      <c r="Z30" s="221">
        <v>5</v>
      </c>
      <c r="AA30" s="49">
        <v>8287601</v>
      </c>
      <c r="AB30" s="49" t="s">
        <v>315</v>
      </c>
      <c r="AC30" s="374">
        <v>188.41</v>
      </c>
      <c r="AD30" s="104" t="s">
        <v>171</v>
      </c>
      <c r="AE30" s="106">
        <v>45.8</v>
      </c>
      <c r="AF30" s="108">
        <v>3.0000000000000001E-3</v>
      </c>
      <c r="AI30" s="83">
        <f t="shared" ca="1" si="15"/>
        <v>43588.958333333292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22</v>
      </c>
      <c r="AQ30" s="81">
        <f t="shared" si="0"/>
        <v>20</v>
      </c>
      <c r="AR30" s="81">
        <f t="shared" si="1"/>
        <v>4893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242</v>
      </c>
      <c r="AX30" s="81">
        <f t="shared" si="3"/>
        <v>206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750</v>
      </c>
      <c r="BC30" s="81">
        <f t="shared" si="5"/>
        <v>206</v>
      </c>
      <c r="BD30" s="81">
        <f t="shared" si="10"/>
        <v>3.0000000000000001E-3</v>
      </c>
      <c r="BE30" s="81">
        <f t="shared" si="11"/>
        <v>45.8</v>
      </c>
      <c r="BF30" s="84" t="str">
        <f t="shared" si="12"/>
        <v>Ticket No: 8287601 188.41 bbls sold</v>
      </c>
    </row>
    <row r="31" spans="2:58" x14ac:dyDescent="0.25">
      <c r="B31" s="189">
        <f t="shared" ca="1" si="14"/>
        <v>43588.999999999956</v>
      </c>
      <c r="C31" s="205"/>
      <c r="D31" s="374">
        <v>750</v>
      </c>
      <c r="E31" s="51">
        <v>44</v>
      </c>
      <c r="F31" s="374">
        <v>1.8</v>
      </c>
      <c r="G31" s="51">
        <v>240</v>
      </c>
      <c r="H31" s="206">
        <v>204</v>
      </c>
      <c r="I31" s="322"/>
      <c r="J31" s="160"/>
      <c r="K31" s="65"/>
      <c r="L31" s="49"/>
      <c r="M31" s="374"/>
      <c r="N31" s="52"/>
      <c r="O31" s="54">
        <v>4798</v>
      </c>
      <c r="P31" s="374">
        <v>23</v>
      </c>
      <c r="Q31" s="52">
        <v>19</v>
      </c>
      <c r="R31" s="23">
        <f t="shared" si="13"/>
        <v>391</v>
      </c>
      <c r="S31" s="24">
        <f t="shared" si="13"/>
        <v>361</v>
      </c>
      <c r="T31" s="62"/>
      <c r="U31" s="62"/>
      <c r="V31" s="62"/>
      <c r="W31" s="114">
        <f t="shared" ca="1" si="6"/>
        <v>146750</v>
      </c>
      <c r="X31" s="115">
        <f ca="1">IFERROR(('Main Tab'!$D$10-W31)/'Main Tab'!$D$10,1)</f>
        <v>0.17374217377595605</v>
      </c>
      <c r="Y31" s="110"/>
      <c r="Z31" s="221">
        <v>5</v>
      </c>
      <c r="AA31" s="49"/>
      <c r="AB31" s="49"/>
      <c r="AC31" s="374"/>
      <c r="AD31" s="104"/>
      <c r="AE31" s="106"/>
      <c r="AF31" s="108"/>
      <c r="AI31" s="83">
        <f t="shared" ca="1" si="15"/>
        <v>43588.999999999956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23</v>
      </c>
      <c r="AQ31" s="81">
        <f t="shared" si="0"/>
        <v>19</v>
      </c>
      <c r="AR31" s="81">
        <f t="shared" si="1"/>
        <v>4798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240</v>
      </c>
      <c r="AX31" s="81">
        <f t="shared" si="3"/>
        <v>204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750</v>
      </c>
      <c r="BC31" s="81">
        <f t="shared" si="5"/>
        <v>204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43589.041666666621</v>
      </c>
      <c r="C32" s="205"/>
      <c r="D32" s="374">
        <v>749</v>
      </c>
      <c r="E32" s="51">
        <v>44</v>
      </c>
      <c r="F32" s="374">
        <v>1.8</v>
      </c>
      <c r="G32" s="51">
        <v>248</v>
      </c>
      <c r="H32" s="206">
        <v>204</v>
      </c>
      <c r="I32" s="322"/>
      <c r="J32" s="160"/>
      <c r="K32" s="65"/>
      <c r="L32" s="49"/>
      <c r="M32" s="374"/>
      <c r="N32" s="52"/>
      <c r="O32" s="54">
        <v>4812</v>
      </c>
      <c r="P32" s="374">
        <v>21</v>
      </c>
      <c r="Q32" s="52">
        <v>20</v>
      </c>
      <c r="R32" s="23">
        <f t="shared" ref="R32:S37" si="16">P32+R31</f>
        <v>412</v>
      </c>
      <c r="S32" s="24">
        <f t="shared" si="16"/>
        <v>381</v>
      </c>
      <c r="T32" s="62"/>
      <c r="U32" s="62"/>
      <c r="V32" s="62"/>
      <c r="W32" s="114">
        <f t="shared" ca="1" si="6"/>
        <v>146730</v>
      </c>
      <c r="X32" s="115">
        <f ca="1">IFERROR(('Main Tab'!$D$10-W32)/'Main Tab'!$D$10,1)</f>
        <v>0.17385478131615692</v>
      </c>
      <c r="Y32" s="110"/>
      <c r="Z32" s="221">
        <v>5</v>
      </c>
      <c r="AA32" s="49"/>
      <c r="AB32" s="49"/>
      <c r="AC32" s="374"/>
      <c r="AD32" s="104"/>
      <c r="AE32" s="106"/>
      <c r="AF32" s="108"/>
      <c r="AI32" s="83">
        <f t="shared" ca="1" si="15"/>
        <v>43589.041666666621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21</v>
      </c>
      <c r="AQ32" s="81">
        <f t="shared" si="0"/>
        <v>20</v>
      </c>
      <c r="AR32" s="81">
        <f t="shared" si="1"/>
        <v>4812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248</v>
      </c>
      <c r="AX32" s="81">
        <f t="shared" si="3"/>
        <v>204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749</v>
      </c>
      <c r="BC32" s="81">
        <f t="shared" si="5"/>
        <v>204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43589.083333333285</v>
      </c>
      <c r="C33" s="205"/>
      <c r="D33" s="374">
        <v>750</v>
      </c>
      <c r="E33" s="51">
        <v>44</v>
      </c>
      <c r="F33" s="374">
        <v>1.8</v>
      </c>
      <c r="G33" s="51">
        <v>240</v>
      </c>
      <c r="H33" s="206">
        <v>205</v>
      </c>
      <c r="I33" s="322"/>
      <c r="J33" s="160"/>
      <c r="K33" s="65"/>
      <c r="L33" s="49"/>
      <c r="M33" s="374"/>
      <c r="N33" s="52"/>
      <c r="O33" s="54">
        <v>4796</v>
      </c>
      <c r="P33" s="374">
        <v>22</v>
      </c>
      <c r="Q33" s="52">
        <v>20</v>
      </c>
      <c r="R33" s="23">
        <f t="shared" si="16"/>
        <v>434</v>
      </c>
      <c r="S33" s="24">
        <f t="shared" si="16"/>
        <v>401</v>
      </c>
      <c r="T33" s="62"/>
      <c r="U33" s="62"/>
      <c r="V33" s="62"/>
      <c r="W33" s="114">
        <f t="shared" ca="1" si="6"/>
        <v>146710</v>
      </c>
      <c r="X33" s="115">
        <f ca="1">IFERROR(('Main Tab'!$D$10-W33)/'Main Tab'!$D$10,1)</f>
        <v>0.17396738885635782</v>
      </c>
      <c r="Y33" s="110"/>
      <c r="Z33" s="221">
        <v>5</v>
      </c>
      <c r="AA33" s="49"/>
      <c r="AB33" s="49"/>
      <c r="AC33" s="374"/>
      <c r="AD33" s="104"/>
      <c r="AE33" s="106"/>
      <c r="AF33" s="108"/>
      <c r="AI33" s="83">
        <f t="shared" ca="1" si="15"/>
        <v>43589.083333333285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22</v>
      </c>
      <c r="AQ33" s="81">
        <f t="shared" si="0"/>
        <v>20</v>
      </c>
      <c r="AR33" s="81">
        <f t="shared" si="1"/>
        <v>4796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240</v>
      </c>
      <c r="AX33" s="81">
        <f t="shared" si="3"/>
        <v>205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750</v>
      </c>
      <c r="BC33" s="81">
        <f t="shared" si="5"/>
        <v>205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43589.124999999949</v>
      </c>
      <c r="C34" s="205"/>
      <c r="D34" s="374">
        <v>752</v>
      </c>
      <c r="E34" s="51">
        <v>44</v>
      </c>
      <c r="F34" s="374">
        <v>1.8</v>
      </c>
      <c r="G34" s="51">
        <v>239</v>
      </c>
      <c r="H34" s="206">
        <v>205</v>
      </c>
      <c r="I34" s="322"/>
      <c r="J34" s="160"/>
      <c r="K34" s="65"/>
      <c r="L34" s="49"/>
      <c r="M34" s="374"/>
      <c r="N34" s="52"/>
      <c r="O34" s="54">
        <v>4771</v>
      </c>
      <c r="P34" s="374">
        <v>20</v>
      </c>
      <c r="Q34" s="52">
        <v>18</v>
      </c>
      <c r="R34" s="23">
        <f t="shared" si="16"/>
        <v>454</v>
      </c>
      <c r="S34" s="24">
        <f t="shared" si="16"/>
        <v>419</v>
      </c>
      <c r="T34" s="62"/>
      <c r="U34" s="62"/>
      <c r="V34" s="62"/>
      <c r="W34" s="114">
        <f t="shared" ca="1" si="6"/>
        <v>146692</v>
      </c>
      <c r="X34" s="115">
        <f ca="1">IFERROR(('Main Tab'!$D$10-W34)/'Main Tab'!$D$10,1)</f>
        <v>0.17406873564253864</v>
      </c>
      <c r="Y34" s="110" t="s">
        <v>316</v>
      </c>
      <c r="Z34" s="221">
        <v>5</v>
      </c>
      <c r="AA34" s="49"/>
      <c r="AB34" s="49"/>
      <c r="AC34" s="374"/>
      <c r="AD34" s="104"/>
      <c r="AE34" s="106"/>
      <c r="AF34" s="108"/>
      <c r="AI34" s="83">
        <f t="shared" ca="1" si="15"/>
        <v>43589.124999999949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acc-111841</v>
      </c>
      <c r="AP34" s="81">
        <f t="shared" si="0"/>
        <v>20</v>
      </c>
      <c r="AQ34" s="81">
        <f t="shared" si="0"/>
        <v>18</v>
      </c>
      <c r="AR34" s="81">
        <f t="shared" si="1"/>
        <v>4771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239</v>
      </c>
      <c r="AX34" s="81">
        <f t="shared" si="3"/>
        <v>205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752</v>
      </c>
      <c r="BC34" s="81">
        <f t="shared" si="5"/>
        <v>205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43589.166666666613</v>
      </c>
      <c r="C35" s="205"/>
      <c r="D35" s="374">
        <v>740</v>
      </c>
      <c r="E35" s="51">
        <v>44</v>
      </c>
      <c r="F35" s="374">
        <v>1.8</v>
      </c>
      <c r="G35" s="51">
        <v>232</v>
      </c>
      <c r="H35" s="206">
        <v>204</v>
      </c>
      <c r="I35" s="322"/>
      <c r="J35" s="160"/>
      <c r="K35" s="65"/>
      <c r="L35" s="49"/>
      <c r="M35" s="374"/>
      <c r="N35" s="52"/>
      <c r="O35" s="54">
        <v>4689</v>
      </c>
      <c r="P35" s="374">
        <v>21</v>
      </c>
      <c r="Q35" s="52">
        <v>18</v>
      </c>
      <c r="R35" s="23">
        <f t="shared" si="16"/>
        <v>475</v>
      </c>
      <c r="S35" s="24">
        <f t="shared" si="16"/>
        <v>437</v>
      </c>
      <c r="T35" s="62"/>
      <c r="U35" s="62"/>
      <c r="V35" s="62"/>
      <c r="W35" s="114">
        <f t="shared" ca="1" si="6"/>
        <v>146674</v>
      </c>
      <c r="X35" s="115">
        <f ca="1">IFERROR(('Main Tab'!$D$10-W35)/'Main Tab'!$D$10,1)</f>
        <v>0.17417008242871942</v>
      </c>
      <c r="Y35" s="110" t="s">
        <v>317</v>
      </c>
      <c r="Z35" s="221">
        <v>5</v>
      </c>
      <c r="AA35" s="49"/>
      <c r="AB35" s="49"/>
      <c r="AC35" s="374"/>
      <c r="AD35" s="104"/>
      <c r="AE35" s="106"/>
      <c r="AF35" s="108"/>
      <c r="AI35" s="83">
        <f t="shared" ca="1" si="15"/>
        <v>43589.166666666613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0-10   2.93bbls</v>
      </c>
      <c r="AP35" s="81">
        <f t="shared" si="0"/>
        <v>21</v>
      </c>
      <c r="AQ35" s="81">
        <f t="shared" si="0"/>
        <v>18</v>
      </c>
      <c r="AR35" s="81">
        <f t="shared" si="1"/>
        <v>4689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232</v>
      </c>
      <c r="AX35" s="81">
        <f t="shared" si="3"/>
        <v>204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740</v>
      </c>
      <c r="BC35" s="81">
        <f t="shared" si="5"/>
        <v>204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43589.208333333278</v>
      </c>
      <c r="C36" s="205"/>
      <c r="D36" s="374">
        <v>742</v>
      </c>
      <c r="E36" s="374">
        <v>44</v>
      </c>
      <c r="F36" s="374">
        <v>1.8</v>
      </c>
      <c r="G36" s="51">
        <v>228</v>
      </c>
      <c r="H36" s="206">
        <v>204</v>
      </c>
      <c r="I36" s="322"/>
      <c r="J36" s="160"/>
      <c r="K36" s="65"/>
      <c r="L36" s="49"/>
      <c r="M36" s="374"/>
      <c r="N36" s="52"/>
      <c r="O36" s="54">
        <v>4604</v>
      </c>
      <c r="P36" s="374">
        <v>20</v>
      </c>
      <c r="Q36" s="52">
        <v>20</v>
      </c>
      <c r="R36" s="23">
        <f t="shared" si="16"/>
        <v>495</v>
      </c>
      <c r="S36" s="24">
        <f t="shared" si="16"/>
        <v>457</v>
      </c>
      <c r="T36" s="62"/>
      <c r="U36" s="62"/>
      <c r="V36" s="62"/>
      <c r="W36" s="114">
        <f t="shared" ca="1" si="6"/>
        <v>146654</v>
      </c>
      <c r="X36" s="115">
        <f ca="1">IFERROR(('Main Tab'!$D$10-W36)/'Main Tab'!$D$10,1)</f>
        <v>0.17428268996892032</v>
      </c>
      <c r="Y36" s="110" t="s">
        <v>318</v>
      </c>
      <c r="Z36" s="221">
        <v>5</v>
      </c>
      <c r="AA36" s="49"/>
      <c r="AB36" s="49"/>
      <c r="AC36" s="374"/>
      <c r="AD36" s="104"/>
      <c r="AE36" s="106"/>
      <c r="AF36" s="108"/>
      <c r="AI36" s="83">
        <f t="shared" ca="1" si="15"/>
        <v>43589.208333333278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12-4  375.37bbls</v>
      </c>
      <c r="AP36" s="81">
        <f t="shared" si="0"/>
        <v>20</v>
      </c>
      <c r="AQ36" s="81">
        <f t="shared" si="0"/>
        <v>20</v>
      </c>
      <c r="AR36" s="81">
        <f t="shared" si="1"/>
        <v>4604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228</v>
      </c>
      <c r="AX36" s="81">
        <f t="shared" si="3"/>
        <v>204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742</v>
      </c>
      <c r="BC36" s="81">
        <f t="shared" si="5"/>
        <v>204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43589.249999999942</v>
      </c>
      <c r="C37" s="207"/>
      <c r="D37" s="208">
        <v>748</v>
      </c>
      <c r="E37" s="209">
        <v>44</v>
      </c>
      <c r="F37" s="208">
        <v>1.8</v>
      </c>
      <c r="G37" s="209">
        <v>256</v>
      </c>
      <c r="H37" s="216">
        <v>205</v>
      </c>
      <c r="I37" s="323"/>
      <c r="J37" s="161"/>
      <c r="K37" s="66"/>
      <c r="L37" s="55"/>
      <c r="M37" s="375"/>
      <c r="N37" s="58"/>
      <c r="O37" s="60">
        <v>4891</v>
      </c>
      <c r="P37" s="375">
        <v>22</v>
      </c>
      <c r="Q37" s="58">
        <v>21</v>
      </c>
      <c r="R37" s="25">
        <f t="shared" si="16"/>
        <v>517</v>
      </c>
      <c r="S37" s="26">
        <f t="shared" si="16"/>
        <v>478</v>
      </c>
      <c r="T37" s="63"/>
      <c r="U37" s="63"/>
      <c r="V37" s="63"/>
      <c r="W37" s="116">
        <f t="shared" ca="1" si="6"/>
        <v>146633</v>
      </c>
      <c r="X37" s="117">
        <f ca="1">IFERROR(('Main Tab'!$D$10-W37)/'Main Tab'!$D$10,1)</f>
        <v>0.17440092788613126</v>
      </c>
      <c r="Y37" s="111" t="s">
        <v>319</v>
      </c>
      <c r="Z37" s="222">
        <v>5</v>
      </c>
      <c r="AA37" s="55"/>
      <c r="AB37" s="55"/>
      <c r="AC37" s="375"/>
      <c r="AD37" s="105"/>
      <c r="AE37" s="107"/>
      <c r="AF37" s="109"/>
      <c r="AI37" s="85">
        <f t="shared" ca="1" si="15"/>
        <v>43589.249999999942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pumped=880</v>
      </c>
      <c r="AP37" s="86">
        <f t="shared" si="0"/>
        <v>22</v>
      </c>
      <c r="AQ37" s="86">
        <f t="shared" si="0"/>
        <v>21</v>
      </c>
      <c r="AR37" s="86">
        <f t="shared" si="1"/>
        <v>4891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256</v>
      </c>
      <c r="AX37" s="86">
        <f t="shared" si="3"/>
        <v>205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748</v>
      </c>
      <c r="BC37" s="86">
        <f t="shared" si="5"/>
        <v>205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76" t="s">
        <v>7</v>
      </c>
      <c r="D40" s="376" t="s">
        <v>117</v>
      </c>
      <c r="E40" s="376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78"/>
      <c r="E41" s="378"/>
      <c r="F41" s="622"/>
      <c r="G41" s="622"/>
      <c r="H41" s="623"/>
    </row>
    <row r="42" spans="2:58" x14ac:dyDescent="0.25">
      <c r="B42" s="54"/>
      <c r="C42" s="147"/>
      <c r="D42" s="374"/>
      <c r="E42" s="374"/>
      <c r="F42" s="612"/>
      <c r="G42" s="612"/>
      <c r="H42" s="613"/>
    </row>
    <row r="43" spans="2:58" x14ac:dyDescent="0.25">
      <c r="B43" s="54"/>
      <c r="C43" s="147"/>
      <c r="D43" s="374"/>
      <c r="E43" s="374"/>
      <c r="F43" s="612"/>
      <c r="G43" s="612"/>
      <c r="H43" s="613"/>
    </row>
    <row r="44" spans="2:58" x14ac:dyDescent="0.25">
      <c r="B44" s="54"/>
      <c r="C44" s="147"/>
      <c r="D44" s="374"/>
      <c r="E44" s="374"/>
      <c r="F44" s="612"/>
      <c r="G44" s="612"/>
      <c r="H44" s="613"/>
    </row>
    <row r="45" spans="2:58" x14ac:dyDescent="0.25">
      <c r="B45" s="54"/>
      <c r="C45" s="147"/>
      <c r="D45" s="374"/>
      <c r="E45" s="374"/>
      <c r="F45" s="612"/>
      <c r="G45" s="612"/>
      <c r="H45" s="613"/>
    </row>
    <row r="46" spans="2:58" x14ac:dyDescent="0.25">
      <c r="B46" s="54"/>
      <c r="C46" s="147"/>
      <c r="D46" s="374"/>
      <c r="E46" s="374"/>
      <c r="F46" s="612"/>
      <c r="G46" s="612"/>
      <c r="H46" s="613"/>
    </row>
    <row r="47" spans="2:58" x14ac:dyDescent="0.25">
      <c r="B47" s="54"/>
      <c r="C47" s="147"/>
      <c r="D47" s="374"/>
      <c r="E47" s="374"/>
      <c r="F47" s="612"/>
      <c r="G47" s="612"/>
      <c r="H47" s="613"/>
    </row>
    <row r="48" spans="2:58" x14ac:dyDescent="0.25">
      <c r="B48" s="54"/>
      <c r="C48" s="147"/>
      <c r="D48" s="374"/>
      <c r="E48" s="374"/>
      <c r="F48" s="612"/>
      <c r="G48" s="612"/>
      <c r="H48" s="613"/>
    </row>
    <row r="49" spans="2:8" x14ac:dyDescent="0.25">
      <c r="B49" s="54"/>
      <c r="C49" s="147"/>
      <c r="D49" s="374"/>
      <c r="E49" s="374"/>
      <c r="F49" s="612"/>
      <c r="G49" s="612"/>
      <c r="H49" s="613"/>
    </row>
    <row r="50" spans="2:8" x14ac:dyDescent="0.25">
      <c r="B50" s="54"/>
      <c r="C50" s="147"/>
      <c r="D50" s="374"/>
      <c r="E50" s="374"/>
      <c r="F50" s="612"/>
      <c r="G50" s="612"/>
      <c r="H50" s="613"/>
    </row>
    <row r="51" spans="2:8" x14ac:dyDescent="0.25">
      <c r="B51" s="54"/>
      <c r="C51" s="147"/>
      <c r="D51" s="374"/>
      <c r="E51" s="374"/>
      <c r="F51" s="612"/>
      <c r="G51" s="612"/>
      <c r="H51" s="613"/>
    </row>
    <row r="52" spans="2:8" x14ac:dyDescent="0.25">
      <c r="B52" s="54"/>
      <c r="C52" s="147"/>
      <c r="D52" s="374"/>
      <c r="E52" s="374"/>
      <c r="F52" s="612"/>
      <c r="G52" s="612"/>
      <c r="H52" s="613"/>
    </row>
    <row r="53" spans="2:8" x14ac:dyDescent="0.25">
      <c r="B53" s="54"/>
      <c r="C53" s="147"/>
      <c r="D53" s="374"/>
      <c r="E53" s="374"/>
      <c r="F53" s="612"/>
      <c r="G53" s="612"/>
      <c r="H53" s="613"/>
    </row>
    <row r="54" spans="2:8" x14ac:dyDescent="0.25">
      <c r="B54" s="54"/>
      <c r="C54" s="147"/>
      <c r="D54" s="374"/>
      <c r="E54" s="374"/>
      <c r="F54" s="612"/>
      <c r="G54" s="612"/>
      <c r="H54" s="613"/>
    </row>
    <row r="55" spans="2:8" x14ac:dyDescent="0.25">
      <c r="B55" s="54"/>
      <c r="C55" s="147"/>
      <c r="D55" s="374"/>
      <c r="E55" s="374"/>
      <c r="F55" s="612"/>
      <c r="G55" s="612"/>
      <c r="H55" s="613"/>
    </row>
    <row r="56" spans="2:8" x14ac:dyDescent="0.25">
      <c r="B56" s="54"/>
      <c r="C56" s="147"/>
      <c r="D56" s="374"/>
      <c r="E56" s="374"/>
      <c r="F56" s="612"/>
      <c r="G56" s="612"/>
      <c r="H56" s="613"/>
    </row>
    <row r="57" spans="2:8" x14ac:dyDescent="0.25">
      <c r="B57" s="54"/>
      <c r="C57" s="147"/>
      <c r="D57" s="374"/>
      <c r="E57" s="374"/>
      <c r="F57" s="612"/>
      <c r="G57" s="612"/>
      <c r="H57" s="613"/>
    </row>
    <row r="58" spans="2:8" x14ac:dyDescent="0.25">
      <c r="B58" s="54"/>
      <c r="C58" s="147"/>
      <c r="D58" s="374"/>
      <c r="E58" s="374"/>
      <c r="F58" s="612"/>
      <c r="G58" s="612"/>
      <c r="H58" s="613"/>
    </row>
    <row r="59" spans="2:8" x14ac:dyDescent="0.25">
      <c r="B59" s="54"/>
      <c r="C59" s="147"/>
      <c r="D59" s="374"/>
      <c r="E59" s="374"/>
      <c r="F59" s="612"/>
      <c r="G59" s="612"/>
      <c r="H59" s="613"/>
    </row>
    <row r="60" spans="2:8" x14ac:dyDescent="0.25">
      <c r="B60" s="54"/>
      <c r="C60" s="147"/>
      <c r="D60" s="374"/>
      <c r="E60" s="374"/>
      <c r="F60" s="612"/>
      <c r="G60" s="612"/>
      <c r="H60" s="613"/>
    </row>
    <row r="61" spans="2:8" x14ac:dyDescent="0.25">
      <c r="B61" s="54"/>
      <c r="C61" s="147"/>
      <c r="D61" s="374"/>
      <c r="E61" s="374"/>
      <c r="F61" s="612"/>
      <c r="G61" s="612"/>
      <c r="H61" s="613"/>
    </row>
    <row r="62" spans="2:8" x14ac:dyDescent="0.25">
      <c r="B62" s="54"/>
      <c r="C62" s="147"/>
      <c r="D62" s="374"/>
      <c r="E62" s="374"/>
      <c r="F62" s="612"/>
      <c r="G62" s="612"/>
      <c r="H62" s="613"/>
    </row>
    <row r="63" spans="2:8" x14ac:dyDescent="0.25">
      <c r="B63" s="54"/>
      <c r="C63" s="147"/>
      <c r="D63" s="374"/>
      <c r="E63" s="374"/>
      <c r="F63" s="612"/>
      <c r="G63" s="612"/>
      <c r="H63" s="613"/>
    </row>
    <row r="64" spans="2:8" x14ac:dyDescent="0.25">
      <c r="B64" s="54"/>
      <c r="C64" s="147"/>
      <c r="D64" s="374"/>
      <c r="E64" s="374"/>
      <c r="F64" s="612"/>
      <c r="G64" s="612"/>
      <c r="H64" s="613"/>
    </row>
    <row r="65" spans="2:8" x14ac:dyDescent="0.25">
      <c r="B65" s="54"/>
      <c r="C65" s="147"/>
      <c r="D65" s="374"/>
      <c r="E65" s="374"/>
      <c r="F65" s="612"/>
      <c r="G65" s="612"/>
      <c r="H65" s="613"/>
    </row>
    <row r="66" spans="2:8" x14ac:dyDescent="0.25">
      <c r="B66" s="54"/>
      <c r="C66" s="147"/>
      <c r="D66" s="374"/>
      <c r="E66" s="374"/>
      <c r="F66" s="612"/>
      <c r="G66" s="612"/>
      <c r="H66" s="613"/>
    </row>
    <row r="67" spans="2:8" x14ac:dyDescent="0.25">
      <c r="B67" s="54"/>
      <c r="C67" s="147"/>
      <c r="D67" s="374"/>
      <c r="E67" s="374"/>
      <c r="F67" s="612"/>
      <c r="G67" s="612"/>
      <c r="H67" s="613"/>
    </row>
    <row r="68" spans="2:8" x14ac:dyDescent="0.25">
      <c r="B68" s="54"/>
      <c r="C68" s="147"/>
      <c r="D68" s="374"/>
      <c r="E68" s="374"/>
      <c r="F68" s="612"/>
      <c r="G68" s="612"/>
      <c r="H68" s="613"/>
    </row>
    <row r="69" spans="2:8" x14ac:dyDescent="0.25">
      <c r="B69" s="54"/>
      <c r="C69" s="147"/>
      <c r="D69" s="374"/>
      <c r="E69" s="374"/>
      <c r="F69" s="612"/>
      <c r="G69" s="612"/>
      <c r="H69" s="613"/>
    </row>
    <row r="70" spans="2:8" x14ac:dyDescent="0.25">
      <c r="B70" s="54"/>
      <c r="C70" s="147"/>
      <c r="D70" s="374"/>
      <c r="E70" s="374"/>
      <c r="F70" s="612"/>
      <c r="G70" s="612"/>
      <c r="H70" s="613"/>
    </row>
    <row r="71" spans="2:8" x14ac:dyDescent="0.25">
      <c r="B71" s="54"/>
      <c r="C71" s="147"/>
      <c r="D71" s="374"/>
      <c r="E71" s="374"/>
      <c r="F71" s="612"/>
      <c r="G71" s="612"/>
      <c r="H71" s="613"/>
    </row>
    <row r="72" spans="2:8" x14ac:dyDescent="0.25">
      <c r="B72" s="54"/>
      <c r="C72" s="147"/>
      <c r="D72" s="374"/>
      <c r="E72" s="374"/>
      <c r="F72" s="612"/>
      <c r="G72" s="612"/>
      <c r="H72" s="613"/>
    </row>
    <row r="73" spans="2:8" x14ac:dyDescent="0.25">
      <c r="B73" s="54"/>
      <c r="C73" s="147"/>
      <c r="D73" s="374"/>
      <c r="E73" s="374"/>
      <c r="F73" s="612"/>
      <c r="G73" s="612"/>
      <c r="H73" s="613"/>
    </row>
    <row r="74" spans="2:8" x14ac:dyDescent="0.25">
      <c r="B74" s="54"/>
      <c r="C74" s="147"/>
      <c r="D74" s="374"/>
      <c r="E74" s="374"/>
      <c r="F74" s="612"/>
      <c r="G74" s="612"/>
      <c r="H74" s="613"/>
    </row>
    <row r="75" spans="2:8" x14ac:dyDescent="0.25">
      <c r="B75" s="54"/>
      <c r="C75" s="147"/>
      <c r="D75" s="374"/>
      <c r="E75" s="374"/>
      <c r="F75" s="612"/>
      <c r="G75" s="612"/>
      <c r="H75" s="613"/>
    </row>
    <row r="76" spans="2:8" x14ac:dyDescent="0.25">
      <c r="B76" s="54"/>
      <c r="C76" s="147"/>
      <c r="D76" s="374"/>
      <c r="E76" s="374"/>
      <c r="F76" s="612"/>
      <c r="G76" s="612"/>
      <c r="H76" s="613"/>
    </row>
    <row r="77" spans="2:8" x14ac:dyDescent="0.25">
      <c r="B77" s="54"/>
      <c r="C77" s="147"/>
      <c r="D77" s="374"/>
      <c r="E77" s="374"/>
      <c r="F77" s="612"/>
      <c r="G77" s="612"/>
      <c r="H77" s="613"/>
    </row>
    <row r="78" spans="2:8" x14ac:dyDescent="0.25">
      <c r="B78" s="54"/>
      <c r="C78" s="147"/>
      <c r="D78" s="374"/>
      <c r="E78" s="374"/>
      <c r="F78" s="612"/>
      <c r="G78" s="612"/>
      <c r="H78" s="613"/>
    </row>
    <row r="79" spans="2:8" x14ac:dyDescent="0.25">
      <c r="B79" s="54"/>
      <c r="C79" s="147"/>
      <c r="D79" s="374"/>
      <c r="E79" s="374"/>
      <c r="F79" s="612"/>
      <c r="G79" s="612"/>
      <c r="H79" s="613"/>
    </row>
    <row r="80" spans="2:8" x14ac:dyDescent="0.25">
      <c r="B80" s="54"/>
      <c r="C80" s="147"/>
      <c r="D80" s="374"/>
      <c r="E80" s="374"/>
      <c r="F80" s="612"/>
      <c r="G80" s="612"/>
      <c r="H80" s="613"/>
    </row>
    <row r="81" spans="2:8" x14ac:dyDescent="0.25">
      <c r="B81" s="54"/>
      <c r="C81" s="147"/>
      <c r="D81" s="374"/>
      <c r="E81" s="374"/>
      <c r="F81" s="612"/>
      <c r="G81" s="612"/>
      <c r="H81" s="613"/>
    </row>
    <row r="82" spans="2:8" x14ac:dyDescent="0.25">
      <c r="B82" s="54"/>
      <c r="C82" s="147"/>
      <c r="D82" s="374"/>
      <c r="E82" s="374"/>
      <c r="F82" s="612"/>
      <c r="G82" s="612"/>
      <c r="H82" s="613"/>
    </row>
    <row r="83" spans="2:8" x14ac:dyDescent="0.25">
      <c r="B83" s="54"/>
      <c r="C83" s="147"/>
      <c r="D83" s="374"/>
      <c r="E83" s="374"/>
      <c r="F83" s="612"/>
      <c r="G83" s="612"/>
      <c r="H83" s="613"/>
    </row>
    <row r="84" spans="2:8" x14ac:dyDescent="0.25">
      <c r="B84" s="54"/>
      <c r="C84" s="147"/>
      <c r="D84" s="374"/>
      <c r="E84" s="374"/>
      <c r="F84" s="612"/>
      <c r="G84" s="612"/>
      <c r="H84" s="613"/>
    </row>
    <row r="85" spans="2:8" x14ac:dyDescent="0.25">
      <c r="B85" s="54"/>
      <c r="C85" s="147"/>
      <c r="D85" s="374"/>
      <c r="E85" s="374"/>
      <c r="F85" s="612"/>
      <c r="G85" s="612"/>
      <c r="H85" s="613"/>
    </row>
    <row r="86" spans="2:8" x14ac:dyDescent="0.25">
      <c r="B86" s="54"/>
      <c r="C86" s="147"/>
      <c r="D86" s="374"/>
      <c r="E86" s="374"/>
      <c r="F86" s="612"/>
      <c r="G86" s="612"/>
      <c r="H86" s="613"/>
    </row>
    <row r="87" spans="2:8" x14ac:dyDescent="0.25">
      <c r="B87" s="54"/>
      <c r="C87" s="147"/>
      <c r="D87" s="374"/>
      <c r="E87" s="374"/>
      <c r="F87" s="612"/>
      <c r="G87" s="612"/>
      <c r="H87" s="613"/>
    </row>
    <row r="88" spans="2:8" x14ac:dyDescent="0.25">
      <c r="B88" s="54"/>
      <c r="C88" s="147"/>
      <c r="D88" s="374"/>
      <c r="E88" s="374"/>
      <c r="F88" s="612"/>
      <c r="G88" s="612"/>
      <c r="H88" s="613"/>
    </row>
    <row r="89" spans="2:8" x14ac:dyDescent="0.25">
      <c r="B89" s="54"/>
      <c r="C89" s="147"/>
      <c r="D89" s="374"/>
      <c r="E89" s="374"/>
      <c r="F89" s="612"/>
      <c r="G89" s="612"/>
      <c r="H89" s="613"/>
    </row>
    <row r="90" spans="2:8" x14ac:dyDescent="0.25">
      <c r="B90" s="54"/>
      <c r="C90" s="147"/>
      <c r="D90" s="374"/>
      <c r="E90" s="374"/>
      <c r="F90" s="612"/>
      <c r="G90" s="612"/>
      <c r="H90" s="613"/>
    </row>
    <row r="91" spans="2:8" x14ac:dyDescent="0.25">
      <c r="B91" s="54"/>
      <c r="C91" s="147"/>
      <c r="D91" s="374"/>
      <c r="E91" s="374"/>
      <c r="F91" s="612"/>
      <c r="G91" s="612"/>
      <c r="H91" s="613"/>
    </row>
    <row r="92" spans="2:8" x14ac:dyDescent="0.25">
      <c r="B92" s="54"/>
      <c r="C92" s="147"/>
      <c r="D92" s="374"/>
      <c r="E92" s="374"/>
      <c r="F92" s="612"/>
      <c r="G92" s="612"/>
      <c r="H92" s="613"/>
    </row>
    <row r="93" spans="2:8" x14ac:dyDescent="0.25">
      <c r="B93" s="54"/>
      <c r="C93" s="147"/>
      <c r="D93" s="374"/>
      <c r="E93" s="374"/>
      <c r="F93" s="612"/>
      <c r="G93" s="612"/>
      <c r="H93" s="613"/>
    </row>
    <row r="94" spans="2:8" x14ac:dyDescent="0.25">
      <c r="B94" s="54"/>
      <c r="C94" s="147"/>
      <c r="D94" s="374"/>
      <c r="E94" s="374"/>
      <c r="F94" s="612"/>
      <c r="G94" s="612"/>
      <c r="H94" s="613"/>
    </row>
    <row r="95" spans="2:8" x14ac:dyDescent="0.25">
      <c r="B95" s="54"/>
      <c r="C95" s="147"/>
      <c r="D95" s="374"/>
      <c r="E95" s="374"/>
      <c r="F95" s="612"/>
      <c r="G95" s="612"/>
      <c r="H95" s="613"/>
    </row>
    <row r="96" spans="2:8" x14ac:dyDescent="0.25">
      <c r="B96" s="54"/>
      <c r="C96" s="147"/>
      <c r="D96" s="374"/>
      <c r="E96" s="374"/>
      <c r="F96" s="612"/>
      <c r="G96" s="612"/>
      <c r="H96" s="613"/>
    </row>
    <row r="97" spans="2:8" x14ac:dyDescent="0.25">
      <c r="B97" s="54"/>
      <c r="C97" s="147"/>
      <c r="D97" s="374"/>
      <c r="E97" s="374"/>
      <c r="F97" s="612"/>
      <c r="G97" s="612"/>
      <c r="H97" s="613"/>
    </row>
    <row r="98" spans="2:8" x14ac:dyDescent="0.25">
      <c r="B98" s="54"/>
      <c r="C98" s="147"/>
      <c r="D98" s="374"/>
      <c r="E98" s="374"/>
      <c r="F98" s="612"/>
      <c r="G98" s="612"/>
      <c r="H98" s="613"/>
    </row>
    <row r="99" spans="2:8" x14ac:dyDescent="0.25">
      <c r="B99" s="54"/>
      <c r="C99" s="147"/>
      <c r="D99" s="374"/>
      <c r="E99" s="374"/>
      <c r="F99" s="612"/>
      <c r="G99" s="612"/>
      <c r="H99" s="613"/>
    </row>
    <row r="100" spans="2:8" ht="15.75" thickBot="1" x14ac:dyDescent="0.3">
      <c r="B100" s="60"/>
      <c r="C100" s="148"/>
      <c r="D100" s="375"/>
      <c r="E100" s="375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1B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1">
    <tabColor theme="1"/>
    <pageSetUpPr fitToPage="1"/>
  </sheetPr>
  <dimension ref="B1:BF101"/>
  <sheetViews>
    <sheetView showGridLines="0" topLeftCell="T1" zoomScaleNormal="100" zoomScaleSheetLayoutView="50" workbookViewId="0">
      <selection activeCell="P37" sqref="P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43587</v>
      </c>
      <c r="N5" s="567" t="str">
        <f ca="1">"Oil Sales for "&amp;TEXT(L5,"MM-DD-YY")</f>
        <v>Oil Sales for 05-02-19</v>
      </c>
      <c r="O5" s="568"/>
      <c r="P5" s="96">
        <f>SUM(AC14:AC37)</f>
        <v>748.01</v>
      </c>
      <c r="Q5" s="10"/>
      <c r="R5" s="610" t="str">
        <f ca="1">"Flare Total For "&amp;TEXT(L5,"MM-DD-YY")</f>
        <v>Flare Total For 05-02-19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553</v>
      </c>
      <c r="M6" s="10"/>
      <c r="N6" s="571" t="str">
        <f ca="1">"Gas Sales for "&amp;TEXT(L5,"MM-DD-YY")</f>
        <v>Gas Sales for 05-02-19</v>
      </c>
      <c r="O6" s="572"/>
      <c r="P6" s="132">
        <v>4942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572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67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69" t="s">
        <v>3</v>
      </c>
      <c r="F11" s="369" t="s">
        <v>31</v>
      </c>
      <c r="G11" s="369" t="s">
        <v>32</v>
      </c>
      <c r="H11" s="37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69" t="s">
        <v>40</v>
      </c>
      <c r="N11" s="370" t="s">
        <v>42</v>
      </c>
      <c r="O11" s="38" t="s">
        <v>2</v>
      </c>
      <c r="P11" s="369" t="s">
        <v>6</v>
      </c>
      <c r="Q11" s="37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69" t="s">
        <v>6</v>
      </c>
      <c r="AD11" s="369" t="s">
        <v>102</v>
      </c>
      <c r="AE11" s="369" t="s">
        <v>50</v>
      </c>
      <c r="AF11" s="37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780</v>
      </c>
      <c r="E14" s="196">
        <v>44</v>
      </c>
      <c r="F14" s="196">
        <v>1.8</v>
      </c>
      <c r="G14" s="197">
        <v>263</v>
      </c>
      <c r="H14" s="204">
        <v>209</v>
      </c>
      <c r="I14" s="322"/>
      <c r="J14" s="160"/>
      <c r="K14" s="65"/>
      <c r="L14" s="49"/>
      <c r="M14" s="368"/>
      <c r="N14" s="52"/>
      <c r="O14" s="54">
        <v>4951</v>
      </c>
      <c r="P14" s="368">
        <v>23</v>
      </c>
      <c r="Q14" s="368">
        <v>24</v>
      </c>
      <c r="R14" s="21">
        <f>P14</f>
        <v>23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147663</v>
      </c>
      <c r="X14" s="113">
        <f ca="1">IFERROR(('Main Tab'!$D$10-W14)/'Main Tab'!$D$10,1)</f>
        <v>0.16860163956578533</v>
      </c>
      <c r="Y14" s="218"/>
      <c r="Z14" s="220">
        <v>5</v>
      </c>
      <c r="AA14" s="49">
        <v>8245101</v>
      </c>
      <c r="AB14" s="49" t="s">
        <v>170</v>
      </c>
      <c r="AC14" s="368">
        <v>196.73</v>
      </c>
      <c r="AD14" s="104" t="s">
        <v>171</v>
      </c>
      <c r="AE14" s="106">
        <v>45.5</v>
      </c>
      <c r="AF14" s="108">
        <v>1E-3</v>
      </c>
      <c r="AI14" s="83">
        <f ca="1">$L$5+B14</f>
        <v>43587.291666666664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23</v>
      </c>
      <c r="AQ14" s="81">
        <f t="shared" si="0"/>
        <v>24</v>
      </c>
      <c r="AR14" s="81">
        <f t="shared" ref="AR14:AR37" si="1">IF(O14="","",O14)</f>
        <v>4951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263</v>
      </c>
      <c r="AX14" s="81">
        <f t="shared" si="3"/>
        <v>209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780</v>
      </c>
      <c r="BC14" s="81">
        <f t="shared" ref="BC14:BC37" si="5">IF(H14="","",H14)</f>
        <v>209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8245101 196.73 bbls sold</v>
      </c>
    </row>
    <row r="15" spans="2:58" x14ac:dyDescent="0.25">
      <c r="B15" s="189">
        <f ca="1">+B14+$L$5+TIME(1,0,0)</f>
        <v>43587.333333333328</v>
      </c>
      <c r="C15" s="205"/>
      <c r="D15" s="368">
        <v>776</v>
      </c>
      <c r="E15" s="368">
        <v>44</v>
      </c>
      <c r="F15" s="368">
        <v>1.8</v>
      </c>
      <c r="G15" s="51">
        <v>251</v>
      </c>
      <c r="H15" s="206">
        <v>208</v>
      </c>
      <c r="I15" s="322"/>
      <c r="J15" s="160"/>
      <c r="K15" s="65"/>
      <c r="L15" s="49"/>
      <c r="M15" s="368"/>
      <c r="N15" s="52"/>
      <c r="O15" s="54">
        <v>4875</v>
      </c>
      <c r="P15" s="368">
        <v>25</v>
      </c>
      <c r="Q15" s="52">
        <v>23</v>
      </c>
      <c r="R15" s="23">
        <f>P15+R14</f>
        <v>48</v>
      </c>
      <c r="S15" s="24">
        <f>Q15+S14</f>
        <v>47</v>
      </c>
      <c r="T15" s="62"/>
      <c r="U15" s="62"/>
      <c r="V15" s="62"/>
      <c r="W15" s="114">
        <f t="shared" ref="W15:W37" ca="1" si="6">W14-Q15</f>
        <v>147640</v>
      </c>
      <c r="X15" s="115">
        <f ca="1">IFERROR(('Main Tab'!$D$10-W15)/'Main Tab'!$D$10,1)</f>
        <v>0.16873113823701635</v>
      </c>
      <c r="Y15" s="110"/>
      <c r="Z15" s="221">
        <v>4</v>
      </c>
      <c r="AA15" s="49">
        <v>8245011</v>
      </c>
      <c r="AB15" s="49" t="s">
        <v>170</v>
      </c>
      <c r="AC15" s="368">
        <v>196.73</v>
      </c>
      <c r="AD15" s="104" t="s">
        <v>171</v>
      </c>
      <c r="AE15" s="106">
        <v>45.5</v>
      </c>
      <c r="AF15" s="108">
        <v>1E-3</v>
      </c>
      <c r="AI15" s="83">
        <f ca="1">B15</f>
        <v>43587.333333333328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25</v>
      </c>
      <c r="AQ15" s="81">
        <f t="shared" si="0"/>
        <v>23</v>
      </c>
      <c r="AR15" s="81">
        <f t="shared" si="1"/>
        <v>4875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251</v>
      </c>
      <c r="AX15" s="81">
        <f t="shared" si="3"/>
        <v>208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776</v>
      </c>
      <c r="BC15" s="81">
        <f t="shared" si="5"/>
        <v>208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8245011 196.73 bbls sold</v>
      </c>
    </row>
    <row r="16" spans="2:58" x14ac:dyDescent="0.25">
      <c r="B16" s="189">
        <f ca="1">+B15+TIME(1,0,0)</f>
        <v>43587.374999999993</v>
      </c>
      <c r="C16" s="205"/>
      <c r="D16" s="368">
        <v>774</v>
      </c>
      <c r="E16" s="368">
        <v>44</v>
      </c>
      <c r="F16" s="368">
        <v>1.8</v>
      </c>
      <c r="G16" s="51">
        <v>258</v>
      </c>
      <c r="H16" s="206">
        <v>207</v>
      </c>
      <c r="I16" s="322"/>
      <c r="J16" s="160"/>
      <c r="K16" s="65"/>
      <c r="L16" s="49"/>
      <c r="M16" s="368"/>
      <c r="N16" s="52"/>
      <c r="O16" s="54">
        <v>4968</v>
      </c>
      <c r="P16" s="368">
        <v>23</v>
      </c>
      <c r="Q16" s="52">
        <v>22</v>
      </c>
      <c r="R16" s="23">
        <f t="shared" ref="R16:S31" si="13">P16+R15</f>
        <v>71</v>
      </c>
      <c r="S16" s="24">
        <f t="shared" si="13"/>
        <v>69</v>
      </c>
      <c r="T16" s="62"/>
      <c r="U16" s="62"/>
      <c r="V16" s="62"/>
      <c r="W16" s="114">
        <f t="shared" ca="1" si="6"/>
        <v>147618</v>
      </c>
      <c r="X16" s="115">
        <f ca="1">IFERROR(('Main Tab'!$D$10-W16)/'Main Tab'!$D$10,1)</f>
        <v>0.16885500653123733</v>
      </c>
      <c r="Y16" s="110"/>
      <c r="Z16" s="221">
        <v>4</v>
      </c>
      <c r="AA16" s="49"/>
      <c r="AB16" s="49"/>
      <c r="AC16" s="368"/>
      <c r="AD16" s="104"/>
      <c r="AE16" s="106"/>
      <c r="AF16" s="108"/>
      <c r="AI16" s="83">
        <f ca="1">B16</f>
        <v>43587.374999999993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23</v>
      </c>
      <c r="AQ16" s="81">
        <f t="shared" si="0"/>
        <v>22</v>
      </c>
      <c r="AR16" s="81">
        <f t="shared" si="1"/>
        <v>4968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258</v>
      </c>
      <c r="AX16" s="81">
        <f t="shared" si="3"/>
        <v>207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774</v>
      </c>
      <c r="BC16" s="81">
        <f t="shared" si="5"/>
        <v>207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43587.416666666657</v>
      </c>
      <c r="C17" s="205"/>
      <c r="D17" s="368">
        <v>771</v>
      </c>
      <c r="E17" s="368">
        <v>44</v>
      </c>
      <c r="F17" s="368">
        <v>1.8</v>
      </c>
      <c r="G17" s="51">
        <v>265</v>
      </c>
      <c r="H17" s="206">
        <v>208</v>
      </c>
      <c r="I17" s="322"/>
      <c r="J17" s="160"/>
      <c r="K17" s="65"/>
      <c r="L17" s="49"/>
      <c r="M17" s="368"/>
      <c r="N17" s="52"/>
      <c r="O17" s="54">
        <v>5008</v>
      </c>
      <c r="P17" s="368">
        <v>24</v>
      </c>
      <c r="Q17" s="52">
        <v>22</v>
      </c>
      <c r="R17" s="23">
        <f t="shared" si="13"/>
        <v>95</v>
      </c>
      <c r="S17" s="24">
        <f>Q17+S16</f>
        <v>91</v>
      </c>
      <c r="T17" s="62"/>
      <c r="U17" s="172"/>
      <c r="V17" s="62"/>
      <c r="W17" s="114">
        <f t="shared" ca="1" si="6"/>
        <v>147596</v>
      </c>
      <c r="X17" s="115">
        <f ca="1">IFERROR(('Main Tab'!$D$10-W17)/'Main Tab'!$D$10,1)</f>
        <v>0.16897887482545831</v>
      </c>
      <c r="Y17" s="110"/>
      <c r="Z17" s="221">
        <v>5</v>
      </c>
      <c r="AA17" s="49"/>
      <c r="AB17" s="49"/>
      <c r="AC17" s="368"/>
      <c r="AD17" s="104"/>
      <c r="AE17" s="106"/>
      <c r="AF17" s="108"/>
      <c r="AI17" s="83">
        <f t="shared" ref="AI17:AI37" ca="1" si="15">B17</f>
        <v>43587.416666666657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24</v>
      </c>
      <c r="AQ17" s="81">
        <f t="shared" si="0"/>
        <v>22</v>
      </c>
      <c r="AR17" s="81">
        <f t="shared" si="1"/>
        <v>5008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265</v>
      </c>
      <c r="AX17" s="81">
        <f t="shared" si="3"/>
        <v>208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771</v>
      </c>
      <c r="BC17" s="81">
        <f t="shared" si="5"/>
        <v>208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43587.458333333321</v>
      </c>
      <c r="C18" s="205"/>
      <c r="D18" s="368">
        <v>777</v>
      </c>
      <c r="E18" s="51">
        <v>44</v>
      </c>
      <c r="F18" s="368">
        <v>1.8</v>
      </c>
      <c r="G18" s="51">
        <v>253</v>
      </c>
      <c r="H18" s="206">
        <v>208</v>
      </c>
      <c r="I18" s="322"/>
      <c r="J18" s="160"/>
      <c r="K18" s="65"/>
      <c r="L18" s="49"/>
      <c r="M18" s="368"/>
      <c r="N18" s="52"/>
      <c r="O18" s="54">
        <v>4876</v>
      </c>
      <c r="P18" s="368">
        <v>23</v>
      </c>
      <c r="Q18" s="52">
        <v>26</v>
      </c>
      <c r="R18" s="23">
        <f t="shared" si="13"/>
        <v>118</v>
      </c>
      <c r="S18" s="24">
        <f t="shared" si="13"/>
        <v>117</v>
      </c>
      <c r="T18" s="62"/>
      <c r="U18" s="62"/>
      <c r="V18" s="62"/>
      <c r="W18" s="114">
        <f t="shared" ca="1" si="6"/>
        <v>147570</v>
      </c>
      <c r="X18" s="115">
        <f ca="1">IFERROR(('Main Tab'!$D$10-W18)/'Main Tab'!$D$10,1)</f>
        <v>0.16912526462771948</v>
      </c>
      <c r="Y18" s="110"/>
      <c r="Z18" s="221">
        <v>5</v>
      </c>
      <c r="AA18" s="49"/>
      <c r="AB18" s="49"/>
      <c r="AC18" s="368"/>
      <c r="AD18" s="104"/>
      <c r="AE18" s="106"/>
      <c r="AF18" s="108"/>
      <c r="AI18" s="83">
        <f t="shared" ca="1" si="15"/>
        <v>43587.458333333321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23</v>
      </c>
      <c r="AQ18" s="81">
        <f t="shared" si="0"/>
        <v>26</v>
      </c>
      <c r="AR18" s="81">
        <f t="shared" si="1"/>
        <v>4876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253</v>
      </c>
      <c r="AX18" s="81">
        <f t="shared" si="3"/>
        <v>208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777</v>
      </c>
      <c r="BC18" s="81">
        <f t="shared" si="5"/>
        <v>208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43587.499999999985</v>
      </c>
      <c r="C19" s="205"/>
      <c r="D19" s="368">
        <v>781</v>
      </c>
      <c r="E19" s="51">
        <v>44</v>
      </c>
      <c r="F19" s="368">
        <v>1.8</v>
      </c>
      <c r="G19" s="51">
        <v>246</v>
      </c>
      <c r="H19" s="206">
        <v>208</v>
      </c>
      <c r="I19" s="322"/>
      <c r="J19" s="160"/>
      <c r="K19" s="65"/>
      <c r="L19" s="49"/>
      <c r="M19" s="368"/>
      <c r="N19" s="52"/>
      <c r="O19" s="54">
        <v>4746</v>
      </c>
      <c r="P19" s="368">
        <v>24</v>
      </c>
      <c r="Q19" s="52">
        <v>24</v>
      </c>
      <c r="R19" s="23">
        <f t="shared" si="13"/>
        <v>142</v>
      </c>
      <c r="S19" s="24">
        <f t="shared" si="13"/>
        <v>141</v>
      </c>
      <c r="T19" s="62"/>
      <c r="U19" s="62"/>
      <c r="V19" s="62"/>
      <c r="W19" s="114">
        <f t="shared" ca="1" si="6"/>
        <v>147546</v>
      </c>
      <c r="X19" s="115">
        <f ca="1">IFERROR(('Main Tab'!$D$10-W19)/'Main Tab'!$D$10,1)</f>
        <v>0.16926039367596055</v>
      </c>
      <c r="Y19" s="110"/>
      <c r="Z19" s="221">
        <v>5</v>
      </c>
      <c r="AA19" s="49"/>
      <c r="AB19" s="49"/>
      <c r="AC19" s="368"/>
      <c r="AD19" s="104"/>
      <c r="AE19" s="106"/>
      <c r="AF19" s="108"/>
      <c r="AI19" s="83">
        <f t="shared" ca="1" si="15"/>
        <v>43587.499999999985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24</v>
      </c>
      <c r="AQ19" s="81">
        <f t="shared" si="0"/>
        <v>24</v>
      </c>
      <c r="AR19" s="81">
        <f t="shared" si="1"/>
        <v>4746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246</v>
      </c>
      <c r="AX19" s="81">
        <f t="shared" si="3"/>
        <v>208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781</v>
      </c>
      <c r="BC19" s="81">
        <f t="shared" si="5"/>
        <v>208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43587.54166666665</v>
      </c>
      <c r="C20" s="205"/>
      <c r="D20" s="368">
        <v>779</v>
      </c>
      <c r="E20" s="51">
        <v>44</v>
      </c>
      <c r="F20" s="368">
        <v>1.8</v>
      </c>
      <c r="G20" s="51">
        <v>249</v>
      </c>
      <c r="H20" s="206">
        <v>209</v>
      </c>
      <c r="I20" s="322"/>
      <c r="J20" s="160"/>
      <c r="K20" s="65"/>
      <c r="L20" s="49"/>
      <c r="M20" s="368"/>
      <c r="N20" s="52"/>
      <c r="O20" s="54">
        <v>4793</v>
      </c>
      <c r="P20" s="368">
        <v>23</v>
      </c>
      <c r="Q20" s="52">
        <v>25</v>
      </c>
      <c r="R20" s="23">
        <f t="shared" si="13"/>
        <v>165</v>
      </c>
      <c r="S20" s="24">
        <f t="shared" si="13"/>
        <v>166</v>
      </c>
      <c r="T20" s="62"/>
      <c r="U20" s="62"/>
      <c r="V20" s="62"/>
      <c r="W20" s="114">
        <f t="shared" ca="1" si="6"/>
        <v>147521</v>
      </c>
      <c r="X20" s="115">
        <f ca="1">IFERROR(('Main Tab'!$D$10-W20)/'Main Tab'!$D$10,1)</f>
        <v>0.16940115310121165</v>
      </c>
      <c r="Y20" s="110"/>
      <c r="Z20" s="221">
        <v>5</v>
      </c>
      <c r="AA20" s="49"/>
      <c r="AB20" s="49"/>
      <c r="AC20" s="368"/>
      <c r="AD20" s="104"/>
      <c r="AE20" s="106"/>
      <c r="AF20" s="108"/>
      <c r="AI20" s="83">
        <f t="shared" ca="1" si="15"/>
        <v>43587.54166666665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23</v>
      </c>
      <c r="AQ20" s="81">
        <f t="shared" si="0"/>
        <v>25</v>
      </c>
      <c r="AR20" s="81">
        <f t="shared" si="1"/>
        <v>4793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249</v>
      </c>
      <c r="AX20" s="81">
        <f t="shared" si="3"/>
        <v>209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779</v>
      </c>
      <c r="BC20" s="81">
        <f t="shared" si="5"/>
        <v>209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43587.583333333314</v>
      </c>
      <c r="C21" s="205"/>
      <c r="D21" s="368">
        <v>773</v>
      </c>
      <c r="E21" s="51">
        <v>44</v>
      </c>
      <c r="F21" s="368">
        <v>1.8</v>
      </c>
      <c r="G21" s="51">
        <v>252</v>
      </c>
      <c r="H21" s="206">
        <v>210</v>
      </c>
      <c r="I21" s="322"/>
      <c r="J21" s="160"/>
      <c r="K21" s="65"/>
      <c r="L21" s="49"/>
      <c r="M21" s="368"/>
      <c r="N21" s="52"/>
      <c r="O21" s="54">
        <v>4891</v>
      </c>
      <c r="P21" s="368">
        <v>23</v>
      </c>
      <c r="Q21" s="52">
        <v>23</v>
      </c>
      <c r="R21" s="23">
        <f t="shared" si="13"/>
        <v>188</v>
      </c>
      <c r="S21" s="24">
        <f t="shared" si="13"/>
        <v>189</v>
      </c>
      <c r="T21" s="62"/>
      <c r="U21" s="62"/>
      <c r="V21" s="62"/>
      <c r="W21" s="114">
        <f t="shared" ca="1" si="6"/>
        <v>147498</v>
      </c>
      <c r="X21" s="115">
        <f ca="1">IFERROR(('Main Tab'!$D$10-W21)/'Main Tab'!$D$10,1)</f>
        <v>0.16953065177244267</v>
      </c>
      <c r="Y21" s="110"/>
      <c r="Z21" s="221">
        <v>4</v>
      </c>
      <c r="AA21" s="49"/>
      <c r="AB21" s="49"/>
      <c r="AC21" s="368"/>
      <c r="AD21" s="104"/>
      <c r="AE21" s="106"/>
      <c r="AF21" s="108"/>
      <c r="AI21" s="83">
        <f t="shared" ca="1" si="15"/>
        <v>43587.583333333314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23</v>
      </c>
      <c r="AQ21" s="81">
        <f t="shared" si="0"/>
        <v>23</v>
      </c>
      <c r="AR21" s="81">
        <f t="shared" si="1"/>
        <v>4891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252</v>
      </c>
      <c r="AX21" s="81">
        <f t="shared" si="3"/>
        <v>210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773</v>
      </c>
      <c r="BC21" s="81">
        <f t="shared" si="5"/>
        <v>210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43587.624999999978</v>
      </c>
      <c r="C22" s="205"/>
      <c r="D22" s="368">
        <v>770</v>
      </c>
      <c r="E22" s="51">
        <v>44</v>
      </c>
      <c r="F22" s="368">
        <v>1.8</v>
      </c>
      <c r="G22" s="51">
        <v>221</v>
      </c>
      <c r="H22" s="206">
        <v>212</v>
      </c>
      <c r="I22" s="322"/>
      <c r="J22" s="160"/>
      <c r="K22" s="65"/>
      <c r="L22" s="49"/>
      <c r="M22" s="368"/>
      <c r="N22" s="52"/>
      <c r="O22" s="54">
        <v>4678</v>
      </c>
      <c r="P22" s="368">
        <v>22</v>
      </c>
      <c r="Q22" s="52">
        <v>26</v>
      </c>
      <c r="R22" s="23">
        <f t="shared" si="13"/>
        <v>210</v>
      </c>
      <c r="S22" s="24">
        <f t="shared" si="13"/>
        <v>215</v>
      </c>
      <c r="T22" s="62"/>
      <c r="U22" s="62"/>
      <c r="V22" s="62"/>
      <c r="W22" s="114">
        <f t="shared" ca="1" si="6"/>
        <v>147472</v>
      </c>
      <c r="X22" s="115">
        <f ca="1">IFERROR(('Main Tab'!$D$10-W22)/'Main Tab'!$D$10,1)</f>
        <v>0.16967704157470384</v>
      </c>
      <c r="Y22" s="110"/>
      <c r="Z22" s="221">
        <v>4</v>
      </c>
      <c r="AA22" s="49"/>
      <c r="AB22" s="49"/>
      <c r="AC22" s="368"/>
      <c r="AD22" s="104"/>
      <c r="AE22" s="106"/>
      <c r="AF22" s="108"/>
      <c r="AI22" s="83">
        <f t="shared" ca="1" si="15"/>
        <v>43587.624999999978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22</v>
      </c>
      <c r="AQ22" s="81">
        <f t="shared" si="0"/>
        <v>26</v>
      </c>
      <c r="AR22" s="81">
        <f t="shared" si="1"/>
        <v>4678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221</v>
      </c>
      <c r="AX22" s="81">
        <f t="shared" si="3"/>
        <v>212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770</v>
      </c>
      <c r="BC22" s="81">
        <f t="shared" si="5"/>
        <v>212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43587.666666666642</v>
      </c>
      <c r="C23" s="205"/>
      <c r="D23" s="368">
        <v>768</v>
      </c>
      <c r="E23" s="51">
        <v>44</v>
      </c>
      <c r="F23" s="368">
        <v>1.8</v>
      </c>
      <c r="G23" s="51">
        <v>213</v>
      </c>
      <c r="H23" s="206">
        <v>212</v>
      </c>
      <c r="I23" s="322"/>
      <c r="J23" s="160"/>
      <c r="K23" s="65"/>
      <c r="L23" s="49"/>
      <c r="M23" s="368"/>
      <c r="N23" s="52"/>
      <c r="O23" s="54">
        <v>4533</v>
      </c>
      <c r="P23" s="368">
        <v>24</v>
      </c>
      <c r="Q23" s="52">
        <v>23</v>
      </c>
      <c r="R23" s="23">
        <f t="shared" si="13"/>
        <v>234</v>
      </c>
      <c r="S23" s="24">
        <f t="shared" si="13"/>
        <v>238</v>
      </c>
      <c r="T23" s="62"/>
      <c r="U23" s="62"/>
      <c r="V23" s="62"/>
      <c r="W23" s="114">
        <f t="shared" ca="1" si="6"/>
        <v>147449</v>
      </c>
      <c r="X23" s="115">
        <f ca="1">IFERROR(('Main Tab'!$D$10-W23)/'Main Tab'!$D$10,1)</f>
        <v>0.16980654024593486</v>
      </c>
      <c r="Y23" s="110"/>
      <c r="Z23" s="221">
        <v>5</v>
      </c>
      <c r="AA23" s="49"/>
      <c r="AB23" s="49"/>
      <c r="AC23" s="368"/>
      <c r="AD23" s="104"/>
      <c r="AE23" s="106"/>
      <c r="AF23" s="108"/>
      <c r="AI23" s="83">
        <f t="shared" ca="1" si="15"/>
        <v>43587.666666666642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24</v>
      </c>
      <c r="AQ23" s="81">
        <f t="shared" si="0"/>
        <v>23</v>
      </c>
      <c r="AR23" s="81">
        <f t="shared" si="1"/>
        <v>4533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213</v>
      </c>
      <c r="AX23" s="81">
        <f t="shared" si="3"/>
        <v>212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768</v>
      </c>
      <c r="BC23" s="81">
        <f t="shared" si="5"/>
        <v>212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43587.708333333307</v>
      </c>
      <c r="C24" s="205"/>
      <c r="D24" s="368">
        <v>774</v>
      </c>
      <c r="E24" s="51">
        <v>44</v>
      </c>
      <c r="F24" s="368">
        <v>1.8</v>
      </c>
      <c r="G24" s="51">
        <v>257</v>
      </c>
      <c r="H24" s="206">
        <v>213</v>
      </c>
      <c r="I24" s="322"/>
      <c r="J24" s="160"/>
      <c r="K24" s="65"/>
      <c r="L24" s="49"/>
      <c r="M24" s="368"/>
      <c r="N24" s="52"/>
      <c r="O24" s="54">
        <v>4987</v>
      </c>
      <c r="P24" s="368">
        <v>23</v>
      </c>
      <c r="Q24" s="52">
        <v>25</v>
      </c>
      <c r="R24" s="23">
        <f t="shared" si="13"/>
        <v>257</v>
      </c>
      <c r="S24" s="24">
        <f t="shared" si="13"/>
        <v>263</v>
      </c>
      <c r="T24" s="62"/>
      <c r="U24" s="62"/>
      <c r="V24" s="62"/>
      <c r="W24" s="114">
        <f t="shared" ca="1" si="6"/>
        <v>147424</v>
      </c>
      <c r="X24" s="115">
        <f ca="1">IFERROR(('Main Tab'!$D$10-W24)/'Main Tab'!$D$10,1)</f>
        <v>0.16994729967118599</v>
      </c>
      <c r="Y24" s="110"/>
      <c r="Z24" s="221">
        <v>4</v>
      </c>
      <c r="AA24" s="49"/>
      <c r="AB24" s="49"/>
      <c r="AC24" s="368"/>
      <c r="AD24" s="104"/>
      <c r="AE24" s="106"/>
      <c r="AF24" s="108"/>
      <c r="AI24" s="83">
        <f t="shared" ca="1" si="15"/>
        <v>43587.708333333307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23</v>
      </c>
      <c r="AQ24" s="81">
        <f t="shared" si="0"/>
        <v>25</v>
      </c>
      <c r="AR24" s="81">
        <f t="shared" si="1"/>
        <v>4987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257</v>
      </c>
      <c r="AX24" s="81">
        <f t="shared" si="3"/>
        <v>213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774</v>
      </c>
      <c r="BC24" s="81">
        <f t="shared" si="5"/>
        <v>213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43587.749999999971</v>
      </c>
      <c r="C25" s="205"/>
      <c r="D25" s="368">
        <v>779</v>
      </c>
      <c r="E25" s="51">
        <v>44</v>
      </c>
      <c r="F25" s="368">
        <v>1.8</v>
      </c>
      <c r="G25" s="51">
        <v>268</v>
      </c>
      <c r="H25" s="206">
        <v>213</v>
      </c>
      <c r="I25" s="322"/>
      <c r="J25" s="160"/>
      <c r="K25" s="65"/>
      <c r="L25" s="49"/>
      <c r="M25" s="368"/>
      <c r="N25" s="52"/>
      <c r="O25" s="54">
        <v>5081</v>
      </c>
      <c r="P25" s="368">
        <v>22</v>
      </c>
      <c r="Q25" s="52">
        <v>24</v>
      </c>
      <c r="R25" s="23">
        <f t="shared" si="13"/>
        <v>279</v>
      </c>
      <c r="S25" s="24">
        <f t="shared" si="13"/>
        <v>287</v>
      </c>
      <c r="T25" s="62"/>
      <c r="U25" s="62"/>
      <c r="V25" s="62"/>
      <c r="W25" s="114">
        <f t="shared" ca="1" si="6"/>
        <v>147400</v>
      </c>
      <c r="X25" s="115">
        <f ca="1">IFERROR(('Main Tab'!$D$10-W25)/'Main Tab'!$D$10,1)</f>
        <v>0.17008242871942705</v>
      </c>
      <c r="Y25" s="110"/>
      <c r="Z25" s="221">
        <v>4</v>
      </c>
      <c r="AA25" s="49"/>
      <c r="AB25" s="49"/>
      <c r="AC25" s="368"/>
      <c r="AD25" s="104"/>
      <c r="AE25" s="106"/>
      <c r="AF25" s="108"/>
      <c r="AI25" s="83">
        <f t="shared" ca="1" si="15"/>
        <v>43587.749999999971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22</v>
      </c>
      <c r="AQ25" s="81">
        <f t="shared" si="0"/>
        <v>24</v>
      </c>
      <c r="AR25" s="81">
        <f t="shared" si="1"/>
        <v>5081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268</v>
      </c>
      <c r="AX25" s="81">
        <f t="shared" si="3"/>
        <v>213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779</v>
      </c>
      <c r="BC25" s="81">
        <f t="shared" si="5"/>
        <v>213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43587.791666666635</v>
      </c>
      <c r="C26" s="205"/>
      <c r="D26" s="368">
        <v>763</v>
      </c>
      <c r="E26" s="51">
        <v>44</v>
      </c>
      <c r="F26" s="368">
        <v>1.8</v>
      </c>
      <c r="G26" s="51">
        <v>260</v>
      </c>
      <c r="H26" s="206">
        <v>213</v>
      </c>
      <c r="I26" s="322"/>
      <c r="J26" s="160"/>
      <c r="K26" s="65"/>
      <c r="L26" s="49"/>
      <c r="M26" s="368"/>
      <c r="N26" s="52"/>
      <c r="O26" s="54">
        <v>4971</v>
      </c>
      <c r="P26" s="368">
        <v>22</v>
      </c>
      <c r="Q26" s="52">
        <v>26</v>
      </c>
      <c r="R26" s="23">
        <f t="shared" si="13"/>
        <v>301</v>
      </c>
      <c r="S26" s="24">
        <f t="shared" si="13"/>
        <v>313</v>
      </c>
      <c r="T26" s="62"/>
      <c r="U26" s="62"/>
      <c r="V26" s="62"/>
      <c r="W26" s="114">
        <f t="shared" ca="1" si="6"/>
        <v>147374</v>
      </c>
      <c r="X26" s="115">
        <f ca="1">IFERROR(('Main Tab'!$D$10-W26)/'Main Tab'!$D$10,1)</f>
        <v>0.17022881852168822</v>
      </c>
      <c r="Y26" s="110"/>
      <c r="Z26" s="221">
        <v>4</v>
      </c>
      <c r="AA26" s="49"/>
      <c r="AB26" s="49"/>
      <c r="AC26" s="368"/>
      <c r="AD26" s="104"/>
      <c r="AE26" s="106"/>
      <c r="AF26" s="108"/>
      <c r="AI26" s="83">
        <f t="shared" ca="1" si="15"/>
        <v>43587.791666666635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22</v>
      </c>
      <c r="AQ26" s="81">
        <f t="shared" si="0"/>
        <v>26</v>
      </c>
      <c r="AR26" s="81">
        <f t="shared" si="1"/>
        <v>4971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260</v>
      </c>
      <c r="AX26" s="81">
        <f t="shared" si="3"/>
        <v>213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763</v>
      </c>
      <c r="BC26" s="81">
        <f t="shared" si="5"/>
        <v>213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43587.833333333299</v>
      </c>
      <c r="C27" s="205"/>
      <c r="D27" s="368">
        <v>763</v>
      </c>
      <c r="E27" s="51">
        <v>44</v>
      </c>
      <c r="F27" s="368">
        <v>1.8</v>
      </c>
      <c r="G27" s="51">
        <v>260</v>
      </c>
      <c r="H27" s="206">
        <v>213</v>
      </c>
      <c r="I27" s="322"/>
      <c r="J27" s="160"/>
      <c r="K27" s="65"/>
      <c r="L27" s="49"/>
      <c r="M27" s="368"/>
      <c r="N27" s="52"/>
      <c r="O27" s="54">
        <v>4971</v>
      </c>
      <c r="P27" s="368">
        <v>24</v>
      </c>
      <c r="Q27" s="52">
        <v>20</v>
      </c>
      <c r="R27" s="23">
        <f t="shared" si="13"/>
        <v>325</v>
      </c>
      <c r="S27" s="24">
        <f t="shared" si="13"/>
        <v>333</v>
      </c>
      <c r="T27" s="62"/>
      <c r="U27" s="62"/>
      <c r="V27" s="62"/>
      <c r="W27" s="114">
        <f t="shared" ca="1" si="6"/>
        <v>147354</v>
      </c>
      <c r="X27" s="115">
        <f ca="1">IFERROR(('Main Tab'!$D$10-W27)/'Main Tab'!$D$10,1)</f>
        <v>0.1703414260618891</v>
      </c>
      <c r="Y27" s="110"/>
      <c r="Z27" s="221">
        <v>4</v>
      </c>
      <c r="AA27" s="49">
        <v>8245211</v>
      </c>
      <c r="AB27" s="49" t="s">
        <v>170</v>
      </c>
      <c r="AC27" s="368">
        <v>160.71</v>
      </c>
      <c r="AD27" s="104" t="s">
        <v>171</v>
      </c>
      <c r="AE27" s="106">
        <v>45.5</v>
      </c>
      <c r="AF27" s="108">
        <v>1E-3</v>
      </c>
      <c r="AI27" s="83">
        <f t="shared" ca="1" si="15"/>
        <v>43587.833333333299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24</v>
      </c>
      <c r="AQ27" s="81">
        <f t="shared" si="0"/>
        <v>20</v>
      </c>
      <c r="AR27" s="81">
        <f t="shared" si="1"/>
        <v>4971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260</v>
      </c>
      <c r="AX27" s="81">
        <f t="shared" si="3"/>
        <v>213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763</v>
      </c>
      <c r="BC27" s="81">
        <f t="shared" si="5"/>
        <v>213</v>
      </c>
      <c r="BD27" s="81">
        <f t="shared" si="10"/>
        <v>1E-3</v>
      </c>
      <c r="BE27" s="81">
        <f t="shared" si="11"/>
        <v>45.5</v>
      </c>
      <c r="BF27" s="84" t="str">
        <f t="shared" si="12"/>
        <v>Ticket No: 8245211 160.71 bbls sold</v>
      </c>
    </row>
    <row r="28" spans="2:58" x14ac:dyDescent="0.25">
      <c r="B28" s="189">
        <f t="shared" ca="1" si="14"/>
        <v>43587.874999999964</v>
      </c>
      <c r="C28" s="205"/>
      <c r="D28" s="368">
        <v>766</v>
      </c>
      <c r="E28" s="51">
        <v>44</v>
      </c>
      <c r="F28" s="368">
        <v>1.8</v>
      </c>
      <c r="G28" s="51">
        <v>276</v>
      </c>
      <c r="H28" s="206">
        <v>211</v>
      </c>
      <c r="I28" s="322"/>
      <c r="J28" s="160"/>
      <c r="K28" s="65"/>
      <c r="L28" s="49"/>
      <c r="M28" s="368"/>
      <c r="N28" s="52"/>
      <c r="O28" s="54">
        <v>5120</v>
      </c>
      <c r="P28" s="368">
        <v>22</v>
      </c>
      <c r="Q28" s="52">
        <v>22</v>
      </c>
      <c r="R28" s="23">
        <f t="shared" si="13"/>
        <v>347</v>
      </c>
      <c r="S28" s="24">
        <f t="shared" si="13"/>
        <v>355</v>
      </c>
      <c r="T28" s="62"/>
      <c r="U28" s="62"/>
      <c r="V28" s="62"/>
      <c r="W28" s="114">
        <f t="shared" ca="1" si="6"/>
        <v>147332</v>
      </c>
      <c r="X28" s="115">
        <f ca="1">IFERROR(('Main Tab'!$D$10-W28)/'Main Tab'!$D$10,1)</f>
        <v>0.17046529435611008</v>
      </c>
      <c r="Y28" s="110"/>
      <c r="Z28" s="221">
        <v>4</v>
      </c>
      <c r="AA28" s="49"/>
      <c r="AB28" s="49"/>
      <c r="AC28" s="368"/>
      <c r="AD28" s="104"/>
      <c r="AE28" s="106"/>
      <c r="AF28" s="108"/>
      <c r="AI28" s="83">
        <f t="shared" ca="1" si="15"/>
        <v>43587.874999999964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22</v>
      </c>
      <c r="AQ28" s="81">
        <f t="shared" si="0"/>
        <v>22</v>
      </c>
      <c r="AR28" s="81">
        <f t="shared" si="1"/>
        <v>5120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276</v>
      </c>
      <c r="AX28" s="81">
        <f t="shared" si="3"/>
        <v>211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766</v>
      </c>
      <c r="BC28" s="81">
        <f t="shared" si="5"/>
        <v>211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43587.916666666628</v>
      </c>
      <c r="C29" s="205"/>
      <c r="D29" s="368">
        <v>773</v>
      </c>
      <c r="E29" s="51">
        <v>44</v>
      </c>
      <c r="F29" s="368">
        <v>1.8</v>
      </c>
      <c r="G29" s="51">
        <v>267</v>
      </c>
      <c r="H29" s="206">
        <v>208</v>
      </c>
      <c r="I29" s="322"/>
      <c r="J29" s="160"/>
      <c r="K29" s="65"/>
      <c r="L29" s="49"/>
      <c r="M29" s="368"/>
      <c r="N29" s="52"/>
      <c r="O29" s="54">
        <v>5008</v>
      </c>
      <c r="P29" s="368">
        <v>23</v>
      </c>
      <c r="Q29" s="52">
        <v>23</v>
      </c>
      <c r="R29" s="23">
        <f t="shared" si="13"/>
        <v>370</v>
      </c>
      <c r="S29" s="24">
        <f t="shared" si="13"/>
        <v>378</v>
      </c>
      <c r="T29" s="62"/>
      <c r="U29" s="62"/>
      <c r="V29" s="62"/>
      <c r="W29" s="114">
        <f t="shared" ca="1" si="6"/>
        <v>147309</v>
      </c>
      <c r="X29" s="115">
        <f ca="1">IFERROR(('Main Tab'!$D$10-W29)/'Main Tab'!$D$10,1)</f>
        <v>0.17059479302734112</v>
      </c>
      <c r="Y29" s="110"/>
      <c r="Z29" s="221">
        <v>4</v>
      </c>
      <c r="AA29" s="49"/>
      <c r="AB29" s="49"/>
      <c r="AC29" s="368"/>
      <c r="AD29" s="104"/>
      <c r="AE29" s="106"/>
      <c r="AF29" s="108"/>
      <c r="AI29" s="83">
        <f t="shared" ca="1" si="15"/>
        <v>43587.916666666628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23</v>
      </c>
      <c r="AQ29" s="81">
        <f t="shared" si="0"/>
        <v>23</v>
      </c>
      <c r="AR29" s="81">
        <f t="shared" si="1"/>
        <v>5008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267</v>
      </c>
      <c r="AX29" s="81">
        <f t="shared" si="3"/>
        <v>208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773</v>
      </c>
      <c r="BC29" s="81">
        <f t="shared" si="5"/>
        <v>208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43587.958333333292</v>
      </c>
      <c r="C30" s="205"/>
      <c r="D30" s="368">
        <v>770</v>
      </c>
      <c r="E30" s="51">
        <v>44</v>
      </c>
      <c r="F30" s="368">
        <v>1.8</v>
      </c>
      <c r="G30" s="51">
        <v>248</v>
      </c>
      <c r="H30" s="206">
        <v>207</v>
      </c>
      <c r="I30" s="322"/>
      <c r="J30" s="160"/>
      <c r="K30" s="65"/>
      <c r="L30" s="49"/>
      <c r="M30" s="368"/>
      <c r="N30" s="52"/>
      <c r="O30" s="54">
        <v>4793</v>
      </c>
      <c r="P30" s="368">
        <v>22</v>
      </c>
      <c r="Q30" s="52">
        <v>24</v>
      </c>
      <c r="R30" s="23">
        <f t="shared" si="13"/>
        <v>392</v>
      </c>
      <c r="S30" s="24">
        <f t="shared" si="13"/>
        <v>402</v>
      </c>
      <c r="T30" s="62"/>
      <c r="U30" s="62"/>
      <c r="V30" s="62"/>
      <c r="W30" s="114">
        <f t="shared" ca="1" si="6"/>
        <v>147285</v>
      </c>
      <c r="X30" s="115">
        <f ca="1">IFERROR(('Main Tab'!$D$10-W30)/'Main Tab'!$D$10,1)</f>
        <v>0.17072992207558219</v>
      </c>
      <c r="Y30" s="110"/>
      <c r="Z30" s="221">
        <v>4</v>
      </c>
      <c r="AA30" s="49"/>
      <c r="AB30" s="49"/>
      <c r="AC30" s="368"/>
      <c r="AD30" s="104"/>
      <c r="AE30" s="106"/>
      <c r="AF30" s="108"/>
      <c r="AI30" s="83">
        <f t="shared" ca="1" si="15"/>
        <v>43587.958333333292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22</v>
      </c>
      <c r="AQ30" s="81">
        <f t="shared" si="0"/>
        <v>24</v>
      </c>
      <c r="AR30" s="81">
        <f t="shared" si="1"/>
        <v>4793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248</v>
      </c>
      <c r="AX30" s="81">
        <f t="shared" si="3"/>
        <v>207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770</v>
      </c>
      <c r="BC30" s="81">
        <f t="shared" si="5"/>
        <v>207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43587.999999999956</v>
      </c>
      <c r="C31" s="205"/>
      <c r="D31" s="368">
        <v>765</v>
      </c>
      <c r="E31" s="51">
        <v>44</v>
      </c>
      <c r="F31" s="368">
        <v>1.8</v>
      </c>
      <c r="G31" s="51">
        <v>251</v>
      </c>
      <c r="H31" s="206">
        <v>206</v>
      </c>
      <c r="I31" s="322"/>
      <c r="J31" s="160"/>
      <c r="K31" s="65"/>
      <c r="L31" s="49"/>
      <c r="M31" s="368"/>
      <c r="N31" s="52"/>
      <c r="O31" s="54">
        <v>4811</v>
      </c>
      <c r="P31" s="368">
        <v>24</v>
      </c>
      <c r="Q31" s="52">
        <v>25</v>
      </c>
      <c r="R31" s="23">
        <f t="shared" si="13"/>
        <v>416</v>
      </c>
      <c r="S31" s="24">
        <f t="shared" si="13"/>
        <v>427</v>
      </c>
      <c r="T31" s="62"/>
      <c r="U31" s="62"/>
      <c r="V31" s="62"/>
      <c r="W31" s="114">
        <f t="shared" ca="1" si="6"/>
        <v>147260</v>
      </c>
      <c r="X31" s="115">
        <f ca="1">IFERROR(('Main Tab'!$D$10-W31)/'Main Tab'!$D$10,1)</f>
        <v>0.17087068150083329</v>
      </c>
      <c r="Y31" s="110"/>
      <c r="Z31" s="221">
        <v>4</v>
      </c>
      <c r="AA31" s="49"/>
      <c r="AB31" s="49"/>
      <c r="AC31" s="368"/>
      <c r="AD31" s="104"/>
      <c r="AE31" s="106"/>
      <c r="AF31" s="108"/>
      <c r="AI31" s="83">
        <f t="shared" ca="1" si="15"/>
        <v>43587.999999999956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24</v>
      </c>
      <c r="AQ31" s="81">
        <f t="shared" si="0"/>
        <v>25</v>
      </c>
      <c r="AR31" s="81">
        <f t="shared" si="1"/>
        <v>4811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251</v>
      </c>
      <c r="AX31" s="81">
        <f t="shared" si="3"/>
        <v>206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765</v>
      </c>
      <c r="BC31" s="81">
        <f t="shared" si="5"/>
        <v>206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43588.041666666621</v>
      </c>
      <c r="C32" s="205"/>
      <c r="D32" s="368">
        <v>765</v>
      </c>
      <c r="E32" s="51">
        <v>44</v>
      </c>
      <c r="F32" s="368">
        <v>1.8</v>
      </c>
      <c r="G32" s="51">
        <v>250</v>
      </c>
      <c r="H32" s="206">
        <v>206</v>
      </c>
      <c r="I32" s="322"/>
      <c r="J32" s="160"/>
      <c r="K32" s="65"/>
      <c r="L32" s="49"/>
      <c r="M32" s="368"/>
      <c r="N32" s="52"/>
      <c r="O32" s="54">
        <v>4764</v>
      </c>
      <c r="P32" s="368">
        <v>22</v>
      </c>
      <c r="Q32" s="52">
        <v>24</v>
      </c>
      <c r="R32" s="23">
        <f t="shared" ref="R32:S37" si="16">P32+R31</f>
        <v>438</v>
      </c>
      <c r="S32" s="24">
        <f t="shared" si="16"/>
        <v>451</v>
      </c>
      <c r="T32" s="62"/>
      <c r="U32" s="62"/>
      <c r="V32" s="62"/>
      <c r="W32" s="114">
        <f t="shared" ca="1" si="6"/>
        <v>147236</v>
      </c>
      <c r="X32" s="115">
        <f ca="1">IFERROR(('Main Tab'!$D$10-W32)/'Main Tab'!$D$10,1)</f>
        <v>0.17100581054907438</v>
      </c>
      <c r="Y32" s="110"/>
      <c r="Z32" s="221">
        <v>4</v>
      </c>
      <c r="AA32" s="49"/>
      <c r="AB32" s="49"/>
      <c r="AC32" s="368"/>
      <c r="AD32" s="104"/>
      <c r="AE32" s="106"/>
      <c r="AF32" s="108"/>
      <c r="AI32" s="83">
        <f t="shared" ca="1" si="15"/>
        <v>43588.041666666621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22</v>
      </c>
      <c r="AQ32" s="81">
        <f t="shared" si="0"/>
        <v>24</v>
      </c>
      <c r="AR32" s="81">
        <f t="shared" si="1"/>
        <v>4764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250</v>
      </c>
      <c r="AX32" s="81">
        <f t="shared" si="3"/>
        <v>206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765</v>
      </c>
      <c r="BC32" s="81">
        <f t="shared" si="5"/>
        <v>206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43588.083333333285</v>
      </c>
      <c r="C33" s="205"/>
      <c r="D33" s="368">
        <v>765</v>
      </c>
      <c r="E33" s="51">
        <v>44</v>
      </c>
      <c r="F33" s="368">
        <v>1.8</v>
      </c>
      <c r="G33" s="51">
        <v>255</v>
      </c>
      <c r="H33" s="206">
        <v>206</v>
      </c>
      <c r="I33" s="322"/>
      <c r="J33" s="160"/>
      <c r="K33" s="65"/>
      <c r="L33" s="49"/>
      <c r="M33" s="368"/>
      <c r="N33" s="52"/>
      <c r="O33" s="54">
        <v>4917</v>
      </c>
      <c r="P33" s="368">
        <v>24</v>
      </c>
      <c r="Q33" s="52">
        <v>24</v>
      </c>
      <c r="R33" s="23">
        <f t="shared" si="16"/>
        <v>462</v>
      </c>
      <c r="S33" s="24">
        <f t="shared" si="16"/>
        <v>475</v>
      </c>
      <c r="T33" s="62"/>
      <c r="U33" s="62"/>
      <c r="V33" s="62"/>
      <c r="W33" s="114">
        <f t="shared" ca="1" si="6"/>
        <v>147212</v>
      </c>
      <c r="X33" s="115">
        <f ca="1">IFERROR(('Main Tab'!$D$10-W33)/'Main Tab'!$D$10,1)</f>
        <v>0.17114093959731544</v>
      </c>
      <c r="Y33" s="110" t="s">
        <v>311</v>
      </c>
      <c r="Z33" s="221">
        <v>4</v>
      </c>
      <c r="AA33" s="49"/>
      <c r="AB33" s="49"/>
      <c r="AC33" s="368"/>
      <c r="AD33" s="104"/>
      <c r="AE33" s="106"/>
      <c r="AF33" s="108"/>
      <c r="AI33" s="83">
        <f t="shared" ca="1" si="15"/>
        <v>43588.083333333285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acc-106970</v>
      </c>
      <c r="AP33" s="81">
        <f t="shared" si="0"/>
        <v>24</v>
      </c>
      <c r="AQ33" s="81">
        <f t="shared" si="0"/>
        <v>24</v>
      </c>
      <c r="AR33" s="81">
        <f t="shared" si="1"/>
        <v>4917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255</v>
      </c>
      <c r="AX33" s="81">
        <f t="shared" si="3"/>
        <v>206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765</v>
      </c>
      <c r="BC33" s="81">
        <f t="shared" si="5"/>
        <v>206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43588.124999999949</v>
      </c>
      <c r="C34" s="205"/>
      <c r="D34" s="368">
        <v>766</v>
      </c>
      <c r="E34" s="51">
        <v>44</v>
      </c>
      <c r="F34" s="368">
        <v>1.8</v>
      </c>
      <c r="G34" s="51">
        <v>251</v>
      </c>
      <c r="H34" s="206">
        <v>206</v>
      </c>
      <c r="I34" s="322"/>
      <c r="J34" s="160"/>
      <c r="K34" s="65"/>
      <c r="L34" s="49"/>
      <c r="M34" s="368"/>
      <c r="N34" s="52"/>
      <c r="O34" s="54">
        <v>4781</v>
      </c>
      <c r="P34" s="368">
        <v>22</v>
      </c>
      <c r="Q34" s="52">
        <v>24</v>
      </c>
      <c r="R34" s="23">
        <f t="shared" si="16"/>
        <v>484</v>
      </c>
      <c r="S34" s="24">
        <f t="shared" si="16"/>
        <v>499</v>
      </c>
      <c r="T34" s="62"/>
      <c r="U34" s="62"/>
      <c r="V34" s="62"/>
      <c r="W34" s="114">
        <f t="shared" ca="1" si="6"/>
        <v>147188</v>
      </c>
      <c r="X34" s="115">
        <f ca="1">IFERROR(('Main Tab'!$D$10-W34)/'Main Tab'!$D$10,1)</f>
        <v>0.1712760686455565</v>
      </c>
      <c r="Y34" s="110" t="s">
        <v>312</v>
      </c>
      <c r="Z34" s="221">
        <v>4</v>
      </c>
      <c r="AA34" s="49"/>
      <c r="AB34" s="49"/>
      <c r="AC34" s="368"/>
      <c r="AD34" s="104"/>
      <c r="AE34" s="106"/>
      <c r="AF34" s="108"/>
      <c r="AI34" s="83">
        <f t="shared" ca="1" si="15"/>
        <v>43588.124999999949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 0-11  2.77bbls</v>
      </c>
      <c r="AP34" s="81">
        <f t="shared" si="0"/>
        <v>22</v>
      </c>
      <c r="AQ34" s="81">
        <f t="shared" si="0"/>
        <v>24</v>
      </c>
      <c r="AR34" s="81">
        <f t="shared" si="1"/>
        <v>4781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251</v>
      </c>
      <c r="AX34" s="81">
        <f t="shared" si="3"/>
        <v>206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766</v>
      </c>
      <c r="BC34" s="81">
        <f t="shared" si="5"/>
        <v>206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43588.166666666613</v>
      </c>
      <c r="C35" s="205"/>
      <c r="D35" s="368">
        <v>766</v>
      </c>
      <c r="E35" s="51">
        <v>44</v>
      </c>
      <c r="F35" s="368">
        <v>1.8</v>
      </c>
      <c r="G35" s="51">
        <v>253</v>
      </c>
      <c r="H35" s="206">
        <v>206</v>
      </c>
      <c r="I35" s="322"/>
      <c r="J35" s="160"/>
      <c r="K35" s="65"/>
      <c r="L35" s="49"/>
      <c r="M35" s="368"/>
      <c r="N35" s="52"/>
      <c r="O35" s="54">
        <v>4868</v>
      </c>
      <c r="P35" s="368">
        <v>24</v>
      </c>
      <c r="Q35" s="52">
        <v>26</v>
      </c>
      <c r="R35" s="23">
        <f t="shared" si="16"/>
        <v>508</v>
      </c>
      <c r="S35" s="24">
        <f t="shared" si="16"/>
        <v>525</v>
      </c>
      <c r="T35" s="62"/>
      <c r="U35" s="62"/>
      <c r="V35" s="62"/>
      <c r="W35" s="114">
        <f t="shared" ca="1" si="6"/>
        <v>147162</v>
      </c>
      <c r="X35" s="115">
        <f ca="1">IFERROR(('Main Tab'!$D$10-W35)/'Main Tab'!$D$10,1)</f>
        <v>0.17142245844781767</v>
      </c>
      <c r="Y35" s="110" t="s">
        <v>313</v>
      </c>
      <c r="Z35" s="221">
        <v>4</v>
      </c>
      <c r="AA35" s="49">
        <v>815642</v>
      </c>
      <c r="AB35" s="49" t="s">
        <v>170</v>
      </c>
      <c r="AC35" s="368">
        <v>193.84</v>
      </c>
      <c r="AD35" s="104" t="s">
        <v>171</v>
      </c>
      <c r="AE35" s="106">
        <v>48</v>
      </c>
      <c r="AF35" s="108">
        <v>1E-3</v>
      </c>
      <c r="AI35" s="83">
        <f t="shared" ca="1" si="15"/>
        <v>43588.166666666613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ot2= 2-5  45.85</v>
      </c>
      <c r="AP35" s="81">
        <f t="shared" si="0"/>
        <v>24</v>
      </c>
      <c r="AQ35" s="81">
        <f t="shared" si="0"/>
        <v>26</v>
      </c>
      <c r="AR35" s="81">
        <f t="shared" si="1"/>
        <v>4868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253</v>
      </c>
      <c r="AX35" s="81">
        <f t="shared" si="3"/>
        <v>206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766</v>
      </c>
      <c r="BC35" s="81">
        <f t="shared" si="5"/>
        <v>206</v>
      </c>
      <c r="BD35" s="81">
        <f t="shared" si="10"/>
        <v>1E-3</v>
      </c>
      <c r="BE35" s="81">
        <f t="shared" si="11"/>
        <v>48</v>
      </c>
      <c r="BF35" s="84" t="str">
        <f t="shared" si="12"/>
        <v>Ticket No: 815642 193.84 bbls sold</v>
      </c>
    </row>
    <row r="36" spans="2:58" x14ac:dyDescent="0.25">
      <c r="B36" s="189">
        <f t="shared" ca="1" si="14"/>
        <v>43588.208333333278</v>
      </c>
      <c r="C36" s="205"/>
      <c r="D36" s="368">
        <v>764</v>
      </c>
      <c r="E36" s="368">
        <v>44</v>
      </c>
      <c r="F36" s="368">
        <v>1.8</v>
      </c>
      <c r="G36" s="51">
        <v>252</v>
      </c>
      <c r="H36" s="206">
        <v>208</v>
      </c>
      <c r="I36" s="322"/>
      <c r="J36" s="160"/>
      <c r="K36" s="65"/>
      <c r="L36" s="49"/>
      <c r="M36" s="368"/>
      <c r="N36" s="52"/>
      <c r="O36" s="54">
        <v>4830</v>
      </c>
      <c r="P36" s="368">
        <v>22</v>
      </c>
      <c r="Q36" s="52">
        <v>24</v>
      </c>
      <c r="R36" s="23">
        <f t="shared" si="16"/>
        <v>530</v>
      </c>
      <c r="S36" s="24">
        <f t="shared" si="16"/>
        <v>549</v>
      </c>
      <c r="T36" s="62"/>
      <c r="U36" s="62"/>
      <c r="V36" s="62"/>
      <c r="W36" s="114">
        <f t="shared" ca="1" si="6"/>
        <v>147138</v>
      </c>
      <c r="X36" s="115">
        <f ca="1">IFERROR(('Main Tab'!$D$10-W36)/'Main Tab'!$D$10,1)</f>
        <v>0.17155758749605873</v>
      </c>
      <c r="Y36" s="110" t="s">
        <v>314</v>
      </c>
      <c r="Z36" s="221">
        <v>4</v>
      </c>
      <c r="AA36" s="49"/>
      <c r="AB36" s="49"/>
      <c r="AC36" s="368"/>
      <c r="AD36" s="104"/>
      <c r="AE36" s="106"/>
      <c r="AF36" s="108"/>
      <c r="AI36" s="83">
        <f t="shared" ca="1" si="15"/>
        <v>43588.208333333278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water pumed=638</v>
      </c>
      <c r="AP36" s="81">
        <f t="shared" si="0"/>
        <v>22</v>
      </c>
      <c r="AQ36" s="81">
        <f t="shared" si="0"/>
        <v>24</v>
      </c>
      <c r="AR36" s="81">
        <f t="shared" si="1"/>
        <v>4830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252</v>
      </c>
      <c r="AX36" s="81">
        <f t="shared" si="3"/>
        <v>208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764</v>
      </c>
      <c r="BC36" s="81">
        <f t="shared" si="5"/>
        <v>208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43588.249999999942</v>
      </c>
      <c r="C37" s="207"/>
      <c r="D37" s="208">
        <v>757</v>
      </c>
      <c r="E37" s="209">
        <v>44</v>
      </c>
      <c r="F37" s="208">
        <v>1.8</v>
      </c>
      <c r="G37" s="209">
        <v>246</v>
      </c>
      <c r="H37" s="216">
        <v>205</v>
      </c>
      <c r="I37" s="323"/>
      <c r="J37" s="161"/>
      <c r="K37" s="66"/>
      <c r="L37" s="55"/>
      <c r="M37" s="372"/>
      <c r="N37" s="58"/>
      <c r="O37" s="60">
        <v>4792</v>
      </c>
      <c r="P37" s="372">
        <v>23</v>
      </c>
      <c r="Q37" s="58">
        <v>23</v>
      </c>
      <c r="R37" s="25">
        <f t="shared" si="16"/>
        <v>553</v>
      </c>
      <c r="S37" s="26">
        <f t="shared" si="16"/>
        <v>572</v>
      </c>
      <c r="T37" s="63"/>
      <c r="U37" s="63"/>
      <c r="V37" s="63"/>
      <c r="W37" s="116">
        <f t="shared" ca="1" si="6"/>
        <v>147115</v>
      </c>
      <c r="X37" s="117">
        <f ca="1">IFERROR(('Main Tab'!$D$10-W37)/'Main Tab'!$D$10,1)</f>
        <v>0.17168708616728975</v>
      </c>
      <c r="Y37" s="111"/>
      <c r="Z37" s="222">
        <v>4</v>
      </c>
      <c r="AA37" s="55"/>
      <c r="AB37" s="55"/>
      <c r="AC37" s="372"/>
      <c r="AD37" s="105"/>
      <c r="AE37" s="107"/>
      <c r="AF37" s="109"/>
      <c r="AI37" s="85">
        <f t="shared" ca="1" si="15"/>
        <v>43588.249999999942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23</v>
      </c>
      <c r="AQ37" s="86">
        <f t="shared" si="0"/>
        <v>23</v>
      </c>
      <c r="AR37" s="86">
        <f t="shared" si="1"/>
        <v>4792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246</v>
      </c>
      <c r="AX37" s="86">
        <f t="shared" si="3"/>
        <v>205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757</v>
      </c>
      <c r="BC37" s="86">
        <f t="shared" si="5"/>
        <v>205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69" t="s">
        <v>7</v>
      </c>
      <c r="D40" s="369" t="s">
        <v>117</v>
      </c>
      <c r="E40" s="36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71"/>
      <c r="E41" s="371"/>
      <c r="F41" s="622"/>
      <c r="G41" s="622"/>
      <c r="H41" s="623"/>
    </row>
    <row r="42" spans="2:58" x14ac:dyDescent="0.25">
      <c r="B42" s="54"/>
      <c r="C42" s="147"/>
      <c r="D42" s="368"/>
      <c r="E42" s="368"/>
      <c r="F42" s="612"/>
      <c r="G42" s="612"/>
      <c r="H42" s="613"/>
    </row>
    <row r="43" spans="2:58" x14ac:dyDescent="0.25">
      <c r="B43" s="54"/>
      <c r="C43" s="147"/>
      <c r="D43" s="368"/>
      <c r="E43" s="368"/>
      <c r="F43" s="612"/>
      <c r="G43" s="612"/>
      <c r="H43" s="613"/>
    </row>
    <row r="44" spans="2:58" x14ac:dyDescent="0.25">
      <c r="B44" s="54"/>
      <c r="C44" s="147"/>
      <c r="D44" s="368"/>
      <c r="E44" s="368"/>
      <c r="F44" s="612"/>
      <c r="G44" s="612"/>
      <c r="H44" s="613"/>
    </row>
    <row r="45" spans="2:58" x14ac:dyDescent="0.25">
      <c r="B45" s="54"/>
      <c r="C45" s="147"/>
      <c r="D45" s="368"/>
      <c r="E45" s="368"/>
      <c r="F45" s="612"/>
      <c r="G45" s="612"/>
      <c r="H45" s="613"/>
    </row>
    <row r="46" spans="2:58" x14ac:dyDescent="0.25">
      <c r="B46" s="54"/>
      <c r="C46" s="147"/>
      <c r="D46" s="368"/>
      <c r="E46" s="368"/>
      <c r="F46" s="612"/>
      <c r="G46" s="612"/>
      <c r="H46" s="613"/>
    </row>
    <row r="47" spans="2:58" x14ac:dyDescent="0.25">
      <c r="B47" s="54"/>
      <c r="C47" s="147"/>
      <c r="D47" s="368"/>
      <c r="E47" s="368"/>
      <c r="F47" s="612"/>
      <c r="G47" s="612"/>
      <c r="H47" s="613"/>
    </row>
    <row r="48" spans="2:58" x14ac:dyDescent="0.25">
      <c r="B48" s="54"/>
      <c r="C48" s="147"/>
      <c r="D48" s="368"/>
      <c r="E48" s="368"/>
      <c r="F48" s="612"/>
      <c r="G48" s="612"/>
      <c r="H48" s="613"/>
    </row>
    <row r="49" spans="2:8" x14ac:dyDescent="0.25">
      <c r="B49" s="54"/>
      <c r="C49" s="147"/>
      <c r="D49" s="368"/>
      <c r="E49" s="368"/>
      <c r="F49" s="612"/>
      <c r="G49" s="612"/>
      <c r="H49" s="613"/>
    </row>
    <row r="50" spans="2:8" x14ac:dyDescent="0.25">
      <c r="B50" s="54"/>
      <c r="C50" s="147"/>
      <c r="D50" s="368"/>
      <c r="E50" s="368"/>
      <c r="F50" s="612"/>
      <c r="G50" s="612"/>
      <c r="H50" s="613"/>
    </row>
    <row r="51" spans="2:8" x14ac:dyDescent="0.25">
      <c r="B51" s="54"/>
      <c r="C51" s="147"/>
      <c r="D51" s="368"/>
      <c r="E51" s="368"/>
      <c r="F51" s="612"/>
      <c r="G51" s="612"/>
      <c r="H51" s="613"/>
    </row>
    <row r="52" spans="2:8" x14ac:dyDescent="0.25">
      <c r="B52" s="54"/>
      <c r="C52" s="147"/>
      <c r="D52" s="368"/>
      <c r="E52" s="368"/>
      <c r="F52" s="612"/>
      <c r="G52" s="612"/>
      <c r="H52" s="613"/>
    </row>
    <row r="53" spans="2:8" x14ac:dyDescent="0.25">
      <c r="B53" s="54"/>
      <c r="C53" s="147"/>
      <c r="D53" s="368"/>
      <c r="E53" s="368"/>
      <c r="F53" s="612"/>
      <c r="G53" s="612"/>
      <c r="H53" s="613"/>
    </row>
    <row r="54" spans="2:8" x14ac:dyDescent="0.25">
      <c r="B54" s="54"/>
      <c r="C54" s="147"/>
      <c r="D54" s="368"/>
      <c r="E54" s="368"/>
      <c r="F54" s="612"/>
      <c r="G54" s="612"/>
      <c r="H54" s="613"/>
    </row>
    <row r="55" spans="2:8" x14ac:dyDescent="0.25">
      <c r="B55" s="54"/>
      <c r="C55" s="147"/>
      <c r="D55" s="368"/>
      <c r="E55" s="368"/>
      <c r="F55" s="612"/>
      <c r="G55" s="612"/>
      <c r="H55" s="613"/>
    </row>
    <row r="56" spans="2:8" x14ac:dyDescent="0.25">
      <c r="B56" s="54"/>
      <c r="C56" s="147"/>
      <c r="D56" s="368"/>
      <c r="E56" s="368"/>
      <c r="F56" s="612"/>
      <c r="G56" s="612"/>
      <c r="H56" s="613"/>
    </row>
    <row r="57" spans="2:8" x14ac:dyDescent="0.25">
      <c r="B57" s="54"/>
      <c r="C57" s="147"/>
      <c r="D57" s="368"/>
      <c r="E57" s="368"/>
      <c r="F57" s="612"/>
      <c r="G57" s="612"/>
      <c r="H57" s="613"/>
    </row>
    <row r="58" spans="2:8" x14ac:dyDescent="0.25">
      <c r="B58" s="54"/>
      <c r="C58" s="147"/>
      <c r="D58" s="368"/>
      <c r="E58" s="368"/>
      <c r="F58" s="612"/>
      <c r="G58" s="612"/>
      <c r="H58" s="613"/>
    </row>
    <row r="59" spans="2:8" x14ac:dyDescent="0.25">
      <c r="B59" s="54"/>
      <c r="C59" s="147"/>
      <c r="D59" s="368"/>
      <c r="E59" s="368"/>
      <c r="F59" s="612"/>
      <c r="G59" s="612"/>
      <c r="H59" s="613"/>
    </row>
    <row r="60" spans="2:8" x14ac:dyDescent="0.25">
      <c r="B60" s="54"/>
      <c r="C60" s="147"/>
      <c r="D60" s="368"/>
      <c r="E60" s="368"/>
      <c r="F60" s="612"/>
      <c r="G60" s="612"/>
      <c r="H60" s="613"/>
    </row>
    <row r="61" spans="2:8" x14ac:dyDescent="0.25">
      <c r="B61" s="54"/>
      <c r="C61" s="147"/>
      <c r="D61" s="368"/>
      <c r="E61" s="368"/>
      <c r="F61" s="612"/>
      <c r="G61" s="612"/>
      <c r="H61" s="613"/>
    </row>
    <row r="62" spans="2:8" x14ac:dyDescent="0.25">
      <c r="B62" s="54"/>
      <c r="C62" s="147"/>
      <c r="D62" s="368"/>
      <c r="E62" s="368"/>
      <c r="F62" s="612"/>
      <c r="G62" s="612"/>
      <c r="H62" s="613"/>
    </row>
    <row r="63" spans="2:8" x14ac:dyDescent="0.25">
      <c r="B63" s="54"/>
      <c r="C63" s="147"/>
      <c r="D63" s="368"/>
      <c r="E63" s="368"/>
      <c r="F63" s="612"/>
      <c r="G63" s="612"/>
      <c r="H63" s="613"/>
    </row>
    <row r="64" spans="2:8" x14ac:dyDescent="0.25">
      <c r="B64" s="54"/>
      <c r="C64" s="147"/>
      <c r="D64" s="368"/>
      <c r="E64" s="368"/>
      <c r="F64" s="612"/>
      <c r="G64" s="612"/>
      <c r="H64" s="613"/>
    </row>
    <row r="65" spans="2:8" x14ac:dyDescent="0.25">
      <c r="B65" s="54"/>
      <c r="C65" s="147"/>
      <c r="D65" s="368"/>
      <c r="E65" s="368"/>
      <c r="F65" s="612"/>
      <c r="G65" s="612"/>
      <c r="H65" s="613"/>
    </row>
    <row r="66" spans="2:8" x14ac:dyDescent="0.25">
      <c r="B66" s="54"/>
      <c r="C66" s="147"/>
      <c r="D66" s="368"/>
      <c r="E66" s="368"/>
      <c r="F66" s="612"/>
      <c r="G66" s="612"/>
      <c r="H66" s="613"/>
    </row>
    <row r="67" spans="2:8" x14ac:dyDescent="0.25">
      <c r="B67" s="54"/>
      <c r="C67" s="147"/>
      <c r="D67" s="368"/>
      <c r="E67" s="368"/>
      <c r="F67" s="612"/>
      <c r="G67" s="612"/>
      <c r="H67" s="613"/>
    </row>
    <row r="68" spans="2:8" x14ac:dyDescent="0.25">
      <c r="B68" s="54"/>
      <c r="C68" s="147"/>
      <c r="D68" s="368"/>
      <c r="E68" s="368"/>
      <c r="F68" s="612"/>
      <c r="G68" s="612"/>
      <c r="H68" s="613"/>
    </row>
    <row r="69" spans="2:8" x14ac:dyDescent="0.25">
      <c r="B69" s="54"/>
      <c r="C69" s="147"/>
      <c r="D69" s="368"/>
      <c r="E69" s="368"/>
      <c r="F69" s="612"/>
      <c r="G69" s="612"/>
      <c r="H69" s="613"/>
    </row>
    <row r="70" spans="2:8" x14ac:dyDescent="0.25">
      <c r="B70" s="54"/>
      <c r="C70" s="147"/>
      <c r="D70" s="368"/>
      <c r="E70" s="368"/>
      <c r="F70" s="612"/>
      <c r="G70" s="612"/>
      <c r="H70" s="613"/>
    </row>
    <row r="71" spans="2:8" x14ac:dyDescent="0.25">
      <c r="B71" s="54"/>
      <c r="C71" s="147"/>
      <c r="D71" s="368"/>
      <c r="E71" s="368"/>
      <c r="F71" s="612"/>
      <c r="G71" s="612"/>
      <c r="H71" s="613"/>
    </row>
    <row r="72" spans="2:8" x14ac:dyDescent="0.25">
      <c r="B72" s="54"/>
      <c r="C72" s="147"/>
      <c r="D72" s="368"/>
      <c r="E72" s="368"/>
      <c r="F72" s="612"/>
      <c r="G72" s="612"/>
      <c r="H72" s="613"/>
    </row>
    <row r="73" spans="2:8" x14ac:dyDescent="0.25">
      <c r="B73" s="54"/>
      <c r="C73" s="147"/>
      <c r="D73" s="368"/>
      <c r="E73" s="368"/>
      <c r="F73" s="612"/>
      <c r="G73" s="612"/>
      <c r="H73" s="613"/>
    </row>
    <row r="74" spans="2:8" x14ac:dyDescent="0.25">
      <c r="B74" s="54"/>
      <c r="C74" s="147"/>
      <c r="D74" s="368"/>
      <c r="E74" s="368"/>
      <c r="F74" s="612"/>
      <c r="G74" s="612"/>
      <c r="H74" s="613"/>
    </row>
    <row r="75" spans="2:8" x14ac:dyDescent="0.25">
      <c r="B75" s="54"/>
      <c r="C75" s="147"/>
      <c r="D75" s="368"/>
      <c r="E75" s="368"/>
      <c r="F75" s="612"/>
      <c r="G75" s="612"/>
      <c r="H75" s="613"/>
    </row>
    <row r="76" spans="2:8" x14ac:dyDescent="0.25">
      <c r="B76" s="54"/>
      <c r="C76" s="147"/>
      <c r="D76" s="368"/>
      <c r="E76" s="368"/>
      <c r="F76" s="612"/>
      <c r="G76" s="612"/>
      <c r="H76" s="613"/>
    </row>
    <row r="77" spans="2:8" x14ac:dyDescent="0.25">
      <c r="B77" s="54"/>
      <c r="C77" s="147"/>
      <c r="D77" s="368"/>
      <c r="E77" s="368"/>
      <c r="F77" s="612"/>
      <c r="G77" s="612"/>
      <c r="H77" s="613"/>
    </row>
    <row r="78" spans="2:8" x14ac:dyDescent="0.25">
      <c r="B78" s="54"/>
      <c r="C78" s="147"/>
      <c r="D78" s="368"/>
      <c r="E78" s="368"/>
      <c r="F78" s="612"/>
      <c r="G78" s="612"/>
      <c r="H78" s="613"/>
    </row>
    <row r="79" spans="2:8" x14ac:dyDescent="0.25">
      <c r="B79" s="54"/>
      <c r="C79" s="147"/>
      <c r="D79" s="368"/>
      <c r="E79" s="368"/>
      <c r="F79" s="612"/>
      <c r="G79" s="612"/>
      <c r="H79" s="613"/>
    </row>
    <row r="80" spans="2:8" x14ac:dyDescent="0.25">
      <c r="B80" s="54"/>
      <c r="C80" s="147"/>
      <c r="D80" s="368"/>
      <c r="E80" s="368"/>
      <c r="F80" s="612"/>
      <c r="G80" s="612"/>
      <c r="H80" s="613"/>
    </row>
    <row r="81" spans="2:8" x14ac:dyDescent="0.25">
      <c r="B81" s="54"/>
      <c r="C81" s="147"/>
      <c r="D81" s="368"/>
      <c r="E81" s="368"/>
      <c r="F81" s="612"/>
      <c r="G81" s="612"/>
      <c r="H81" s="613"/>
    </row>
    <row r="82" spans="2:8" x14ac:dyDescent="0.25">
      <c r="B82" s="54"/>
      <c r="C82" s="147"/>
      <c r="D82" s="368"/>
      <c r="E82" s="368"/>
      <c r="F82" s="612"/>
      <c r="G82" s="612"/>
      <c r="H82" s="613"/>
    </row>
    <row r="83" spans="2:8" x14ac:dyDescent="0.25">
      <c r="B83" s="54"/>
      <c r="C83" s="147"/>
      <c r="D83" s="368"/>
      <c r="E83" s="368"/>
      <c r="F83" s="612"/>
      <c r="G83" s="612"/>
      <c r="H83" s="613"/>
    </row>
    <row r="84" spans="2:8" x14ac:dyDescent="0.25">
      <c r="B84" s="54"/>
      <c r="C84" s="147"/>
      <c r="D84" s="368"/>
      <c r="E84" s="368"/>
      <c r="F84" s="612"/>
      <c r="G84" s="612"/>
      <c r="H84" s="613"/>
    </row>
    <row r="85" spans="2:8" x14ac:dyDescent="0.25">
      <c r="B85" s="54"/>
      <c r="C85" s="147"/>
      <c r="D85" s="368"/>
      <c r="E85" s="368"/>
      <c r="F85" s="612"/>
      <c r="G85" s="612"/>
      <c r="H85" s="613"/>
    </row>
    <row r="86" spans="2:8" x14ac:dyDescent="0.25">
      <c r="B86" s="54"/>
      <c r="C86" s="147"/>
      <c r="D86" s="368"/>
      <c r="E86" s="368"/>
      <c r="F86" s="612"/>
      <c r="G86" s="612"/>
      <c r="H86" s="613"/>
    </row>
    <row r="87" spans="2:8" x14ac:dyDescent="0.25">
      <c r="B87" s="54"/>
      <c r="C87" s="147"/>
      <c r="D87" s="368"/>
      <c r="E87" s="368"/>
      <c r="F87" s="612"/>
      <c r="G87" s="612"/>
      <c r="H87" s="613"/>
    </row>
    <row r="88" spans="2:8" x14ac:dyDescent="0.25">
      <c r="B88" s="54"/>
      <c r="C88" s="147"/>
      <c r="D88" s="368"/>
      <c r="E88" s="368"/>
      <c r="F88" s="612"/>
      <c r="G88" s="612"/>
      <c r="H88" s="613"/>
    </row>
    <row r="89" spans="2:8" x14ac:dyDescent="0.25">
      <c r="B89" s="54"/>
      <c r="C89" s="147"/>
      <c r="D89" s="368"/>
      <c r="E89" s="368"/>
      <c r="F89" s="612"/>
      <c r="G89" s="612"/>
      <c r="H89" s="613"/>
    </row>
    <row r="90" spans="2:8" x14ac:dyDescent="0.25">
      <c r="B90" s="54"/>
      <c r="C90" s="147"/>
      <c r="D90" s="368"/>
      <c r="E90" s="368"/>
      <c r="F90" s="612"/>
      <c r="G90" s="612"/>
      <c r="H90" s="613"/>
    </row>
    <row r="91" spans="2:8" x14ac:dyDescent="0.25">
      <c r="B91" s="54"/>
      <c r="C91" s="147"/>
      <c r="D91" s="368"/>
      <c r="E91" s="368"/>
      <c r="F91" s="612"/>
      <c r="G91" s="612"/>
      <c r="H91" s="613"/>
    </row>
    <row r="92" spans="2:8" x14ac:dyDescent="0.25">
      <c r="B92" s="54"/>
      <c r="C92" s="147"/>
      <c r="D92" s="368"/>
      <c r="E92" s="368"/>
      <c r="F92" s="612"/>
      <c r="G92" s="612"/>
      <c r="H92" s="613"/>
    </row>
    <row r="93" spans="2:8" x14ac:dyDescent="0.25">
      <c r="B93" s="54"/>
      <c r="C93" s="147"/>
      <c r="D93" s="368"/>
      <c r="E93" s="368"/>
      <c r="F93" s="612"/>
      <c r="G93" s="612"/>
      <c r="H93" s="613"/>
    </row>
    <row r="94" spans="2:8" x14ac:dyDescent="0.25">
      <c r="B94" s="54"/>
      <c r="C94" s="147"/>
      <c r="D94" s="368"/>
      <c r="E94" s="368"/>
      <c r="F94" s="612"/>
      <c r="G94" s="612"/>
      <c r="H94" s="613"/>
    </row>
    <row r="95" spans="2:8" x14ac:dyDescent="0.25">
      <c r="B95" s="54"/>
      <c r="C95" s="147"/>
      <c r="D95" s="368"/>
      <c r="E95" s="368"/>
      <c r="F95" s="612"/>
      <c r="G95" s="612"/>
      <c r="H95" s="613"/>
    </row>
    <row r="96" spans="2:8" x14ac:dyDescent="0.25">
      <c r="B96" s="54"/>
      <c r="C96" s="147"/>
      <c r="D96" s="368"/>
      <c r="E96" s="368"/>
      <c r="F96" s="612"/>
      <c r="G96" s="612"/>
      <c r="H96" s="613"/>
    </row>
    <row r="97" spans="2:8" x14ac:dyDescent="0.25">
      <c r="B97" s="54"/>
      <c r="C97" s="147"/>
      <c r="D97" s="368"/>
      <c r="E97" s="368"/>
      <c r="F97" s="612"/>
      <c r="G97" s="612"/>
      <c r="H97" s="613"/>
    </row>
    <row r="98" spans="2:8" x14ac:dyDescent="0.25">
      <c r="B98" s="54"/>
      <c r="C98" s="147"/>
      <c r="D98" s="368"/>
      <c r="E98" s="368"/>
      <c r="F98" s="612"/>
      <c r="G98" s="612"/>
      <c r="H98" s="613"/>
    </row>
    <row r="99" spans="2:8" x14ac:dyDescent="0.25">
      <c r="B99" s="54"/>
      <c r="C99" s="147"/>
      <c r="D99" s="368"/>
      <c r="E99" s="368"/>
      <c r="F99" s="612"/>
      <c r="G99" s="612"/>
      <c r="H99" s="613"/>
    </row>
    <row r="100" spans="2:8" ht="15.75" thickBot="1" x14ac:dyDescent="0.3">
      <c r="B100" s="60"/>
      <c r="C100" s="148"/>
      <c r="D100" s="372"/>
      <c r="E100" s="372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1C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1"/>
    <pageSetUpPr fitToPage="1"/>
  </sheetPr>
  <dimension ref="B1:BF101"/>
  <sheetViews>
    <sheetView showGridLines="0" topLeftCell="P1" zoomScaleNormal="100" zoomScaleSheetLayoutView="50" workbookViewId="0">
      <selection activeCell="I30" sqref="I3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43586</v>
      </c>
      <c r="N5" s="567" t="str">
        <f ca="1">"Oil Sales for "&amp;TEXT(L5,"MM-DD-YY")</f>
        <v>Oil Sales for 05-01-19</v>
      </c>
      <c r="O5" s="568"/>
      <c r="P5" s="96">
        <f>SUM(AC14:AC37)</f>
        <v>590.19000000000005</v>
      </c>
      <c r="Q5" s="10"/>
      <c r="R5" s="610" t="str">
        <f ca="1">"Flare Total For "&amp;TEXT(L5,"MM-DD-YY")</f>
        <v>Flare Total For 05-01-19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572</v>
      </c>
      <c r="M6" s="10"/>
      <c r="N6" s="571" t="str">
        <f ca="1">"Gas Sales for "&amp;TEXT(L5,"MM-DD-YY")</f>
        <v>Gas Sales for 05-01-19</v>
      </c>
      <c r="O6" s="572"/>
      <c r="P6" s="132">
        <v>4861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685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61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63" t="s">
        <v>3</v>
      </c>
      <c r="F11" s="363" t="s">
        <v>31</v>
      </c>
      <c r="G11" s="363" t="s">
        <v>32</v>
      </c>
      <c r="H11" s="36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63" t="s">
        <v>40</v>
      </c>
      <c r="N11" s="364" t="s">
        <v>42</v>
      </c>
      <c r="O11" s="38" t="s">
        <v>2</v>
      </c>
      <c r="P11" s="363" t="s">
        <v>6</v>
      </c>
      <c r="Q11" s="36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63" t="s">
        <v>6</v>
      </c>
      <c r="AD11" s="363" t="s">
        <v>102</v>
      </c>
      <c r="AE11" s="363" t="s">
        <v>50</v>
      </c>
      <c r="AF11" s="36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786</v>
      </c>
      <c r="E14" s="196">
        <v>44</v>
      </c>
      <c r="F14" s="196">
        <v>1.8</v>
      </c>
      <c r="G14" s="197">
        <v>243</v>
      </c>
      <c r="H14" s="204">
        <v>215</v>
      </c>
      <c r="I14" s="322"/>
      <c r="J14" s="160"/>
      <c r="K14" s="65"/>
      <c r="L14" s="49"/>
      <c r="M14" s="362"/>
      <c r="N14" s="52"/>
      <c r="O14" s="54">
        <v>4922</v>
      </c>
      <c r="P14" s="362">
        <v>27</v>
      </c>
      <c r="Q14" s="362">
        <v>28</v>
      </c>
      <c r="R14" s="21">
        <f>P14</f>
        <v>27</v>
      </c>
      <c r="S14" s="22">
        <f>Q14</f>
        <v>28</v>
      </c>
      <c r="T14" s="61"/>
      <c r="U14" s="61"/>
      <c r="V14" s="61"/>
      <c r="W14" s="112">
        <f ca="1">INDEX('Daily Totals'!$1:$1048576,MATCH(L5,'Daily Totals'!B:B)-1,17)</f>
        <v>148348</v>
      </c>
      <c r="X14" s="113">
        <f ca="1">IFERROR(('Main Tab'!$D$10-W14)/'Main Tab'!$D$10,1)</f>
        <v>0.16474483131390477</v>
      </c>
      <c r="Y14" s="218"/>
      <c r="Z14" s="220">
        <v>5</v>
      </c>
      <c r="AA14" s="49">
        <v>818412</v>
      </c>
      <c r="AB14" s="49" t="s">
        <v>170</v>
      </c>
      <c r="AC14" s="362">
        <v>193.96</v>
      </c>
      <c r="AD14" s="104" t="s">
        <v>171</v>
      </c>
      <c r="AE14" s="106">
        <v>47</v>
      </c>
      <c r="AF14" s="108">
        <v>3.0000000000000001E-3</v>
      </c>
      <c r="AI14" s="83">
        <f ca="1">$L$5+B14</f>
        <v>43586.291666666664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27</v>
      </c>
      <c r="AQ14" s="81">
        <f t="shared" si="0"/>
        <v>28</v>
      </c>
      <c r="AR14" s="81">
        <f t="shared" ref="AR14:AR37" si="1">IF(O14="","",O14)</f>
        <v>4922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243</v>
      </c>
      <c r="AX14" s="81">
        <f t="shared" si="3"/>
        <v>215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786</v>
      </c>
      <c r="BC14" s="81">
        <f t="shared" ref="BC14:BC37" si="5">IF(H14="","",H14)</f>
        <v>215</v>
      </c>
      <c r="BD14" s="81">
        <f>IF(AF14="","",AF14)</f>
        <v>3.0000000000000001E-3</v>
      </c>
      <c r="BE14" s="81">
        <f>IF(AE14="","",AE14)</f>
        <v>47</v>
      </c>
      <c r="BF14" s="84" t="str">
        <f>IF(AA14&amp;AC14="","","Ticket No: "&amp;AA14&amp;" " &amp;AC14 &amp; " bbls sold")</f>
        <v>Ticket No: 818412 193.96 bbls sold</v>
      </c>
    </row>
    <row r="15" spans="2:58" x14ac:dyDescent="0.25">
      <c r="B15" s="189">
        <f ca="1">+B14+$L$5+TIME(1,0,0)</f>
        <v>43586.333333333328</v>
      </c>
      <c r="C15" s="205"/>
      <c r="D15" s="362">
        <v>787</v>
      </c>
      <c r="E15" s="362">
        <v>44</v>
      </c>
      <c r="F15" s="362">
        <v>1.8</v>
      </c>
      <c r="G15" s="51">
        <v>248</v>
      </c>
      <c r="H15" s="206">
        <v>217</v>
      </c>
      <c r="I15" s="322"/>
      <c r="J15" s="160"/>
      <c r="K15" s="65"/>
      <c r="L15" s="49"/>
      <c r="M15" s="362"/>
      <c r="N15" s="52"/>
      <c r="O15" s="54">
        <v>4970</v>
      </c>
      <c r="P15" s="362">
        <v>25</v>
      </c>
      <c r="Q15" s="52">
        <v>30</v>
      </c>
      <c r="R15" s="23">
        <f>P15+R14</f>
        <v>52</v>
      </c>
      <c r="S15" s="24">
        <f>Q15+S14</f>
        <v>58</v>
      </c>
      <c r="T15" s="62"/>
      <c r="U15" s="62"/>
      <c r="V15" s="62"/>
      <c r="W15" s="114">
        <f t="shared" ref="W15:W37" ca="1" si="6">W14-Q15</f>
        <v>148318</v>
      </c>
      <c r="X15" s="115">
        <f ca="1">IFERROR(('Main Tab'!$D$10-W15)/'Main Tab'!$D$10,1)</f>
        <v>0.16491374262420611</v>
      </c>
      <c r="Y15" s="110"/>
      <c r="Z15" s="221">
        <v>4</v>
      </c>
      <c r="AA15" s="49">
        <v>8211301</v>
      </c>
      <c r="AB15" s="49" t="s">
        <v>170</v>
      </c>
      <c r="AC15" s="362">
        <v>196.73</v>
      </c>
      <c r="AD15" s="104" t="s">
        <v>171</v>
      </c>
      <c r="AE15" s="106">
        <v>45.5</v>
      </c>
      <c r="AF15" s="108">
        <v>1E-3</v>
      </c>
      <c r="AI15" s="83">
        <f ca="1">B15</f>
        <v>43586.333333333328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25</v>
      </c>
      <c r="AQ15" s="81">
        <f t="shared" si="0"/>
        <v>30</v>
      </c>
      <c r="AR15" s="81">
        <f t="shared" si="1"/>
        <v>4970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248</v>
      </c>
      <c r="AX15" s="81">
        <f t="shared" si="3"/>
        <v>217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787</v>
      </c>
      <c r="BC15" s="81">
        <f t="shared" si="5"/>
        <v>217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8211301 196.73 bbls sold</v>
      </c>
    </row>
    <row r="16" spans="2:58" x14ac:dyDescent="0.25">
      <c r="B16" s="189">
        <f ca="1">+B15+TIME(1,0,0)</f>
        <v>43586.374999999993</v>
      </c>
      <c r="C16" s="205"/>
      <c r="D16" s="362">
        <v>786</v>
      </c>
      <c r="E16" s="362">
        <v>44</v>
      </c>
      <c r="F16" s="362">
        <v>1.8</v>
      </c>
      <c r="G16" s="51">
        <v>251</v>
      </c>
      <c r="H16" s="206">
        <v>213</v>
      </c>
      <c r="I16" s="322"/>
      <c r="J16" s="160"/>
      <c r="K16" s="65"/>
      <c r="L16" s="49"/>
      <c r="M16" s="362"/>
      <c r="N16" s="52"/>
      <c r="O16" s="54">
        <v>5095</v>
      </c>
      <c r="P16" s="362">
        <v>26</v>
      </c>
      <c r="Q16" s="52">
        <v>29</v>
      </c>
      <c r="R16" s="23">
        <f t="shared" ref="R16:S31" si="13">P16+R15</f>
        <v>78</v>
      </c>
      <c r="S16" s="24">
        <f t="shared" si="13"/>
        <v>87</v>
      </c>
      <c r="T16" s="62"/>
      <c r="U16" s="62"/>
      <c r="V16" s="62"/>
      <c r="W16" s="114">
        <f t="shared" ca="1" si="6"/>
        <v>148289</v>
      </c>
      <c r="X16" s="115">
        <f ca="1">IFERROR(('Main Tab'!$D$10-W16)/'Main Tab'!$D$10,1)</f>
        <v>0.1650770235574974</v>
      </c>
      <c r="Y16" s="110"/>
      <c r="Z16" s="221">
        <v>4</v>
      </c>
      <c r="AA16" s="49"/>
      <c r="AB16" s="49"/>
      <c r="AC16" s="362"/>
      <c r="AD16" s="104"/>
      <c r="AE16" s="106"/>
      <c r="AF16" s="108"/>
      <c r="AI16" s="83">
        <f ca="1">B16</f>
        <v>43586.374999999993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26</v>
      </c>
      <c r="AQ16" s="81">
        <f t="shared" si="0"/>
        <v>29</v>
      </c>
      <c r="AR16" s="81">
        <f t="shared" si="1"/>
        <v>5095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251</v>
      </c>
      <c r="AX16" s="81">
        <f t="shared" si="3"/>
        <v>213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786</v>
      </c>
      <c r="BC16" s="81">
        <f t="shared" si="5"/>
        <v>213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43586.416666666657</v>
      </c>
      <c r="C17" s="205"/>
      <c r="D17" s="362">
        <v>786</v>
      </c>
      <c r="E17" s="362">
        <v>44</v>
      </c>
      <c r="F17" s="362">
        <v>1.8</v>
      </c>
      <c r="G17" s="51">
        <v>256</v>
      </c>
      <c r="H17" s="206">
        <v>215</v>
      </c>
      <c r="I17" s="322"/>
      <c r="J17" s="160"/>
      <c r="K17" s="65"/>
      <c r="L17" s="49"/>
      <c r="M17" s="362"/>
      <c r="N17" s="52"/>
      <c r="O17" s="54">
        <v>5026</v>
      </c>
      <c r="P17" s="362">
        <v>23</v>
      </c>
      <c r="Q17" s="52">
        <v>30</v>
      </c>
      <c r="R17" s="23">
        <f t="shared" si="13"/>
        <v>101</v>
      </c>
      <c r="S17" s="24">
        <f>Q17+S16</f>
        <v>117</v>
      </c>
      <c r="T17" s="62"/>
      <c r="U17" s="172"/>
      <c r="V17" s="62"/>
      <c r="W17" s="114">
        <f t="shared" ca="1" si="6"/>
        <v>148259</v>
      </c>
      <c r="X17" s="115">
        <f ca="1">IFERROR(('Main Tab'!$D$10-W17)/'Main Tab'!$D$10,1)</f>
        <v>0.16524593486779876</v>
      </c>
      <c r="Y17" s="110"/>
      <c r="Z17" s="221">
        <v>5</v>
      </c>
      <c r="AA17" s="49"/>
      <c r="AB17" s="49"/>
      <c r="AC17" s="362"/>
      <c r="AD17" s="104"/>
      <c r="AE17" s="106"/>
      <c r="AF17" s="108"/>
      <c r="AI17" s="83">
        <f t="shared" ref="AI17:AI37" ca="1" si="15">B17</f>
        <v>43586.416666666657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23</v>
      </c>
      <c r="AQ17" s="81">
        <f t="shared" si="0"/>
        <v>30</v>
      </c>
      <c r="AR17" s="81">
        <f t="shared" si="1"/>
        <v>5026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256</v>
      </c>
      <c r="AX17" s="81">
        <f t="shared" si="3"/>
        <v>215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786</v>
      </c>
      <c r="BC17" s="81">
        <f t="shared" si="5"/>
        <v>215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43586.458333333321</v>
      </c>
      <c r="C18" s="205"/>
      <c r="D18" s="362">
        <v>785</v>
      </c>
      <c r="E18" s="51">
        <v>44</v>
      </c>
      <c r="F18" s="362">
        <v>1.8</v>
      </c>
      <c r="G18" s="51">
        <v>251</v>
      </c>
      <c r="H18" s="206">
        <v>214</v>
      </c>
      <c r="I18" s="322"/>
      <c r="J18" s="160"/>
      <c r="K18" s="65"/>
      <c r="L18" s="49"/>
      <c r="M18" s="362"/>
      <c r="N18" s="52"/>
      <c r="O18" s="54">
        <v>4952</v>
      </c>
      <c r="P18" s="362">
        <v>24</v>
      </c>
      <c r="Q18" s="52">
        <v>28</v>
      </c>
      <c r="R18" s="23">
        <f t="shared" si="13"/>
        <v>125</v>
      </c>
      <c r="S18" s="24">
        <f t="shared" si="13"/>
        <v>145</v>
      </c>
      <c r="T18" s="62"/>
      <c r="U18" s="62"/>
      <c r="V18" s="62"/>
      <c r="W18" s="114">
        <f t="shared" ca="1" si="6"/>
        <v>148231</v>
      </c>
      <c r="X18" s="115">
        <f ca="1">IFERROR(('Main Tab'!$D$10-W18)/'Main Tab'!$D$10,1)</f>
        <v>0.16540358542407999</v>
      </c>
      <c r="Y18" s="110"/>
      <c r="Z18" s="221">
        <v>5</v>
      </c>
      <c r="AA18" s="49"/>
      <c r="AB18" s="49"/>
      <c r="AC18" s="362"/>
      <c r="AD18" s="104"/>
      <c r="AE18" s="106"/>
      <c r="AF18" s="108"/>
      <c r="AI18" s="83">
        <f t="shared" ca="1" si="15"/>
        <v>43586.458333333321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24</v>
      </c>
      <c r="AQ18" s="81">
        <f t="shared" si="0"/>
        <v>28</v>
      </c>
      <c r="AR18" s="81">
        <f t="shared" si="1"/>
        <v>4952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251</v>
      </c>
      <c r="AX18" s="81">
        <f t="shared" si="3"/>
        <v>214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785</v>
      </c>
      <c r="BC18" s="81">
        <f t="shared" si="5"/>
        <v>214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43586.499999999985</v>
      </c>
      <c r="C19" s="205"/>
      <c r="D19" s="362">
        <v>784</v>
      </c>
      <c r="E19" s="51">
        <v>44</v>
      </c>
      <c r="F19" s="362">
        <v>1.8</v>
      </c>
      <c r="G19" s="51">
        <v>243</v>
      </c>
      <c r="H19" s="206">
        <v>213</v>
      </c>
      <c r="I19" s="322"/>
      <c r="J19" s="160"/>
      <c r="K19" s="65"/>
      <c r="L19" s="49"/>
      <c r="M19" s="362"/>
      <c r="N19" s="52"/>
      <c r="O19" s="54">
        <v>4889</v>
      </c>
      <c r="P19" s="362">
        <v>25</v>
      </c>
      <c r="Q19" s="52">
        <v>31</v>
      </c>
      <c r="R19" s="23">
        <f t="shared" si="13"/>
        <v>150</v>
      </c>
      <c r="S19" s="24">
        <f t="shared" si="13"/>
        <v>176</v>
      </c>
      <c r="T19" s="62"/>
      <c r="U19" s="62"/>
      <c r="V19" s="62"/>
      <c r="W19" s="114">
        <f t="shared" ca="1" si="6"/>
        <v>148200</v>
      </c>
      <c r="X19" s="115">
        <f ca="1">IFERROR(('Main Tab'!$D$10-W19)/'Main Tab'!$D$10,1)</f>
        <v>0.16557812711139139</v>
      </c>
      <c r="Y19" s="110"/>
      <c r="Z19" s="221">
        <v>5</v>
      </c>
      <c r="AA19" s="49"/>
      <c r="AB19" s="49"/>
      <c r="AC19" s="362"/>
      <c r="AD19" s="104"/>
      <c r="AE19" s="106"/>
      <c r="AF19" s="108"/>
      <c r="AI19" s="83">
        <f t="shared" ca="1" si="15"/>
        <v>43586.499999999985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25</v>
      </c>
      <c r="AQ19" s="81">
        <f t="shared" si="0"/>
        <v>31</v>
      </c>
      <c r="AR19" s="81">
        <f t="shared" si="1"/>
        <v>4889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243</v>
      </c>
      <c r="AX19" s="81">
        <f t="shared" si="3"/>
        <v>213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784</v>
      </c>
      <c r="BC19" s="81">
        <f t="shared" si="5"/>
        <v>213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43586.54166666665</v>
      </c>
      <c r="C20" s="205"/>
      <c r="D20" s="362">
        <v>781</v>
      </c>
      <c r="E20" s="51">
        <v>44</v>
      </c>
      <c r="F20" s="362">
        <v>1.8</v>
      </c>
      <c r="G20" s="51">
        <v>226</v>
      </c>
      <c r="H20" s="206">
        <v>219</v>
      </c>
      <c r="I20" s="322"/>
      <c r="J20" s="160"/>
      <c r="K20" s="65"/>
      <c r="L20" s="49"/>
      <c r="M20" s="362"/>
      <c r="N20" s="52"/>
      <c r="O20" s="54">
        <v>4811</v>
      </c>
      <c r="P20" s="362">
        <v>24</v>
      </c>
      <c r="Q20" s="52">
        <v>28</v>
      </c>
      <c r="R20" s="23">
        <f t="shared" si="13"/>
        <v>174</v>
      </c>
      <c r="S20" s="24">
        <f t="shared" si="13"/>
        <v>204</v>
      </c>
      <c r="T20" s="62"/>
      <c r="U20" s="62"/>
      <c r="V20" s="62"/>
      <c r="W20" s="114">
        <f t="shared" ca="1" si="6"/>
        <v>148172</v>
      </c>
      <c r="X20" s="115">
        <f ca="1">IFERROR(('Main Tab'!$D$10-W20)/'Main Tab'!$D$10,1)</f>
        <v>0.16573577766767264</v>
      </c>
      <c r="Y20" s="110"/>
      <c r="Z20" s="221">
        <v>5</v>
      </c>
      <c r="AA20" s="49"/>
      <c r="AB20" s="49"/>
      <c r="AC20" s="362"/>
      <c r="AD20" s="104"/>
      <c r="AE20" s="106"/>
      <c r="AF20" s="108"/>
      <c r="AI20" s="83">
        <f t="shared" ca="1" si="15"/>
        <v>43586.54166666665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24</v>
      </c>
      <c r="AQ20" s="81">
        <f t="shared" si="0"/>
        <v>28</v>
      </c>
      <c r="AR20" s="81">
        <f t="shared" si="1"/>
        <v>4811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226</v>
      </c>
      <c r="AX20" s="81">
        <f t="shared" si="3"/>
        <v>219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781</v>
      </c>
      <c r="BC20" s="81">
        <f t="shared" si="5"/>
        <v>219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43586.583333333314</v>
      </c>
      <c r="C21" s="205"/>
      <c r="D21" s="362">
        <v>780</v>
      </c>
      <c r="E21" s="51">
        <v>44</v>
      </c>
      <c r="F21" s="362">
        <v>1.8</v>
      </c>
      <c r="G21" s="51">
        <v>214</v>
      </c>
      <c r="H21" s="206">
        <v>220</v>
      </c>
      <c r="I21" s="322"/>
      <c r="J21" s="160"/>
      <c r="K21" s="65"/>
      <c r="L21" s="49"/>
      <c r="M21" s="362"/>
      <c r="N21" s="52"/>
      <c r="O21" s="54">
        <v>4722</v>
      </c>
      <c r="P21" s="362">
        <v>25</v>
      </c>
      <c r="Q21" s="52">
        <v>29</v>
      </c>
      <c r="R21" s="23">
        <f t="shared" si="13"/>
        <v>199</v>
      </c>
      <c r="S21" s="24">
        <f t="shared" si="13"/>
        <v>233</v>
      </c>
      <c r="T21" s="62"/>
      <c r="U21" s="62"/>
      <c r="V21" s="62"/>
      <c r="W21" s="114">
        <f t="shared" ca="1" si="6"/>
        <v>148143</v>
      </c>
      <c r="X21" s="115">
        <f ca="1">IFERROR(('Main Tab'!$D$10-W21)/'Main Tab'!$D$10,1)</f>
        <v>0.16589905860096393</v>
      </c>
      <c r="Y21" s="110"/>
      <c r="Z21" s="221">
        <v>5</v>
      </c>
      <c r="AA21" s="49"/>
      <c r="AB21" s="49"/>
      <c r="AC21" s="362"/>
      <c r="AD21" s="104"/>
      <c r="AE21" s="106"/>
      <c r="AF21" s="108"/>
      <c r="AI21" s="83">
        <f t="shared" ca="1" si="15"/>
        <v>43586.583333333314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25</v>
      </c>
      <c r="AQ21" s="81">
        <f t="shared" si="0"/>
        <v>29</v>
      </c>
      <c r="AR21" s="81">
        <f t="shared" si="1"/>
        <v>4722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214</v>
      </c>
      <c r="AX21" s="81">
        <f t="shared" si="3"/>
        <v>220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780</v>
      </c>
      <c r="BC21" s="81">
        <f t="shared" si="5"/>
        <v>220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43586.624999999978</v>
      </c>
      <c r="C22" s="205"/>
      <c r="D22" s="362">
        <v>779</v>
      </c>
      <c r="E22" s="51">
        <v>44</v>
      </c>
      <c r="F22" s="362">
        <v>1.8</v>
      </c>
      <c r="G22" s="51">
        <v>212</v>
      </c>
      <c r="H22" s="206">
        <v>223</v>
      </c>
      <c r="I22" s="322"/>
      <c r="J22" s="160"/>
      <c r="K22" s="65"/>
      <c r="L22" s="49"/>
      <c r="M22" s="362"/>
      <c r="N22" s="52"/>
      <c r="O22" s="54">
        <v>4635</v>
      </c>
      <c r="P22" s="362">
        <v>25</v>
      </c>
      <c r="Q22" s="52">
        <v>30</v>
      </c>
      <c r="R22" s="23">
        <f t="shared" si="13"/>
        <v>224</v>
      </c>
      <c r="S22" s="24">
        <f t="shared" si="13"/>
        <v>263</v>
      </c>
      <c r="T22" s="62"/>
      <c r="U22" s="62"/>
      <c r="V22" s="62"/>
      <c r="W22" s="114">
        <f t="shared" ca="1" si="6"/>
        <v>148113</v>
      </c>
      <c r="X22" s="115">
        <f ca="1">IFERROR(('Main Tab'!$D$10-W22)/'Main Tab'!$D$10,1)</f>
        <v>0.16606796991126527</v>
      </c>
      <c r="Y22" s="110"/>
      <c r="Z22" s="221">
        <v>4</v>
      </c>
      <c r="AA22" s="49"/>
      <c r="AB22" s="49"/>
      <c r="AC22" s="362"/>
      <c r="AD22" s="104"/>
      <c r="AE22" s="106"/>
      <c r="AF22" s="108"/>
      <c r="AI22" s="83">
        <f t="shared" ca="1" si="15"/>
        <v>43586.624999999978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25</v>
      </c>
      <c r="AQ22" s="81">
        <f t="shared" si="0"/>
        <v>30</v>
      </c>
      <c r="AR22" s="81">
        <f t="shared" si="1"/>
        <v>4635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212</v>
      </c>
      <c r="AX22" s="81">
        <f t="shared" si="3"/>
        <v>223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779</v>
      </c>
      <c r="BC22" s="81">
        <f t="shared" si="5"/>
        <v>223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43586.666666666642</v>
      </c>
      <c r="C23" s="205"/>
      <c r="D23" s="362">
        <v>781</v>
      </c>
      <c r="E23" s="51">
        <v>44</v>
      </c>
      <c r="F23" s="362">
        <v>1.8</v>
      </c>
      <c r="G23" s="51">
        <v>211</v>
      </c>
      <c r="H23" s="206">
        <v>223</v>
      </c>
      <c r="I23" s="322"/>
      <c r="J23" s="160"/>
      <c r="K23" s="65"/>
      <c r="L23" s="49"/>
      <c r="M23" s="362"/>
      <c r="N23" s="52"/>
      <c r="O23" s="54">
        <v>4654</v>
      </c>
      <c r="P23" s="362">
        <v>23</v>
      </c>
      <c r="Q23" s="52">
        <v>31</v>
      </c>
      <c r="R23" s="23">
        <f t="shared" si="13"/>
        <v>247</v>
      </c>
      <c r="S23" s="24">
        <f t="shared" si="13"/>
        <v>294</v>
      </c>
      <c r="T23" s="62"/>
      <c r="U23" s="62"/>
      <c r="V23" s="62"/>
      <c r="W23" s="114">
        <f t="shared" ca="1" si="6"/>
        <v>148082</v>
      </c>
      <c r="X23" s="115">
        <f ca="1">IFERROR(('Main Tab'!$D$10-W23)/'Main Tab'!$D$10,1)</f>
        <v>0.16624251159857664</v>
      </c>
      <c r="Y23" s="110"/>
      <c r="Z23" s="221">
        <v>5</v>
      </c>
      <c r="AA23" s="49"/>
      <c r="AB23" s="49"/>
      <c r="AC23" s="362"/>
      <c r="AD23" s="104"/>
      <c r="AE23" s="106"/>
      <c r="AF23" s="108"/>
      <c r="AI23" s="83">
        <f t="shared" ca="1" si="15"/>
        <v>43586.666666666642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23</v>
      </c>
      <c r="AQ23" s="81">
        <f t="shared" si="0"/>
        <v>31</v>
      </c>
      <c r="AR23" s="81">
        <f t="shared" si="1"/>
        <v>4654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211</v>
      </c>
      <c r="AX23" s="81">
        <f t="shared" si="3"/>
        <v>223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781</v>
      </c>
      <c r="BC23" s="81">
        <f t="shared" si="5"/>
        <v>223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43586.708333333307</v>
      </c>
      <c r="C24" s="205"/>
      <c r="D24" s="362">
        <v>780</v>
      </c>
      <c r="E24" s="51">
        <v>44</v>
      </c>
      <c r="F24" s="362">
        <v>1.8</v>
      </c>
      <c r="G24" s="51">
        <v>233</v>
      </c>
      <c r="H24" s="206">
        <v>221</v>
      </c>
      <c r="I24" s="322"/>
      <c r="J24" s="160"/>
      <c r="K24" s="65"/>
      <c r="L24" s="49"/>
      <c r="M24" s="362"/>
      <c r="N24" s="52"/>
      <c r="O24" s="54">
        <v>4712</v>
      </c>
      <c r="P24" s="362">
        <v>24</v>
      </c>
      <c r="Q24" s="52">
        <v>28</v>
      </c>
      <c r="R24" s="23">
        <f t="shared" si="13"/>
        <v>271</v>
      </c>
      <c r="S24" s="24">
        <f t="shared" si="13"/>
        <v>322</v>
      </c>
      <c r="T24" s="62"/>
      <c r="U24" s="62"/>
      <c r="V24" s="62"/>
      <c r="W24" s="114">
        <f t="shared" ca="1" si="6"/>
        <v>148054</v>
      </c>
      <c r="X24" s="115">
        <f ca="1">IFERROR(('Main Tab'!$D$10-W24)/'Main Tab'!$D$10,1)</f>
        <v>0.16640016215485789</v>
      </c>
      <c r="Y24" s="110"/>
      <c r="Z24" s="221">
        <v>4</v>
      </c>
      <c r="AA24" s="49"/>
      <c r="AB24" s="49"/>
      <c r="AC24" s="362"/>
      <c r="AD24" s="104"/>
      <c r="AE24" s="106"/>
      <c r="AF24" s="108"/>
      <c r="AI24" s="83">
        <f t="shared" ca="1" si="15"/>
        <v>43586.708333333307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24</v>
      </c>
      <c r="AQ24" s="81">
        <f t="shared" si="0"/>
        <v>28</v>
      </c>
      <c r="AR24" s="81">
        <f t="shared" si="1"/>
        <v>4712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233</v>
      </c>
      <c r="AX24" s="81">
        <f t="shared" si="3"/>
        <v>221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780</v>
      </c>
      <c r="BC24" s="81">
        <f t="shared" si="5"/>
        <v>221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43586.749999999971</v>
      </c>
      <c r="C25" s="205"/>
      <c r="D25" s="362">
        <v>785</v>
      </c>
      <c r="E25" s="51">
        <v>44</v>
      </c>
      <c r="F25" s="362">
        <v>1.8</v>
      </c>
      <c r="G25" s="51">
        <v>250</v>
      </c>
      <c r="H25" s="206">
        <v>212</v>
      </c>
      <c r="I25" s="322"/>
      <c r="J25" s="160"/>
      <c r="K25" s="65"/>
      <c r="L25" s="49"/>
      <c r="M25" s="362"/>
      <c r="N25" s="52"/>
      <c r="O25" s="54">
        <v>4864</v>
      </c>
      <c r="P25" s="362">
        <v>24</v>
      </c>
      <c r="Q25" s="52">
        <v>30</v>
      </c>
      <c r="R25" s="23">
        <f t="shared" si="13"/>
        <v>295</v>
      </c>
      <c r="S25" s="24">
        <f t="shared" si="13"/>
        <v>352</v>
      </c>
      <c r="T25" s="62"/>
      <c r="U25" s="62"/>
      <c r="V25" s="62"/>
      <c r="W25" s="114">
        <f t="shared" ca="1" si="6"/>
        <v>148024</v>
      </c>
      <c r="X25" s="115">
        <f ca="1">IFERROR(('Main Tab'!$D$10-W25)/'Main Tab'!$D$10,1)</f>
        <v>0.16656907346515923</v>
      </c>
      <c r="Y25" s="110"/>
      <c r="Z25" s="221">
        <v>4</v>
      </c>
      <c r="AA25" s="49"/>
      <c r="AB25" s="49"/>
      <c r="AC25" s="362"/>
      <c r="AD25" s="104"/>
      <c r="AE25" s="106"/>
      <c r="AF25" s="108"/>
      <c r="AI25" s="83">
        <f t="shared" ca="1" si="15"/>
        <v>43586.749999999971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24</v>
      </c>
      <c r="AQ25" s="81">
        <f t="shared" si="0"/>
        <v>30</v>
      </c>
      <c r="AR25" s="81">
        <f t="shared" si="1"/>
        <v>4864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250</v>
      </c>
      <c r="AX25" s="81">
        <f t="shared" si="3"/>
        <v>212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785</v>
      </c>
      <c r="BC25" s="81">
        <f t="shared" si="5"/>
        <v>212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43586.791666666635</v>
      </c>
      <c r="C26" s="205"/>
      <c r="D26" s="362">
        <v>784</v>
      </c>
      <c r="E26" s="51">
        <v>44</v>
      </c>
      <c r="F26" s="362">
        <v>1.8</v>
      </c>
      <c r="G26" s="51">
        <v>242</v>
      </c>
      <c r="H26" s="206">
        <v>212</v>
      </c>
      <c r="I26" s="322"/>
      <c r="J26" s="160"/>
      <c r="K26" s="65"/>
      <c r="L26" s="49"/>
      <c r="M26" s="362"/>
      <c r="N26" s="52"/>
      <c r="O26" s="54">
        <v>4833</v>
      </c>
      <c r="P26" s="362">
        <v>26</v>
      </c>
      <c r="Q26" s="52">
        <v>32</v>
      </c>
      <c r="R26" s="23">
        <f t="shared" si="13"/>
        <v>321</v>
      </c>
      <c r="S26" s="24">
        <f t="shared" si="13"/>
        <v>384</v>
      </c>
      <c r="T26" s="62"/>
      <c r="U26" s="62"/>
      <c r="V26" s="62"/>
      <c r="W26" s="114">
        <f t="shared" ca="1" si="6"/>
        <v>147992</v>
      </c>
      <c r="X26" s="115">
        <f ca="1">IFERROR(('Main Tab'!$D$10-W26)/'Main Tab'!$D$10,1)</f>
        <v>0.16674924552948064</v>
      </c>
      <c r="Y26" s="110"/>
      <c r="Z26" s="221">
        <v>4</v>
      </c>
      <c r="AA26" s="49"/>
      <c r="AB26" s="49"/>
      <c r="AC26" s="362"/>
      <c r="AD26" s="104"/>
      <c r="AE26" s="106"/>
      <c r="AF26" s="108"/>
      <c r="AI26" s="83">
        <f t="shared" ca="1" si="15"/>
        <v>43586.791666666635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26</v>
      </c>
      <c r="AQ26" s="81">
        <f t="shared" si="0"/>
        <v>32</v>
      </c>
      <c r="AR26" s="81">
        <f t="shared" si="1"/>
        <v>4833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242</v>
      </c>
      <c r="AX26" s="81">
        <f t="shared" si="3"/>
        <v>212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784</v>
      </c>
      <c r="BC26" s="81">
        <f t="shared" si="5"/>
        <v>212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43586.833333333299</v>
      </c>
      <c r="C27" s="205"/>
      <c r="D27" s="362">
        <v>776</v>
      </c>
      <c r="E27" s="51">
        <v>44</v>
      </c>
      <c r="F27" s="362">
        <v>1.8</v>
      </c>
      <c r="G27" s="51">
        <v>268</v>
      </c>
      <c r="H27" s="206">
        <v>213</v>
      </c>
      <c r="I27" s="322"/>
      <c r="J27" s="160"/>
      <c r="K27" s="65"/>
      <c r="L27" s="49"/>
      <c r="M27" s="362"/>
      <c r="N27" s="52"/>
      <c r="O27" s="54">
        <v>5007</v>
      </c>
      <c r="P27" s="362">
        <v>22</v>
      </c>
      <c r="Q27" s="52">
        <v>30</v>
      </c>
      <c r="R27" s="23">
        <f t="shared" si="13"/>
        <v>343</v>
      </c>
      <c r="S27" s="24">
        <f t="shared" si="13"/>
        <v>414</v>
      </c>
      <c r="T27" s="62"/>
      <c r="U27" s="62"/>
      <c r="V27" s="62"/>
      <c r="W27" s="114">
        <f t="shared" ca="1" si="6"/>
        <v>147962</v>
      </c>
      <c r="X27" s="115">
        <f ca="1">IFERROR(('Main Tab'!$D$10-W27)/'Main Tab'!$D$10,1)</f>
        <v>0.16691815683978198</v>
      </c>
      <c r="Y27" s="110"/>
      <c r="Z27" s="221">
        <v>4</v>
      </c>
      <c r="AA27" s="49">
        <v>8211401</v>
      </c>
      <c r="AB27" s="49" t="s">
        <v>170</v>
      </c>
      <c r="AC27" s="362">
        <v>199.5</v>
      </c>
      <c r="AD27" s="104" t="s">
        <v>171</v>
      </c>
      <c r="AE27" s="106">
        <v>48</v>
      </c>
      <c r="AF27" s="108">
        <v>2E-3</v>
      </c>
      <c r="AI27" s="83">
        <f t="shared" ca="1" si="15"/>
        <v>43586.833333333299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22</v>
      </c>
      <c r="AQ27" s="81">
        <f t="shared" si="0"/>
        <v>30</v>
      </c>
      <c r="AR27" s="81">
        <f t="shared" si="1"/>
        <v>5007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268</v>
      </c>
      <c r="AX27" s="81">
        <f t="shared" si="3"/>
        <v>213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776</v>
      </c>
      <c r="BC27" s="81">
        <f t="shared" si="5"/>
        <v>213</v>
      </c>
      <c r="BD27" s="81">
        <f t="shared" si="10"/>
        <v>2E-3</v>
      </c>
      <c r="BE27" s="81">
        <f t="shared" si="11"/>
        <v>48</v>
      </c>
      <c r="BF27" s="84" t="str">
        <f t="shared" si="12"/>
        <v>Ticket No: 8211401 199.5 bbls sold</v>
      </c>
    </row>
    <row r="28" spans="2:58" x14ac:dyDescent="0.25">
      <c r="B28" s="189">
        <f t="shared" ca="1" si="14"/>
        <v>43586.874999999964</v>
      </c>
      <c r="C28" s="205"/>
      <c r="D28" s="362">
        <v>780</v>
      </c>
      <c r="E28" s="51">
        <v>44</v>
      </c>
      <c r="F28" s="362">
        <v>1.8</v>
      </c>
      <c r="G28" s="51">
        <v>245</v>
      </c>
      <c r="H28" s="206">
        <v>212</v>
      </c>
      <c r="I28" s="322"/>
      <c r="J28" s="160"/>
      <c r="K28" s="65"/>
      <c r="L28" s="49"/>
      <c r="M28" s="362"/>
      <c r="N28" s="52"/>
      <c r="O28" s="54">
        <v>4892</v>
      </c>
      <c r="P28" s="362">
        <v>24</v>
      </c>
      <c r="Q28" s="52">
        <v>28</v>
      </c>
      <c r="R28" s="23">
        <f t="shared" si="13"/>
        <v>367</v>
      </c>
      <c r="S28" s="24">
        <f t="shared" si="13"/>
        <v>442</v>
      </c>
      <c r="T28" s="62"/>
      <c r="U28" s="62"/>
      <c r="V28" s="62"/>
      <c r="W28" s="114">
        <f t="shared" ca="1" si="6"/>
        <v>147934</v>
      </c>
      <c r="X28" s="115">
        <f ca="1">IFERROR(('Main Tab'!$D$10-W28)/'Main Tab'!$D$10,1)</f>
        <v>0.16707580739606323</v>
      </c>
      <c r="Y28" s="110"/>
      <c r="Z28" s="221">
        <v>4</v>
      </c>
      <c r="AA28" s="49"/>
      <c r="AB28" s="49"/>
      <c r="AC28" s="362"/>
      <c r="AD28" s="104"/>
      <c r="AE28" s="106"/>
      <c r="AF28" s="108"/>
      <c r="AI28" s="83">
        <f t="shared" ca="1" si="15"/>
        <v>43586.874999999964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24</v>
      </c>
      <c r="AQ28" s="81">
        <f t="shared" si="0"/>
        <v>28</v>
      </c>
      <c r="AR28" s="81">
        <f t="shared" si="1"/>
        <v>4892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245</v>
      </c>
      <c r="AX28" s="81">
        <f t="shared" si="3"/>
        <v>212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780</v>
      </c>
      <c r="BC28" s="81">
        <f t="shared" si="5"/>
        <v>212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43586.916666666628</v>
      </c>
      <c r="C29" s="205"/>
      <c r="D29" s="362">
        <v>790</v>
      </c>
      <c r="E29" s="51">
        <v>44</v>
      </c>
      <c r="F29" s="362">
        <v>1.8</v>
      </c>
      <c r="G29" s="51">
        <v>250</v>
      </c>
      <c r="H29" s="206">
        <v>212</v>
      </c>
      <c r="I29" s="322"/>
      <c r="J29" s="160"/>
      <c r="K29" s="65"/>
      <c r="L29" s="49"/>
      <c r="M29" s="362"/>
      <c r="N29" s="52"/>
      <c r="O29" s="54">
        <v>4963</v>
      </c>
      <c r="P29" s="362">
        <v>21</v>
      </c>
      <c r="Q29" s="52">
        <v>26</v>
      </c>
      <c r="R29" s="23">
        <f t="shared" si="13"/>
        <v>388</v>
      </c>
      <c r="S29" s="24">
        <f t="shared" si="13"/>
        <v>468</v>
      </c>
      <c r="T29" s="62"/>
      <c r="U29" s="62"/>
      <c r="V29" s="62"/>
      <c r="W29" s="114">
        <f t="shared" ca="1" si="6"/>
        <v>147908</v>
      </c>
      <c r="X29" s="115">
        <f ca="1">IFERROR(('Main Tab'!$D$10-W29)/'Main Tab'!$D$10,1)</f>
        <v>0.1672221971983244</v>
      </c>
      <c r="Y29" s="110"/>
      <c r="Z29" s="221">
        <v>4</v>
      </c>
      <c r="AA29" s="49"/>
      <c r="AB29" s="49"/>
      <c r="AC29" s="362"/>
      <c r="AD29" s="104"/>
      <c r="AE29" s="106"/>
      <c r="AF29" s="108"/>
      <c r="AI29" s="83">
        <f t="shared" ca="1" si="15"/>
        <v>43586.916666666628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21</v>
      </c>
      <c r="AQ29" s="81">
        <f t="shared" si="0"/>
        <v>26</v>
      </c>
      <c r="AR29" s="81">
        <f t="shared" si="1"/>
        <v>4963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250</v>
      </c>
      <c r="AX29" s="81">
        <f t="shared" si="3"/>
        <v>212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790</v>
      </c>
      <c r="BC29" s="81">
        <f t="shared" si="5"/>
        <v>212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43586.958333333292</v>
      </c>
      <c r="C30" s="205"/>
      <c r="D30" s="362">
        <v>785</v>
      </c>
      <c r="E30" s="51">
        <v>44</v>
      </c>
      <c r="F30" s="362">
        <v>1.8</v>
      </c>
      <c r="G30" s="51">
        <v>242</v>
      </c>
      <c r="H30" s="206">
        <v>210</v>
      </c>
      <c r="I30" s="322"/>
      <c r="J30" s="160"/>
      <c r="K30" s="65"/>
      <c r="L30" s="49"/>
      <c r="M30" s="362"/>
      <c r="N30" s="52"/>
      <c r="O30" s="54">
        <v>4911</v>
      </c>
      <c r="P30" s="362">
        <v>23</v>
      </c>
      <c r="Q30" s="52">
        <v>27</v>
      </c>
      <c r="R30" s="23">
        <f t="shared" si="13"/>
        <v>411</v>
      </c>
      <c r="S30" s="24">
        <f t="shared" si="13"/>
        <v>495</v>
      </c>
      <c r="T30" s="62"/>
      <c r="U30" s="62"/>
      <c r="V30" s="62"/>
      <c r="W30" s="114">
        <f t="shared" ca="1" si="6"/>
        <v>147881</v>
      </c>
      <c r="X30" s="115">
        <f ca="1">IFERROR(('Main Tab'!$D$10-W30)/'Main Tab'!$D$10,1)</f>
        <v>0.16737421737759561</v>
      </c>
      <c r="Y30" s="110"/>
      <c r="Z30" s="221">
        <v>4</v>
      </c>
      <c r="AA30" s="49"/>
      <c r="AB30" s="49"/>
      <c r="AC30" s="362"/>
      <c r="AD30" s="104"/>
      <c r="AE30" s="106"/>
      <c r="AF30" s="108"/>
      <c r="AI30" s="83">
        <f t="shared" ca="1" si="15"/>
        <v>43586.958333333292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23</v>
      </c>
      <c r="AQ30" s="81">
        <f t="shared" si="0"/>
        <v>27</v>
      </c>
      <c r="AR30" s="81">
        <f t="shared" si="1"/>
        <v>4911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242</v>
      </c>
      <c r="AX30" s="81">
        <f t="shared" si="3"/>
        <v>210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785</v>
      </c>
      <c r="BC30" s="81">
        <f t="shared" si="5"/>
        <v>210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43586.999999999956</v>
      </c>
      <c r="C31" s="205"/>
      <c r="D31" s="362">
        <v>780</v>
      </c>
      <c r="E31" s="51">
        <v>44</v>
      </c>
      <c r="F31" s="362">
        <v>1.8</v>
      </c>
      <c r="G31" s="51">
        <v>237</v>
      </c>
      <c r="H31" s="206">
        <v>210</v>
      </c>
      <c r="I31" s="322"/>
      <c r="J31" s="160"/>
      <c r="K31" s="65"/>
      <c r="L31" s="49"/>
      <c r="M31" s="362"/>
      <c r="N31" s="52"/>
      <c r="O31" s="54">
        <v>4871</v>
      </c>
      <c r="P31" s="362">
        <v>24</v>
      </c>
      <c r="Q31" s="52">
        <v>28</v>
      </c>
      <c r="R31" s="23">
        <f t="shared" si="13"/>
        <v>435</v>
      </c>
      <c r="S31" s="24">
        <f t="shared" si="13"/>
        <v>523</v>
      </c>
      <c r="T31" s="62"/>
      <c r="U31" s="62"/>
      <c r="V31" s="62"/>
      <c r="W31" s="114">
        <f t="shared" ca="1" si="6"/>
        <v>147853</v>
      </c>
      <c r="X31" s="115">
        <f ca="1">IFERROR(('Main Tab'!$D$10-W31)/'Main Tab'!$D$10,1)</f>
        <v>0.16753186793387687</v>
      </c>
      <c r="Y31" s="110"/>
      <c r="Z31" s="221">
        <v>4</v>
      </c>
      <c r="AA31" s="49"/>
      <c r="AB31" s="49"/>
      <c r="AC31" s="362"/>
      <c r="AD31" s="104"/>
      <c r="AE31" s="106"/>
      <c r="AF31" s="108"/>
      <c r="AI31" s="83">
        <f t="shared" ca="1" si="15"/>
        <v>43586.999999999956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24</v>
      </c>
      <c r="AQ31" s="81">
        <f t="shared" si="0"/>
        <v>28</v>
      </c>
      <c r="AR31" s="81">
        <f t="shared" si="1"/>
        <v>4871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237</v>
      </c>
      <c r="AX31" s="81">
        <f t="shared" si="3"/>
        <v>210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780</v>
      </c>
      <c r="BC31" s="81">
        <f t="shared" si="5"/>
        <v>210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43587.041666666621</v>
      </c>
      <c r="C32" s="205"/>
      <c r="D32" s="362">
        <v>784</v>
      </c>
      <c r="E32" s="51">
        <v>44</v>
      </c>
      <c r="F32" s="362">
        <v>1.8</v>
      </c>
      <c r="G32" s="51">
        <v>233</v>
      </c>
      <c r="H32" s="206">
        <v>210</v>
      </c>
      <c r="I32" s="322"/>
      <c r="J32" s="160"/>
      <c r="K32" s="65"/>
      <c r="L32" s="49"/>
      <c r="M32" s="362"/>
      <c r="N32" s="52"/>
      <c r="O32" s="54">
        <v>4740</v>
      </c>
      <c r="P32" s="362">
        <v>22</v>
      </c>
      <c r="Q32" s="52">
        <v>29</v>
      </c>
      <c r="R32" s="23">
        <f t="shared" ref="R32:S37" si="16">P32+R31</f>
        <v>457</v>
      </c>
      <c r="S32" s="24">
        <f t="shared" si="16"/>
        <v>552</v>
      </c>
      <c r="T32" s="62"/>
      <c r="U32" s="62"/>
      <c r="V32" s="62"/>
      <c r="W32" s="114">
        <f t="shared" ca="1" si="6"/>
        <v>147824</v>
      </c>
      <c r="X32" s="115">
        <f ca="1">IFERROR(('Main Tab'!$D$10-W32)/'Main Tab'!$D$10,1)</f>
        <v>0.16769514886716816</v>
      </c>
      <c r="Y32" s="110"/>
      <c r="Z32" s="221">
        <v>4</v>
      </c>
      <c r="AA32" s="49"/>
      <c r="AB32" s="49"/>
      <c r="AC32" s="362"/>
      <c r="AD32" s="104"/>
      <c r="AE32" s="106"/>
      <c r="AF32" s="108"/>
      <c r="AI32" s="83">
        <f t="shared" ca="1" si="15"/>
        <v>43587.041666666621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22</v>
      </c>
      <c r="AQ32" s="81">
        <f t="shared" si="0"/>
        <v>29</v>
      </c>
      <c r="AR32" s="81">
        <f t="shared" si="1"/>
        <v>4740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233</v>
      </c>
      <c r="AX32" s="81">
        <f t="shared" si="3"/>
        <v>210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784</v>
      </c>
      <c r="BC32" s="81">
        <f t="shared" si="5"/>
        <v>210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43587.083333333285</v>
      </c>
      <c r="C33" s="205"/>
      <c r="D33" s="362">
        <v>788</v>
      </c>
      <c r="E33" s="51">
        <v>44</v>
      </c>
      <c r="F33" s="362">
        <v>1.8</v>
      </c>
      <c r="G33" s="51">
        <v>238</v>
      </c>
      <c r="H33" s="206">
        <v>210</v>
      </c>
      <c r="I33" s="322"/>
      <c r="J33" s="160"/>
      <c r="K33" s="65"/>
      <c r="L33" s="49"/>
      <c r="M33" s="362"/>
      <c r="N33" s="52"/>
      <c r="O33" s="54">
        <v>4886</v>
      </c>
      <c r="P33" s="362">
        <v>25</v>
      </c>
      <c r="Q33" s="52">
        <v>27</v>
      </c>
      <c r="R33" s="23">
        <f t="shared" si="16"/>
        <v>482</v>
      </c>
      <c r="S33" s="24">
        <f t="shared" si="16"/>
        <v>579</v>
      </c>
      <c r="T33" s="62"/>
      <c r="U33" s="62"/>
      <c r="V33" s="62"/>
      <c r="W33" s="114">
        <f t="shared" ca="1" si="6"/>
        <v>147797</v>
      </c>
      <c r="X33" s="115">
        <f ca="1">IFERROR(('Main Tab'!$D$10-W33)/'Main Tab'!$D$10,1)</f>
        <v>0.16784716904643934</v>
      </c>
      <c r="Y33" s="110" t="s">
        <v>307</v>
      </c>
      <c r="Z33" s="221">
        <v>4</v>
      </c>
      <c r="AA33" s="49"/>
      <c r="AB33" s="49"/>
      <c r="AC33" s="362"/>
      <c r="AD33" s="104"/>
      <c r="AE33" s="106"/>
      <c r="AF33" s="108"/>
      <c r="AI33" s="83">
        <f t="shared" ca="1" si="15"/>
        <v>43587.083333333285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ACC-102028</v>
      </c>
      <c r="AP33" s="81">
        <f t="shared" si="0"/>
        <v>25</v>
      </c>
      <c r="AQ33" s="81">
        <f t="shared" si="0"/>
        <v>27</v>
      </c>
      <c r="AR33" s="81">
        <f t="shared" si="1"/>
        <v>4886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238</v>
      </c>
      <c r="AX33" s="81">
        <f t="shared" si="3"/>
        <v>210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788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43587.124999999949</v>
      </c>
      <c r="C34" s="205"/>
      <c r="D34" s="362">
        <v>784</v>
      </c>
      <c r="E34" s="51">
        <v>44</v>
      </c>
      <c r="F34" s="362">
        <v>1.8</v>
      </c>
      <c r="G34" s="51">
        <v>236</v>
      </c>
      <c r="H34" s="206">
        <v>206</v>
      </c>
      <c r="I34" s="322"/>
      <c r="J34" s="160"/>
      <c r="K34" s="65"/>
      <c r="L34" s="49"/>
      <c r="M34" s="362"/>
      <c r="N34" s="52"/>
      <c r="O34" s="54">
        <v>4931</v>
      </c>
      <c r="P34" s="362">
        <v>24</v>
      </c>
      <c r="Q34" s="52">
        <v>26</v>
      </c>
      <c r="R34" s="23">
        <f t="shared" si="16"/>
        <v>506</v>
      </c>
      <c r="S34" s="24">
        <f t="shared" si="16"/>
        <v>605</v>
      </c>
      <c r="T34" s="62"/>
      <c r="U34" s="62"/>
      <c r="V34" s="62"/>
      <c r="W34" s="114">
        <f t="shared" ca="1" si="6"/>
        <v>147771</v>
      </c>
      <c r="X34" s="115">
        <f ca="1">IFERROR(('Main Tab'!$D$10-W34)/'Main Tab'!$D$10,1)</f>
        <v>0.16799355884870051</v>
      </c>
      <c r="Y34" s="110" t="s">
        <v>308</v>
      </c>
      <c r="Z34" s="221">
        <v>4</v>
      </c>
      <c r="AA34" s="49"/>
      <c r="AB34" s="49"/>
      <c r="AC34" s="362"/>
      <c r="AD34" s="104"/>
      <c r="AE34" s="106"/>
      <c r="AF34" s="108"/>
      <c r="AI34" s="83">
        <f t="shared" ca="1" si="15"/>
        <v>43587.124999999949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 0-10  2.67 BBLS</v>
      </c>
      <c r="AP34" s="81">
        <f t="shared" si="0"/>
        <v>24</v>
      </c>
      <c r="AQ34" s="81">
        <f t="shared" si="0"/>
        <v>26</v>
      </c>
      <c r="AR34" s="81">
        <f t="shared" si="1"/>
        <v>4931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236</v>
      </c>
      <c r="AX34" s="81">
        <f t="shared" si="3"/>
        <v>206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784</v>
      </c>
      <c r="BC34" s="81">
        <f t="shared" si="5"/>
        <v>206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43587.166666666613</v>
      </c>
      <c r="C35" s="205"/>
      <c r="D35" s="362">
        <v>780</v>
      </c>
      <c r="E35" s="51">
        <v>44</v>
      </c>
      <c r="F35" s="362">
        <v>1.8</v>
      </c>
      <c r="G35" s="51">
        <v>233</v>
      </c>
      <c r="H35" s="206">
        <v>204</v>
      </c>
      <c r="I35" s="322"/>
      <c r="J35" s="160"/>
      <c r="K35" s="65"/>
      <c r="L35" s="49"/>
      <c r="M35" s="362"/>
      <c r="N35" s="52"/>
      <c r="O35" s="54">
        <v>4876</v>
      </c>
      <c r="P35" s="362">
        <v>21</v>
      </c>
      <c r="Q35" s="52">
        <v>28</v>
      </c>
      <c r="R35" s="23">
        <f t="shared" si="16"/>
        <v>527</v>
      </c>
      <c r="S35" s="24">
        <f t="shared" si="16"/>
        <v>633</v>
      </c>
      <c r="T35" s="62"/>
      <c r="U35" s="62"/>
      <c r="V35" s="62"/>
      <c r="W35" s="114">
        <f t="shared" ca="1" si="6"/>
        <v>147743</v>
      </c>
      <c r="X35" s="115">
        <f ca="1">IFERROR(('Main Tab'!$D$10-W35)/'Main Tab'!$D$10,1)</f>
        <v>0.16815120940498177</v>
      </c>
      <c r="Y35" s="110" t="s">
        <v>309</v>
      </c>
      <c r="Z35" s="221">
        <v>4</v>
      </c>
      <c r="AA35" s="49"/>
      <c r="AB35" s="49"/>
      <c r="AC35" s="362"/>
      <c r="AD35" s="104"/>
      <c r="AE35" s="106"/>
      <c r="AF35" s="108"/>
      <c r="AI35" s="83">
        <f t="shared" ca="1" si="15"/>
        <v>43587.166666666613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OT2= 8-3  240.05 BBLS</v>
      </c>
      <c r="AP35" s="81">
        <f t="shared" si="0"/>
        <v>21</v>
      </c>
      <c r="AQ35" s="81">
        <f t="shared" si="0"/>
        <v>28</v>
      </c>
      <c r="AR35" s="81">
        <f t="shared" si="1"/>
        <v>4876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233</v>
      </c>
      <c r="AX35" s="81">
        <f t="shared" si="3"/>
        <v>204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780</v>
      </c>
      <c r="BC35" s="81">
        <f t="shared" si="5"/>
        <v>204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43587.208333333278</v>
      </c>
      <c r="C36" s="205"/>
      <c r="D36" s="362">
        <v>776</v>
      </c>
      <c r="E36" s="362">
        <v>44</v>
      </c>
      <c r="F36" s="362">
        <v>1.8</v>
      </c>
      <c r="G36" s="51">
        <v>237</v>
      </c>
      <c r="H36" s="206">
        <v>204</v>
      </c>
      <c r="I36" s="322"/>
      <c r="J36" s="160"/>
      <c r="K36" s="65"/>
      <c r="L36" s="49"/>
      <c r="M36" s="362"/>
      <c r="N36" s="52"/>
      <c r="O36" s="54">
        <v>4867</v>
      </c>
      <c r="P36" s="362">
        <v>22</v>
      </c>
      <c r="Q36" s="52">
        <v>27</v>
      </c>
      <c r="R36" s="23">
        <f t="shared" si="16"/>
        <v>549</v>
      </c>
      <c r="S36" s="24">
        <f t="shared" si="16"/>
        <v>660</v>
      </c>
      <c r="T36" s="62"/>
      <c r="U36" s="62"/>
      <c r="V36" s="62"/>
      <c r="W36" s="114">
        <f t="shared" ca="1" si="6"/>
        <v>147716</v>
      </c>
      <c r="X36" s="115">
        <f ca="1">IFERROR(('Main Tab'!$D$10-W36)/'Main Tab'!$D$10,1)</f>
        <v>0.16830322958425295</v>
      </c>
      <c r="Y36" s="110" t="s">
        <v>310</v>
      </c>
      <c r="Z36" s="221">
        <v>4</v>
      </c>
      <c r="AA36" s="49"/>
      <c r="AB36" s="49"/>
      <c r="AC36" s="362"/>
      <c r="AD36" s="104"/>
      <c r="AE36" s="106"/>
      <c r="AF36" s="108"/>
      <c r="AI36" s="83">
        <f t="shared" ca="1" si="15"/>
        <v>43587.208333333278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H2O PUMP= 653</v>
      </c>
      <c r="AP36" s="81">
        <f t="shared" si="0"/>
        <v>22</v>
      </c>
      <c r="AQ36" s="81">
        <f t="shared" si="0"/>
        <v>27</v>
      </c>
      <c r="AR36" s="81">
        <f t="shared" si="1"/>
        <v>4867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237</v>
      </c>
      <c r="AX36" s="81">
        <f t="shared" si="3"/>
        <v>204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776</v>
      </c>
      <c r="BC36" s="81">
        <f t="shared" si="5"/>
        <v>204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43587.249999999942</v>
      </c>
      <c r="C37" s="207"/>
      <c r="D37" s="208">
        <v>783</v>
      </c>
      <c r="E37" s="209">
        <v>44</v>
      </c>
      <c r="F37" s="208">
        <v>1.8</v>
      </c>
      <c r="G37" s="209">
        <v>267</v>
      </c>
      <c r="H37" s="216">
        <v>209</v>
      </c>
      <c r="I37" s="323"/>
      <c r="J37" s="161"/>
      <c r="K37" s="66"/>
      <c r="L37" s="55"/>
      <c r="M37" s="366"/>
      <c r="N37" s="58"/>
      <c r="O37" s="60">
        <v>5013</v>
      </c>
      <c r="P37" s="366">
        <v>23</v>
      </c>
      <c r="Q37" s="58">
        <v>25</v>
      </c>
      <c r="R37" s="25">
        <f t="shared" si="16"/>
        <v>572</v>
      </c>
      <c r="S37" s="26">
        <f t="shared" si="16"/>
        <v>685</v>
      </c>
      <c r="T37" s="63"/>
      <c r="U37" s="63"/>
      <c r="V37" s="63"/>
      <c r="W37" s="116">
        <f t="shared" ca="1" si="6"/>
        <v>147691</v>
      </c>
      <c r="X37" s="117">
        <f ca="1">IFERROR(('Main Tab'!$D$10-W37)/'Main Tab'!$D$10,1)</f>
        <v>0.16844398900950408</v>
      </c>
      <c r="Y37" s="111"/>
      <c r="Z37" s="222">
        <v>4</v>
      </c>
      <c r="AA37" s="55"/>
      <c r="AB37" s="55"/>
      <c r="AC37" s="366"/>
      <c r="AD37" s="105"/>
      <c r="AE37" s="107"/>
      <c r="AF37" s="109"/>
      <c r="AI37" s="85">
        <f t="shared" ca="1" si="15"/>
        <v>43587.249999999942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23</v>
      </c>
      <c r="AQ37" s="86">
        <f t="shared" si="0"/>
        <v>25</v>
      </c>
      <c r="AR37" s="86">
        <f t="shared" si="1"/>
        <v>5013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267</v>
      </c>
      <c r="AX37" s="86">
        <f t="shared" si="3"/>
        <v>209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783</v>
      </c>
      <c r="BC37" s="86">
        <f t="shared" si="5"/>
        <v>209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63" t="s">
        <v>7</v>
      </c>
      <c r="D40" s="363" t="s">
        <v>117</v>
      </c>
      <c r="E40" s="363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65"/>
      <c r="E41" s="365"/>
      <c r="F41" s="622"/>
      <c r="G41" s="622"/>
      <c r="H41" s="623"/>
    </row>
    <row r="42" spans="2:58" x14ac:dyDescent="0.25">
      <c r="B42" s="54"/>
      <c r="C42" s="147"/>
      <c r="D42" s="362"/>
      <c r="E42" s="362"/>
      <c r="F42" s="612"/>
      <c r="G42" s="612"/>
      <c r="H42" s="613"/>
    </row>
    <row r="43" spans="2:58" x14ac:dyDescent="0.25">
      <c r="B43" s="54"/>
      <c r="C43" s="147"/>
      <c r="D43" s="362"/>
      <c r="E43" s="362"/>
      <c r="F43" s="612"/>
      <c r="G43" s="612"/>
      <c r="H43" s="613"/>
    </row>
    <row r="44" spans="2:58" x14ac:dyDescent="0.25">
      <c r="B44" s="54"/>
      <c r="C44" s="147"/>
      <c r="D44" s="362"/>
      <c r="E44" s="362"/>
      <c r="F44" s="612"/>
      <c r="G44" s="612"/>
      <c r="H44" s="613"/>
    </row>
    <row r="45" spans="2:58" x14ac:dyDescent="0.25">
      <c r="B45" s="54"/>
      <c r="C45" s="147"/>
      <c r="D45" s="362"/>
      <c r="E45" s="362"/>
      <c r="F45" s="612"/>
      <c r="G45" s="612"/>
      <c r="H45" s="613"/>
    </row>
    <row r="46" spans="2:58" x14ac:dyDescent="0.25">
      <c r="B46" s="54"/>
      <c r="C46" s="147"/>
      <c r="D46" s="362"/>
      <c r="E46" s="362"/>
      <c r="F46" s="612"/>
      <c r="G46" s="612"/>
      <c r="H46" s="613"/>
    </row>
    <row r="47" spans="2:58" x14ac:dyDescent="0.25">
      <c r="B47" s="54"/>
      <c r="C47" s="147"/>
      <c r="D47" s="362"/>
      <c r="E47" s="362"/>
      <c r="F47" s="612"/>
      <c r="G47" s="612"/>
      <c r="H47" s="613"/>
    </row>
    <row r="48" spans="2:58" x14ac:dyDescent="0.25">
      <c r="B48" s="54"/>
      <c r="C48" s="147"/>
      <c r="D48" s="362"/>
      <c r="E48" s="362"/>
      <c r="F48" s="612"/>
      <c r="G48" s="612"/>
      <c r="H48" s="613"/>
    </row>
    <row r="49" spans="2:8" x14ac:dyDescent="0.25">
      <c r="B49" s="54"/>
      <c r="C49" s="147"/>
      <c r="D49" s="362"/>
      <c r="E49" s="362"/>
      <c r="F49" s="612"/>
      <c r="G49" s="612"/>
      <c r="H49" s="613"/>
    </row>
    <row r="50" spans="2:8" x14ac:dyDescent="0.25">
      <c r="B50" s="54"/>
      <c r="C50" s="147"/>
      <c r="D50" s="362"/>
      <c r="E50" s="362"/>
      <c r="F50" s="612"/>
      <c r="G50" s="612"/>
      <c r="H50" s="613"/>
    </row>
    <row r="51" spans="2:8" x14ac:dyDescent="0.25">
      <c r="B51" s="54"/>
      <c r="C51" s="147"/>
      <c r="D51" s="362"/>
      <c r="E51" s="362"/>
      <c r="F51" s="612"/>
      <c r="G51" s="612"/>
      <c r="H51" s="613"/>
    </row>
    <row r="52" spans="2:8" x14ac:dyDescent="0.25">
      <c r="B52" s="54"/>
      <c r="C52" s="147"/>
      <c r="D52" s="362"/>
      <c r="E52" s="362"/>
      <c r="F52" s="612"/>
      <c r="G52" s="612"/>
      <c r="H52" s="613"/>
    </row>
    <row r="53" spans="2:8" x14ac:dyDescent="0.25">
      <c r="B53" s="54"/>
      <c r="C53" s="147"/>
      <c r="D53" s="362"/>
      <c r="E53" s="362"/>
      <c r="F53" s="612"/>
      <c r="G53" s="612"/>
      <c r="H53" s="613"/>
    </row>
    <row r="54" spans="2:8" x14ac:dyDescent="0.25">
      <c r="B54" s="54"/>
      <c r="C54" s="147"/>
      <c r="D54" s="362"/>
      <c r="E54" s="362"/>
      <c r="F54" s="612"/>
      <c r="G54" s="612"/>
      <c r="H54" s="613"/>
    </row>
    <row r="55" spans="2:8" x14ac:dyDescent="0.25">
      <c r="B55" s="54"/>
      <c r="C55" s="147"/>
      <c r="D55" s="362"/>
      <c r="E55" s="362"/>
      <c r="F55" s="612"/>
      <c r="G55" s="612"/>
      <c r="H55" s="613"/>
    </row>
    <row r="56" spans="2:8" x14ac:dyDescent="0.25">
      <c r="B56" s="54"/>
      <c r="C56" s="147"/>
      <c r="D56" s="362"/>
      <c r="E56" s="362"/>
      <c r="F56" s="612"/>
      <c r="G56" s="612"/>
      <c r="H56" s="613"/>
    </row>
    <row r="57" spans="2:8" x14ac:dyDescent="0.25">
      <c r="B57" s="54"/>
      <c r="C57" s="147"/>
      <c r="D57" s="362"/>
      <c r="E57" s="362"/>
      <c r="F57" s="612"/>
      <c r="G57" s="612"/>
      <c r="H57" s="613"/>
    </row>
    <row r="58" spans="2:8" x14ac:dyDescent="0.25">
      <c r="B58" s="54"/>
      <c r="C58" s="147"/>
      <c r="D58" s="362"/>
      <c r="E58" s="362"/>
      <c r="F58" s="612"/>
      <c r="G58" s="612"/>
      <c r="H58" s="613"/>
    </row>
    <row r="59" spans="2:8" x14ac:dyDescent="0.25">
      <c r="B59" s="54"/>
      <c r="C59" s="147"/>
      <c r="D59" s="362"/>
      <c r="E59" s="362"/>
      <c r="F59" s="612"/>
      <c r="G59" s="612"/>
      <c r="H59" s="613"/>
    </row>
    <row r="60" spans="2:8" x14ac:dyDescent="0.25">
      <c r="B60" s="54"/>
      <c r="C60" s="147"/>
      <c r="D60" s="362"/>
      <c r="E60" s="362"/>
      <c r="F60" s="612"/>
      <c r="G60" s="612"/>
      <c r="H60" s="613"/>
    </row>
    <row r="61" spans="2:8" x14ac:dyDescent="0.25">
      <c r="B61" s="54"/>
      <c r="C61" s="147"/>
      <c r="D61" s="362"/>
      <c r="E61" s="362"/>
      <c r="F61" s="612"/>
      <c r="G61" s="612"/>
      <c r="H61" s="613"/>
    </row>
    <row r="62" spans="2:8" x14ac:dyDescent="0.25">
      <c r="B62" s="54"/>
      <c r="C62" s="147"/>
      <c r="D62" s="362"/>
      <c r="E62" s="362"/>
      <c r="F62" s="612"/>
      <c r="G62" s="612"/>
      <c r="H62" s="613"/>
    </row>
    <row r="63" spans="2:8" x14ac:dyDescent="0.25">
      <c r="B63" s="54"/>
      <c r="C63" s="147"/>
      <c r="D63" s="362"/>
      <c r="E63" s="362"/>
      <c r="F63" s="612"/>
      <c r="G63" s="612"/>
      <c r="H63" s="613"/>
    </row>
    <row r="64" spans="2:8" x14ac:dyDescent="0.25">
      <c r="B64" s="54"/>
      <c r="C64" s="147"/>
      <c r="D64" s="362"/>
      <c r="E64" s="362"/>
      <c r="F64" s="612"/>
      <c r="G64" s="612"/>
      <c r="H64" s="613"/>
    </row>
    <row r="65" spans="2:8" x14ac:dyDescent="0.25">
      <c r="B65" s="54"/>
      <c r="C65" s="147"/>
      <c r="D65" s="362"/>
      <c r="E65" s="362"/>
      <c r="F65" s="612"/>
      <c r="G65" s="612"/>
      <c r="H65" s="613"/>
    </row>
    <row r="66" spans="2:8" x14ac:dyDescent="0.25">
      <c r="B66" s="54"/>
      <c r="C66" s="147"/>
      <c r="D66" s="362"/>
      <c r="E66" s="362"/>
      <c r="F66" s="612"/>
      <c r="G66" s="612"/>
      <c r="H66" s="613"/>
    </row>
    <row r="67" spans="2:8" x14ac:dyDescent="0.25">
      <c r="B67" s="54"/>
      <c r="C67" s="147"/>
      <c r="D67" s="362"/>
      <c r="E67" s="362"/>
      <c r="F67" s="612"/>
      <c r="G67" s="612"/>
      <c r="H67" s="613"/>
    </row>
    <row r="68" spans="2:8" x14ac:dyDescent="0.25">
      <c r="B68" s="54"/>
      <c r="C68" s="147"/>
      <c r="D68" s="362"/>
      <c r="E68" s="362"/>
      <c r="F68" s="612"/>
      <c r="G68" s="612"/>
      <c r="H68" s="613"/>
    </row>
    <row r="69" spans="2:8" x14ac:dyDescent="0.25">
      <c r="B69" s="54"/>
      <c r="C69" s="147"/>
      <c r="D69" s="362"/>
      <c r="E69" s="362"/>
      <c r="F69" s="612"/>
      <c r="G69" s="612"/>
      <c r="H69" s="613"/>
    </row>
    <row r="70" spans="2:8" x14ac:dyDescent="0.25">
      <c r="B70" s="54"/>
      <c r="C70" s="147"/>
      <c r="D70" s="362"/>
      <c r="E70" s="362"/>
      <c r="F70" s="612"/>
      <c r="G70" s="612"/>
      <c r="H70" s="613"/>
    </row>
    <row r="71" spans="2:8" x14ac:dyDescent="0.25">
      <c r="B71" s="54"/>
      <c r="C71" s="147"/>
      <c r="D71" s="362"/>
      <c r="E71" s="362"/>
      <c r="F71" s="612"/>
      <c r="G71" s="612"/>
      <c r="H71" s="613"/>
    </row>
    <row r="72" spans="2:8" x14ac:dyDescent="0.25">
      <c r="B72" s="54"/>
      <c r="C72" s="147"/>
      <c r="D72" s="362"/>
      <c r="E72" s="362"/>
      <c r="F72" s="612"/>
      <c r="G72" s="612"/>
      <c r="H72" s="613"/>
    </row>
    <row r="73" spans="2:8" x14ac:dyDescent="0.25">
      <c r="B73" s="54"/>
      <c r="C73" s="147"/>
      <c r="D73" s="362"/>
      <c r="E73" s="362"/>
      <c r="F73" s="612"/>
      <c r="G73" s="612"/>
      <c r="H73" s="613"/>
    </row>
    <row r="74" spans="2:8" x14ac:dyDescent="0.25">
      <c r="B74" s="54"/>
      <c r="C74" s="147"/>
      <c r="D74" s="362"/>
      <c r="E74" s="362"/>
      <c r="F74" s="612"/>
      <c r="G74" s="612"/>
      <c r="H74" s="613"/>
    </row>
    <row r="75" spans="2:8" x14ac:dyDescent="0.25">
      <c r="B75" s="54"/>
      <c r="C75" s="147"/>
      <c r="D75" s="362"/>
      <c r="E75" s="362"/>
      <c r="F75" s="612"/>
      <c r="G75" s="612"/>
      <c r="H75" s="613"/>
    </row>
    <row r="76" spans="2:8" x14ac:dyDescent="0.25">
      <c r="B76" s="54"/>
      <c r="C76" s="147"/>
      <c r="D76" s="362"/>
      <c r="E76" s="362"/>
      <c r="F76" s="612"/>
      <c r="G76" s="612"/>
      <c r="H76" s="613"/>
    </row>
    <row r="77" spans="2:8" x14ac:dyDescent="0.25">
      <c r="B77" s="54"/>
      <c r="C77" s="147"/>
      <c r="D77" s="362"/>
      <c r="E77" s="362"/>
      <c r="F77" s="612"/>
      <c r="G77" s="612"/>
      <c r="H77" s="613"/>
    </row>
    <row r="78" spans="2:8" x14ac:dyDescent="0.25">
      <c r="B78" s="54"/>
      <c r="C78" s="147"/>
      <c r="D78" s="362"/>
      <c r="E78" s="362"/>
      <c r="F78" s="612"/>
      <c r="G78" s="612"/>
      <c r="H78" s="613"/>
    </row>
    <row r="79" spans="2:8" x14ac:dyDescent="0.25">
      <c r="B79" s="54"/>
      <c r="C79" s="147"/>
      <c r="D79" s="362"/>
      <c r="E79" s="362"/>
      <c r="F79" s="612"/>
      <c r="G79" s="612"/>
      <c r="H79" s="613"/>
    </row>
    <row r="80" spans="2:8" x14ac:dyDescent="0.25">
      <c r="B80" s="54"/>
      <c r="C80" s="147"/>
      <c r="D80" s="362"/>
      <c r="E80" s="362"/>
      <c r="F80" s="612"/>
      <c r="G80" s="612"/>
      <c r="H80" s="613"/>
    </row>
    <row r="81" spans="2:8" x14ac:dyDescent="0.25">
      <c r="B81" s="54"/>
      <c r="C81" s="147"/>
      <c r="D81" s="362"/>
      <c r="E81" s="362"/>
      <c r="F81" s="612"/>
      <c r="G81" s="612"/>
      <c r="H81" s="613"/>
    </row>
    <row r="82" spans="2:8" x14ac:dyDescent="0.25">
      <c r="B82" s="54"/>
      <c r="C82" s="147"/>
      <c r="D82" s="362"/>
      <c r="E82" s="362"/>
      <c r="F82" s="612"/>
      <c r="G82" s="612"/>
      <c r="H82" s="613"/>
    </row>
    <row r="83" spans="2:8" x14ac:dyDescent="0.25">
      <c r="B83" s="54"/>
      <c r="C83" s="147"/>
      <c r="D83" s="362"/>
      <c r="E83" s="362"/>
      <c r="F83" s="612"/>
      <c r="G83" s="612"/>
      <c r="H83" s="613"/>
    </row>
    <row r="84" spans="2:8" x14ac:dyDescent="0.25">
      <c r="B84" s="54"/>
      <c r="C84" s="147"/>
      <c r="D84" s="362"/>
      <c r="E84" s="362"/>
      <c r="F84" s="612"/>
      <c r="G84" s="612"/>
      <c r="H84" s="613"/>
    </row>
    <row r="85" spans="2:8" x14ac:dyDescent="0.25">
      <c r="B85" s="54"/>
      <c r="C85" s="147"/>
      <c r="D85" s="362"/>
      <c r="E85" s="362"/>
      <c r="F85" s="612"/>
      <c r="G85" s="612"/>
      <c r="H85" s="613"/>
    </row>
    <row r="86" spans="2:8" x14ac:dyDescent="0.25">
      <c r="B86" s="54"/>
      <c r="C86" s="147"/>
      <c r="D86" s="362"/>
      <c r="E86" s="362"/>
      <c r="F86" s="612"/>
      <c r="G86" s="612"/>
      <c r="H86" s="613"/>
    </row>
    <row r="87" spans="2:8" x14ac:dyDescent="0.25">
      <c r="B87" s="54"/>
      <c r="C87" s="147"/>
      <c r="D87" s="362"/>
      <c r="E87" s="362"/>
      <c r="F87" s="612"/>
      <c r="G87" s="612"/>
      <c r="H87" s="613"/>
    </row>
    <row r="88" spans="2:8" x14ac:dyDescent="0.25">
      <c r="B88" s="54"/>
      <c r="C88" s="147"/>
      <c r="D88" s="362"/>
      <c r="E88" s="362"/>
      <c r="F88" s="612"/>
      <c r="G88" s="612"/>
      <c r="H88" s="613"/>
    </row>
    <row r="89" spans="2:8" x14ac:dyDescent="0.25">
      <c r="B89" s="54"/>
      <c r="C89" s="147"/>
      <c r="D89" s="362"/>
      <c r="E89" s="362"/>
      <c r="F89" s="612"/>
      <c r="G89" s="612"/>
      <c r="H89" s="613"/>
    </row>
    <row r="90" spans="2:8" x14ac:dyDescent="0.25">
      <c r="B90" s="54"/>
      <c r="C90" s="147"/>
      <c r="D90" s="362"/>
      <c r="E90" s="362"/>
      <c r="F90" s="612"/>
      <c r="G90" s="612"/>
      <c r="H90" s="613"/>
    </row>
    <row r="91" spans="2:8" x14ac:dyDescent="0.25">
      <c r="B91" s="54"/>
      <c r="C91" s="147"/>
      <c r="D91" s="362"/>
      <c r="E91" s="362"/>
      <c r="F91" s="612"/>
      <c r="G91" s="612"/>
      <c r="H91" s="613"/>
    </row>
    <row r="92" spans="2:8" x14ac:dyDescent="0.25">
      <c r="B92" s="54"/>
      <c r="C92" s="147"/>
      <c r="D92" s="362"/>
      <c r="E92" s="362"/>
      <c r="F92" s="612"/>
      <c r="G92" s="612"/>
      <c r="H92" s="613"/>
    </row>
    <row r="93" spans="2:8" x14ac:dyDescent="0.25">
      <c r="B93" s="54"/>
      <c r="C93" s="147"/>
      <c r="D93" s="362"/>
      <c r="E93" s="362"/>
      <c r="F93" s="612"/>
      <c r="G93" s="612"/>
      <c r="H93" s="613"/>
    </row>
    <row r="94" spans="2:8" x14ac:dyDescent="0.25">
      <c r="B94" s="54"/>
      <c r="C94" s="147"/>
      <c r="D94" s="362"/>
      <c r="E94" s="362"/>
      <c r="F94" s="612"/>
      <c r="G94" s="612"/>
      <c r="H94" s="613"/>
    </row>
    <row r="95" spans="2:8" x14ac:dyDescent="0.25">
      <c r="B95" s="54"/>
      <c r="C95" s="147"/>
      <c r="D95" s="362"/>
      <c r="E95" s="362"/>
      <c r="F95" s="612"/>
      <c r="G95" s="612"/>
      <c r="H95" s="613"/>
    </row>
    <row r="96" spans="2:8" x14ac:dyDescent="0.25">
      <c r="B96" s="54"/>
      <c r="C96" s="147"/>
      <c r="D96" s="362"/>
      <c r="E96" s="362"/>
      <c r="F96" s="612"/>
      <c r="G96" s="612"/>
      <c r="H96" s="613"/>
    </row>
    <row r="97" spans="2:8" x14ac:dyDescent="0.25">
      <c r="B97" s="54"/>
      <c r="C97" s="147"/>
      <c r="D97" s="362"/>
      <c r="E97" s="362"/>
      <c r="F97" s="612"/>
      <c r="G97" s="612"/>
      <c r="H97" s="613"/>
    </row>
    <row r="98" spans="2:8" x14ac:dyDescent="0.25">
      <c r="B98" s="54"/>
      <c r="C98" s="147"/>
      <c r="D98" s="362"/>
      <c r="E98" s="362"/>
      <c r="F98" s="612"/>
      <c r="G98" s="612"/>
      <c r="H98" s="613"/>
    </row>
    <row r="99" spans="2:8" x14ac:dyDescent="0.25">
      <c r="B99" s="54"/>
      <c r="C99" s="147"/>
      <c r="D99" s="362"/>
      <c r="E99" s="362"/>
      <c r="F99" s="612"/>
      <c r="G99" s="612"/>
      <c r="H99" s="613"/>
    </row>
    <row r="100" spans="2:8" ht="15.75" thickBot="1" x14ac:dyDescent="0.3">
      <c r="B100" s="60"/>
      <c r="C100" s="148"/>
      <c r="D100" s="366"/>
      <c r="E100" s="366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37" xr:uid="{00000000-0002-0000-1D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1"/>
    <pageSetUpPr fitToPage="1"/>
  </sheetPr>
  <dimension ref="B1:BF101"/>
  <sheetViews>
    <sheetView showGridLines="0" topLeftCell="T1" zoomScaleNormal="100" zoomScaleSheetLayoutView="50" workbookViewId="0">
      <selection activeCell="B20" sqref="B2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43585</v>
      </c>
      <c r="N5" s="567" t="str">
        <f ca="1">"Oil Sales for "&amp;TEXT(L5,"MM-DD-YY")</f>
        <v>Oil Sales for 04-30-19</v>
      </c>
      <c r="O5" s="568"/>
      <c r="P5" s="96">
        <f>SUM(AC14:AC37)</f>
        <v>566.63</v>
      </c>
      <c r="Q5" s="10"/>
      <c r="R5" s="610" t="str">
        <f ca="1">"Flare Total For "&amp;TEXT(L5,"MM-DD-YY")</f>
        <v>Flare Total For 04-30-19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607</v>
      </c>
      <c r="M6" s="10"/>
      <c r="N6" s="571" t="str">
        <f ca="1">"Gas Sales for "&amp;TEXT(L5,"MM-DD-YY")</f>
        <v>Gas Sales for 04-30-19</v>
      </c>
      <c r="O6" s="572"/>
      <c r="P6" s="132">
        <v>4975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720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4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56" t="s">
        <v>3</v>
      </c>
      <c r="F11" s="356" t="s">
        <v>31</v>
      </c>
      <c r="G11" s="356" t="s">
        <v>32</v>
      </c>
      <c r="H11" s="35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56" t="s">
        <v>40</v>
      </c>
      <c r="N11" s="357" t="s">
        <v>42</v>
      </c>
      <c r="O11" s="38" t="s">
        <v>2</v>
      </c>
      <c r="P11" s="356" t="s">
        <v>6</v>
      </c>
      <c r="Q11" s="35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56" t="s">
        <v>6</v>
      </c>
      <c r="AD11" s="356" t="s">
        <v>102</v>
      </c>
      <c r="AE11" s="356" t="s">
        <v>50</v>
      </c>
      <c r="AF11" s="35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811</v>
      </c>
      <c r="E14" s="196">
        <v>44</v>
      </c>
      <c r="F14" s="196">
        <v>1.8</v>
      </c>
      <c r="G14" s="197">
        <v>228</v>
      </c>
      <c r="H14" s="204">
        <v>211</v>
      </c>
      <c r="I14" s="322"/>
      <c r="J14" s="160"/>
      <c r="K14" s="65"/>
      <c r="L14" s="49"/>
      <c r="M14" s="355"/>
      <c r="N14" s="52"/>
      <c r="O14" s="54">
        <v>4751</v>
      </c>
      <c r="P14" s="355">
        <v>25</v>
      </c>
      <c r="Q14" s="355">
        <v>29</v>
      </c>
      <c r="R14" s="21">
        <f>P14</f>
        <v>25</v>
      </c>
      <c r="S14" s="22">
        <f>Q14</f>
        <v>29</v>
      </c>
      <c r="T14" s="61"/>
      <c r="U14" s="61"/>
      <c r="V14" s="61"/>
      <c r="W14" s="112">
        <f ca="1">INDEX('Daily Totals'!$1:$1048576,MATCH(L5,'Daily Totals'!B:B)-1,17)</f>
        <v>149068</v>
      </c>
      <c r="X14" s="113">
        <f ca="1">IFERROR(('Main Tab'!$D$10-W14)/'Main Tab'!$D$10,1)</f>
        <v>0.16069095986667267</v>
      </c>
      <c r="Y14" s="218"/>
      <c r="Z14" s="220">
        <v>5</v>
      </c>
      <c r="AA14" s="49">
        <v>8109212</v>
      </c>
      <c r="AB14" s="49" t="s">
        <v>170</v>
      </c>
      <c r="AC14" s="355">
        <v>185.64</v>
      </c>
      <c r="AD14" s="104" t="s">
        <v>171</v>
      </c>
      <c r="AE14" s="106">
        <v>48</v>
      </c>
      <c r="AF14" s="108">
        <v>1E-3</v>
      </c>
      <c r="AI14" s="83">
        <f ca="1">$L$5+B14</f>
        <v>43585.291666666664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25</v>
      </c>
      <c r="AQ14" s="81">
        <f t="shared" si="0"/>
        <v>29</v>
      </c>
      <c r="AR14" s="81">
        <f t="shared" ref="AR14:AR37" si="1">IF(O14="","",O14)</f>
        <v>4751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228</v>
      </c>
      <c r="AX14" s="81">
        <f t="shared" si="3"/>
        <v>211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811</v>
      </c>
      <c r="BC14" s="81">
        <f t="shared" ref="BC14:BC37" si="5">IF(H14="","",H14)</f>
        <v>211</v>
      </c>
      <c r="BD14" s="81">
        <f>IF(AF14="","",AF14)</f>
        <v>1E-3</v>
      </c>
      <c r="BE14" s="81">
        <f>IF(AE14="","",AE14)</f>
        <v>48</v>
      </c>
      <c r="BF14" s="84" t="str">
        <f>IF(AA14&amp;AC14="","","Ticket No: "&amp;AA14&amp;" " &amp;AC14 &amp; " bbls sold")</f>
        <v>Ticket No: 8109212 185.64 bbls sold</v>
      </c>
    </row>
    <row r="15" spans="2:58" x14ac:dyDescent="0.25">
      <c r="B15" s="189">
        <f ca="1">+B14+$L$5+TIME(1,0,0)</f>
        <v>43585.333333333328</v>
      </c>
      <c r="C15" s="205"/>
      <c r="D15" s="355">
        <v>802</v>
      </c>
      <c r="E15" s="355">
        <v>44</v>
      </c>
      <c r="F15" s="355">
        <v>1.8</v>
      </c>
      <c r="G15" s="51">
        <v>214</v>
      </c>
      <c r="H15" s="206">
        <v>210</v>
      </c>
      <c r="I15" s="322"/>
      <c r="J15" s="160"/>
      <c r="K15" s="65"/>
      <c r="L15" s="49"/>
      <c r="M15" s="355"/>
      <c r="N15" s="52"/>
      <c r="O15" s="54">
        <v>4412</v>
      </c>
      <c r="P15" s="355">
        <v>26</v>
      </c>
      <c r="Q15" s="52">
        <v>27</v>
      </c>
      <c r="R15" s="23">
        <f>P15+R14</f>
        <v>51</v>
      </c>
      <c r="S15" s="24">
        <f>Q15+S14</f>
        <v>56</v>
      </c>
      <c r="T15" s="62"/>
      <c r="U15" s="62"/>
      <c r="V15" s="62"/>
      <c r="W15" s="114">
        <f t="shared" ref="W15:W37" ca="1" si="6">W14-Q15</f>
        <v>149041</v>
      </c>
      <c r="X15" s="115">
        <f ca="1">IFERROR(('Main Tab'!$D$10-W15)/'Main Tab'!$D$10,1)</f>
        <v>0.16084298004594388</v>
      </c>
      <c r="Y15" s="110"/>
      <c r="Z15" s="221">
        <v>4</v>
      </c>
      <c r="AA15" s="49">
        <v>8156201</v>
      </c>
      <c r="AB15" s="49" t="s">
        <v>170</v>
      </c>
      <c r="AC15" s="355">
        <v>196.73</v>
      </c>
      <c r="AD15" s="104" t="s">
        <v>171</v>
      </c>
      <c r="AE15" s="106">
        <v>45</v>
      </c>
      <c r="AF15" s="108">
        <v>1E-3</v>
      </c>
      <c r="AI15" s="83">
        <f ca="1">B15</f>
        <v>43585.333333333328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26</v>
      </c>
      <c r="AQ15" s="81">
        <f t="shared" si="0"/>
        <v>27</v>
      </c>
      <c r="AR15" s="81">
        <f t="shared" si="1"/>
        <v>4412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214</v>
      </c>
      <c r="AX15" s="81">
        <f t="shared" si="3"/>
        <v>210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802</v>
      </c>
      <c r="BC15" s="81">
        <f t="shared" si="5"/>
        <v>210</v>
      </c>
      <c r="BD15" s="81">
        <f t="shared" ref="BD15:BD37" si="10">IF(AF15="","",AF15)</f>
        <v>1E-3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8156201 196.73 bbls sold</v>
      </c>
    </row>
    <row r="16" spans="2:58" x14ac:dyDescent="0.25">
      <c r="B16" s="189">
        <f ca="1">+B15+TIME(1,0,0)</f>
        <v>43585.374999999993</v>
      </c>
      <c r="C16" s="205"/>
      <c r="D16" s="355">
        <v>819</v>
      </c>
      <c r="E16" s="355">
        <v>44</v>
      </c>
      <c r="F16" s="355">
        <v>1.8</v>
      </c>
      <c r="G16" s="51">
        <v>205</v>
      </c>
      <c r="H16" s="206">
        <v>211</v>
      </c>
      <c r="I16" s="322"/>
      <c r="J16" s="160"/>
      <c r="K16" s="65"/>
      <c r="L16" s="49"/>
      <c r="M16" s="355"/>
      <c r="N16" s="52"/>
      <c r="O16" s="54">
        <v>4332</v>
      </c>
      <c r="P16" s="355">
        <v>25</v>
      </c>
      <c r="Q16" s="52">
        <v>29</v>
      </c>
      <c r="R16" s="23">
        <f t="shared" ref="R16:S31" si="13">P16+R15</f>
        <v>76</v>
      </c>
      <c r="S16" s="24">
        <f t="shared" si="13"/>
        <v>85</v>
      </c>
      <c r="T16" s="62"/>
      <c r="U16" s="62"/>
      <c r="V16" s="62"/>
      <c r="W16" s="114">
        <f t="shared" ca="1" si="6"/>
        <v>149012</v>
      </c>
      <c r="X16" s="115">
        <f ca="1">IFERROR(('Main Tab'!$D$10-W16)/'Main Tab'!$D$10,1)</f>
        <v>0.16100626097923518</v>
      </c>
      <c r="Y16" s="110"/>
      <c r="Z16" s="221">
        <v>4</v>
      </c>
      <c r="AA16" s="49"/>
      <c r="AB16" s="49"/>
      <c r="AC16" s="355"/>
      <c r="AD16" s="104"/>
      <c r="AE16" s="106"/>
      <c r="AF16" s="108"/>
      <c r="AI16" s="83">
        <f ca="1">B16</f>
        <v>43585.374999999993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25</v>
      </c>
      <c r="AQ16" s="81">
        <f t="shared" si="0"/>
        <v>29</v>
      </c>
      <c r="AR16" s="81">
        <f t="shared" si="1"/>
        <v>4332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205</v>
      </c>
      <c r="AX16" s="81">
        <f t="shared" si="3"/>
        <v>211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819</v>
      </c>
      <c r="BC16" s="81">
        <f t="shared" si="5"/>
        <v>211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43585.416666666657</v>
      </c>
      <c r="C17" s="205"/>
      <c r="D17" s="355">
        <v>810</v>
      </c>
      <c r="E17" s="355">
        <v>44</v>
      </c>
      <c r="F17" s="355">
        <v>1.8</v>
      </c>
      <c r="G17" s="51">
        <v>248</v>
      </c>
      <c r="H17" s="206">
        <v>213</v>
      </c>
      <c r="I17" s="322"/>
      <c r="J17" s="160"/>
      <c r="K17" s="65"/>
      <c r="L17" s="49"/>
      <c r="M17" s="355"/>
      <c r="N17" s="52"/>
      <c r="O17" s="54">
        <v>4691</v>
      </c>
      <c r="P17" s="355">
        <v>25</v>
      </c>
      <c r="Q17" s="52">
        <v>31</v>
      </c>
      <c r="R17" s="23">
        <f t="shared" si="13"/>
        <v>101</v>
      </c>
      <c r="S17" s="24">
        <f>Q17+S16</f>
        <v>116</v>
      </c>
      <c r="T17" s="62"/>
      <c r="U17" s="172"/>
      <c r="V17" s="62"/>
      <c r="W17" s="114">
        <f t="shared" ca="1" si="6"/>
        <v>148981</v>
      </c>
      <c r="X17" s="115">
        <f ca="1">IFERROR(('Main Tab'!$D$10-W17)/'Main Tab'!$D$10,1)</f>
        <v>0.16118080266654655</v>
      </c>
      <c r="Y17" s="110"/>
      <c r="Z17" s="221">
        <v>5</v>
      </c>
      <c r="AA17" s="49"/>
      <c r="AB17" s="49"/>
      <c r="AC17" s="355"/>
      <c r="AD17" s="104"/>
      <c r="AE17" s="106"/>
      <c r="AF17" s="108"/>
      <c r="AI17" s="83">
        <f t="shared" ref="AI17:AI37" ca="1" si="15">B17</f>
        <v>43585.416666666657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25</v>
      </c>
      <c r="AQ17" s="81">
        <f t="shared" si="0"/>
        <v>31</v>
      </c>
      <c r="AR17" s="81">
        <f t="shared" si="1"/>
        <v>4691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248</v>
      </c>
      <c r="AX17" s="81">
        <f t="shared" si="3"/>
        <v>213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810</v>
      </c>
      <c r="BC17" s="81">
        <f t="shared" si="5"/>
        <v>213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43585.458333333321</v>
      </c>
      <c r="C18" s="205"/>
      <c r="D18" s="355">
        <v>801</v>
      </c>
      <c r="E18" s="51">
        <v>44</v>
      </c>
      <c r="F18" s="355">
        <v>1.8</v>
      </c>
      <c r="G18" s="51">
        <v>255</v>
      </c>
      <c r="H18" s="206">
        <v>214</v>
      </c>
      <c r="I18" s="322"/>
      <c r="J18" s="160"/>
      <c r="K18" s="65"/>
      <c r="L18" s="49"/>
      <c r="M18" s="355"/>
      <c r="N18" s="52"/>
      <c r="O18" s="54">
        <v>4997</v>
      </c>
      <c r="P18" s="355">
        <v>24</v>
      </c>
      <c r="Q18" s="52">
        <v>28</v>
      </c>
      <c r="R18" s="23">
        <f t="shared" si="13"/>
        <v>125</v>
      </c>
      <c r="S18" s="24">
        <f t="shared" si="13"/>
        <v>144</v>
      </c>
      <c r="T18" s="62"/>
      <c r="U18" s="62"/>
      <c r="V18" s="62"/>
      <c r="W18" s="114">
        <f t="shared" ca="1" si="6"/>
        <v>148953</v>
      </c>
      <c r="X18" s="115">
        <f ca="1">IFERROR(('Main Tab'!$D$10-W18)/'Main Tab'!$D$10,1)</f>
        <v>0.1613384532228278</v>
      </c>
      <c r="Y18" s="110"/>
      <c r="Z18" s="221">
        <v>4</v>
      </c>
      <c r="AA18" s="49"/>
      <c r="AB18" s="49"/>
      <c r="AC18" s="355"/>
      <c r="AD18" s="104"/>
      <c r="AE18" s="106"/>
      <c r="AF18" s="108"/>
      <c r="AI18" s="83">
        <f t="shared" ca="1" si="15"/>
        <v>43585.458333333321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24</v>
      </c>
      <c r="AQ18" s="81">
        <f t="shared" si="0"/>
        <v>28</v>
      </c>
      <c r="AR18" s="81">
        <f t="shared" si="1"/>
        <v>4997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255</v>
      </c>
      <c r="AX18" s="81">
        <f t="shared" si="3"/>
        <v>214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801</v>
      </c>
      <c r="BC18" s="81">
        <f t="shared" si="5"/>
        <v>214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43585.499999999985</v>
      </c>
      <c r="C19" s="205"/>
      <c r="D19" s="355">
        <v>799</v>
      </c>
      <c r="E19" s="51">
        <v>44</v>
      </c>
      <c r="F19" s="355">
        <v>1.8</v>
      </c>
      <c r="G19" s="51">
        <v>256</v>
      </c>
      <c r="H19" s="206">
        <v>212</v>
      </c>
      <c r="I19" s="322"/>
      <c r="J19" s="160"/>
      <c r="K19" s="65"/>
      <c r="L19" s="49"/>
      <c r="M19" s="355"/>
      <c r="N19" s="52"/>
      <c r="O19" s="54">
        <v>4980</v>
      </c>
      <c r="P19" s="355">
        <v>26</v>
      </c>
      <c r="Q19" s="52">
        <v>29</v>
      </c>
      <c r="R19" s="23">
        <f t="shared" si="13"/>
        <v>151</v>
      </c>
      <c r="S19" s="24">
        <f t="shared" si="13"/>
        <v>173</v>
      </c>
      <c r="T19" s="62"/>
      <c r="U19" s="62"/>
      <c r="V19" s="62"/>
      <c r="W19" s="114">
        <f t="shared" ca="1" si="6"/>
        <v>148924</v>
      </c>
      <c r="X19" s="115">
        <f ca="1">IFERROR(('Main Tab'!$D$10-W19)/'Main Tab'!$D$10,1)</f>
        <v>0.1615017341561191</v>
      </c>
      <c r="Y19" s="110"/>
      <c r="Z19" s="221">
        <v>5</v>
      </c>
      <c r="AA19" s="49"/>
      <c r="AB19" s="49"/>
      <c r="AC19" s="355"/>
      <c r="AD19" s="104"/>
      <c r="AE19" s="106"/>
      <c r="AF19" s="108"/>
      <c r="AI19" s="83">
        <f t="shared" ca="1" si="15"/>
        <v>43585.499999999985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26</v>
      </c>
      <c r="AQ19" s="81">
        <f t="shared" si="0"/>
        <v>29</v>
      </c>
      <c r="AR19" s="81">
        <f t="shared" si="1"/>
        <v>4980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256</v>
      </c>
      <c r="AX19" s="81">
        <f t="shared" si="3"/>
        <v>212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799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43585.54166666665</v>
      </c>
      <c r="C20" s="205"/>
      <c r="D20" s="355">
        <v>798</v>
      </c>
      <c r="E20" s="51">
        <v>44</v>
      </c>
      <c r="F20" s="355">
        <v>1.8</v>
      </c>
      <c r="G20" s="51">
        <v>254</v>
      </c>
      <c r="H20" s="206">
        <v>210</v>
      </c>
      <c r="I20" s="322"/>
      <c r="J20" s="160"/>
      <c r="K20" s="65"/>
      <c r="L20" s="49"/>
      <c r="M20" s="355"/>
      <c r="N20" s="52"/>
      <c r="O20" s="54">
        <v>4568</v>
      </c>
      <c r="P20" s="355">
        <v>27</v>
      </c>
      <c r="Q20" s="52">
        <v>30</v>
      </c>
      <c r="R20" s="23">
        <f t="shared" si="13"/>
        <v>178</v>
      </c>
      <c r="S20" s="24">
        <f t="shared" si="13"/>
        <v>203</v>
      </c>
      <c r="T20" s="62"/>
      <c r="U20" s="62"/>
      <c r="V20" s="62"/>
      <c r="W20" s="114">
        <f t="shared" ca="1" si="6"/>
        <v>148894</v>
      </c>
      <c r="X20" s="115">
        <f ca="1">IFERROR(('Main Tab'!$D$10-W20)/'Main Tab'!$D$10,1)</f>
        <v>0.16167064546642043</v>
      </c>
      <c r="Y20" s="110"/>
      <c r="Z20" s="221">
        <v>5</v>
      </c>
      <c r="AA20" s="49"/>
      <c r="AB20" s="49"/>
      <c r="AC20" s="355"/>
      <c r="AD20" s="104"/>
      <c r="AE20" s="106"/>
      <c r="AF20" s="108"/>
      <c r="AI20" s="83">
        <f t="shared" ca="1" si="15"/>
        <v>43585.54166666665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27</v>
      </c>
      <c r="AQ20" s="81">
        <f t="shared" si="0"/>
        <v>30</v>
      </c>
      <c r="AR20" s="81">
        <f t="shared" si="1"/>
        <v>4568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254</v>
      </c>
      <c r="AX20" s="81">
        <f t="shared" si="3"/>
        <v>210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798</v>
      </c>
      <c r="BC20" s="81">
        <f t="shared" si="5"/>
        <v>210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43585.583333333314</v>
      </c>
      <c r="C21" s="205"/>
      <c r="D21" s="355">
        <v>797</v>
      </c>
      <c r="E21" s="51">
        <v>44</v>
      </c>
      <c r="F21" s="355">
        <v>1.8</v>
      </c>
      <c r="G21" s="51">
        <v>247</v>
      </c>
      <c r="H21" s="206">
        <v>213</v>
      </c>
      <c r="I21" s="322"/>
      <c r="J21" s="160"/>
      <c r="K21" s="65"/>
      <c r="L21" s="49"/>
      <c r="M21" s="355"/>
      <c r="N21" s="52"/>
      <c r="O21" s="54">
        <v>4801</v>
      </c>
      <c r="P21" s="355">
        <v>24</v>
      </c>
      <c r="Q21" s="52">
        <v>29</v>
      </c>
      <c r="R21" s="23">
        <f t="shared" si="13"/>
        <v>202</v>
      </c>
      <c r="S21" s="24">
        <f t="shared" si="13"/>
        <v>232</v>
      </c>
      <c r="T21" s="62"/>
      <c r="U21" s="62"/>
      <c r="V21" s="62"/>
      <c r="W21" s="114">
        <f t="shared" ca="1" si="6"/>
        <v>148865</v>
      </c>
      <c r="X21" s="115">
        <f ca="1">IFERROR(('Main Tab'!$D$10-W21)/'Main Tab'!$D$10,1)</f>
        <v>0.16183392639971172</v>
      </c>
      <c r="Y21" s="110"/>
      <c r="Z21" s="221">
        <v>5</v>
      </c>
      <c r="AA21" s="49"/>
      <c r="AB21" s="49"/>
      <c r="AC21" s="355"/>
      <c r="AD21" s="104"/>
      <c r="AE21" s="106"/>
      <c r="AF21" s="108"/>
      <c r="AI21" s="83">
        <f t="shared" ca="1" si="15"/>
        <v>43585.583333333314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24</v>
      </c>
      <c r="AQ21" s="81">
        <f t="shared" si="0"/>
        <v>29</v>
      </c>
      <c r="AR21" s="81">
        <f t="shared" si="1"/>
        <v>4801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247</v>
      </c>
      <c r="AX21" s="81">
        <f t="shared" si="3"/>
        <v>213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797</v>
      </c>
      <c r="BC21" s="81">
        <f t="shared" si="5"/>
        <v>213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43585.624999999978</v>
      </c>
      <c r="C22" s="205"/>
      <c r="D22" s="355">
        <v>797</v>
      </c>
      <c r="E22" s="51">
        <v>44</v>
      </c>
      <c r="F22" s="355">
        <v>1.8</v>
      </c>
      <c r="G22" s="51">
        <v>226</v>
      </c>
      <c r="H22" s="206">
        <v>211</v>
      </c>
      <c r="I22" s="322"/>
      <c r="J22" s="160"/>
      <c r="K22" s="65"/>
      <c r="L22" s="49"/>
      <c r="M22" s="355"/>
      <c r="N22" s="52"/>
      <c r="O22" s="54">
        <v>4732</v>
      </c>
      <c r="P22" s="355">
        <v>25</v>
      </c>
      <c r="Q22" s="52">
        <v>31</v>
      </c>
      <c r="R22" s="23">
        <f t="shared" si="13"/>
        <v>227</v>
      </c>
      <c r="S22" s="24">
        <f t="shared" si="13"/>
        <v>263</v>
      </c>
      <c r="T22" s="62"/>
      <c r="U22" s="62"/>
      <c r="V22" s="62"/>
      <c r="W22" s="114">
        <f t="shared" ca="1" si="6"/>
        <v>148834</v>
      </c>
      <c r="X22" s="115">
        <f ca="1">IFERROR(('Main Tab'!$D$10-W22)/'Main Tab'!$D$10,1)</f>
        <v>0.1620084680870231</v>
      </c>
      <c r="Y22" s="110"/>
      <c r="Z22" s="221">
        <v>4</v>
      </c>
      <c r="AA22" s="49"/>
      <c r="AB22" s="49"/>
      <c r="AC22" s="355"/>
      <c r="AD22" s="104"/>
      <c r="AE22" s="106"/>
      <c r="AF22" s="108"/>
      <c r="AI22" s="83">
        <f t="shared" ca="1" si="15"/>
        <v>43585.624999999978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25</v>
      </c>
      <c r="AQ22" s="81">
        <f t="shared" si="0"/>
        <v>31</v>
      </c>
      <c r="AR22" s="81">
        <f t="shared" si="1"/>
        <v>4732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226</v>
      </c>
      <c r="AX22" s="81">
        <f t="shared" si="3"/>
        <v>211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797</v>
      </c>
      <c r="BC22" s="81">
        <f t="shared" si="5"/>
        <v>211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43585.666666666642</v>
      </c>
      <c r="C23" s="205"/>
      <c r="D23" s="355">
        <v>796</v>
      </c>
      <c r="E23" s="51">
        <v>44</v>
      </c>
      <c r="F23" s="355">
        <v>1.8</v>
      </c>
      <c r="G23" s="51">
        <v>239</v>
      </c>
      <c r="H23" s="206">
        <v>210</v>
      </c>
      <c r="I23" s="322"/>
      <c r="J23" s="160"/>
      <c r="K23" s="65"/>
      <c r="L23" s="49"/>
      <c r="M23" s="355"/>
      <c r="N23" s="52"/>
      <c r="O23" s="54">
        <v>4914</v>
      </c>
      <c r="P23" s="355">
        <v>27</v>
      </c>
      <c r="Q23" s="52">
        <v>28</v>
      </c>
      <c r="R23" s="23">
        <f t="shared" si="13"/>
        <v>254</v>
      </c>
      <c r="S23" s="24">
        <f t="shared" si="13"/>
        <v>291</v>
      </c>
      <c r="T23" s="62"/>
      <c r="U23" s="62"/>
      <c r="V23" s="62"/>
      <c r="W23" s="114">
        <f t="shared" ca="1" si="6"/>
        <v>148806</v>
      </c>
      <c r="X23" s="115">
        <f ca="1">IFERROR(('Main Tab'!$D$10-W23)/'Main Tab'!$D$10,1)</f>
        <v>0.16216611864330435</v>
      </c>
      <c r="Y23" s="110"/>
      <c r="Z23" s="221">
        <v>5</v>
      </c>
      <c r="AA23" s="49"/>
      <c r="AB23" s="49"/>
      <c r="AC23" s="355"/>
      <c r="AD23" s="104"/>
      <c r="AE23" s="106"/>
      <c r="AF23" s="108"/>
      <c r="AI23" s="83">
        <f t="shared" ca="1" si="15"/>
        <v>43585.666666666642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27</v>
      </c>
      <c r="AQ23" s="81">
        <f t="shared" si="0"/>
        <v>28</v>
      </c>
      <c r="AR23" s="81">
        <f t="shared" si="1"/>
        <v>4914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239</v>
      </c>
      <c r="AX23" s="81">
        <f t="shared" si="3"/>
        <v>210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796</v>
      </c>
      <c r="BC23" s="81">
        <f t="shared" si="5"/>
        <v>210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43585.708333333307</v>
      </c>
      <c r="C24" s="205"/>
      <c r="D24" s="355">
        <v>796</v>
      </c>
      <c r="E24" s="51">
        <v>44</v>
      </c>
      <c r="F24" s="355">
        <v>1.8</v>
      </c>
      <c r="G24" s="51">
        <v>244</v>
      </c>
      <c r="H24" s="206">
        <v>214</v>
      </c>
      <c r="I24" s="322"/>
      <c r="J24" s="160"/>
      <c r="K24" s="65"/>
      <c r="L24" s="49"/>
      <c r="M24" s="355"/>
      <c r="N24" s="52"/>
      <c r="O24" s="54">
        <v>4976</v>
      </c>
      <c r="P24" s="355">
        <v>26</v>
      </c>
      <c r="Q24" s="52">
        <v>30</v>
      </c>
      <c r="R24" s="23">
        <f t="shared" si="13"/>
        <v>280</v>
      </c>
      <c r="S24" s="24">
        <f t="shared" si="13"/>
        <v>321</v>
      </c>
      <c r="T24" s="62"/>
      <c r="U24" s="62"/>
      <c r="V24" s="62"/>
      <c r="W24" s="114">
        <f t="shared" ca="1" si="6"/>
        <v>148776</v>
      </c>
      <c r="X24" s="115">
        <f ca="1">IFERROR(('Main Tab'!$D$10-W24)/'Main Tab'!$D$10,1)</f>
        <v>0.16233502995360569</v>
      </c>
      <c r="Y24" s="110"/>
      <c r="Z24" s="221">
        <v>5</v>
      </c>
      <c r="AA24" s="49"/>
      <c r="AB24" s="49"/>
      <c r="AC24" s="355"/>
      <c r="AD24" s="104"/>
      <c r="AE24" s="106"/>
      <c r="AF24" s="108"/>
      <c r="AI24" s="83">
        <f t="shared" ca="1" si="15"/>
        <v>43585.708333333307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26</v>
      </c>
      <c r="AQ24" s="81">
        <f t="shared" si="0"/>
        <v>30</v>
      </c>
      <c r="AR24" s="81">
        <f t="shared" si="1"/>
        <v>4976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244</v>
      </c>
      <c r="AX24" s="81">
        <f t="shared" si="3"/>
        <v>214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796</v>
      </c>
      <c r="BC24" s="81">
        <f t="shared" si="5"/>
        <v>214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43585.749999999971</v>
      </c>
      <c r="C25" s="205"/>
      <c r="D25" s="355">
        <v>799</v>
      </c>
      <c r="E25" s="51">
        <v>44</v>
      </c>
      <c r="F25" s="355">
        <v>1.8</v>
      </c>
      <c r="G25" s="51">
        <v>240</v>
      </c>
      <c r="H25" s="206">
        <v>214</v>
      </c>
      <c r="I25" s="322"/>
      <c r="J25" s="160"/>
      <c r="K25" s="65"/>
      <c r="L25" s="49"/>
      <c r="M25" s="355"/>
      <c r="N25" s="52"/>
      <c r="O25" s="54">
        <v>4941</v>
      </c>
      <c r="P25" s="355">
        <v>26</v>
      </c>
      <c r="Q25" s="52">
        <v>28</v>
      </c>
      <c r="R25" s="23">
        <f t="shared" si="13"/>
        <v>306</v>
      </c>
      <c r="S25" s="24">
        <f t="shared" si="13"/>
        <v>349</v>
      </c>
      <c r="T25" s="62"/>
      <c r="U25" s="62"/>
      <c r="V25" s="62"/>
      <c r="W25" s="114">
        <f t="shared" ca="1" si="6"/>
        <v>148748</v>
      </c>
      <c r="X25" s="115">
        <f ca="1">IFERROR(('Main Tab'!$D$10-W25)/'Main Tab'!$D$10,1)</f>
        <v>0.16249268050988694</v>
      </c>
      <c r="Y25" s="110"/>
      <c r="Z25" s="221">
        <v>5</v>
      </c>
      <c r="AA25" s="49"/>
      <c r="AB25" s="49"/>
      <c r="AC25" s="355"/>
      <c r="AD25" s="104"/>
      <c r="AE25" s="106"/>
      <c r="AF25" s="108"/>
      <c r="AI25" s="83">
        <f t="shared" ca="1" si="15"/>
        <v>43585.749999999971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26</v>
      </c>
      <c r="AQ25" s="81">
        <f t="shared" si="0"/>
        <v>28</v>
      </c>
      <c r="AR25" s="81">
        <f t="shared" si="1"/>
        <v>4941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240</v>
      </c>
      <c r="AX25" s="81">
        <f t="shared" si="3"/>
        <v>214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799</v>
      </c>
      <c r="BC25" s="81">
        <f t="shared" si="5"/>
        <v>214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43585.791666666635</v>
      </c>
      <c r="C26" s="205"/>
      <c r="D26" s="355">
        <v>797</v>
      </c>
      <c r="E26" s="51">
        <v>44</v>
      </c>
      <c r="F26" s="355">
        <v>1.8</v>
      </c>
      <c r="G26" s="51">
        <v>252</v>
      </c>
      <c r="H26" s="206">
        <v>213</v>
      </c>
      <c r="I26" s="322"/>
      <c r="J26" s="160"/>
      <c r="K26" s="65"/>
      <c r="L26" s="49"/>
      <c r="M26" s="355"/>
      <c r="N26" s="52"/>
      <c r="O26" s="54">
        <v>5110</v>
      </c>
      <c r="P26" s="355">
        <v>24</v>
      </c>
      <c r="Q26" s="52">
        <v>28</v>
      </c>
      <c r="R26" s="23">
        <f t="shared" si="13"/>
        <v>330</v>
      </c>
      <c r="S26" s="24">
        <f t="shared" si="13"/>
        <v>377</v>
      </c>
      <c r="T26" s="62"/>
      <c r="U26" s="62"/>
      <c r="V26" s="62"/>
      <c r="W26" s="114">
        <f t="shared" ca="1" si="6"/>
        <v>148720</v>
      </c>
      <c r="X26" s="115">
        <f ca="1">IFERROR(('Main Tab'!$D$10-W26)/'Main Tab'!$D$10,1)</f>
        <v>0.16265033106616819</v>
      </c>
      <c r="Y26" s="110"/>
      <c r="Z26" s="221">
        <v>5</v>
      </c>
      <c r="AA26" s="49">
        <v>8184201</v>
      </c>
      <c r="AB26" s="49" t="s">
        <v>170</v>
      </c>
      <c r="AC26" s="355">
        <v>184.26</v>
      </c>
      <c r="AD26" s="104" t="s">
        <v>171</v>
      </c>
      <c r="AE26" s="106">
        <v>46.5</v>
      </c>
      <c r="AF26" s="108">
        <v>3.0000000000000001E-3</v>
      </c>
      <c r="AI26" s="83">
        <f t="shared" ca="1" si="15"/>
        <v>43585.791666666635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24</v>
      </c>
      <c r="AQ26" s="81">
        <f t="shared" si="0"/>
        <v>28</v>
      </c>
      <c r="AR26" s="81">
        <f t="shared" si="1"/>
        <v>5110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252</v>
      </c>
      <c r="AX26" s="81">
        <f t="shared" si="3"/>
        <v>213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797</v>
      </c>
      <c r="BC26" s="81">
        <f t="shared" si="5"/>
        <v>213</v>
      </c>
      <c r="BD26" s="81">
        <f t="shared" si="10"/>
        <v>3.0000000000000001E-3</v>
      </c>
      <c r="BE26" s="81">
        <f t="shared" si="11"/>
        <v>46.5</v>
      </c>
      <c r="BF26" s="84" t="str">
        <f t="shared" si="12"/>
        <v>Ticket No: 8184201 184.26 bbls sold</v>
      </c>
    </row>
    <row r="27" spans="2:58" x14ac:dyDescent="0.25">
      <c r="B27" s="189">
        <f t="shared" ca="1" si="14"/>
        <v>43585.833333333299</v>
      </c>
      <c r="C27" s="205"/>
      <c r="D27" s="355">
        <v>795</v>
      </c>
      <c r="E27" s="51">
        <v>44</v>
      </c>
      <c r="F27" s="355">
        <v>1.8</v>
      </c>
      <c r="G27" s="51">
        <v>246</v>
      </c>
      <c r="H27" s="206">
        <v>213</v>
      </c>
      <c r="I27" s="322"/>
      <c r="J27" s="160"/>
      <c r="K27" s="65"/>
      <c r="L27" s="49"/>
      <c r="M27" s="355"/>
      <c r="N27" s="52"/>
      <c r="O27" s="54">
        <v>5071</v>
      </c>
      <c r="P27" s="355">
        <v>26</v>
      </c>
      <c r="Q27" s="52">
        <v>30</v>
      </c>
      <c r="R27" s="23">
        <f t="shared" si="13"/>
        <v>356</v>
      </c>
      <c r="S27" s="24">
        <f t="shared" si="13"/>
        <v>407</v>
      </c>
      <c r="T27" s="62"/>
      <c r="U27" s="62"/>
      <c r="V27" s="62"/>
      <c r="W27" s="114">
        <f t="shared" ca="1" si="6"/>
        <v>148690</v>
      </c>
      <c r="X27" s="115">
        <f ca="1">IFERROR(('Main Tab'!$D$10-W27)/'Main Tab'!$D$10,1)</f>
        <v>0.16281924237646953</v>
      </c>
      <c r="Y27" s="110"/>
      <c r="Z27" s="221">
        <v>5</v>
      </c>
      <c r="AA27" s="49"/>
      <c r="AB27" s="49"/>
      <c r="AC27" s="355"/>
      <c r="AD27" s="104"/>
      <c r="AE27" s="106"/>
      <c r="AF27" s="108"/>
      <c r="AI27" s="83">
        <f t="shared" ca="1" si="15"/>
        <v>43585.833333333299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26</v>
      </c>
      <c r="AQ27" s="81">
        <f t="shared" si="0"/>
        <v>30</v>
      </c>
      <c r="AR27" s="81">
        <f t="shared" si="1"/>
        <v>5071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246</v>
      </c>
      <c r="AX27" s="81">
        <f t="shared" si="3"/>
        <v>213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795</v>
      </c>
      <c r="BC27" s="81">
        <f t="shared" si="5"/>
        <v>213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43585.874999999964</v>
      </c>
      <c r="C28" s="205"/>
      <c r="D28" s="355">
        <v>794</v>
      </c>
      <c r="E28" s="51">
        <v>44</v>
      </c>
      <c r="F28" s="355">
        <v>1.8</v>
      </c>
      <c r="G28" s="51">
        <v>244</v>
      </c>
      <c r="H28" s="206">
        <v>215</v>
      </c>
      <c r="I28" s="322"/>
      <c r="J28" s="160"/>
      <c r="K28" s="65"/>
      <c r="L28" s="49"/>
      <c r="M28" s="355"/>
      <c r="N28" s="52"/>
      <c r="O28" s="54">
        <v>4966</v>
      </c>
      <c r="P28" s="355">
        <v>22</v>
      </c>
      <c r="Q28" s="52">
        <v>28</v>
      </c>
      <c r="R28" s="23">
        <f t="shared" si="13"/>
        <v>378</v>
      </c>
      <c r="S28" s="24">
        <f t="shared" si="13"/>
        <v>435</v>
      </c>
      <c r="T28" s="62"/>
      <c r="U28" s="62"/>
      <c r="V28" s="62"/>
      <c r="W28" s="114">
        <f t="shared" ca="1" si="6"/>
        <v>148662</v>
      </c>
      <c r="X28" s="115">
        <f ca="1">IFERROR(('Main Tab'!$D$10-W28)/'Main Tab'!$D$10,1)</f>
        <v>0.16297689293275078</v>
      </c>
      <c r="Y28" s="110"/>
      <c r="Z28" s="221">
        <v>5</v>
      </c>
      <c r="AA28" s="49"/>
      <c r="AB28" s="49"/>
      <c r="AC28" s="355"/>
      <c r="AD28" s="104"/>
      <c r="AE28" s="106"/>
      <c r="AF28" s="108"/>
      <c r="AI28" s="83">
        <f t="shared" ca="1" si="15"/>
        <v>43585.874999999964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22</v>
      </c>
      <c r="AQ28" s="81">
        <f t="shared" si="0"/>
        <v>28</v>
      </c>
      <c r="AR28" s="81">
        <f t="shared" si="1"/>
        <v>4966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244</v>
      </c>
      <c r="AX28" s="81">
        <f t="shared" si="3"/>
        <v>215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794</v>
      </c>
      <c r="BC28" s="81">
        <f t="shared" si="5"/>
        <v>215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43585.916666666628</v>
      </c>
      <c r="C29" s="205"/>
      <c r="D29" s="355">
        <v>794</v>
      </c>
      <c r="E29" s="51">
        <v>44</v>
      </c>
      <c r="F29" s="355">
        <v>1.8</v>
      </c>
      <c r="G29" s="51">
        <v>240</v>
      </c>
      <c r="H29" s="206">
        <v>215</v>
      </c>
      <c r="I29" s="322"/>
      <c r="J29" s="160"/>
      <c r="K29" s="65"/>
      <c r="L29" s="49"/>
      <c r="M29" s="355"/>
      <c r="N29" s="52"/>
      <c r="O29" s="54">
        <v>4910</v>
      </c>
      <c r="P29" s="355">
        <v>23</v>
      </c>
      <c r="Q29" s="52">
        <v>28</v>
      </c>
      <c r="R29" s="23">
        <f t="shared" si="13"/>
        <v>401</v>
      </c>
      <c r="S29" s="24">
        <f t="shared" si="13"/>
        <v>463</v>
      </c>
      <c r="T29" s="62"/>
      <c r="U29" s="62"/>
      <c r="V29" s="62"/>
      <c r="W29" s="114">
        <f t="shared" ca="1" si="6"/>
        <v>148634</v>
      </c>
      <c r="X29" s="115">
        <f ca="1">IFERROR(('Main Tab'!$D$10-W29)/'Main Tab'!$D$10,1)</f>
        <v>0.16313454348903203</v>
      </c>
      <c r="Y29" s="110"/>
      <c r="Z29" s="221">
        <v>5</v>
      </c>
      <c r="AA29" s="49"/>
      <c r="AB29" s="49"/>
      <c r="AC29" s="355"/>
      <c r="AD29" s="104"/>
      <c r="AE29" s="106"/>
      <c r="AF29" s="108"/>
      <c r="AI29" s="83">
        <f t="shared" ca="1" si="15"/>
        <v>43585.916666666628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23</v>
      </c>
      <c r="AQ29" s="81">
        <f t="shared" si="0"/>
        <v>28</v>
      </c>
      <c r="AR29" s="81">
        <f t="shared" si="1"/>
        <v>4910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240</v>
      </c>
      <c r="AX29" s="81">
        <f t="shared" si="3"/>
        <v>215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794</v>
      </c>
      <c r="BC29" s="81">
        <f t="shared" si="5"/>
        <v>215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43585.958333333292</v>
      </c>
      <c r="C30" s="205"/>
      <c r="D30" s="355">
        <v>794</v>
      </c>
      <c r="E30" s="51">
        <v>44</v>
      </c>
      <c r="F30" s="355">
        <v>1.8</v>
      </c>
      <c r="G30" s="51">
        <v>240</v>
      </c>
      <c r="H30" s="206">
        <v>214</v>
      </c>
      <c r="I30" s="322"/>
      <c r="J30" s="160"/>
      <c r="K30" s="65"/>
      <c r="L30" s="49"/>
      <c r="M30" s="355"/>
      <c r="N30" s="52"/>
      <c r="O30" s="54">
        <v>4702</v>
      </c>
      <c r="P30" s="355">
        <v>26</v>
      </c>
      <c r="Q30" s="52">
        <v>30</v>
      </c>
      <c r="R30" s="23">
        <f t="shared" si="13"/>
        <v>427</v>
      </c>
      <c r="S30" s="24">
        <f t="shared" si="13"/>
        <v>493</v>
      </c>
      <c r="T30" s="62"/>
      <c r="U30" s="62"/>
      <c r="V30" s="62"/>
      <c r="W30" s="114">
        <f t="shared" ca="1" si="6"/>
        <v>148604</v>
      </c>
      <c r="X30" s="115">
        <f ca="1">IFERROR(('Main Tab'!$D$10-W30)/'Main Tab'!$D$10,1)</f>
        <v>0.16330345479933336</v>
      </c>
      <c r="Y30" s="110"/>
      <c r="Z30" s="221">
        <v>5</v>
      </c>
      <c r="AA30" s="49"/>
      <c r="AB30" s="49"/>
      <c r="AC30" s="355"/>
      <c r="AD30" s="104"/>
      <c r="AE30" s="106"/>
      <c r="AF30" s="108"/>
      <c r="AI30" s="83">
        <f t="shared" ca="1" si="15"/>
        <v>43585.958333333292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26</v>
      </c>
      <c r="AQ30" s="81">
        <f t="shared" si="0"/>
        <v>30</v>
      </c>
      <c r="AR30" s="81">
        <f t="shared" si="1"/>
        <v>4702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240</v>
      </c>
      <c r="AX30" s="81">
        <f t="shared" si="3"/>
        <v>214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794</v>
      </c>
      <c r="BC30" s="81">
        <f t="shared" si="5"/>
        <v>214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43585.999999999956</v>
      </c>
      <c r="C31" s="205"/>
      <c r="D31" s="355">
        <v>794</v>
      </c>
      <c r="E31" s="51">
        <v>44</v>
      </c>
      <c r="F31" s="355">
        <v>1.8</v>
      </c>
      <c r="G31" s="51">
        <v>259</v>
      </c>
      <c r="H31" s="206">
        <v>216</v>
      </c>
      <c r="I31" s="322"/>
      <c r="J31" s="160"/>
      <c r="K31" s="65"/>
      <c r="L31" s="49"/>
      <c r="M31" s="355"/>
      <c r="N31" s="52"/>
      <c r="O31" s="54">
        <v>5077</v>
      </c>
      <c r="P31" s="355">
        <v>25</v>
      </c>
      <c r="Q31" s="52">
        <v>32</v>
      </c>
      <c r="R31" s="23">
        <f t="shared" si="13"/>
        <v>452</v>
      </c>
      <c r="S31" s="24">
        <f t="shared" si="13"/>
        <v>525</v>
      </c>
      <c r="T31" s="62"/>
      <c r="U31" s="62"/>
      <c r="V31" s="62"/>
      <c r="W31" s="114">
        <f t="shared" ca="1" si="6"/>
        <v>148572</v>
      </c>
      <c r="X31" s="115">
        <f ca="1">IFERROR(('Main Tab'!$D$10-W31)/'Main Tab'!$D$10,1)</f>
        <v>0.16348362686365478</v>
      </c>
      <c r="Y31" s="110"/>
      <c r="Z31" s="221">
        <v>5</v>
      </c>
      <c r="AA31" s="49"/>
      <c r="AB31" s="49"/>
      <c r="AC31" s="355"/>
      <c r="AD31" s="104"/>
      <c r="AE31" s="106"/>
      <c r="AF31" s="108"/>
      <c r="AI31" s="83">
        <f t="shared" ca="1" si="15"/>
        <v>43585.999999999956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25</v>
      </c>
      <c r="AQ31" s="81">
        <f t="shared" si="0"/>
        <v>32</v>
      </c>
      <c r="AR31" s="81">
        <f t="shared" si="1"/>
        <v>5077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259</v>
      </c>
      <c r="AX31" s="81">
        <f t="shared" si="3"/>
        <v>216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794</v>
      </c>
      <c r="BC31" s="81">
        <f t="shared" si="5"/>
        <v>216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43586.041666666621</v>
      </c>
      <c r="C32" s="205"/>
      <c r="D32" s="355">
        <v>790</v>
      </c>
      <c r="E32" s="51">
        <v>44</v>
      </c>
      <c r="F32" s="355">
        <v>1.8</v>
      </c>
      <c r="G32" s="51">
        <v>229</v>
      </c>
      <c r="H32" s="206">
        <v>216</v>
      </c>
      <c r="I32" s="322"/>
      <c r="J32" s="160"/>
      <c r="K32" s="65"/>
      <c r="L32" s="49"/>
      <c r="M32" s="355"/>
      <c r="N32" s="52"/>
      <c r="O32" s="54">
        <v>4793</v>
      </c>
      <c r="P32" s="355">
        <v>27</v>
      </c>
      <c r="Q32" s="52">
        <v>34</v>
      </c>
      <c r="R32" s="23">
        <f t="shared" ref="R32:S37" si="16">P32+R31</f>
        <v>479</v>
      </c>
      <c r="S32" s="24">
        <f t="shared" si="16"/>
        <v>559</v>
      </c>
      <c r="T32" s="62"/>
      <c r="U32" s="62"/>
      <c r="V32" s="62"/>
      <c r="W32" s="114">
        <f t="shared" ca="1" si="6"/>
        <v>148538</v>
      </c>
      <c r="X32" s="115">
        <f ca="1">IFERROR(('Main Tab'!$D$10-W32)/'Main Tab'!$D$10,1)</f>
        <v>0.1636750596819963</v>
      </c>
      <c r="Y32" s="110"/>
      <c r="Z32" s="221">
        <v>5</v>
      </c>
      <c r="AA32" s="49"/>
      <c r="AB32" s="49"/>
      <c r="AC32" s="355"/>
      <c r="AD32" s="104"/>
      <c r="AE32" s="106"/>
      <c r="AF32" s="108"/>
      <c r="AI32" s="83">
        <f t="shared" ca="1" si="15"/>
        <v>43586.041666666621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27</v>
      </c>
      <c r="AQ32" s="81">
        <f t="shared" si="0"/>
        <v>34</v>
      </c>
      <c r="AR32" s="81">
        <f t="shared" si="1"/>
        <v>4793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229</v>
      </c>
      <c r="AX32" s="81">
        <f t="shared" si="3"/>
        <v>216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790</v>
      </c>
      <c r="BC32" s="81">
        <f t="shared" si="5"/>
        <v>216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43586.083333333285</v>
      </c>
      <c r="C33" s="205"/>
      <c r="D33" s="355">
        <v>786</v>
      </c>
      <c r="E33" s="51">
        <v>44</v>
      </c>
      <c r="F33" s="355">
        <v>1.8</v>
      </c>
      <c r="G33" s="51">
        <v>236</v>
      </c>
      <c r="H33" s="206">
        <v>216</v>
      </c>
      <c r="I33" s="322"/>
      <c r="J33" s="160"/>
      <c r="K33" s="65"/>
      <c r="L33" s="49"/>
      <c r="M33" s="355"/>
      <c r="N33" s="52"/>
      <c r="O33" s="54">
        <v>4856</v>
      </c>
      <c r="P33" s="355">
        <v>25</v>
      </c>
      <c r="Q33" s="52">
        <v>32</v>
      </c>
      <c r="R33" s="23">
        <f t="shared" si="16"/>
        <v>504</v>
      </c>
      <c r="S33" s="24">
        <f t="shared" si="16"/>
        <v>591</v>
      </c>
      <c r="T33" s="62"/>
      <c r="U33" s="62"/>
      <c r="V33" s="62"/>
      <c r="W33" s="114">
        <f t="shared" ca="1" si="6"/>
        <v>148506</v>
      </c>
      <c r="X33" s="115">
        <f ca="1">IFERROR(('Main Tab'!$D$10-W33)/'Main Tab'!$D$10,1)</f>
        <v>0.16385523174631772</v>
      </c>
      <c r="Y33" s="110"/>
      <c r="Z33" s="221">
        <v>5</v>
      </c>
      <c r="AA33" s="49"/>
      <c r="AB33" s="49"/>
      <c r="AC33" s="355"/>
      <c r="AD33" s="104"/>
      <c r="AE33" s="106"/>
      <c r="AF33" s="108"/>
      <c r="AI33" s="83">
        <f t="shared" ca="1" si="15"/>
        <v>43586.083333333285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25</v>
      </c>
      <c r="AQ33" s="81">
        <f t="shared" si="0"/>
        <v>32</v>
      </c>
      <c r="AR33" s="81">
        <f t="shared" si="1"/>
        <v>4856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236</v>
      </c>
      <c r="AX33" s="81">
        <f t="shared" si="3"/>
        <v>216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786</v>
      </c>
      <c r="BC33" s="81">
        <f t="shared" si="5"/>
        <v>216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43586.124999999949</v>
      </c>
      <c r="C34" s="205"/>
      <c r="D34" s="355">
        <v>786</v>
      </c>
      <c r="E34" s="51">
        <v>44</v>
      </c>
      <c r="F34" s="355">
        <v>1.8</v>
      </c>
      <c r="G34" s="51">
        <v>240</v>
      </c>
      <c r="H34" s="206">
        <v>216</v>
      </c>
      <c r="I34" s="322"/>
      <c r="J34" s="160"/>
      <c r="K34" s="65"/>
      <c r="L34" s="49"/>
      <c r="M34" s="355"/>
      <c r="N34" s="52"/>
      <c r="O34" s="54">
        <v>4920</v>
      </c>
      <c r="P34" s="355">
        <v>24</v>
      </c>
      <c r="Q34" s="52">
        <v>30</v>
      </c>
      <c r="R34" s="23">
        <f t="shared" si="16"/>
        <v>528</v>
      </c>
      <c r="S34" s="24">
        <f t="shared" si="16"/>
        <v>621</v>
      </c>
      <c r="T34" s="62"/>
      <c r="U34" s="62"/>
      <c r="V34" s="62"/>
      <c r="W34" s="114">
        <f t="shared" ca="1" si="6"/>
        <v>148476</v>
      </c>
      <c r="X34" s="115">
        <f ca="1">IFERROR(('Main Tab'!$D$10-W34)/'Main Tab'!$D$10,1)</f>
        <v>0.16402414305661908</v>
      </c>
      <c r="Y34" s="110" t="s">
        <v>303</v>
      </c>
      <c r="Z34" s="221">
        <v>5</v>
      </c>
      <c r="AA34" s="49"/>
      <c r="AB34" s="49"/>
      <c r="AC34" s="355"/>
      <c r="AD34" s="104"/>
      <c r="AE34" s="106"/>
      <c r="AF34" s="108"/>
      <c r="AI34" s="83">
        <f t="shared" ca="1" si="15"/>
        <v>43586.124999999949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ACC- 97167</v>
      </c>
      <c r="AP34" s="81">
        <f t="shared" si="0"/>
        <v>24</v>
      </c>
      <c r="AQ34" s="81">
        <f t="shared" si="0"/>
        <v>30</v>
      </c>
      <c r="AR34" s="81">
        <f t="shared" si="1"/>
        <v>4920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240</v>
      </c>
      <c r="AX34" s="81">
        <f t="shared" si="3"/>
        <v>216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786</v>
      </c>
      <c r="BC34" s="81">
        <f t="shared" si="5"/>
        <v>216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43586.166666666613</v>
      </c>
      <c r="C35" s="205"/>
      <c r="D35" s="355">
        <v>781</v>
      </c>
      <c r="E35" s="51">
        <v>44</v>
      </c>
      <c r="F35" s="355">
        <v>1.8</v>
      </c>
      <c r="G35" s="51">
        <v>251</v>
      </c>
      <c r="H35" s="206">
        <v>215</v>
      </c>
      <c r="I35" s="322"/>
      <c r="J35" s="160"/>
      <c r="K35" s="65"/>
      <c r="L35" s="49"/>
      <c r="M35" s="355"/>
      <c r="N35" s="52"/>
      <c r="O35" s="54">
        <v>4902</v>
      </c>
      <c r="P35" s="355">
        <v>26</v>
      </c>
      <c r="Q35" s="52">
        <v>28</v>
      </c>
      <c r="R35" s="23">
        <f t="shared" si="16"/>
        <v>554</v>
      </c>
      <c r="S35" s="24">
        <f t="shared" si="16"/>
        <v>649</v>
      </c>
      <c r="T35" s="62"/>
      <c r="U35" s="62"/>
      <c r="V35" s="62"/>
      <c r="W35" s="114">
        <f t="shared" ca="1" si="6"/>
        <v>148448</v>
      </c>
      <c r="X35" s="115">
        <f ca="1">IFERROR(('Main Tab'!$D$10-W35)/'Main Tab'!$D$10,1)</f>
        <v>0.16418179361290031</v>
      </c>
      <c r="Y35" s="110" t="s">
        <v>304</v>
      </c>
      <c r="Z35" s="221">
        <v>5</v>
      </c>
      <c r="AA35" s="49"/>
      <c r="AB35" s="49"/>
      <c r="AC35" s="355"/>
      <c r="AD35" s="104"/>
      <c r="AE35" s="106"/>
      <c r="AF35" s="108"/>
      <c r="AI35" s="83">
        <f t="shared" ca="1" si="15"/>
        <v>43586.166666666613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0-11  6.72 BBLS</v>
      </c>
      <c r="AP35" s="81">
        <f t="shared" si="0"/>
        <v>26</v>
      </c>
      <c r="AQ35" s="81">
        <f t="shared" si="0"/>
        <v>28</v>
      </c>
      <c r="AR35" s="81">
        <f t="shared" si="1"/>
        <v>4902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251</v>
      </c>
      <c r="AX35" s="81">
        <f t="shared" si="3"/>
        <v>215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781</v>
      </c>
      <c r="BC35" s="81">
        <f t="shared" si="5"/>
        <v>215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43586.208333333278</v>
      </c>
      <c r="C36" s="205"/>
      <c r="D36" s="355">
        <v>794</v>
      </c>
      <c r="E36" s="355">
        <v>44</v>
      </c>
      <c r="F36" s="355">
        <v>1.8</v>
      </c>
      <c r="G36" s="51">
        <v>253</v>
      </c>
      <c r="H36" s="206">
        <v>216</v>
      </c>
      <c r="I36" s="322"/>
      <c r="J36" s="160"/>
      <c r="K36" s="65"/>
      <c r="L36" s="49"/>
      <c r="M36" s="355"/>
      <c r="N36" s="52"/>
      <c r="O36" s="54">
        <v>4987</v>
      </c>
      <c r="P36" s="355">
        <v>27</v>
      </c>
      <c r="Q36" s="52">
        <v>34</v>
      </c>
      <c r="R36" s="23">
        <f t="shared" si="16"/>
        <v>581</v>
      </c>
      <c r="S36" s="24">
        <f t="shared" si="16"/>
        <v>683</v>
      </c>
      <c r="T36" s="62"/>
      <c r="U36" s="62"/>
      <c r="V36" s="62"/>
      <c r="W36" s="114">
        <f t="shared" ca="1" si="6"/>
        <v>148414</v>
      </c>
      <c r="X36" s="115">
        <f ca="1">IFERROR(('Main Tab'!$D$10-W36)/'Main Tab'!$D$10,1)</f>
        <v>0.16437322643124183</v>
      </c>
      <c r="Y36" s="110" t="s">
        <v>305</v>
      </c>
      <c r="Z36" s="221">
        <v>5</v>
      </c>
      <c r="AA36" s="49"/>
      <c r="AB36" s="49"/>
      <c r="AC36" s="355"/>
      <c r="AD36" s="104"/>
      <c r="AE36" s="106"/>
      <c r="AF36" s="108"/>
      <c r="AI36" s="83">
        <f t="shared" ca="1" si="15"/>
        <v>43586.208333333278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8-8  253.93 BBLS</v>
      </c>
      <c r="AP36" s="81">
        <f t="shared" si="0"/>
        <v>27</v>
      </c>
      <c r="AQ36" s="81">
        <f t="shared" si="0"/>
        <v>34</v>
      </c>
      <c r="AR36" s="81">
        <f t="shared" si="1"/>
        <v>4987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253</v>
      </c>
      <c r="AX36" s="81">
        <f t="shared" si="3"/>
        <v>216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794</v>
      </c>
      <c r="BC36" s="81">
        <f t="shared" si="5"/>
        <v>216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43586.249999999942</v>
      </c>
      <c r="C37" s="207"/>
      <c r="D37" s="208">
        <v>786</v>
      </c>
      <c r="E37" s="209">
        <v>44</v>
      </c>
      <c r="F37" s="208">
        <v>1.8</v>
      </c>
      <c r="G37" s="209">
        <v>245</v>
      </c>
      <c r="H37" s="216">
        <v>215</v>
      </c>
      <c r="I37" s="323"/>
      <c r="J37" s="161"/>
      <c r="K37" s="66"/>
      <c r="L37" s="55"/>
      <c r="M37" s="359"/>
      <c r="N37" s="58"/>
      <c r="O37" s="60">
        <v>4913</v>
      </c>
      <c r="P37" s="359">
        <v>26</v>
      </c>
      <c r="Q37" s="58">
        <v>37</v>
      </c>
      <c r="R37" s="25">
        <f t="shared" si="16"/>
        <v>607</v>
      </c>
      <c r="S37" s="26">
        <f t="shared" si="16"/>
        <v>720</v>
      </c>
      <c r="T37" s="63"/>
      <c r="U37" s="63"/>
      <c r="V37" s="63"/>
      <c r="W37" s="116">
        <f t="shared" ca="1" si="6"/>
        <v>148377</v>
      </c>
      <c r="X37" s="117">
        <f ca="1">IFERROR(('Main Tab'!$D$10-W37)/'Main Tab'!$D$10,1)</f>
        <v>0.16458155038061348</v>
      </c>
      <c r="Y37" s="111" t="s">
        <v>306</v>
      </c>
      <c r="Z37" s="222">
        <v>4</v>
      </c>
      <c r="AA37" s="55"/>
      <c r="AB37" s="55"/>
      <c r="AC37" s="359"/>
      <c r="AD37" s="105"/>
      <c r="AE37" s="107"/>
      <c r="AF37" s="109"/>
      <c r="AI37" s="85">
        <f t="shared" ca="1" si="15"/>
        <v>43586.249999999942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H20 PUMPED=854</v>
      </c>
      <c r="AP37" s="86">
        <f t="shared" si="0"/>
        <v>26</v>
      </c>
      <c r="AQ37" s="86">
        <f t="shared" si="0"/>
        <v>37</v>
      </c>
      <c r="AR37" s="86">
        <f t="shared" si="1"/>
        <v>4913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245</v>
      </c>
      <c r="AX37" s="86">
        <f t="shared" si="3"/>
        <v>215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786</v>
      </c>
      <c r="BC37" s="86">
        <f t="shared" si="5"/>
        <v>215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56" t="s">
        <v>7</v>
      </c>
      <c r="D40" s="356" t="s">
        <v>117</v>
      </c>
      <c r="E40" s="356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58"/>
      <c r="E41" s="358"/>
      <c r="F41" s="622"/>
      <c r="G41" s="622"/>
      <c r="H41" s="623"/>
    </row>
    <row r="42" spans="2:58" x14ac:dyDescent="0.25">
      <c r="B42" s="54"/>
      <c r="C42" s="147"/>
      <c r="D42" s="355"/>
      <c r="E42" s="355"/>
      <c r="F42" s="612"/>
      <c r="G42" s="612"/>
      <c r="H42" s="613"/>
    </row>
    <row r="43" spans="2:58" x14ac:dyDescent="0.25">
      <c r="B43" s="54"/>
      <c r="C43" s="147"/>
      <c r="D43" s="355"/>
      <c r="E43" s="355"/>
      <c r="F43" s="612"/>
      <c r="G43" s="612"/>
      <c r="H43" s="613"/>
    </row>
    <row r="44" spans="2:58" x14ac:dyDescent="0.25">
      <c r="B44" s="54"/>
      <c r="C44" s="147"/>
      <c r="D44" s="355"/>
      <c r="E44" s="355"/>
      <c r="F44" s="612"/>
      <c r="G44" s="612"/>
      <c r="H44" s="613"/>
    </row>
    <row r="45" spans="2:58" x14ac:dyDescent="0.25">
      <c r="B45" s="54"/>
      <c r="C45" s="147"/>
      <c r="D45" s="355"/>
      <c r="E45" s="355"/>
      <c r="F45" s="612"/>
      <c r="G45" s="612"/>
      <c r="H45" s="613"/>
    </row>
    <row r="46" spans="2:58" x14ac:dyDescent="0.25">
      <c r="B46" s="54"/>
      <c r="C46" s="147"/>
      <c r="D46" s="355"/>
      <c r="E46" s="355"/>
      <c r="F46" s="612"/>
      <c r="G46" s="612"/>
      <c r="H46" s="613"/>
    </row>
    <row r="47" spans="2:58" x14ac:dyDescent="0.25">
      <c r="B47" s="54"/>
      <c r="C47" s="147"/>
      <c r="D47" s="355"/>
      <c r="E47" s="355"/>
      <c r="F47" s="612"/>
      <c r="G47" s="612"/>
      <c r="H47" s="613"/>
    </row>
    <row r="48" spans="2:58" x14ac:dyDescent="0.25">
      <c r="B48" s="54"/>
      <c r="C48" s="147"/>
      <c r="D48" s="355"/>
      <c r="E48" s="355"/>
      <c r="F48" s="612"/>
      <c r="G48" s="612"/>
      <c r="H48" s="613"/>
    </row>
    <row r="49" spans="2:8" x14ac:dyDescent="0.25">
      <c r="B49" s="54"/>
      <c r="C49" s="147"/>
      <c r="D49" s="355"/>
      <c r="E49" s="355"/>
      <c r="F49" s="612"/>
      <c r="G49" s="612"/>
      <c r="H49" s="613"/>
    </row>
    <row r="50" spans="2:8" x14ac:dyDescent="0.25">
      <c r="B50" s="54"/>
      <c r="C50" s="147"/>
      <c r="D50" s="355"/>
      <c r="E50" s="355"/>
      <c r="F50" s="612"/>
      <c r="G50" s="612"/>
      <c r="H50" s="613"/>
    </row>
    <row r="51" spans="2:8" x14ac:dyDescent="0.25">
      <c r="B51" s="54"/>
      <c r="C51" s="147"/>
      <c r="D51" s="355"/>
      <c r="E51" s="355"/>
      <c r="F51" s="612"/>
      <c r="G51" s="612"/>
      <c r="H51" s="613"/>
    </row>
    <row r="52" spans="2:8" x14ac:dyDescent="0.25">
      <c r="B52" s="54"/>
      <c r="C52" s="147"/>
      <c r="D52" s="355"/>
      <c r="E52" s="355"/>
      <c r="F52" s="612"/>
      <c r="G52" s="612"/>
      <c r="H52" s="613"/>
    </row>
    <row r="53" spans="2:8" x14ac:dyDescent="0.25">
      <c r="B53" s="54"/>
      <c r="C53" s="147"/>
      <c r="D53" s="355"/>
      <c r="E53" s="355"/>
      <c r="F53" s="612"/>
      <c r="G53" s="612"/>
      <c r="H53" s="613"/>
    </row>
    <row r="54" spans="2:8" x14ac:dyDescent="0.25">
      <c r="B54" s="54"/>
      <c r="C54" s="147"/>
      <c r="D54" s="355"/>
      <c r="E54" s="355"/>
      <c r="F54" s="612"/>
      <c r="G54" s="612"/>
      <c r="H54" s="613"/>
    </row>
    <row r="55" spans="2:8" x14ac:dyDescent="0.25">
      <c r="B55" s="54"/>
      <c r="C55" s="147"/>
      <c r="D55" s="355"/>
      <c r="E55" s="355"/>
      <c r="F55" s="612"/>
      <c r="G55" s="612"/>
      <c r="H55" s="613"/>
    </row>
    <row r="56" spans="2:8" x14ac:dyDescent="0.25">
      <c r="B56" s="54"/>
      <c r="C56" s="147"/>
      <c r="D56" s="355"/>
      <c r="E56" s="355"/>
      <c r="F56" s="612"/>
      <c r="G56" s="612"/>
      <c r="H56" s="613"/>
    </row>
    <row r="57" spans="2:8" x14ac:dyDescent="0.25">
      <c r="B57" s="54"/>
      <c r="C57" s="147"/>
      <c r="D57" s="355"/>
      <c r="E57" s="355"/>
      <c r="F57" s="612"/>
      <c r="G57" s="612"/>
      <c r="H57" s="613"/>
    </row>
    <row r="58" spans="2:8" x14ac:dyDescent="0.25">
      <c r="B58" s="54"/>
      <c r="C58" s="147"/>
      <c r="D58" s="355"/>
      <c r="E58" s="355"/>
      <c r="F58" s="612"/>
      <c r="G58" s="612"/>
      <c r="H58" s="613"/>
    </row>
    <row r="59" spans="2:8" x14ac:dyDescent="0.25">
      <c r="B59" s="54"/>
      <c r="C59" s="147"/>
      <c r="D59" s="355"/>
      <c r="E59" s="355"/>
      <c r="F59" s="612"/>
      <c r="G59" s="612"/>
      <c r="H59" s="613"/>
    </row>
    <row r="60" spans="2:8" x14ac:dyDescent="0.25">
      <c r="B60" s="54"/>
      <c r="C60" s="147"/>
      <c r="D60" s="355"/>
      <c r="E60" s="355"/>
      <c r="F60" s="612"/>
      <c r="G60" s="612"/>
      <c r="H60" s="613"/>
    </row>
    <row r="61" spans="2:8" x14ac:dyDescent="0.25">
      <c r="B61" s="54"/>
      <c r="C61" s="147"/>
      <c r="D61" s="355"/>
      <c r="E61" s="355"/>
      <c r="F61" s="612"/>
      <c r="G61" s="612"/>
      <c r="H61" s="613"/>
    </row>
    <row r="62" spans="2:8" x14ac:dyDescent="0.25">
      <c r="B62" s="54"/>
      <c r="C62" s="147"/>
      <c r="D62" s="355"/>
      <c r="E62" s="355"/>
      <c r="F62" s="612"/>
      <c r="G62" s="612"/>
      <c r="H62" s="613"/>
    </row>
    <row r="63" spans="2:8" x14ac:dyDescent="0.25">
      <c r="B63" s="54"/>
      <c r="C63" s="147"/>
      <c r="D63" s="355"/>
      <c r="E63" s="355"/>
      <c r="F63" s="612"/>
      <c r="G63" s="612"/>
      <c r="H63" s="613"/>
    </row>
    <row r="64" spans="2:8" x14ac:dyDescent="0.25">
      <c r="B64" s="54"/>
      <c r="C64" s="147"/>
      <c r="D64" s="355"/>
      <c r="E64" s="355"/>
      <c r="F64" s="612"/>
      <c r="G64" s="612"/>
      <c r="H64" s="613"/>
    </row>
    <row r="65" spans="2:8" x14ac:dyDescent="0.25">
      <c r="B65" s="54"/>
      <c r="C65" s="147"/>
      <c r="D65" s="355"/>
      <c r="E65" s="355"/>
      <c r="F65" s="612"/>
      <c r="G65" s="612"/>
      <c r="H65" s="613"/>
    </row>
    <row r="66" spans="2:8" x14ac:dyDescent="0.25">
      <c r="B66" s="54"/>
      <c r="C66" s="147"/>
      <c r="D66" s="355"/>
      <c r="E66" s="355"/>
      <c r="F66" s="612"/>
      <c r="G66" s="612"/>
      <c r="H66" s="613"/>
    </row>
    <row r="67" spans="2:8" x14ac:dyDescent="0.25">
      <c r="B67" s="54"/>
      <c r="C67" s="147"/>
      <c r="D67" s="355"/>
      <c r="E67" s="355"/>
      <c r="F67" s="612"/>
      <c r="G67" s="612"/>
      <c r="H67" s="613"/>
    </row>
    <row r="68" spans="2:8" x14ac:dyDescent="0.25">
      <c r="B68" s="54"/>
      <c r="C68" s="147"/>
      <c r="D68" s="355"/>
      <c r="E68" s="355"/>
      <c r="F68" s="612"/>
      <c r="G68" s="612"/>
      <c r="H68" s="613"/>
    </row>
    <row r="69" spans="2:8" x14ac:dyDescent="0.25">
      <c r="B69" s="54"/>
      <c r="C69" s="147"/>
      <c r="D69" s="355"/>
      <c r="E69" s="355"/>
      <c r="F69" s="612"/>
      <c r="G69" s="612"/>
      <c r="H69" s="613"/>
    </row>
    <row r="70" spans="2:8" x14ac:dyDescent="0.25">
      <c r="B70" s="54"/>
      <c r="C70" s="147"/>
      <c r="D70" s="355"/>
      <c r="E70" s="355"/>
      <c r="F70" s="612"/>
      <c r="G70" s="612"/>
      <c r="H70" s="613"/>
    </row>
    <row r="71" spans="2:8" x14ac:dyDescent="0.25">
      <c r="B71" s="54"/>
      <c r="C71" s="147"/>
      <c r="D71" s="355"/>
      <c r="E71" s="355"/>
      <c r="F71" s="612"/>
      <c r="G71" s="612"/>
      <c r="H71" s="613"/>
    </row>
    <row r="72" spans="2:8" x14ac:dyDescent="0.25">
      <c r="B72" s="54"/>
      <c r="C72" s="147"/>
      <c r="D72" s="355"/>
      <c r="E72" s="355"/>
      <c r="F72" s="612"/>
      <c r="G72" s="612"/>
      <c r="H72" s="613"/>
    </row>
    <row r="73" spans="2:8" x14ac:dyDescent="0.25">
      <c r="B73" s="54"/>
      <c r="C73" s="147"/>
      <c r="D73" s="355"/>
      <c r="E73" s="355"/>
      <c r="F73" s="612"/>
      <c r="G73" s="612"/>
      <c r="H73" s="613"/>
    </row>
    <row r="74" spans="2:8" x14ac:dyDescent="0.25">
      <c r="B74" s="54"/>
      <c r="C74" s="147"/>
      <c r="D74" s="355"/>
      <c r="E74" s="355"/>
      <c r="F74" s="612"/>
      <c r="G74" s="612"/>
      <c r="H74" s="613"/>
    </row>
    <row r="75" spans="2:8" x14ac:dyDescent="0.25">
      <c r="B75" s="54"/>
      <c r="C75" s="147"/>
      <c r="D75" s="355"/>
      <c r="E75" s="355"/>
      <c r="F75" s="612"/>
      <c r="G75" s="612"/>
      <c r="H75" s="613"/>
    </row>
    <row r="76" spans="2:8" x14ac:dyDescent="0.25">
      <c r="B76" s="54"/>
      <c r="C76" s="147"/>
      <c r="D76" s="355"/>
      <c r="E76" s="355"/>
      <c r="F76" s="612"/>
      <c r="G76" s="612"/>
      <c r="H76" s="613"/>
    </row>
    <row r="77" spans="2:8" x14ac:dyDescent="0.25">
      <c r="B77" s="54"/>
      <c r="C77" s="147"/>
      <c r="D77" s="355"/>
      <c r="E77" s="355"/>
      <c r="F77" s="612"/>
      <c r="G77" s="612"/>
      <c r="H77" s="613"/>
    </row>
    <row r="78" spans="2:8" x14ac:dyDescent="0.25">
      <c r="B78" s="54"/>
      <c r="C78" s="147"/>
      <c r="D78" s="355"/>
      <c r="E78" s="355"/>
      <c r="F78" s="612"/>
      <c r="G78" s="612"/>
      <c r="H78" s="613"/>
    </row>
    <row r="79" spans="2:8" x14ac:dyDescent="0.25">
      <c r="B79" s="54"/>
      <c r="C79" s="147"/>
      <c r="D79" s="355"/>
      <c r="E79" s="355"/>
      <c r="F79" s="612"/>
      <c r="G79" s="612"/>
      <c r="H79" s="613"/>
    </row>
    <row r="80" spans="2:8" x14ac:dyDescent="0.25">
      <c r="B80" s="54"/>
      <c r="C80" s="147"/>
      <c r="D80" s="355"/>
      <c r="E80" s="355"/>
      <c r="F80" s="612"/>
      <c r="G80" s="612"/>
      <c r="H80" s="613"/>
    </row>
    <row r="81" spans="2:8" x14ac:dyDescent="0.25">
      <c r="B81" s="54"/>
      <c r="C81" s="147"/>
      <c r="D81" s="355"/>
      <c r="E81" s="355"/>
      <c r="F81" s="612"/>
      <c r="G81" s="612"/>
      <c r="H81" s="613"/>
    </row>
    <row r="82" spans="2:8" x14ac:dyDescent="0.25">
      <c r="B82" s="54"/>
      <c r="C82" s="147"/>
      <c r="D82" s="355"/>
      <c r="E82" s="355"/>
      <c r="F82" s="612"/>
      <c r="G82" s="612"/>
      <c r="H82" s="613"/>
    </row>
    <row r="83" spans="2:8" x14ac:dyDescent="0.25">
      <c r="B83" s="54"/>
      <c r="C83" s="147"/>
      <c r="D83" s="355"/>
      <c r="E83" s="355"/>
      <c r="F83" s="612"/>
      <c r="G83" s="612"/>
      <c r="H83" s="613"/>
    </row>
    <row r="84" spans="2:8" x14ac:dyDescent="0.25">
      <c r="B84" s="54"/>
      <c r="C84" s="147"/>
      <c r="D84" s="355"/>
      <c r="E84" s="355"/>
      <c r="F84" s="612"/>
      <c r="G84" s="612"/>
      <c r="H84" s="613"/>
    </row>
    <row r="85" spans="2:8" x14ac:dyDescent="0.25">
      <c r="B85" s="54"/>
      <c r="C85" s="147"/>
      <c r="D85" s="355"/>
      <c r="E85" s="355"/>
      <c r="F85" s="612"/>
      <c r="G85" s="612"/>
      <c r="H85" s="613"/>
    </row>
    <row r="86" spans="2:8" x14ac:dyDescent="0.25">
      <c r="B86" s="54"/>
      <c r="C86" s="147"/>
      <c r="D86" s="355"/>
      <c r="E86" s="355"/>
      <c r="F86" s="612"/>
      <c r="G86" s="612"/>
      <c r="H86" s="613"/>
    </row>
    <row r="87" spans="2:8" x14ac:dyDescent="0.25">
      <c r="B87" s="54"/>
      <c r="C87" s="147"/>
      <c r="D87" s="355"/>
      <c r="E87" s="355"/>
      <c r="F87" s="612"/>
      <c r="G87" s="612"/>
      <c r="H87" s="613"/>
    </row>
    <row r="88" spans="2:8" x14ac:dyDescent="0.25">
      <c r="B88" s="54"/>
      <c r="C88" s="147"/>
      <c r="D88" s="355"/>
      <c r="E88" s="355"/>
      <c r="F88" s="612"/>
      <c r="G88" s="612"/>
      <c r="H88" s="613"/>
    </row>
    <row r="89" spans="2:8" x14ac:dyDescent="0.25">
      <c r="B89" s="54"/>
      <c r="C89" s="147"/>
      <c r="D89" s="355"/>
      <c r="E89" s="355"/>
      <c r="F89" s="612"/>
      <c r="G89" s="612"/>
      <c r="H89" s="613"/>
    </row>
    <row r="90" spans="2:8" x14ac:dyDescent="0.25">
      <c r="B90" s="54"/>
      <c r="C90" s="147"/>
      <c r="D90" s="355"/>
      <c r="E90" s="355"/>
      <c r="F90" s="612"/>
      <c r="G90" s="612"/>
      <c r="H90" s="613"/>
    </row>
    <row r="91" spans="2:8" x14ac:dyDescent="0.25">
      <c r="B91" s="54"/>
      <c r="C91" s="147"/>
      <c r="D91" s="355"/>
      <c r="E91" s="355"/>
      <c r="F91" s="612"/>
      <c r="G91" s="612"/>
      <c r="H91" s="613"/>
    </row>
    <row r="92" spans="2:8" x14ac:dyDescent="0.25">
      <c r="B92" s="54"/>
      <c r="C92" s="147"/>
      <c r="D92" s="355"/>
      <c r="E92" s="355"/>
      <c r="F92" s="612"/>
      <c r="G92" s="612"/>
      <c r="H92" s="613"/>
    </row>
    <row r="93" spans="2:8" x14ac:dyDescent="0.25">
      <c r="B93" s="54"/>
      <c r="C93" s="147"/>
      <c r="D93" s="355"/>
      <c r="E93" s="355"/>
      <c r="F93" s="612"/>
      <c r="G93" s="612"/>
      <c r="H93" s="613"/>
    </row>
    <row r="94" spans="2:8" x14ac:dyDescent="0.25">
      <c r="B94" s="54"/>
      <c r="C94" s="147"/>
      <c r="D94" s="355"/>
      <c r="E94" s="355"/>
      <c r="F94" s="612"/>
      <c r="G94" s="612"/>
      <c r="H94" s="613"/>
    </row>
    <row r="95" spans="2:8" x14ac:dyDescent="0.25">
      <c r="B95" s="54"/>
      <c r="C95" s="147"/>
      <c r="D95" s="355"/>
      <c r="E95" s="355"/>
      <c r="F95" s="612"/>
      <c r="G95" s="612"/>
      <c r="H95" s="613"/>
    </row>
    <row r="96" spans="2:8" x14ac:dyDescent="0.25">
      <c r="B96" s="54"/>
      <c r="C96" s="147"/>
      <c r="D96" s="355"/>
      <c r="E96" s="355"/>
      <c r="F96" s="612"/>
      <c r="G96" s="612"/>
      <c r="H96" s="613"/>
    </row>
    <row r="97" spans="2:8" x14ac:dyDescent="0.25">
      <c r="B97" s="54"/>
      <c r="C97" s="147"/>
      <c r="D97" s="355"/>
      <c r="E97" s="355"/>
      <c r="F97" s="612"/>
      <c r="G97" s="612"/>
      <c r="H97" s="613"/>
    </row>
    <row r="98" spans="2:8" x14ac:dyDescent="0.25">
      <c r="B98" s="54"/>
      <c r="C98" s="147"/>
      <c r="D98" s="355"/>
      <c r="E98" s="355"/>
      <c r="F98" s="612"/>
      <c r="G98" s="612"/>
      <c r="H98" s="613"/>
    </row>
    <row r="99" spans="2:8" x14ac:dyDescent="0.25">
      <c r="B99" s="54"/>
      <c r="C99" s="147"/>
      <c r="D99" s="355"/>
      <c r="E99" s="355"/>
      <c r="F99" s="612"/>
      <c r="G99" s="612"/>
      <c r="H99" s="613"/>
    </row>
    <row r="100" spans="2:8" ht="15.75" thickBot="1" x14ac:dyDescent="0.3">
      <c r="B100" s="60"/>
      <c r="C100" s="148"/>
      <c r="D100" s="359"/>
      <c r="E100" s="359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1E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8">
    <tabColor theme="1"/>
    <pageSetUpPr fitToPage="1"/>
  </sheetPr>
  <dimension ref="B1:BF101"/>
  <sheetViews>
    <sheetView showGridLines="0" topLeftCell="M1" zoomScaleNormal="100" zoomScaleSheetLayoutView="50" workbookViewId="0">
      <selection activeCell="M36" sqref="M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43584</v>
      </c>
      <c r="N5" s="567" t="str">
        <f ca="1">"Oil Sales for "&amp;TEXT(L5,"MM-DD-YY")</f>
        <v>Oil Sales for 04-29-19</v>
      </c>
      <c r="O5" s="568"/>
      <c r="P5" s="96">
        <f>SUM(AC14:AC37)</f>
        <v>556.91999999999996</v>
      </c>
      <c r="Q5" s="10"/>
      <c r="R5" s="610" t="str">
        <f ca="1">"Flare Total For "&amp;TEXT(L5,"MM-DD-YY")</f>
        <v>Flare Total For 04-29-19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615</v>
      </c>
      <c r="M6" s="10"/>
      <c r="N6" s="571" t="str">
        <f ca="1">"Gas Sales for "&amp;TEXT(L5,"MM-DD-YY")</f>
        <v>Gas Sales for 04-29-19</v>
      </c>
      <c r="O6" s="572"/>
      <c r="P6" s="132">
        <v>4866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762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48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50" t="s">
        <v>3</v>
      </c>
      <c r="F11" s="350" t="s">
        <v>31</v>
      </c>
      <c r="G11" s="350" t="s">
        <v>32</v>
      </c>
      <c r="H11" s="35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50" t="s">
        <v>40</v>
      </c>
      <c r="N11" s="351" t="s">
        <v>42</v>
      </c>
      <c r="O11" s="38" t="s">
        <v>2</v>
      </c>
      <c r="P11" s="350" t="s">
        <v>6</v>
      </c>
      <c r="Q11" s="35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50" t="s">
        <v>6</v>
      </c>
      <c r="AD11" s="350" t="s">
        <v>102</v>
      </c>
      <c r="AE11" s="350" t="s">
        <v>50</v>
      </c>
      <c r="AF11" s="35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840</v>
      </c>
      <c r="E14" s="196">
        <v>44</v>
      </c>
      <c r="F14" s="196">
        <v>1.8</v>
      </c>
      <c r="G14" s="197">
        <v>214</v>
      </c>
      <c r="H14" s="204">
        <v>218</v>
      </c>
      <c r="I14" s="322"/>
      <c r="J14" s="160"/>
      <c r="K14" s="65"/>
      <c r="L14" s="49"/>
      <c r="M14" s="349"/>
      <c r="N14" s="52"/>
      <c r="O14" s="54">
        <v>4606</v>
      </c>
      <c r="P14" s="349">
        <v>27</v>
      </c>
      <c r="Q14" s="349">
        <v>30</v>
      </c>
      <c r="R14" s="21">
        <f>P14</f>
        <v>27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149830</v>
      </c>
      <c r="X14" s="113">
        <f ca="1">IFERROR(('Main Tab'!$D$10-W14)/'Main Tab'!$D$10,1)</f>
        <v>0.15640061258501869</v>
      </c>
      <c r="Y14" s="218"/>
      <c r="Z14" s="220">
        <v>4</v>
      </c>
      <c r="AA14" s="49">
        <v>8123801</v>
      </c>
      <c r="AB14" s="49" t="s">
        <v>170</v>
      </c>
      <c r="AC14" s="349">
        <v>185.64</v>
      </c>
      <c r="AD14" s="104" t="s">
        <v>171</v>
      </c>
      <c r="AE14" s="106">
        <v>48</v>
      </c>
      <c r="AF14" s="108">
        <v>5.0000000000000001E-4</v>
      </c>
      <c r="AI14" s="83">
        <f ca="1">$L$5+B14</f>
        <v>43584.291666666664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27</v>
      </c>
      <c r="AQ14" s="81">
        <f t="shared" si="0"/>
        <v>30</v>
      </c>
      <c r="AR14" s="81">
        <f t="shared" ref="AR14:AR37" si="1">IF(O14="","",O14)</f>
        <v>4606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214</v>
      </c>
      <c r="AX14" s="81">
        <f t="shared" si="3"/>
        <v>218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840</v>
      </c>
      <c r="BC14" s="81">
        <f t="shared" ref="BC14:BC37" si="5">IF(H14="","",H14)</f>
        <v>218</v>
      </c>
      <c r="BD14" s="81">
        <f>IF(AF14="","",AF14)</f>
        <v>5.0000000000000001E-4</v>
      </c>
      <c r="BE14" s="81">
        <f>IF(AE14="","",AE14)</f>
        <v>48</v>
      </c>
      <c r="BF14" s="84" t="str">
        <f>IF(AA14&amp;AC14="","","Ticket No: "&amp;AA14&amp;" " &amp;AC14 &amp; " bbls sold")</f>
        <v>Ticket No: 8123801 185.64 bbls sold</v>
      </c>
    </row>
    <row r="15" spans="2:58" x14ac:dyDescent="0.25">
      <c r="B15" s="189">
        <f ca="1">+B14+$L$5+TIME(1,0,0)</f>
        <v>43584.333333333328</v>
      </c>
      <c r="C15" s="205"/>
      <c r="D15" s="349">
        <v>824</v>
      </c>
      <c r="E15" s="349">
        <v>44</v>
      </c>
      <c r="F15" s="349">
        <v>1.8</v>
      </c>
      <c r="G15" s="51">
        <v>259</v>
      </c>
      <c r="H15" s="206">
        <v>219</v>
      </c>
      <c r="I15" s="322"/>
      <c r="J15" s="160"/>
      <c r="K15" s="65"/>
      <c r="L15" s="49"/>
      <c r="M15" s="349"/>
      <c r="N15" s="52"/>
      <c r="O15" s="54">
        <v>5067</v>
      </c>
      <c r="P15" s="349">
        <v>28</v>
      </c>
      <c r="Q15" s="52">
        <v>31</v>
      </c>
      <c r="R15" s="23">
        <f>P15+R14</f>
        <v>55</v>
      </c>
      <c r="S15" s="24">
        <f>Q15+S14</f>
        <v>61</v>
      </c>
      <c r="T15" s="62"/>
      <c r="U15" s="62"/>
      <c r="V15" s="62"/>
      <c r="W15" s="114">
        <f t="shared" ref="W15:W37" ca="1" si="6">W14-Q15</f>
        <v>149799</v>
      </c>
      <c r="X15" s="115">
        <f ca="1">IFERROR(('Main Tab'!$D$10-W15)/'Main Tab'!$D$10,1)</f>
        <v>0.15657515427233007</v>
      </c>
      <c r="Y15" s="110"/>
      <c r="Z15" s="221">
        <v>5</v>
      </c>
      <c r="AA15" s="49">
        <v>815631</v>
      </c>
      <c r="AB15" s="49" t="s">
        <v>170</v>
      </c>
      <c r="AC15" s="349">
        <v>185.64</v>
      </c>
      <c r="AD15" s="104" t="s">
        <v>171</v>
      </c>
      <c r="AE15" s="106">
        <v>46.5</v>
      </c>
      <c r="AF15" s="108">
        <v>2E-3</v>
      </c>
      <c r="AI15" s="83">
        <f ca="1">B15</f>
        <v>43584.333333333328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31</v>
      </c>
      <c r="AR15" s="81">
        <f t="shared" si="1"/>
        <v>5067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259</v>
      </c>
      <c r="AX15" s="81">
        <f t="shared" si="3"/>
        <v>219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824</v>
      </c>
      <c r="BC15" s="81">
        <f t="shared" si="5"/>
        <v>219</v>
      </c>
      <c r="BD15" s="81">
        <f t="shared" ref="BD15:BD37" si="10">IF(AF15="","",AF15)</f>
        <v>2E-3</v>
      </c>
      <c r="BE15" s="81">
        <f t="shared" ref="BE15:BE37" si="11">IF(AE15="","",AE15)</f>
        <v>46.5</v>
      </c>
      <c r="BF15" s="84" t="str">
        <f t="shared" ref="BF15:BF37" si="12">IF(AA15&amp;AC15="","","Ticket No: "&amp;AA15&amp;" " &amp;AC15 &amp; " bbls sold")</f>
        <v>Ticket No: 815631 185.64 bbls sold</v>
      </c>
    </row>
    <row r="16" spans="2:58" x14ac:dyDescent="0.25">
      <c r="B16" s="189">
        <f ca="1">+B15+TIME(1,0,0)</f>
        <v>43584.374999999993</v>
      </c>
      <c r="C16" s="205"/>
      <c r="D16" s="349">
        <v>831</v>
      </c>
      <c r="E16" s="349">
        <v>44</v>
      </c>
      <c r="F16" s="349">
        <v>1.8</v>
      </c>
      <c r="G16" s="51">
        <v>241</v>
      </c>
      <c r="H16" s="206">
        <v>225</v>
      </c>
      <c r="I16" s="322"/>
      <c r="J16" s="160"/>
      <c r="K16" s="65"/>
      <c r="L16" s="49"/>
      <c r="M16" s="349"/>
      <c r="N16" s="52"/>
      <c r="O16" s="54">
        <v>5147</v>
      </c>
      <c r="P16" s="349">
        <v>26</v>
      </c>
      <c r="Q16" s="52">
        <v>29</v>
      </c>
      <c r="R16" s="23">
        <f t="shared" ref="R16:S31" si="13">P16+R15</f>
        <v>81</v>
      </c>
      <c r="S16" s="24">
        <f t="shared" si="13"/>
        <v>90</v>
      </c>
      <c r="T16" s="62"/>
      <c r="U16" s="62"/>
      <c r="V16" s="62"/>
      <c r="W16" s="114">
        <f t="shared" ca="1" si="6"/>
        <v>149770</v>
      </c>
      <c r="X16" s="115">
        <f ca="1">IFERROR(('Main Tab'!$D$10-W16)/'Main Tab'!$D$10,1)</f>
        <v>0.15673843520562136</v>
      </c>
      <c r="Y16" s="110"/>
      <c r="Z16" s="221">
        <v>4</v>
      </c>
      <c r="AA16" s="49"/>
      <c r="AB16" s="49"/>
      <c r="AC16" s="349"/>
      <c r="AD16" s="104"/>
      <c r="AE16" s="106"/>
      <c r="AF16" s="108"/>
      <c r="AI16" s="83">
        <f ca="1">B16</f>
        <v>43584.374999999993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26</v>
      </c>
      <c r="AQ16" s="81">
        <f t="shared" si="0"/>
        <v>29</v>
      </c>
      <c r="AR16" s="81">
        <f t="shared" si="1"/>
        <v>5147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241</v>
      </c>
      <c r="AX16" s="81">
        <f t="shared" si="3"/>
        <v>225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831</v>
      </c>
      <c r="BC16" s="81">
        <f t="shared" si="5"/>
        <v>225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43584.416666666657</v>
      </c>
      <c r="C17" s="205"/>
      <c r="D17" s="349">
        <v>829</v>
      </c>
      <c r="E17" s="349">
        <v>44</v>
      </c>
      <c r="F17" s="349">
        <v>1.8</v>
      </c>
      <c r="G17" s="51">
        <v>233</v>
      </c>
      <c r="H17" s="206">
        <v>221</v>
      </c>
      <c r="I17" s="322"/>
      <c r="J17" s="160"/>
      <c r="K17" s="65"/>
      <c r="L17" s="49"/>
      <c r="M17" s="349"/>
      <c r="N17" s="52"/>
      <c r="O17" s="54">
        <v>4863</v>
      </c>
      <c r="P17" s="349">
        <v>27</v>
      </c>
      <c r="Q17" s="52">
        <v>32</v>
      </c>
      <c r="R17" s="23">
        <f t="shared" si="13"/>
        <v>108</v>
      </c>
      <c r="S17" s="24">
        <f>Q17+S16</f>
        <v>122</v>
      </c>
      <c r="T17" s="62"/>
      <c r="U17" s="172"/>
      <c r="V17" s="62"/>
      <c r="W17" s="114">
        <f t="shared" ca="1" si="6"/>
        <v>149738</v>
      </c>
      <c r="X17" s="115">
        <f ca="1">IFERROR(('Main Tab'!$D$10-W17)/'Main Tab'!$D$10,1)</f>
        <v>0.15691860726994281</v>
      </c>
      <c r="Y17" s="110"/>
      <c r="Z17" s="221">
        <v>5</v>
      </c>
      <c r="AA17" s="49"/>
      <c r="AB17" s="49"/>
      <c r="AC17" s="349"/>
      <c r="AD17" s="104"/>
      <c r="AE17" s="106"/>
      <c r="AF17" s="108"/>
      <c r="AI17" s="83">
        <f t="shared" ref="AI17:AI37" ca="1" si="15">B17</f>
        <v>43584.416666666657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27</v>
      </c>
      <c r="AQ17" s="81">
        <f t="shared" si="0"/>
        <v>32</v>
      </c>
      <c r="AR17" s="81">
        <f t="shared" si="1"/>
        <v>4863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233</v>
      </c>
      <c r="AX17" s="81">
        <f t="shared" si="3"/>
        <v>221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829</v>
      </c>
      <c r="BC17" s="81">
        <f t="shared" si="5"/>
        <v>221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43584.458333333321</v>
      </c>
      <c r="C18" s="205"/>
      <c r="D18" s="349">
        <v>832</v>
      </c>
      <c r="E18" s="51">
        <v>44</v>
      </c>
      <c r="F18" s="349">
        <v>1.8</v>
      </c>
      <c r="G18" s="51">
        <v>224</v>
      </c>
      <c r="H18" s="206">
        <v>217</v>
      </c>
      <c r="I18" s="322"/>
      <c r="J18" s="160"/>
      <c r="K18" s="65"/>
      <c r="L18" s="49"/>
      <c r="M18" s="349"/>
      <c r="N18" s="52"/>
      <c r="O18" s="54">
        <v>4796</v>
      </c>
      <c r="P18" s="349">
        <v>27</v>
      </c>
      <c r="Q18" s="52">
        <v>29</v>
      </c>
      <c r="R18" s="23">
        <f t="shared" si="13"/>
        <v>135</v>
      </c>
      <c r="S18" s="24">
        <f t="shared" si="13"/>
        <v>151</v>
      </c>
      <c r="T18" s="62"/>
      <c r="U18" s="62"/>
      <c r="V18" s="62"/>
      <c r="W18" s="114">
        <f t="shared" ca="1" si="6"/>
        <v>149709</v>
      </c>
      <c r="X18" s="115">
        <f ca="1">IFERROR(('Main Tab'!$D$10-W18)/'Main Tab'!$D$10,1)</f>
        <v>0.1570818882032341</v>
      </c>
      <c r="Y18" s="110"/>
      <c r="Z18" s="221">
        <v>5</v>
      </c>
      <c r="AA18" s="49"/>
      <c r="AB18" s="49"/>
      <c r="AC18" s="349"/>
      <c r="AD18" s="104"/>
      <c r="AE18" s="106"/>
      <c r="AF18" s="108"/>
      <c r="AI18" s="83">
        <f t="shared" ca="1" si="15"/>
        <v>43584.458333333321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27</v>
      </c>
      <c r="AQ18" s="81">
        <f t="shared" si="0"/>
        <v>29</v>
      </c>
      <c r="AR18" s="81">
        <f t="shared" si="1"/>
        <v>4796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224</v>
      </c>
      <c r="AX18" s="81">
        <f t="shared" si="3"/>
        <v>217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832</v>
      </c>
      <c r="BC18" s="81">
        <f t="shared" si="5"/>
        <v>217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43584.499999999985</v>
      </c>
      <c r="C19" s="205"/>
      <c r="D19" s="349">
        <v>833</v>
      </c>
      <c r="E19" s="51">
        <v>44</v>
      </c>
      <c r="F19" s="349">
        <v>1.8</v>
      </c>
      <c r="G19" s="51">
        <v>194</v>
      </c>
      <c r="H19" s="206">
        <v>225</v>
      </c>
      <c r="I19" s="322"/>
      <c r="J19" s="160"/>
      <c r="K19" s="65"/>
      <c r="L19" s="49"/>
      <c r="M19" s="349"/>
      <c r="N19" s="52"/>
      <c r="O19" s="54">
        <v>4430</v>
      </c>
      <c r="P19" s="349">
        <v>26</v>
      </c>
      <c r="Q19" s="52">
        <v>33</v>
      </c>
      <c r="R19" s="23">
        <f t="shared" si="13"/>
        <v>161</v>
      </c>
      <c r="S19" s="24">
        <f t="shared" si="13"/>
        <v>184</v>
      </c>
      <c r="T19" s="62"/>
      <c r="U19" s="62"/>
      <c r="V19" s="62"/>
      <c r="W19" s="114">
        <f t="shared" ca="1" si="6"/>
        <v>149676</v>
      </c>
      <c r="X19" s="115">
        <f ca="1">IFERROR(('Main Tab'!$D$10-W19)/'Main Tab'!$D$10,1)</f>
        <v>0.15726769064456556</v>
      </c>
      <c r="Y19" s="110"/>
      <c r="Z19" s="221">
        <v>4</v>
      </c>
      <c r="AA19" s="49"/>
      <c r="AB19" s="49"/>
      <c r="AC19" s="349"/>
      <c r="AD19" s="104"/>
      <c r="AE19" s="106"/>
      <c r="AF19" s="108"/>
      <c r="AI19" s="83">
        <f t="shared" ca="1" si="15"/>
        <v>43584.499999999985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26</v>
      </c>
      <c r="AQ19" s="81">
        <f t="shared" si="0"/>
        <v>33</v>
      </c>
      <c r="AR19" s="81">
        <f t="shared" si="1"/>
        <v>4430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194</v>
      </c>
      <c r="AX19" s="81">
        <f t="shared" si="3"/>
        <v>225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833</v>
      </c>
      <c r="BC19" s="81">
        <f t="shared" si="5"/>
        <v>225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43584.54166666665</v>
      </c>
      <c r="C20" s="205"/>
      <c r="D20" s="349">
        <v>839</v>
      </c>
      <c r="E20" s="51">
        <v>44</v>
      </c>
      <c r="F20" s="349">
        <v>1.8</v>
      </c>
      <c r="G20" s="51">
        <v>201</v>
      </c>
      <c r="H20" s="206">
        <v>227</v>
      </c>
      <c r="I20" s="322"/>
      <c r="J20" s="160"/>
      <c r="K20" s="65"/>
      <c r="L20" s="49"/>
      <c r="M20" s="349"/>
      <c r="N20" s="52"/>
      <c r="O20" s="54">
        <v>4673</v>
      </c>
      <c r="P20" s="349">
        <v>25</v>
      </c>
      <c r="Q20" s="52">
        <v>34</v>
      </c>
      <c r="R20" s="23">
        <f t="shared" si="13"/>
        <v>186</v>
      </c>
      <c r="S20" s="24">
        <f t="shared" si="13"/>
        <v>218</v>
      </c>
      <c r="T20" s="62"/>
      <c r="U20" s="62"/>
      <c r="V20" s="62"/>
      <c r="W20" s="114">
        <f t="shared" ca="1" si="6"/>
        <v>149642</v>
      </c>
      <c r="X20" s="115">
        <f ca="1">IFERROR(('Main Tab'!$D$10-W20)/'Main Tab'!$D$10,1)</f>
        <v>0.15745912346290708</v>
      </c>
      <c r="Y20" s="110"/>
      <c r="Z20" s="221">
        <v>4</v>
      </c>
      <c r="AA20" s="49"/>
      <c r="AB20" s="49"/>
      <c r="AC20" s="349"/>
      <c r="AD20" s="104"/>
      <c r="AE20" s="106"/>
      <c r="AF20" s="108"/>
      <c r="AI20" s="83">
        <f t="shared" ca="1" si="15"/>
        <v>43584.54166666665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25</v>
      </c>
      <c r="AQ20" s="81">
        <f t="shared" si="0"/>
        <v>34</v>
      </c>
      <c r="AR20" s="81">
        <f t="shared" si="1"/>
        <v>4673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201</v>
      </c>
      <c r="AX20" s="81">
        <f t="shared" si="3"/>
        <v>227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839</v>
      </c>
      <c r="BC20" s="81">
        <f t="shared" si="5"/>
        <v>227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43584.583333333314</v>
      </c>
      <c r="C21" s="205"/>
      <c r="D21" s="349">
        <v>840</v>
      </c>
      <c r="E21" s="51">
        <v>44</v>
      </c>
      <c r="F21" s="349">
        <v>1.8</v>
      </c>
      <c r="G21" s="51">
        <v>204</v>
      </c>
      <c r="H21" s="206">
        <v>226</v>
      </c>
      <c r="I21" s="322"/>
      <c r="J21" s="160"/>
      <c r="K21" s="65"/>
      <c r="L21" s="49"/>
      <c r="M21" s="349"/>
      <c r="N21" s="52"/>
      <c r="O21" s="54">
        <v>4610</v>
      </c>
      <c r="P21" s="349">
        <v>23</v>
      </c>
      <c r="Q21" s="52">
        <v>31</v>
      </c>
      <c r="R21" s="23">
        <f t="shared" si="13"/>
        <v>209</v>
      </c>
      <c r="S21" s="24">
        <f t="shared" si="13"/>
        <v>249</v>
      </c>
      <c r="T21" s="62"/>
      <c r="U21" s="62"/>
      <c r="V21" s="62"/>
      <c r="W21" s="114">
        <f t="shared" ca="1" si="6"/>
        <v>149611</v>
      </c>
      <c r="X21" s="115">
        <f ca="1">IFERROR(('Main Tab'!$D$10-W21)/'Main Tab'!$D$10,1)</f>
        <v>0.15763366515021845</v>
      </c>
      <c r="Y21" s="110"/>
      <c r="Z21" s="221">
        <v>4</v>
      </c>
      <c r="AA21" s="49"/>
      <c r="AB21" s="49"/>
      <c r="AC21" s="349"/>
      <c r="AD21" s="104"/>
      <c r="AE21" s="106"/>
      <c r="AF21" s="108"/>
      <c r="AI21" s="83">
        <f t="shared" ca="1" si="15"/>
        <v>43584.583333333314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23</v>
      </c>
      <c r="AQ21" s="81">
        <f t="shared" si="0"/>
        <v>31</v>
      </c>
      <c r="AR21" s="81">
        <f t="shared" si="1"/>
        <v>4610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204</v>
      </c>
      <c r="AX21" s="81">
        <f t="shared" si="3"/>
        <v>226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840</v>
      </c>
      <c r="BC21" s="81">
        <f t="shared" si="5"/>
        <v>226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43584.624999999978</v>
      </c>
      <c r="C22" s="205"/>
      <c r="D22" s="349">
        <v>824</v>
      </c>
      <c r="E22" s="51">
        <v>44</v>
      </c>
      <c r="F22" s="349">
        <v>1.8</v>
      </c>
      <c r="G22" s="51">
        <v>215</v>
      </c>
      <c r="H22" s="206">
        <v>225</v>
      </c>
      <c r="I22" s="322"/>
      <c r="J22" s="160"/>
      <c r="K22" s="65"/>
      <c r="L22" s="49"/>
      <c r="M22" s="349"/>
      <c r="N22" s="52"/>
      <c r="O22" s="54">
        <v>4660</v>
      </c>
      <c r="P22" s="349">
        <v>24</v>
      </c>
      <c r="Q22" s="52">
        <v>32</v>
      </c>
      <c r="R22" s="23">
        <f t="shared" si="13"/>
        <v>233</v>
      </c>
      <c r="S22" s="24">
        <f t="shared" si="13"/>
        <v>281</v>
      </c>
      <c r="T22" s="62"/>
      <c r="U22" s="62"/>
      <c r="V22" s="62"/>
      <c r="W22" s="114">
        <f t="shared" ca="1" si="6"/>
        <v>149579</v>
      </c>
      <c r="X22" s="115">
        <f ca="1">IFERROR(('Main Tab'!$D$10-W22)/'Main Tab'!$D$10,1)</f>
        <v>0.1578138372145399</v>
      </c>
      <c r="Y22" s="110"/>
      <c r="Z22" s="221">
        <v>5</v>
      </c>
      <c r="AA22" s="49"/>
      <c r="AB22" s="49"/>
      <c r="AC22" s="349"/>
      <c r="AD22" s="104"/>
      <c r="AE22" s="106"/>
      <c r="AF22" s="108"/>
      <c r="AI22" s="83">
        <f t="shared" ca="1" si="15"/>
        <v>43584.624999999978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24</v>
      </c>
      <c r="AQ22" s="81">
        <f t="shared" si="0"/>
        <v>32</v>
      </c>
      <c r="AR22" s="81">
        <f t="shared" si="1"/>
        <v>4660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215</v>
      </c>
      <c r="AX22" s="81">
        <f t="shared" si="3"/>
        <v>225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824</v>
      </c>
      <c r="BC22" s="81">
        <f t="shared" si="5"/>
        <v>225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43584.666666666642</v>
      </c>
      <c r="C23" s="205"/>
      <c r="D23" s="349">
        <v>825</v>
      </c>
      <c r="E23" s="51">
        <v>44</v>
      </c>
      <c r="F23" s="349">
        <v>1.8</v>
      </c>
      <c r="G23" s="51">
        <v>224</v>
      </c>
      <c r="H23" s="206">
        <v>223</v>
      </c>
      <c r="I23" s="322"/>
      <c r="J23" s="160"/>
      <c r="K23" s="65"/>
      <c r="L23" s="49"/>
      <c r="M23" s="349"/>
      <c r="N23" s="52"/>
      <c r="O23" s="54">
        <v>4790</v>
      </c>
      <c r="P23" s="349">
        <v>25</v>
      </c>
      <c r="Q23" s="52">
        <v>33</v>
      </c>
      <c r="R23" s="23">
        <f t="shared" si="13"/>
        <v>258</v>
      </c>
      <c r="S23" s="24">
        <f t="shared" si="13"/>
        <v>314</v>
      </c>
      <c r="T23" s="62"/>
      <c r="U23" s="62"/>
      <c r="V23" s="62"/>
      <c r="W23" s="114">
        <f t="shared" ca="1" si="6"/>
        <v>149546</v>
      </c>
      <c r="X23" s="115">
        <f ca="1">IFERROR(('Main Tab'!$D$10-W23)/'Main Tab'!$D$10,1)</f>
        <v>0.15799963965587135</v>
      </c>
      <c r="Y23" s="110"/>
      <c r="Z23" s="221">
        <v>5</v>
      </c>
      <c r="AA23" s="49"/>
      <c r="AB23" s="49"/>
      <c r="AC23" s="349"/>
      <c r="AD23" s="104"/>
      <c r="AE23" s="106"/>
      <c r="AF23" s="108"/>
      <c r="AI23" s="83">
        <f t="shared" ca="1" si="15"/>
        <v>43584.666666666642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25</v>
      </c>
      <c r="AQ23" s="81">
        <f t="shared" si="0"/>
        <v>33</v>
      </c>
      <c r="AR23" s="81">
        <f t="shared" si="1"/>
        <v>4790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224</v>
      </c>
      <c r="AX23" s="81">
        <f t="shared" si="3"/>
        <v>223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825</v>
      </c>
      <c r="BC23" s="81">
        <f t="shared" si="5"/>
        <v>223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43584.708333333307</v>
      </c>
      <c r="C24" s="205"/>
      <c r="D24" s="349">
        <v>815</v>
      </c>
      <c r="E24" s="51">
        <v>44</v>
      </c>
      <c r="F24" s="349">
        <v>1.8</v>
      </c>
      <c r="G24" s="51">
        <v>221</v>
      </c>
      <c r="H24" s="206">
        <v>226</v>
      </c>
      <c r="I24" s="322"/>
      <c r="J24" s="160"/>
      <c r="K24" s="65"/>
      <c r="L24" s="49"/>
      <c r="M24" s="349"/>
      <c r="N24" s="52"/>
      <c r="O24" s="54">
        <v>4815</v>
      </c>
      <c r="P24" s="349">
        <v>24</v>
      </c>
      <c r="Q24" s="52">
        <v>30</v>
      </c>
      <c r="R24" s="23">
        <f t="shared" si="13"/>
        <v>282</v>
      </c>
      <c r="S24" s="24">
        <f t="shared" si="13"/>
        <v>344</v>
      </c>
      <c r="T24" s="62"/>
      <c r="U24" s="62"/>
      <c r="V24" s="62"/>
      <c r="W24" s="114">
        <f t="shared" ca="1" si="6"/>
        <v>149516</v>
      </c>
      <c r="X24" s="115">
        <f ca="1">IFERROR(('Main Tab'!$D$10-W24)/'Main Tab'!$D$10,1)</f>
        <v>0.15816855096617269</v>
      </c>
      <c r="Y24" s="110"/>
      <c r="Z24" s="221">
        <v>5</v>
      </c>
      <c r="AA24" s="49"/>
      <c r="AB24" s="49"/>
      <c r="AC24" s="349"/>
      <c r="AD24" s="104"/>
      <c r="AE24" s="106"/>
      <c r="AF24" s="108"/>
      <c r="AI24" s="83">
        <f t="shared" ca="1" si="15"/>
        <v>43584.708333333307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24</v>
      </c>
      <c r="AQ24" s="81">
        <f t="shared" si="0"/>
        <v>30</v>
      </c>
      <c r="AR24" s="81">
        <f t="shared" si="1"/>
        <v>4815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221</v>
      </c>
      <c r="AX24" s="81">
        <f t="shared" si="3"/>
        <v>226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815</v>
      </c>
      <c r="BC24" s="81">
        <f t="shared" si="5"/>
        <v>226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43584.749999999971</v>
      </c>
      <c r="C25" s="205"/>
      <c r="D25" s="349">
        <v>832</v>
      </c>
      <c r="E25" s="51">
        <v>44</v>
      </c>
      <c r="F25" s="349">
        <v>1.8</v>
      </c>
      <c r="G25" s="51">
        <v>224</v>
      </c>
      <c r="H25" s="206">
        <v>219</v>
      </c>
      <c r="I25" s="322"/>
      <c r="J25" s="160"/>
      <c r="K25" s="65"/>
      <c r="L25" s="49"/>
      <c r="M25" s="349"/>
      <c r="N25" s="52"/>
      <c r="O25" s="54">
        <v>4581</v>
      </c>
      <c r="P25" s="349">
        <v>24</v>
      </c>
      <c r="Q25" s="52">
        <v>32</v>
      </c>
      <c r="R25" s="23">
        <f t="shared" si="13"/>
        <v>306</v>
      </c>
      <c r="S25" s="24">
        <f t="shared" si="13"/>
        <v>376</v>
      </c>
      <c r="T25" s="62"/>
      <c r="U25" s="62"/>
      <c r="V25" s="62"/>
      <c r="W25" s="114">
        <f t="shared" ca="1" si="6"/>
        <v>149484</v>
      </c>
      <c r="X25" s="115">
        <f ca="1">IFERROR(('Main Tab'!$D$10-W25)/'Main Tab'!$D$10,1)</f>
        <v>0.15834872303049413</v>
      </c>
      <c r="Y25" s="110"/>
      <c r="Z25" s="221">
        <v>5</v>
      </c>
      <c r="AA25" s="49"/>
      <c r="AB25" s="49"/>
      <c r="AC25" s="349"/>
      <c r="AD25" s="104"/>
      <c r="AE25" s="106"/>
      <c r="AF25" s="108"/>
      <c r="AI25" s="83">
        <f t="shared" ca="1" si="15"/>
        <v>43584.749999999971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24</v>
      </c>
      <c r="AQ25" s="81">
        <f t="shared" si="0"/>
        <v>32</v>
      </c>
      <c r="AR25" s="81">
        <f t="shared" si="1"/>
        <v>4581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224</v>
      </c>
      <c r="AX25" s="81">
        <f t="shared" si="3"/>
        <v>219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832</v>
      </c>
      <c r="BC25" s="81">
        <f t="shared" si="5"/>
        <v>219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43584.791666666635</v>
      </c>
      <c r="C26" s="205"/>
      <c r="D26" s="349">
        <v>836</v>
      </c>
      <c r="E26" s="51">
        <v>44</v>
      </c>
      <c r="F26" s="349">
        <v>1.8</v>
      </c>
      <c r="G26" s="51">
        <v>220</v>
      </c>
      <c r="H26" s="206">
        <v>219</v>
      </c>
      <c r="I26" s="322"/>
      <c r="J26" s="160"/>
      <c r="K26" s="65"/>
      <c r="L26" s="49"/>
      <c r="M26" s="349"/>
      <c r="N26" s="52"/>
      <c r="O26" s="54">
        <v>4510</v>
      </c>
      <c r="P26" s="349">
        <v>26</v>
      </c>
      <c r="Q26" s="52">
        <v>30</v>
      </c>
      <c r="R26" s="23">
        <f t="shared" si="13"/>
        <v>332</v>
      </c>
      <c r="S26" s="24">
        <f t="shared" si="13"/>
        <v>406</v>
      </c>
      <c r="T26" s="62"/>
      <c r="U26" s="62"/>
      <c r="V26" s="62"/>
      <c r="W26" s="114">
        <f t="shared" ca="1" si="6"/>
        <v>149454</v>
      </c>
      <c r="X26" s="115">
        <f ca="1">IFERROR(('Main Tab'!$D$10-W26)/'Main Tab'!$D$10,1)</f>
        <v>0.15851763434079547</v>
      </c>
      <c r="Y26" s="110"/>
      <c r="Z26" s="221">
        <v>5</v>
      </c>
      <c r="AA26" s="49"/>
      <c r="AB26" s="49"/>
      <c r="AC26" s="349"/>
      <c r="AD26" s="104"/>
      <c r="AE26" s="106"/>
      <c r="AF26" s="108"/>
      <c r="AI26" s="83">
        <f t="shared" ca="1" si="15"/>
        <v>43584.791666666635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26</v>
      </c>
      <c r="AQ26" s="81">
        <f t="shared" si="0"/>
        <v>30</v>
      </c>
      <c r="AR26" s="81">
        <f t="shared" si="1"/>
        <v>4510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220</v>
      </c>
      <c r="AX26" s="81">
        <f t="shared" si="3"/>
        <v>219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836</v>
      </c>
      <c r="BC26" s="81">
        <f t="shared" si="5"/>
        <v>219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43584.833333333299</v>
      </c>
      <c r="C27" s="205"/>
      <c r="D27" s="349">
        <v>833</v>
      </c>
      <c r="E27" s="51">
        <v>44</v>
      </c>
      <c r="F27" s="349">
        <v>1.8</v>
      </c>
      <c r="G27" s="51">
        <v>246</v>
      </c>
      <c r="H27" s="206">
        <v>217</v>
      </c>
      <c r="I27" s="322"/>
      <c r="J27" s="160"/>
      <c r="K27" s="65"/>
      <c r="L27" s="49"/>
      <c r="M27" s="349"/>
      <c r="N27" s="52"/>
      <c r="O27" s="54">
        <v>4942</v>
      </c>
      <c r="P27" s="349">
        <v>24</v>
      </c>
      <c r="Q27" s="52">
        <v>30</v>
      </c>
      <c r="R27" s="23">
        <f t="shared" si="13"/>
        <v>356</v>
      </c>
      <c r="S27" s="24">
        <f t="shared" si="13"/>
        <v>436</v>
      </c>
      <c r="T27" s="62"/>
      <c r="U27" s="62"/>
      <c r="V27" s="62"/>
      <c r="W27" s="114">
        <f t="shared" ca="1" si="6"/>
        <v>149424</v>
      </c>
      <c r="X27" s="115">
        <f ca="1">IFERROR(('Main Tab'!$D$10-W27)/'Main Tab'!$D$10,1)</f>
        <v>0.1586865456510968</v>
      </c>
      <c r="Y27" s="110"/>
      <c r="Z27" s="221">
        <v>5</v>
      </c>
      <c r="AA27" s="49"/>
      <c r="AB27" s="49"/>
      <c r="AC27" s="349"/>
      <c r="AD27" s="104"/>
      <c r="AE27" s="106"/>
      <c r="AF27" s="108"/>
      <c r="AI27" s="83">
        <f t="shared" ca="1" si="15"/>
        <v>43584.833333333299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24</v>
      </c>
      <c r="AQ27" s="81">
        <f t="shared" si="0"/>
        <v>30</v>
      </c>
      <c r="AR27" s="81">
        <f t="shared" si="1"/>
        <v>4942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246</v>
      </c>
      <c r="AX27" s="81">
        <f t="shared" si="3"/>
        <v>217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833</v>
      </c>
      <c r="BC27" s="81">
        <f t="shared" si="5"/>
        <v>217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43584.874999999964</v>
      </c>
      <c r="C28" s="205"/>
      <c r="D28" s="349">
        <v>831</v>
      </c>
      <c r="E28" s="51">
        <v>44</v>
      </c>
      <c r="F28" s="349">
        <v>1.8</v>
      </c>
      <c r="G28" s="51">
        <v>238</v>
      </c>
      <c r="H28" s="206">
        <v>217</v>
      </c>
      <c r="I28" s="322"/>
      <c r="J28" s="160"/>
      <c r="K28" s="65"/>
      <c r="L28" s="49"/>
      <c r="M28" s="349"/>
      <c r="N28" s="52"/>
      <c r="O28" s="54">
        <v>4871</v>
      </c>
      <c r="P28" s="349">
        <v>28</v>
      </c>
      <c r="Q28" s="52">
        <v>34</v>
      </c>
      <c r="R28" s="23">
        <f t="shared" si="13"/>
        <v>384</v>
      </c>
      <c r="S28" s="24">
        <f t="shared" si="13"/>
        <v>470</v>
      </c>
      <c r="T28" s="62"/>
      <c r="U28" s="62"/>
      <c r="V28" s="62"/>
      <c r="W28" s="114">
        <f t="shared" ca="1" si="6"/>
        <v>149390</v>
      </c>
      <c r="X28" s="115">
        <f ca="1">IFERROR(('Main Tab'!$D$10-W28)/'Main Tab'!$D$10,1)</f>
        <v>0.15887797846943832</v>
      </c>
      <c r="Y28" s="110"/>
      <c r="Z28" s="221">
        <v>5</v>
      </c>
      <c r="AA28" s="49"/>
      <c r="AB28" s="49"/>
      <c r="AC28" s="349"/>
      <c r="AD28" s="104"/>
      <c r="AE28" s="106"/>
      <c r="AF28" s="108"/>
      <c r="AI28" s="83">
        <f t="shared" ca="1" si="15"/>
        <v>43584.874999999964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28</v>
      </c>
      <c r="AQ28" s="81">
        <f t="shared" si="0"/>
        <v>34</v>
      </c>
      <c r="AR28" s="81">
        <f t="shared" si="1"/>
        <v>4871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238</v>
      </c>
      <c r="AX28" s="81">
        <f t="shared" si="3"/>
        <v>217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831</v>
      </c>
      <c r="BC28" s="81">
        <f t="shared" si="5"/>
        <v>217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43584.916666666628</v>
      </c>
      <c r="C29" s="205"/>
      <c r="D29" s="349">
        <v>823</v>
      </c>
      <c r="E29" s="51">
        <v>44</v>
      </c>
      <c r="F29" s="349">
        <v>1.8</v>
      </c>
      <c r="G29" s="51">
        <v>272</v>
      </c>
      <c r="H29" s="206">
        <v>217</v>
      </c>
      <c r="I29" s="322"/>
      <c r="J29" s="160"/>
      <c r="K29" s="65"/>
      <c r="L29" s="49"/>
      <c r="M29" s="349"/>
      <c r="N29" s="52"/>
      <c r="O29" s="54">
        <v>5165</v>
      </c>
      <c r="P29" s="349">
        <v>24</v>
      </c>
      <c r="Q29" s="52">
        <v>30</v>
      </c>
      <c r="R29" s="23">
        <f t="shared" si="13"/>
        <v>408</v>
      </c>
      <c r="S29" s="24">
        <f t="shared" si="13"/>
        <v>500</v>
      </c>
      <c r="T29" s="62"/>
      <c r="U29" s="62"/>
      <c r="V29" s="62"/>
      <c r="W29" s="114">
        <f t="shared" ca="1" si="6"/>
        <v>149360</v>
      </c>
      <c r="X29" s="115">
        <f ca="1">IFERROR(('Main Tab'!$D$10-W29)/'Main Tab'!$D$10,1)</f>
        <v>0.15904688977973966</v>
      </c>
      <c r="Y29" s="110"/>
      <c r="Z29" s="221">
        <v>5</v>
      </c>
      <c r="AA29" s="49"/>
      <c r="AB29" s="49"/>
      <c r="AC29" s="349"/>
      <c r="AD29" s="104"/>
      <c r="AE29" s="106"/>
      <c r="AF29" s="108"/>
      <c r="AI29" s="83">
        <f t="shared" ca="1" si="15"/>
        <v>43584.916666666628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24</v>
      </c>
      <c r="AQ29" s="81">
        <f t="shared" si="0"/>
        <v>30</v>
      </c>
      <c r="AR29" s="81">
        <f t="shared" si="1"/>
        <v>5165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272</v>
      </c>
      <c r="AX29" s="81">
        <f t="shared" si="3"/>
        <v>217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823</v>
      </c>
      <c r="BC29" s="81">
        <f t="shared" si="5"/>
        <v>217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43584.958333333292</v>
      </c>
      <c r="C30" s="205"/>
      <c r="D30" s="349">
        <v>818</v>
      </c>
      <c r="E30" s="51">
        <v>44</v>
      </c>
      <c r="F30" s="349">
        <v>1.8</v>
      </c>
      <c r="G30" s="51">
        <v>254</v>
      </c>
      <c r="H30" s="206">
        <v>217</v>
      </c>
      <c r="I30" s="322"/>
      <c r="J30" s="160"/>
      <c r="K30" s="65"/>
      <c r="L30" s="49"/>
      <c r="M30" s="349"/>
      <c r="N30" s="52"/>
      <c r="O30" s="54">
        <v>5083</v>
      </c>
      <c r="P30" s="349">
        <v>26</v>
      </c>
      <c r="Q30" s="52">
        <v>34</v>
      </c>
      <c r="R30" s="23">
        <f t="shared" si="13"/>
        <v>434</v>
      </c>
      <c r="S30" s="24">
        <f t="shared" si="13"/>
        <v>534</v>
      </c>
      <c r="T30" s="62"/>
      <c r="U30" s="62"/>
      <c r="V30" s="62"/>
      <c r="W30" s="114">
        <f t="shared" ca="1" si="6"/>
        <v>149326</v>
      </c>
      <c r="X30" s="115">
        <f ca="1">IFERROR(('Main Tab'!$D$10-W30)/'Main Tab'!$D$10,1)</f>
        <v>0.15923832259808116</v>
      </c>
      <c r="Y30" s="110"/>
      <c r="Z30" s="221">
        <v>5</v>
      </c>
      <c r="AA30" s="49">
        <v>8156501</v>
      </c>
      <c r="AB30" s="49" t="s">
        <v>170</v>
      </c>
      <c r="AC30" s="349">
        <v>185.64</v>
      </c>
      <c r="AD30" s="104" t="s">
        <v>171</v>
      </c>
      <c r="AE30" s="106">
        <v>46.7</v>
      </c>
      <c r="AF30" s="108">
        <v>3.0000000000000001E-3</v>
      </c>
      <c r="AI30" s="83">
        <f t="shared" ca="1" si="15"/>
        <v>43584.958333333292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26</v>
      </c>
      <c r="AQ30" s="81">
        <f t="shared" si="0"/>
        <v>34</v>
      </c>
      <c r="AR30" s="81">
        <f t="shared" si="1"/>
        <v>5083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254</v>
      </c>
      <c r="AX30" s="81">
        <f t="shared" si="3"/>
        <v>217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818</v>
      </c>
      <c r="BC30" s="81">
        <f t="shared" si="5"/>
        <v>217</v>
      </c>
      <c r="BD30" s="81">
        <f t="shared" si="10"/>
        <v>3.0000000000000001E-3</v>
      </c>
      <c r="BE30" s="81">
        <f t="shared" si="11"/>
        <v>46.7</v>
      </c>
      <c r="BF30" s="84" t="str">
        <f t="shared" si="12"/>
        <v>Ticket No: 8156501 185.64 bbls sold</v>
      </c>
    </row>
    <row r="31" spans="2:58" x14ac:dyDescent="0.25">
      <c r="B31" s="189">
        <f t="shared" ca="1" si="14"/>
        <v>43584.999999999956</v>
      </c>
      <c r="C31" s="205"/>
      <c r="D31" s="349">
        <v>810</v>
      </c>
      <c r="E31" s="51">
        <v>44</v>
      </c>
      <c r="F31" s="349">
        <v>1.8</v>
      </c>
      <c r="G31" s="51">
        <v>248</v>
      </c>
      <c r="H31" s="206">
        <v>216</v>
      </c>
      <c r="I31" s="322"/>
      <c r="J31" s="160"/>
      <c r="K31" s="65"/>
      <c r="L31" s="49"/>
      <c r="M31" s="349"/>
      <c r="N31" s="52"/>
      <c r="O31" s="54">
        <v>4913</v>
      </c>
      <c r="P31" s="349">
        <v>24</v>
      </c>
      <c r="Q31" s="52">
        <v>32</v>
      </c>
      <c r="R31" s="23">
        <f t="shared" si="13"/>
        <v>458</v>
      </c>
      <c r="S31" s="24">
        <f t="shared" si="13"/>
        <v>566</v>
      </c>
      <c r="T31" s="62"/>
      <c r="U31" s="62"/>
      <c r="V31" s="62"/>
      <c r="W31" s="114">
        <f t="shared" ca="1" si="6"/>
        <v>149294</v>
      </c>
      <c r="X31" s="115">
        <f ca="1">IFERROR(('Main Tab'!$D$10-W31)/'Main Tab'!$D$10,1)</f>
        <v>0.1594184946624026</v>
      </c>
      <c r="Y31" s="110"/>
      <c r="Z31" s="221">
        <v>5</v>
      </c>
      <c r="AA31" s="49"/>
      <c r="AB31" s="49"/>
      <c r="AC31" s="349"/>
      <c r="AD31" s="104"/>
      <c r="AE31" s="106"/>
      <c r="AF31" s="108"/>
      <c r="AI31" s="83">
        <f t="shared" ca="1" si="15"/>
        <v>43584.999999999956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24</v>
      </c>
      <c r="AQ31" s="81">
        <f t="shared" si="0"/>
        <v>32</v>
      </c>
      <c r="AR31" s="81">
        <f t="shared" si="1"/>
        <v>4913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248</v>
      </c>
      <c r="AX31" s="81">
        <f t="shared" si="3"/>
        <v>216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810</v>
      </c>
      <c r="BC31" s="81">
        <f t="shared" si="5"/>
        <v>216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43585.041666666621</v>
      </c>
      <c r="C32" s="205"/>
      <c r="D32" s="349">
        <v>800</v>
      </c>
      <c r="E32" s="51">
        <v>44</v>
      </c>
      <c r="F32" s="349">
        <v>1.8</v>
      </c>
      <c r="G32" s="51">
        <v>250</v>
      </c>
      <c r="H32" s="206">
        <v>216</v>
      </c>
      <c r="I32" s="322"/>
      <c r="J32" s="160"/>
      <c r="K32" s="65"/>
      <c r="L32" s="49"/>
      <c r="M32" s="349"/>
      <c r="N32" s="52"/>
      <c r="O32" s="54">
        <v>5011</v>
      </c>
      <c r="P32" s="349">
        <v>25</v>
      </c>
      <c r="Q32" s="52">
        <v>33</v>
      </c>
      <c r="R32" s="23">
        <f t="shared" ref="R32:S37" si="16">P32+R31</f>
        <v>483</v>
      </c>
      <c r="S32" s="24">
        <f t="shared" si="16"/>
        <v>599</v>
      </c>
      <c r="T32" s="62"/>
      <c r="U32" s="62"/>
      <c r="V32" s="62"/>
      <c r="W32" s="114">
        <f t="shared" ca="1" si="6"/>
        <v>149261</v>
      </c>
      <c r="X32" s="115">
        <f ca="1">IFERROR(('Main Tab'!$D$10-W32)/'Main Tab'!$D$10,1)</f>
        <v>0.15960429710373406</v>
      </c>
      <c r="Y32" s="110"/>
      <c r="Z32" s="221">
        <v>5</v>
      </c>
      <c r="AA32" s="49"/>
      <c r="AB32" s="49"/>
      <c r="AC32" s="349"/>
      <c r="AD32" s="104"/>
      <c r="AE32" s="106"/>
      <c r="AF32" s="108"/>
      <c r="AI32" s="83">
        <f t="shared" ca="1" si="15"/>
        <v>43585.041666666621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25</v>
      </c>
      <c r="AQ32" s="81">
        <f t="shared" si="0"/>
        <v>33</v>
      </c>
      <c r="AR32" s="81">
        <f t="shared" si="1"/>
        <v>5011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250</v>
      </c>
      <c r="AX32" s="81">
        <f t="shared" si="3"/>
        <v>216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800</v>
      </c>
      <c r="BC32" s="81">
        <f t="shared" si="5"/>
        <v>216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43585.083333333285</v>
      </c>
      <c r="C33" s="205"/>
      <c r="D33" s="349">
        <v>801</v>
      </c>
      <c r="E33" s="51">
        <v>44</v>
      </c>
      <c r="F33" s="349">
        <v>1.8</v>
      </c>
      <c r="G33" s="51">
        <v>248</v>
      </c>
      <c r="H33" s="206">
        <v>215</v>
      </c>
      <c r="I33" s="322"/>
      <c r="J33" s="160"/>
      <c r="K33" s="65"/>
      <c r="L33" s="49"/>
      <c r="M33" s="349"/>
      <c r="N33" s="52"/>
      <c r="O33" s="54">
        <v>4876</v>
      </c>
      <c r="P33" s="349">
        <v>26</v>
      </c>
      <c r="Q33" s="52">
        <v>30</v>
      </c>
      <c r="R33" s="23">
        <f t="shared" si="16"/>
        <v>509</v>
      </c>
      <c r="S33" s="24">
        <f t="shared" si="16"/>
        <v>629</v>
      </c>
      <c r="T33" s="62"/>
      <c r="U33" s="62"/>
      <c r="V33" s="62"/>
      <c r="W33" s="114">
        <f t="shared" ca="1" si="6"/>
        <v>149231</v>
      </c>
      <c r="X33" s="115">
        <f ca="1">IFERROR(('Main Tab'!$D$10-W33)/'Main Tab'!$D$10,1)</f>
        <v>0.15977320841403542</v>
      </c>
      <c r="Y33" s="110"/>
      <c r="Z33" s="221">
        <v>5</v>
      </c>
      <c r="AA33" s="49"/>
      <c r="AB33" s="49"/>
      <c r="AC33" s="349"/>
      <c r="AD33" s="104"/>
      <c r="AE33" s="106"/>
      <c r="AF33" s="108"/>
      <c r="AI33" s="83">
        <f t="shared" ca="1" si="15"/>
        <v>43585.083333333285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26</v>
      </c>
      <c r="AQ33" s="81">
        <f t="shared" si="0"/>
        <v>30</v>
      </c>
      <c r="AR33" s="81">
        <f t="shared" si="1"/>
        <v>4876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248</v>
      </c>
      <c r="AX33" s="81">
        <f t="shared" si="3"/>
        <v>215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801</v>
      </c>
      <c r="BC33" s="81">
        <f t="shared" si="5"/>
        <v>215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43585.124999999949</v>
      </c>
      <c r="C34" s="205"/>
      <c r="D34" s="349">
        <v>803</v>
      </c>
      <c r="E34" s="51">
        <v>44</v>
      </c>
      <c r="F34" s="349">
        <v>1.8</v>
      </c>
      <c r="G34" s="51">
        <v>251</v>
      </c>
      <c r="H34" s="206">
        <v>215</v>
      </c>
      <c r="I34" s="322"/>
      <c r="J34" s="160"/>
      <c r="K34" s="65"/>
      <c r="L34" s="49"/>
      <c r="M34" s="349"/>
      <c r="N34" s="52"/>
      <c r="O34" s="54">
        <v>4910</v>
      </c>
      <c r="P34" s="349">
        <v>27</v>
      </c>
      <c r="Q34" s="52">
        <v>32</v>
      </c>
      <c r="R34" s="23">
        <f t="shared" si="16"/>
        <v>536</v>
      </c>
      <c r="S34" s="24">
        <f t="shared" si="16"/>
        <v>661</v>
      </c>
      <c r="T34" s="62"/>
      <c r="U34" s="62"/>
      <c r="V34" s="62"/>
      <c r="W34" s="114">
        <f t="shared" ca="1" si="6"/>
        <v>149199</v>
      </c>
      <c r="X34" s="115">
        <f ca="1">IFERROR(('Main Tab'!$D$10-W34)/'Main Tab'!$D$10,1)</f>
        <v>0.15995338047835683</v>
      </c>
      <c r="Y34" s="110" t="s">
        <v>302</v>
      </c>
      <c r="Z34" s="221">
        <v>5</v>
      </c>
      <c r="AA34" s="49"/>
      <c r="AB34" s="49"/>
      <c r="AC34" s="349"/>
      <c r="AD34" s="104"/>
      <c r="AE34" s="106"/>
      <c r="AF34" s="108"/>
      <c r="AI34" s="83">
        <f t="shared" ca="1" si="15"/>
        <v>43585.124999999949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ACC-60</v>
      </c>
      <c r="AP34" s="81">
        <f t="shared" si="0"/>
        <v>27</v>
      </c>
      <c r="AQ34" s="81">
        <f t="shared" si="0"/>
        <v>32</v>
      </c>
      <c r="AR34" s="81">
        <f t="shared" si="1"/>
        <v>4910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251</v>
      </c>
      <c r="AX34" s="81">
        <f t="shared" si="3"/>
        <v>215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803</v>
      </c>
      <c r="BC34" s="81">
        <f t="shared" si="5"/>
        <v>215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43585.166666666613</v>
      </c>
      <c r="C35" s="205"/>
      <c r="D35" s="349">
        <v>801</v>
      </c>
      <c r="E35" s="51">
        <v>44</v>
      </c>
      <c r="F35" s="349">
        <v>1.8</v>
      </c>
      <c r="G35" s="51">
        <v>250</v>
      </c>
      <c r="H35" s="206">
        <v>214</v>
      </c>
      <c r="I35" s="322"/>
      <c r="J35" s="160"/>
      <c r="K35" s="65"/>
      <c r="L35" s="49"/>
      <c r="M35" s="349"/>
      <c r="N35" s="52"/>
      <c r="O35" s="54">
        <v>5023</v>
      </c>
      <c r="P35" s="349">
        <v>26</v>
      </c>
      <c r="Q35" s="52">
        <v>34</v>
      </c>
      <c r="R35" s="23">
        <f t="shared" si="16"/>
        <v>562</v>
      </c>
      <c r="S35" s="24">
        <f t="shared" si="16"/>
        <v>695</v>
      </c>
      <c r="T35" s="62"/>
      <c r="U35" s="62"/>
      <c r="V35" s="62"/>
      <c r="W35" s="114">
        <f t="shared" ca="1" si="6"/>
        <v>149165</v>
      </c>
      <c r="X35" s="115">
        <f ca="1">IFERROR(('Main Tab'!$D$10-W35)/'Main Tab'!$D$10,1)</f>
        <v>0.16014481329669836</v>
      </c>
      <c r="Y35" s="110" t="s">
        <v>299</v>
      </c>
      <c r="Z35" s="221">
        <v>5</v>
      </c>
      <c r="AA35" s="49"/>
      <c r="AB35" s="49"/>
      <c r="AC35" s="349"/>
      <c r="AD35" s="104"/>
      <c r="AE35" s="106"/>
      <c r="AF35" s="108"/>
      <c r="AI35" s="83">
        <f t="shared" ca="1" si="15"/>
        <v>43585.166666666613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0-10"  4BBLS</v>
      </c>
      <c r="AP35" s="81">
        <f t="shared" si="0"/>
        <v>26</v>
      </c>
      <c r="AQ35" s="81">
        <f t="shared" si="0"/>
        <v>34</v>
      </c>
      <c r="AR35" s="81">
        <f t="shared" si="1"/>
        <v>5023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250</v>
      </c>
      <c r="AX35" s="81">
        <f t="shared" si="3"/>
        <v>214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801</v>
      </c>
      <c r="BC35" s="81">
        <f t="shared" si="5"/>
        <v>214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43585.208333333278</v>
      </c>
      <c r="C36" s="205"/>
      <c r="D36" s="349">
        <v>800</v>
      </c>
      <c r="E36" s="349">
        <v>44</v>
      </c>
      <c r="F36" s="349">
        <v>1.8</v>
      </c>
      <c r="G36" s="51">
        <v>258</v>
      </c>
      <c r="H36" s="206">
        <v>214</v>
      </c>
      <c r="I36" s="322"/>
      <c r="J36" s="160"/>
      <c r="K36" s="65"/>
      <c r="L36" s="49"/>
      <c r="M36" s="349"/>
      <c r="N36" s="52"/>
      <c r="O36" s="54">
        <v>5164</v>
      </c>
      <c r="P36" s="349">
        <v>27</v>
      </c>
      <c r="Q36" s="52">
        <v>32</v>
      </c>
      <c r="R36" s="23">
        <f t="shared" si="16"/>
        <v>589</v>
      </c>
      <c r="S36" s="24">
        <f t="shared" si="16"/>
        <v>727</v>
      </c>
      <c r="T36" s="62"/>
      <c r="U36" s="62"/>
      <c r="V36" s="62"/>
      <c r="W36" s="114">
        <f t="shared" ca="1" si="6"/>
        <v>149133</v>
      </c>
      <c r="X36" s="115">
        <f ca="1">IFERROR(('Main Tab'!$D$10-W36)/'Main Tab'!$D$10,1)</f>
        <v>0.16032498536101977</v>
      </c>
      <c r="Y36" s="110" t="s">
        <v>300</v>
      </c>
      <c r="Z36" s="221">
        <v>5</v>
      </c>
      <c r="AA36" s="49"/>
      <c r="AB36" s="49"/>
      <c r="AC36" s="349"/>
      <c r="AD36" s="104"/>
      <c r="AE36" s="106"/>
      <c r="AF36" s="108"/>
      <c r="AI36" s="83">
        <f t="shared" ca="1" si="15"/>
        <v>43585.208333333278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7-6  215.83 BBLS</v>
      </c>
      <c r="AP36" s="81">
        <f t="shared" si="0"/>
        <v>27</v>
      </c>
      <c r="AQ36" s="81">
        <f t="shared" si="0"/>
        <v>32</v>
      </c>
      <c r="AR36" s="81">
        <f t="shared" si="1"/>
        <v>5164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258</v>
      </c>
      <c r="AX36" s="81">
        <f t="shared" si="3"/>
        <v>214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800</v>
      </c>
      <c r="BC36" s="81">
        <f t="shared" si="5"/>
        <v>214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43585.249999999942</v>
      </c>
      <c r="C37" s="207"/>
      <c r="D37" s="208">
        <v>800</v>
      </c>
      <c r="E37" s="209">
        <v>44</v>
      </c>
      <c r="F37" s="208">
        <v>1.8</v>
      </c>
      <c r="G37" s="209">
        <v>244</v>
      </c>
      <c r="H37" s="216">
        <v>212</v>
      </c>
      <c r="I37" s="323"/>
      <c r="J37" s="161"/>
      <c r="K37" s="66"/>
      <c r="L37" s="55"/>
      <c r="M37" s="353"/>
      <c r="N37" s="58"/>
      <c r="O37" s="60">
        <v>5033</v>
      </c>
      <c r="P37" s="353">
        <v>26</v>
      </c>
      <c r="Q37" s="58">
        <v>35</v>
      </c>
      <c r="R37" s="25">
        <f t="shared" si="16"/>
        <v>615</v>
      </c>
      <c r="S37" s="26">
        <f t="shared" si="16"/>
        <v>762</v>
      </c>
      <c r="T37" s="63"/>
      <c r="U37" s="63"/>
      <c r="V37" s="63"/>
      <c r="W37" s="116">
        <f t="shared" ca="1" si="6"/>
        <v>149098</v>
      </c>
      <c r="X37" s="117">
        <f ca="1">IFERROR(('Main Tab'!$D$10-W37)/'Main Tab'!$D$10,1)</f>
        <v>0.16052204855637134</v>
      </c>
      <c r="Y37" s="111" t="s">
        <v>301</v>
      </c>
      <c r="Z37" s="222">
        <v>4</v>
      </c>
      <c r="AA37" s="55"/>
      <c r="AB37" s="55"/>
      <c r="AC37" s="353"/>
      <c r="AD37" s="105"/>
      <c r="AE37" s="107"/>
      <c r="AF37" s="109"/>
      <c r="AI37" s="85">
        <f t="shared" ca="1" si="15"/>
        <v>43585.249999999942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H2O PUMPED= 668</v>
      </c>
      <c r="AP37" s="86">
        <f t="shared" si="0"/>
        <v>26</v>
      </c>
      <c r="AQ37" s="86">
        <f t="shared" si="0"/>
        <v>35</v>
      </c>
      <c r="AR37" s="86">
        <f t="shared" si="1"/>
        <v>5033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244</v>
      </c>
      <c r="AX37" s="86">
        <f t="shared" si="3"/>
        <v>212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800</v>
      </c>
      <c r="BC37" s="86">
        <f t="shared" si="5"/>
        <v>212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Q38" s="360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50" t="s">
        <v>7</v>
      </c>
      <c r="D40" s="350" t="s">
        <v>117</v>
      </c>
      <c r="E40" s="350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52"/>
      <c r="E41" s="352"/>
      <c r="F41" s="622"/>
      <c r="G41" s="622"/>
      <c r="H41" s="623"/>
    </row>
    <row r="42" spans="2:58" x14ac:dyDescent="0.25">
      <c r="B42" s="54"/>
      <c r="C42" s="147"/>
      <c r="D42" s="349"/>
      <c r="E42" s="349"/>
      <c r="F42" s="612"/>
      <c r="G42" s="612"/>
      <c r="H42" s="613"/>
    </row>
    <row r="43" spans="2:58" x14ac:dyDescent="0.25">
      <c r="B43" s="54"/>
      <c r="C43" s="147"/>
      <c r="D43" s="349"/>
      <c r="E43" s="349"/>
      <c r="F43" s="612"/>
      <c r="G43" s="612"/>
      <c r="H43" s="613"/>
    </row>
    <row r="44" spans="2:58" x14ac:dyDescent="0.25">
      <c r="B44" s="54"/>
      <c r="C44" s="147"/>
      <c r="D44" s="349"/>
      <c r="E44" s="349"/>
      <c r="F44" s="612"/>
      <c r="G44" s="612"/>
      <c r="H44" s="613"/>
    </row>
    <row r="45" spans="2:58" x14ac:dyDescent="0.25">
      <c r="B45" s="54"/>
      <c r="C45" s="147"/>
      <c r="D45" s="349"/>
      <c r="E45" s="349"/>
      <c r="F45" s="612"/>
      <c r="G45" s="612"/>
      <c r="H45" s="613"/>
    </row>
    <row r="46" spans="2:58" x14ac:dyDescent="0.25">
      <c r="B46" s="54"/>
      <c r="C46" s="147"/>
      <c r="D46" s="349"/>
      <c r="E46" s="349"/>
      <c r="F46" s="612"/>
      <c r="G46" s="612"/>
      <c r="H46" s="613"/>
    </row>
    <row r="47" spans="2:58" x14ac:dyDescent="0.25">
      <c r="B47" s="54"/>
      <c r="C47" s="147"/>
      <c r="D47" s="349"/>
      <c r="E47" s="349"/>
      <c r="F47" s="612"/>
      <c r="G47" s="612"/>
      <c r="H47" s="613"/>
    </row>
    <row r="48" spans="2:58" x14ac:dyDescent="0.25">
      <c r="B48" s="54"/>
      <c r="C48" s="147"/>
      <c r="D48" s="349"/>
      <c r="E48" s="349"/>
      <c r="F48" s="612"/>
      <c r="G48" s="612"/>
      <c r="H48" s="613"/>
    </row>
    <row r="49" spans="2:8" x14ac:dyDescent="0.25">
      <c r="B49" s="54"/>
      <c r="C49" s="147"/>
      <c r="D49" s="349"/>
      <c r="E49" s="349"/>
      <c r="F49" s="612"/>
      <c r="G49" s="612"/>
      <c r="H49" s="613"/>
    </row>
    <row r="50" spans="2:8" x14ac:dyDescent="0.25">
      <c r="B50" s="54"/>
      <c r="C50" s="147"/>
      <c r="D50" s="349"/>
      <c r="E50" s="349"/>
      <c r="F50" s="612"/>
      <c r="G50" s="612"/>
      <c r="H50" s="613"/>
    </row>
    <row r="51" spans="2:8" x14ac:dyDescent="0.25">
      <c r="B51" s="54"/>
      <c r="C51" s="147"/>
      <c r="D51" s="349"/>
      <c r="E51" s="349"/>
      <c r="F51" s="612"/>
      <c r="G51" s="612"/>
      <c r="H51" s="613"/>
    </row>
    <row r="52" spans="2:8" x14ac:dyDescent="0.25">
      <c r="B52" s="54"/>
      <c r="C52" s="147"/>
      <c r="D52" s="349"/>
      <c r="E52" s="349"/>
      <c r="F52" s="612"/>
      <c r="G52" s="612"/>
      <c r="H52" s="613"/>
    </row>
    <row r="53" spans="2:8" x14ac:dyDescent="0.25">
      <c r="B53" s="54"/>
      <c r="C53" s="147"/>
      <c r="D53" s="349"/>
      <c r="E53" s="349"/>
      <c r="F53" s="612"/>
      <c r="G53" s="612"/>
      <c r="H53" s="613"/>
    </row>
    <row r="54" spans="2:8" x14ac:dyDescent="0.25">
      <c r="B54" s="54"/>
      <c r="C54" s="147"/>
      <c r="D54" s="349"/>
      <c r="E54" s="349"/>
      <c r="F54" s="612"/>
      <c r="G54" s="612"/>
      <c r="H54" s="613"/>
    </row>
    <row r="55" spans="2:8" x14ac:dyDescent="0.25">
      <c r="B55" s="54"/>
      <c r="C55" s="147"/>
      <c r="D55" s="349"/>
      <c r="E55" s="349"/>
      <c r="F55" s="612"/>
      <c r="G55" s="612"/>
      <c r="H55" s="613"/>
    </row>
    <row r="56" spans="2:8" x14ac:dyDescent="0.25">
      <c r="B56" s="54"/>
      <c r="C56" s="147"/>
      <c r="D56" s="349"/>
      <c r="E56" s="349"/>
      <c r="F56" s="612"/>
      <c r="G56" s="612"/>
      <c r="H56" s="613"/>
    </row>
    <row r="57" spans="2:8" x14ac:dyDescent="0.25">
      <c r="B57" s="54"/>
      <c r="C57" s="147"/>
      <c r="D57" s="349"/>
      <c r="E57" s="349"/>
      <c r="F57" s="612"/>
      <c r="G57" s="612"/>
      <c r="H57" s="613"/>
    </row>
    <row r="58" spans="2:8" x14ac:dyDescent="0.25">
      <c r="B58" s="54"/>
      <c r="C58" s="147"/>
      <c r="D58" s="349"/>
      <c r="E58" s="349"/>
      <c r="F58" s="612"/>
      <c r="G58" s="612"/>
      <c r="H58" s="613"/>
    </row>
    <row r="59" spans="2:8" x14ac:dyDescent="0.25">
      <c r="B59" s="54"/>
      <c r="C59" s="147"/>
      <c r="D59" s="349"/>
      <c r="E59" s="349"/>
      <c r="F59" s="612"/>
      <c r="G59" s="612"/>
      <c r="H59" s="613"/>
    </row>
    <row r="60" spans="2:8" x14ac:dyDescent="0.25">
      <c r="B60" s="54"/>
      <c r="C60" s="147"/>
      <c r="D60" s="349"/>
      <c r="E60" s="349"/>
      <c r="F60" s="612"/>
      <c r="G60" s="612"/>
      <c r="H60" s="613"/>
    </row>
    <row r="61" spans="2:8" x14ac:dyDescent="0.25">
      <c r="B61" s="54"/>
      <c r="C61" s="147"/>
      <c r="D61" s="349"/>
      <c r="E61" s="349"/>
      <c r="F61" s="612"/>
      <c r="G61" s="612"/>
      <c r="H61" s="613"/>
    </row>
    <row r="62" spans="2:8" x14ac:dyDescent="0.25">
      <c r="B62" s="54"/>
      <c r="C62" s="147"/>
      <c r="D62" s="349"/>
      <c r="E62" s="349"/>
      <c r="F62" s="612"/>
      <c r="G62" s="612"/>
      <c r="H62" s="613"/>
    </row>
    <row r="63" spans="2:8" x14ac:dyDescent="0.25">
      <c r="B63" s="54"/>
      <c r="C63" s="147"/>
      <c r="D63" s="349"/>
      <c r="E63" s="349"/>
      <c r="F63" s="612"/>
      <c r="G63" s="612"/>
      <c r="H63" s="613"/>
    </row>
    <row r="64" spans="2:8" x14ac:dyDescent="0.25">
      <c r="B64" s="54"/>
      <c r="C64" s="147"/>
      <c r="D64" s="349"/>
      <c r="E64" s="349"/>
      <c r="F64" s="612"/>
      <c r="G64" s="612"/>
      <c r="H64" s="613"/>
    </row>
    <row r="65" spans="2:8" x14ac:dyDescent="0.25">
      <c r="B65" s="54"/>
      <c r="C65" s="147"/>
      <c r="D65" s="349"/>
      <c r="E65" s="349"/>
      <c r="F65" s="612"/>
      <c r="G65" s="612"/>
      <c r="H65" s="613"/>
    </row>
    <row r="66" spans="2:8" x14ac:dyDescent="0.25">
      <c r="B66" s="54"/>
      <c r="C66" s="147"/>
      <c r="D66" s="349"/>
      <c r="E66" s="349"/>
      <c r="F66" s="612"/>
      <c r="G66" s="612"/>
      <c r="H66" s="613"/>
    </row>
    <row r="67" spans="2:8" x14ac:dyDescent="0.25">
      <c r="B67" s="54"/>
      <c r="C67" s="147"/>
      <c r="D67" s="349"/>
      <c r="E67" s="349"/>
      <c r="F67" s="612"/>
      <c r="G67" s="612"/>
      <c r="H67" s="613"/>
    </row>
    <row r="68" spans="2:8" x14ac:dyDescent="0.25">
      <c r="B68" s="54"/>
      <c r="C68" s="147"/>
      <c r="D68" s="349"/>
      <c r="E68" s="349"/>
      <c r="F68" s="612"/>
      <c r="G68" s="612"/>
      <c r="H68" s="613"/>
    </row>
    <row r="69" spans="2:8" x14ac:dyDescent="0.25">
      <c r="B69" s="54"/>
      <c r="C69" s="147"/>
      <c r="D69" s="349"/>
      <c r="E69" s="349"/>
      <c r="F69" s="612"/>
      <c r="G69" s="612"/>
      <c r="H69" s="613"/>
    </row>
    <row r="70" spans="2:8" x14ac:dyDescent="0.25">
      <c r="B70" s="54"/>
      <c r="C70" s="147"/>
      <c r="D70" s="349"/>
      <c r="E70" s="349"/>
      <c r="F70" s="612"/>
      <c r="G70" s="612"/>
      <c r="H70" s="613"/>
    </row>
    <row r="71" spans="2:8" x14ac:dyDescent="0.25">
      <c r="B71" s="54"/>
      <c r="C71" s="147"/>
      <c r="D71" s="349"/>
      <c r="E71" s="349"/>
      <c r="F71" s="612"/>
      <c r="G71" s="612"/>
      <c r="H71" s="613"/>
    </row>
    <row r="72" spans="2:8" x14ac:dyDescent="0.25">
      <c r="B72" s="54"/>
      <c r="C72" s="147"/>
      <c r="D72" s="349"/>
      <c r="E72" s="349"/>
      <c r="F72" s="612"/>
      <c r="G72" s="612"/>
      <c r="H72" s="613"/>
    </row>
    <row r="73" spans="2:8" x14ac:dyDescent="0.25">
      <c r="B73" s="54"/>
      <c r="C73" s="147"/>
      <c r="D73" s="349"/>
      <c r="E73" s="349"/>
      <c r="F73" s="612"/>
      <c r="G73" s="612"/>
      <c r="H73" s="613"/>
    </row>
    <row r="74" spans="2:8" x14ac:dyDescent="0.25">
      <c r="B74" s="54"/>
      <c r="C74" s="147"/>
      <c r="D74" s="349"/>
      <c r="E74" s="349"/>
      <c r="F74" s="612"/>
      <c r="G74" s="612"/>
      <c r="H74" s="613"/>
    </row>
    <row r="75" spans="2:8" x14ac:dyDescent="0.25">
      <c r="B75" s="54"/>
      <c r="C75" s="147"/>
      <c r="D75" s="349"/>
      <c r="E75" s="349"/>
      <c r="F75" s="612"/>
      <c r="G75" s="612"/>
      <c r="H75" s="613"/>
    </row>
    <row r="76" spans="2:8" x14ac:dyDescent="0.25">
      <c r="B76" s="54"/>
      <c r="C76" s="147"/>
      <c r="D76" s="349"/>
      <c r="E76" s="349"/>
      <c r="F76" s="612"/>
      <c r="G76" s="612"/>
      <c r="H76" s="613"/>
    </row>
    <row r="77" spans="2:8" x14ac:dyDescent="0.25">
      <c r="B77" s="54"/>
      <c r="C77" s="147"/>
      <c r="D77" s="349"/>
      <c r="E77" s="349"/>
      <c r="F77" s="612"/>
      <c r="G77" s="612"/>
      <c r="H77" s="613"/>
    </row>
    <row r="78" spans="2:8" x14ac:dyDescent="0.25">
      <c r="B78" s="54"/>
      <c r="C78" s="147"/>
      <c r="D78" s="349"/>
      <c r="E78" s="349"/>
      <c r="F78" s="612"/>
      <c r="G78" s="612"/>
      <c r="H78" s="613"/>
    </row>
    <row r="79" spans="2:8" x14ac:dyDescent="0.25">
      <c r="B79" s="54"/>
      <c r="C79" s="147"/>
      <c r="D79" s="349"/>
      <c r="E79" s="349"/>
      <c r="F79" s="612"/>
      <c r="G79" s="612"/>
      <c r="H79" s="613"/>
    </row>
    <row r="80" spans="2:8" x14ac:dyDescent="0.25">
      <c r="B80" s="54"/>
      <c r="C80" s="147"/>
      <c r="D80" s="349"/>
      <c r="E80" s="349"/>
      <c r="F80" s="612"/>
      <c r="G80" s="612"/>
      <c r="H80" s="613"/>
    </row>
    <row r="81" spans="2:8" x14ac:dyDescent="0.25">
      <c r="B81" s="54"/>
      <c r="C81" s="147"/>
      <c r="D81" s="349"/>
      <c r="E81" s="349"/>
      <c r="F81" s="612"/>
      <c r="G81" s="612"/>
      <c r="H81" s="613"/>
    </row>
    <row r="82" spans="2:8" x14ac:dyDescent="0.25">
      <c r="B82" s="54"/>
      <c r="C82" s="147"/>
      <c r="D82" s="349"/>
      <c r="E82" s="349"/>
      <c r="F82" s="612"/>
      <c r="G82" s="612"/>
      <c r="H82" s="613"/>
    </row>
    <row r="83" spans="2:8" x14ac:dyDescent="0.25">
      <c r="B83" s="54"/>
      <c r="C83" s="147"/>
      <c r="D83" s="349"/>
      <c r="E83" s="349"/>
      <c r="F83" s="612"/>
      <c r="G83" s="612"/>
      <c r="H83" s="613"/>
    </row>
    <row r="84" spans="2:8" x14ac:dyDescent="0.25">
      <c r="B84" s="54"/>
      <c r="C84" s="147"/>
      <c r="D84" s="349"/>
      <c r="E84" s="349"/>
      <c r="F84" s="612"/>
      <c r="G84" s="612"/>
      <c r="H84" s="613"/>
    </row>
    <row r="85" spans="2:8" x14ac:dyDescent="0.25">
      <c r="B85" s="54"/>
      <c r="C85" s="147"/>
      <c r="D85" s="349"/>
      <c r="E85" s="349"/>
      <c r="F85" s="612"/>
      <c r="G85" s="612"/>
      <c r="H85" s="613"/>
    </row>
    <row r="86" spans="2:8" x14ac:dyDescent="0.25">
      <c r="B86" s="54"/>
      <c r="C86" s="147"/>
      <c r="D86" s="349"/>
      <c r="E86" s="349"/>
      <c r="F86" s="612"/>
      <c r="G86" s="612"/>
      <c r="H86" s="613"/>
    </row>
    <row r="87" spans="2:8" x14ac:dyDescent="0.25">
      <c r="B87" s="54"/>
      <c r="C87" s="147"/>
      <c r="D87" s="349"/>
      <c r="E87" s="349"/>
      <c r="F87" s="612"/>
      <c r="G87" s="612"/>
      <c r="H87" s="613"/>
    </row>
    <row r="88" spans="2:8" x14ac:dyDescent="0.25">
      <c r="B88" s="54"/>
      <c r="C88" s="147"/>
      <c r="D88" s="349"/>
      <c r="E88" s="349"/>
      <c r="F88" s="612"/>
      <c r="G88" s="612"/>
      <c r="H88" s="613"/>
    </row>
    <row r="89" spans="2:8" x14ac:dyDescent="0.25">
      <c r="B89" s="54"/>
      <c r="C89" s="147"/>
      <c r="D89" s="349"/>
      <c r="E89" s="349"/>
      <c r="F89" s="612"/>
      <c r="G89" s="612"/>
      <c r="H89" s="613"/>
    </row>
    <row r="90" spans="2:8" x14ac:dyDescent="0.25">
      <c r="B90" s="54"/>
      <c r="C90" s="147"/>
      <c r="D90" s="349"/>
      <c r="E90" s="349"/>
      <c r="F90" s="612"/>
      <c r="G90" s="612"/>
      <c r="H90" s="613"/>
    </row>
    <row r="91" spans="2:8" x14ac:dyDescent="0.25">
      <c r="B91" s="54"/>
      <c r="C91" s="147"/>
      <c r="D91" s="349"/>
      <c r="E91" s="349"/>
      <c r="F91" s="612"/>
      <c r="G91" s="612"/>
      <c r="H91" s="613"/>
    </row>
    <row r="92" spans="2:8" x14ac:dyDescent="0.25">
      <c r="B92" s="54"/>
      <c r="C92" s="147"/>
      <c r="D92" s="349"/>
      <c r="E92" s="349"/>
      <c r="F92" s="612"/>
      <c r="G92" s="612"/>
      <c r="H92" s="613"/>
    </row>
    <row r="93" spans="2:8" x14ac:dyDescent="0.25">
      <c r="B93" s="54"/>
      <c r="C93" s="147"/>
      <c r="D93" s="349"/>
      <c r="E93" s="349"/>
      <c r="F93" s="612"/>
      <c r="G93" s="612"/>
      <c r="H93" s="613"/>
    </row>
    <row r="94" spans="2:8" x14ac:dyDescent="0.25">
      <c r="B94" s="54"/>
      <c r="C94" s="147"/>
      <c r="D94" s="349"/>
      <c r="E94" s="349"/>
      <c r="F94" s="612"/>
      <c r="G94" s="612"/>
      <c r="H94" s="613"/>
    </row>
    <row r="95" spans="2:8" x14ac:dyDescent="0.25">
      <c r="B95" s="54"/>
      <c r="C95" s="147"/>
      <c r="D95" s="349"/>
      <c r="E95" s="349"/>
      <c r="F95" s="612"/>
      <c r="G95" s="612"/>
      <c r="H95" s="613"/>
    </row>
    <row r="96" spans="2:8" x14ac:dyDescent="0.25">
      <c r="B96" s="54"/>
      <c r="C96" s="147"/>
      <c r="D96" s="349"/>
      <c r="E96" s="349"/>
      <c r="F96" s="612"/>
      <c r="G96" s="612"/>
      <c r="H96" s="613"/>
    </row>
    <row r="97" spans="2:8" x14ac:dyDescent="0.25">
      <c r="B97" s="54"/>
      <c r="C97" s="147"/>
      <c r="D97" s="349"/>
      <c r="E97" s="349"/>
      <c r="F97" s="612"/>
      <c r="G97" s="612"/>
      <c r="H97" s="613"/>
    </row>
    <row r="98" spans="2:8" x14ac:dyDescent="0.25">
      <c r="B98" s="54"/>
      <c r="C98" s="147"/>
      <c r="D98" s="349"/>
      <c r="E98" s="349"/>
      <c r="F98" s="612"/>
      <c r="G98" s="612"/>
      <c r="H98" s="613"/>
    </row>
    <row r="99" spans="2:8" x14ac:dyDescent="0.25">
      <c r="B99" s="54"/>
      <c r="C99" s="147"/>
      <c r="D99" s="349"/>
      <c r="E99" s="349"/>
      <c r="F99" s="612"/>
      <c r="G99" s="612"/>
      <c r="H99" s="613"/>
    </row>
    <row r="100" spans="2:8" ht="15.75" thickBot="1" x14ac:dyDescent="0.3">
      <c r="B100" s="60"/>
      <c r="C100" s="148"/>
      <c r="D100" s="353"/>
      <c r="E100" s="353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37" xr:uid="{00000000-0002-0000-1F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9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1"/>
    <pageSetUpPr fitToPage="1"/>
  </sheetPr>
  <dimension ref="B1:BF101"/>
  <sheetViews>
    <sheetView showGridLines="0" topLeftCell="C16" zoomScaleNormal="100" zoomScaleSheetLayoutView="50" workbookViewId="0">
      <selection activeCell="E38" sqref="E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43583</v>
      </c>
      <c r="N5" s="567" t="str">
        <f ca="1">"Oil Sales for "&amp;TEXT(L5,"MM-DD-YY")</f>
        <v>Oil Sales for 04-28-19</v>
      </c>
      <c r="O5" s="568"/>
      <c r="P5" s="96">
        <f>SUM(AC14:AC37)</f>
        <v>793.14</v>
      </c>
      <c r="Q5" s="10"/>
      <c r="R5" s="610" t="str">
        <f ca="1">"Flare Total For "&amp;TEXT(L5,"MM-DD-YY")</f>
        <v>Flare Total For 04-28-19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629</v>
      </c>
      <c r="M6" s="10"/>
      <c r="N6" s="571" t="str">
        <f ca="1">"Gas Sales for "&amp;TEXT(L5,"MM-DD-YY")</f>
        <v>Gas Sales for 04-28-19</v>
      </c>
      <c r="O6" s="572"/>
      <c r="P6" s="132">
        <v>4934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894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42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45" t="s">
        <v>3</v>
      </c>
      <c r="F11" s="345" t="s">
        <v>31</v>
      </c>
      <c r="G11" s="345" t="s">
        <v>32</v>
      </c>
      <c r="H11" s="34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45" t="s">
        <v>40</v>
      </c>
      <c r="N11" s="346" t="s">
        <v>42</v>
      </c>
      <c r="O11" s="38" t="s">
        <v>2</v>
      </c>
      <c r="P11" s="345" t="s">
        <v>6</v>
      </c>
      <c r="Q11" s="34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45" t="s">
        <v>6</v>
      </c>
      <c r="AD11" s="345" t="s">
        <v>102</v>
      </c>
      <c r="AE11" s="345" t="s">
        <v>50</v>
      </c>
      <c r="AF11" s="34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847</v>
      </c>
      <c r="E14" s="196">
        <v>44</v>
      </c>
      <c r="F14" s="196">
        <v>1.8</v>
      </c>
      <c r="G14" s="197">
        <v>201</v>
      </c>
      <c r="H14" s="204">
        <v>215</v>
      </c>
      <c r="I14" s="322"/>
      <c r="J14" s="160"/>
      <c r="K14" s="65"/>
      <c r="L14" s="49"/>
      <c r="M14" s="343"/>
      <c r="N14" s="52"/>
      <c r="O14" s="54">
        <v>4420</v>
      </c>
      <c r="P14" s="343">
        <v>26</v>
      </c>
      <c r="Q14" s="343">
        <v>39</v>
      </c>
      <c r="R14" s="21">
        <f>P14</f>
        <v>26</v>
      </c>
      <c r="S14" s="22">
        <f>Q14</f>
        <v>39</v>
      </c>
      <c r="T14" s="61"/>
      <c r="U14" s="61"/>
      <c r="V14" s="61"/>
      <c r="W14" s="112">
        <f ca="1">INDEX('Daily Totals'!$1:$1048576,MATCH(L5,'Daily Totals'!B:B)-1,17)</f>
        <v>150724</v>
      </c>
      <c r="X14" s="113">
        <f ca="1">IFERROR(('Main Tab'!$D$10-W14)/'Main Tab'!$D$10,1)</f>
        <v>0.15136705553803884</v>
      </c>
      <c r="Y14" s="218"/>
      <c r="Z14" s="220">
        <v>4</v>
      </c>
      <c r="AA14" s="49">
        <v>8123601</v>
      </c>
      <c r="AB14" s="49" t="s">
        <v>170</v>
      </c>
      <c r="AC14" s="343">
        <v>196.73</v>
      </c>
      <c r="AD14" s="104" t="s">
        <v>171</v>
      </c>
      <c r="AE14" s="106">
        <v>48</v>
      </c>
      <c r="AF14" s="108">
        <v>1E-3</v>
      </c>
      <c r="AI14" s="83">
        <f ca="1">$L$5+B14</f>
        <v>43583.291666666664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26</v>
      </c>
      <c r="AQ14" s="81">
        <f t="shared" si="0"/>
        <v>39</v>
      </c>
      <c r="AR14" s="81">
        <f t="shared" ref="AR14:AR37" si="1">IF(O14="","",O14)</f>
        <v>4420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201</v>
      </c>
      <c r="AX14" s="81">
        <f t="shared" si="3"/>
        <v>215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847</v>
      </c>
      <c r="BC14" s="81">
        <f t="shared" ref="BC14:BC37" si="5">IF(H14="","",H14)</f>
        <v>215</v>
      </c>
      <c r="BD14" s="81">
        <f>IF(AF14="","",AF14)</f>
        <v>1E-3</v>
      </c>
      <c r="BE14" s="81">
        <f>IF(AE14="","",AE14)</f>
        <v>48</v>
      </c>
      <c r="BF14" s="84" t="str">
        <f>IF(AA14&amp;AC14="","","Ticket No: "&amp;AA14&amp;" " &amp;AC14 &amp; " bbls sold")</f>
        <v>Ticket No: 8123601 196.73 bbls sold</v>
      </c>
    </row>
    <row r="15" spans="2:58" x14ac:dyDescent="0.25">
      <c r="B15" s="189">
        <f ca="1">+B14+$L$5+TIME(1,0,0)</f>
        <v>43583.333333333328</v>
      </c>
      <c r="C15" s="205"/>
      <c r="D15" s="343">
        <v>839</v>
      </c>
      <c r="E15" s="343">
        <v>44</v>
      </c>
      <c r="F15" s="343">
        <v>1.8</v>
      </c>
      <c r="G15" s="51">
        <v>175</v>
      </c>
      <c r="H15" s="206">
        <v>216</v>
      </c>
      <c r="I15" s="322"/>
      <c r="J15" s="160"/>
      <c r="K15" s="65"/>
      <c r="L15" s="49"/>
      <c r="M15" s="343"/>
      <c r="N15" s="52"/>
      <c r="O15" s="54">
        <v>4289</v>
      </c>
      <c r="P15" s="343">
        <v>25</v>
      </c>
      <c r="Q15" s="52">
        <v>38</v>
      </c>
      <c r="R15" s="23">
        <f>P15+R14</f>
        <v>51</v>
      </c>
      <c r="S15" s="24">
        <f>Q15+S14</f>
        <v>77</v>
      </c>
      <c r="T15" s="62"/>
      <c r="U15" s="62"/>
      <c r="V15" s="62"/>
      <c r="W15" s="114">
        <f t="shared" ref="W15:W37" ca="1" si="6">W14-Q15</f>
        <v>150686</v>
      </c>
      <c r="X15" s="115">
        <f ca="1">IFERROR(('Main Tab'!$D$10-W15)/'Main Tab'!$D$10,1)</f>
        <v>0.15158100986442052</v>
      </c>
      <c r="Y15" s="110"/>
      <c r="Z15" s="221">
        <v>4</v>
      </c>
      <c r="AA15" s="49"/>
      <c r="AB15" s="49"/>
      <c r="AC15" s="343"/>
      <c r="AD15" s="104"/>
      <c r="AE15" s="106"/>
      <c r="AF15" s="108"/>
      <c r="AI15" s="83">
        <f ca="1">B15</f>
        <v>43583.333333333328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25</v>
      </c>
      <c r="AQ15" s="81">
        <f t="shared" si="0"/>
        <v>38</v>
      </c>
      <c r="AR15" s="81">
        <f t="shared" si="1"/>
        <v>4289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175</v>
      </c>
      <c r="AX15" s="81">
        <f t="shared" si="3"/>
        <v>216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839</v>
      </c>
      <c r="BC15" s="81">
        <f t="shared" si="5"/>
        <v>216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43583.374999999993</v>
      </c>
      <c r="C16" s="205"/>
      <c r="D16" s="343">
        <v>838</v>
      </c>
      <c r="E16" s="343">
        <v>44</v>
      </c>
      <c r="F16" s="343">
        <v>1.8</v>
      </c>
      <c r="G16" s="51">
        <v>171</v>
      </c>
      <c r="H16" s="206">
        <v>213</v>
      </c>
      <c r="I16" s="322"/>
      <c r="J16" s="160"/>
      <c r="K16" s="65"/>
      <c r="L16" s="49"/>
      <c r="M16" s="343"/>
      <c r="N16" s="52"/>
      <c r="O16" s="54">
        <v>4151</v>
      </c>
      <c r="P16" s="343">
        <v>27</v>
      </c>
      <c r="Q16" s="52">
        <v>37</v>
      </c>
      <c r="R16" s="23">
        <f t="shared" ref="R16:S31" si="13">P16+R15</f>
        <v>78</v>
      </c>
      <c r="S16" s="24">
        <f t="shared" si="13"/>
        <v>114</v>
      </c>
      <c r="T16" s="62"/>
      <c r="U16" s="62"/>
      <c r="V16" s="62"/>
      <c r="W16" s="114">
        <f t="shared" ca="1" si="6"/>
        <v>150649</v>
      </c>
      <c r="X16" s="115">
        <f ca="1">IFERROR(('Main Tab'!$D$10-W16)/'Main Tab'!$D$10,1)</f>
        <v>0.15178933381379217</v>
      </c>
      <c r="Y16" s="110"/>
      <c r="Z16" s="221">
        <v>4</v>
      </c>
      <c r="AA16" s="49"/>
      <c r="AB16" s="49"/>
      <c r="AC16" s="343"/>
      <c r="AD16" s="104"/>
      <c r="AE16" s="106"/>
      <c r="AF16" s="108"/>
      <c r="AI16" s="83">
        <f ca="1">B16</f>
        <v>43583.374999999993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27</v>
      </c>
      <c r="AQ16" s="81">
        <f t="shared" si="0"/>
        <v>37</v>
      </c>
      <c r="AR16" s="81">
        <f t="shared" si="1"/>
        <v>4151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171</v>
      </c>
      <c r="AX16" s="81">
        <f t="shared" si="3"/>
        <v>213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838</v>
      </c>
      <c r="BC16" s="81">
        <f t="shared" si="5"/>
        <v>213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43583.416666666657</v>
      </c>
      <c r="C17" s="205"/>
      <c r="D17" s="343">
        <v>837</v>
      </c>
      <c r="E17" s="343">
        <v>44</v>
      </c>
      <c r="F17" s="343">
        <v>1.8</v>
      </c>
      <c r="G17" s="51">
        <v>163</v>
      </c>
      <c r="H17" s="206">
        <v>214</v>
      </c>
      <c r="I17" s="322"/>
      <c r="J17" s="160"/>
      <c r="K17" s="65"/>
      <c r="L17" s="49"/>
      <c r="M17" s="343"/>
      <c r="N17" s="52"/>
      <c r="O17" s="54">
        <v>3945</v>
      </c>
      <c r="P17" s="343">
        <v>25</v>
      </c>
      <c r="Q17" s="52">
        <v>38</v>
      </c>
      <c r="R17" s="23">
        <f t="shared" si="13"/>
        <v>103</v>
      </c>
      <c r="S17" s="24">
        <f>Q17+S16</f>
        <v>152</v>
      </c>
      <c r="T17" s="62"/>
      <c r="U17" s="172"/>
      <c r="V17" s="62"/>
      <c r="W17" s="114">
        <f t="shared" ca="1" si="6"/>
        <v>150611</v>
      </c>
      <c r="X17" s="115">
        <f ca="1">IFERROR(('Main Tab'!$D$10-W17)/'Main Tab'!$D$10,1)</f>
        <v>0.15200328814017386</v>
      </c>
      <c r="Y17" s="110"/>
      <c r="Z17" s="221">
        <v>4</v>
      </c>
      <c r="AA17" s="49"/>
      <c r="AB17" s="49"/>
      <c r="AC17" s="343"/>
      <c r="AD17" s="104"/>
      <c r="AE17" s="106"/>
      <c r="AF17" s="108"/>
      <c r="AI17" s="83">
        <f t="shared" ref="AI17:AI37" ca="1" si="15">B17</f>
        <v>43583.416666666657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25</v>
      </c>
      <c r="AQ17" s="81">
        <f t="shared" si="0"/>
        <v>38</v>
      </c>
      <c r="AR17" s="81">
        <f t="shared" si="1"/>
        <v>3945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163</v>
      </c>
      <c r="AX17" s="81">
        <f t="shared" si="3"/>
        <v>214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837</v>
      </c>
      <c r="BC17" s="81">
        <f t="shared" si="5"/>
        <v>214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43583.458333333321</v>
      </c>
      <c r="C18" s="205"/>
      <c r="D18" s="343">
        <v>836</v>
      </c>
      <c r="E18" s="51">
        <v>44</v>
      </c>
      <c r="F18" s="343">
        <v>1.8</v>
      </c>
      <c r="G18" s="51">
        <v>148</v>
      </c>
      <c r="H18" s="206">
        <v>216</v>
      </c>
      <c r="I18" s="322"/>
      <c r="J18" s="160"/>
      <c r="K18" s="65"/>
      <c r="L18" s="49"/>
      <c r="M18" s="343"/>
      <c r="N18" s="52"/>
      <c r="O18" s="54">
        <v>3712</v>
      </c>
      <c r="P18" s="343">
        <v>24</v>
      </c>
      <c r="Q18" s="52">
        <v>37</v>
      </c>
      <c r="R18" s="23">
        <f t="shared" si="13"/>
        <v>127</v>
      </c>
      <c r="S18" s="24">
        <f t="shared" si="13"/>
        <v>189</v>
      </c>
      <c r="T18" s="62"/>
      <c r="U18" s="62"/>
      <c r="V18" s="62"/>
      <c r="W18" s="114">
        <f t="shared" ca="1" si="6"/>
        <v>150574</v>
      </c>
      <c r="X18" s="115">
        <f ca="1">IFERROR(('Main Tab'!$D$10-W18)/'Main Tab'!$D$10,1)</f>
        <v>0.15221161208954551</v>
      </c>
      <c r="Y18" s="110"/>
      <c r="Z18" s="221">
        <v>4</v>
      </c>
      <c r="AA18" s="49"/>
      <c r="AB18" s="49"/>
      <c r="AC18" s="343"/>
      <c r="AD18" s="104"/>
      <c r="AE18" s="106"/>
      <c r="AF18" s="108"/>
      <c r="AI18" s="83">
        <f t="shared" ca="1" si="15"/>
        <v>43583.458333333321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24</v>
      </c>
      <c r="AQ18" s="81">
        <f t="shared" si="0"/>
        <v>37</v>
      </c>
      <c r="AR18" s="81">
        <f t="shared" si="1"/>
        <v>3712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148</v>
      </c>
      <c r="AX18" s="81">
        <f t="shared" si="3"/>
        <v>216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836</v>
      </c>
      <c r="BC18" s="81">
        <f t="shared" si="5"/>
        <v>216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43583.499999999985</v>
      </c>
      <c r="C19" s="205"/>
      <c r="D19" s="343">
        <v>835</v>
      </c>
      <c r="E19" s="51">
        <v>44</v>
      </c>
      <c r="F19" s="343">
        <v>1.8</v>
      </c>
      <c r="G19" s="51">
        <v>131</v>
      </c>
      <c r="H19" s="206">
        <v>216</v>
      </c>
      <c r="I19" s="322"/>
      <c r="J19" s="160"/>
      <c r="K19" s="65"/>
      <c r="L19" s="49"/>
      <c r="M19" s="343"/>
      <c r="N19" s="52"/>
      <c r="O19" s="54">
        <v>3654</v>
      </c>
      <c r="P19" s="343">
        <v>26</v>
      </c>
      <c r="Q19" s="52">
        <v>39</v>
      </c>
      <c r="R19" s="23">
        <f t="shared" si="13"/>
        <v>153</v>
      </c>
      <c r="S19" s="24">
        <f t="shared" si="13"/>
        <v>228</v>
      </c>
      <c r="T19" s="62"/>
      <c r="U19" s="62"/>
      <c r="V19" s="62"/>
      <c r="W19" s="114">
        <f t="shared" ca="1" si="6"/>
        <v>150535</v>
      </c>
      <c r="X19" s="115">
        <f ca="1">IFERROR(('Main Tab'!$D$10-W19)/'Main Tab'!$D$10,1)</f>
        <v>0.15243119679293726</v>
      </c>
      <c r="Y19" s="110"/>
      <c r="Z19" s="221">
        <v>4</v>
      </c>
      <c r="AA19" s="49"/>
      <c r="AB19" s="49"/>
      <c r="AC19" s="343"/>
      <c r="AD19" s="104"/>
      <c r="AE19" s="106"/>
      <c r="AF19" s="108"/>
      <c r="AI19" s="83">
        <f t="shared" ca="1" si="15"/>
        <v>43583.499999999985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26</v>
      </c>
      <c r="AQ19" s="81">
        <f t="shared" si="0"/>
        <v>39</v>
      </c>
      <c r="AR19" s="81">
        <f t="shared" si="1"/>
        <v>3654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131</v>
      </c>
      <c r="AX19" s="81">
        <f t="shared" si="3"/>
        <v>216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835</v>
      </c>
      <c r="BC19" s="81">
        <f t="shared" si="5"/>
        <v>216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43583.54166666665</v>
      </c>
      <c r="C20" s="205"/>
      <c r="D20" s="343">
        <v>843</v>
      </c>
      <c r="E20" s="51">
        <v>44</v>
      </c>
      <c r="F20" s="343">
        <v>1.8</v>
      </c>
      <c r="G20" s="51">
        <v>179</v>
      </c>
      <c r="H20" s="206">
        <v>217</v>
      </c>
      <c r="I20" s="322"/>
      <c r="J20" s="160"/>
      <c r="K20" s="65"/>
      <c r="L20" s="49"/>
      <c r="M20" s="343"/>
      <c r="N20" s="52"/>
      <c r="O20" s="54">
        <v>3942</v>
      </c>
      <c r="P20" s="343">
        <v>27</v>
      </c>
      <c r="Q20" s="52">
        <v>39</v>
      </c>
      <c r="R20" s="23">
        <f t="shared" si="13"/>
        <v>180</v>
      </c>
      <c r="S20" s="24">
        <f t="shared" si="13"/>
        <v>267</v>
      </c>
      <c r="T20" s="62"/>
      <c r="U20" s="62"/>
      <c r="V20" s="62"/>
      <c r="W20" s="114">
        <f t="shared" ca="1" si="6"/>
        <v>150496</v>
      </c>
      <c r="X20" s="115">
        <f ca="1">IFERROR(('Main Tab'!$D$10-W20)/'Main Tab'!$D$10,1)</f>
        <v>0.15265078149632899</v>
      </c>
      <c r="Y20" s="110"/>
      <c r="Z20" s="221">
        <v>4</v>
      </c>
      <c r="AA20" s="49"/>
      <c r="AB20" s="49"/>
      <c r="AC20" s="343"/>
      <c r="AD20" s="104"/>
      <c r="AE20" s="106"/>
      <c r="AF20" s="108"/>
      <c r="AI20" s="83">
        <f t="shared" ca="1" si="15"/>
        <v>43583.54166666665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27</v>
      </c>
      <c r="AQ20" s="81">
        <f t="shared" si="0"/>
        <v>39</v>
      </c>
      <c r="AR20" s="81">
        <f t="shared" si="1"/>
        <v>3942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179</v>
      </c>
      <c r="AX20" s="81">
        <f t="shared" si="3"/>
        <v>217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843</v>
      </c>
      <c r="BC20" s="81">
        <f t="shared" si="5"/>
        <v>217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43583.583333333314</v>
      </c>
      <c r="C21" s="205"/>
      <c r="D21" s="343">
        <v>849</v>
      </c>
      <c r="E21" s="51">
        <v>44</v>
      </c>
      <c r="F21" s="343">
        <v>1.8</v>
      </c>
      <c r="G21" s="51">
        <v>204</v>
      </c>
      <c r="H21" s="206">
        <v>214</v>
      </c>
      <c r="I21" s="322"/>
      <c r="J21" s="160"/>
      <c r="K21" s="65"/>
      <c r="L21" s="49"/>
      <c r="M21" s="343"/>
      <c r="N21" s="52"/>
      <c r="O21" s="54">
        <v>4312</v>
      </c>
      <c r="P21" s="343">
        <v>25</v>
      </c>
      <c r="Q21" s="52">
        <v>40</v>
      </c>
      <c r="R21" s="23">
        <f t="shared" si="13"/>
        <v>205</v>
      </c>
      <c r="S21" s="24">
        <f t="shared" si="13"/>
        <v>307</v>
      </c>
      <c r="T21" s="62"/>
      <c r="U21" s="62"/>
      <c r="V21" s="62"/>
      <c r="W21" s="114">
        <f t="shared" ca="1" si="6"/>
        <v>150456</v>
      </c>
      <c r="X21" s="115">
        <f ca="1">IFERROR(('Main Tab'!$D$10-W21)/'Main Tab'!$D$10,1)</f>
        <v>0.15287599657673079</v>
      </c>
      <c r="Y21" s="110"/>
      <c r="Z21" s="221">
        <v>4</v>
      </c>
      <c r="AA21" s="49"/>
      <c r="AB21" s="49"/>
      <c r="AC21" s="343"/>
      <c r="AD21" s="104"/>
      <c r="AE21" s="106"/>
      <c r="AF21" s="108"/>
      <c r="AI21" s="83">
        <f t="shared" ca="1" si="15"/>
        <v>43583.583333333314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25</v>
      </c>
      <c r="AQ21" s="81">
        <f t="shared" si="0"/>
        <v>40</v>
      </c>
      <c r="AR21" s="81">
        <f t="shared" si="1"/>
        <v>4312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204</v>
      </c>
      <c r="AX21" s="81">
        <f t="shared" si="3"/>
        <v>214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849</v>
      </c>
      <c r="BC21" s="81">
        <f t="shared" si="5"/>
        <v>214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43583.624999999978</v>
      </c>
      <c r="C22" s="205"/>
      <c r="D22" s="343">
        <v>856</v>
      </c>
      <c r="E22" s="51">
        <v>44</v>
      </c>
      <c r="F22" s="343">
        <v>1.8</v>
      </c>
      <c r="G22" s="51">
        <v>226</v>
      </c>
      <c r="H22" s="206">
        <v>218</v>
      </c>
      <c r="I22" s="322"/>
      <c r="J22" s="160"/>
      <c r="K22" s="65"/>
      <c r="L22" s="49"/>
      <c r="M22" s="343"/>
      <c r="N22" s="52"/>
      <c r="O22" s="54">
        <v>4667</v>
      </c>
      <c r="P22" s="343">
        <v>26</v>
      </c>
      <c r="Q22" s="52">
        <v>37</v>
      </c>
      <c r="R22" s="23">
        <f t="shared" si="13"/>
        <v>231</v>
      </c>
      <c r="S22" s="24">
        <f t="shared" si="13"/>
        <v>344</v>
      </c>
      <c r="T22" s="62"/>
      <c r="U22" s="62"/>
      <c r="V22" s="62"/>
      <c r="W22" s="114">
        <f t="shared" ca="1" si="6"/>
        <v>150419</v>
      </c>
      <c r="X22" s="115">
        <f ca="1">IFERROR(('Main Tab'!$D$10-W22)/'Main Tab'!$D$10,1)</f>
        <v>0.15308432052610244</v>
      </c>
      <c r="Y22" s="110"/>
      <c r="Z22" s="221">
        <v>4</v>
      </c>
      <c r="AA22" s="49"/>
      <c r="AB22" s="49"/>
      <c r="AC22" s="343"/>
      <c r="AD22" s="104"/>
      <c r="AE22" s="106"/>
      <c r="AF22" s="108"/>
      <c r="AI22" s="83">
        <f t="shared" ca="1" si="15"/>
        <v>43583.624999999978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26</v>
      </c>
      <c r="AQ22" s="81">
        <f t="shared" si="0"/>
        <v>37</v>
      </c>
      <c r="AR22" s="81">
        <f t="shared" si="1"/>
        <v>4667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226</v>
      </c>
      <c r="AX22" s="81">
        <f t="shared" si="3"/>
        <v>218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856</v>
      </c>
      <c r="BC22" s="81">
        <f t="shared" si="5"/>
        <v>218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43583.666666666642</v>
      </c>
      <c r="C23" s="205"/>
      <c r="D23" s="343">
        <v>861</v>
      </c>
      <c r="E23" s="51">
        <v>44</v>
      </c>
      <c r="F23" s="343">
        <v>1.8</v>
      </c>
      <c r="G23" s="51">
        <v>258</v>
      </c>
      <c r="H23" s="206">
        <v>222</v>
      </c>
      <c r="I23" s="322"/>
      <c r="J23" s="160"/>
      <c r="K23" s="65"/>
      <c r="L23" s="49"/>
      <c r="M23" s="343"/>
      <c r="N23" s="52"/>
      <c r="O23" s="54">
        <v>5033</v>
      </c>
      <c r="P23" s="343">
        <v>27</v>
      </c>
      <c r="Q23" s="52">
        <v>40</v>
      </c>
      <c r="R23" s="23">
        <f t="shared" si="13"/>
        <v>258</v>
      </c>
      <c r="S23" s="24">
        <f t="shared" si="13"/>
        <v>384</v>
      </c>
      <c r="T23" s="62"/>
      <c r="U23" s="62"/>
      <c r="V23" s="62"/>
      <c r="W23" s="114">
        <f t="shared" ca="1" si="6"/>
        <v>150379</v>
      </c>
      <c r="X23" s="115">
        <f ca="1">IFERROR(('Main Tab'!$D$10-W23)/'Main Tab'!$D$10,1)</f>
        <v>0.1533095356065042</v>
      </c>
      <c r="Y23" s="110"/>
      <c r="Z23" s="221">
        <v>4</v>
      </c>
      <c r="AA23" s="49"/>
      <c r="AB23" s="49"/>
      <c r="AC23" s="343"/>
      <c r="AD23" s="104"/>
      <c r="AE23" s="106"/>
      <c r="AF23" s="108"/>
      <c r="AI23" s="83">
        <f t="shared" ca="1" si="15"/>
        <v>43583.666666666642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27</v>
      </c>
      <c r="AQ23" s="81">
        <f t="shared" si="0"/>
        <v>40</v>
      </c>
      <c r="AR23" s="81">
        <f t="shared" si="1"/>
        <v>5033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258</v>
      </c>
      <c r="AX23" s="81">
        <f t="shared" si="3"/>
        <v>222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861</v>
      </c>
      <c r="BC23" s="81">
        <f t="shared" si="5"/>
        <v>222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43583.708333333307</v>
      </c>
      <c r="C24" s="205"/>
      <c r="D24" s="343">
        <v>848</v>
      </c>
      <c r="E24" s="51">
        <v>44</v>
      </c>
      <c r="F24" s="343">
        <v>1.8</v>
      </c>
      <c r="G24" s="51">
        <v>252</v>
      </c>
      <c r="H24" s="206">
        <v>221</v>
      </c>
      <c r="I24" s="322"/>
      <c r="J24" s="160"/>
      <c r="K24" s="65"/>
      <c r="L24" s="49"/>
      <c r="M24" s="343"/>
      <c r="N24" s="52"/>
      <c r="O24" s="54">
        <v>5040</v>
      </c>
      <c r="P24" s="343">
        <v>24</v>
      </c>
      <c r="Q24" s="52">
        <v>36</v>
      </c>
      <c r="R24" s="23">
        <f t="shared" si="13"/>
        <v>282</v>
      </c>
      <c r="S24" s="24">
        <f t="shared" si="13"/>
        <v>420</v>
      </c>
      <c r="T24" s="62"/>
      <c r="U24" s="62"/>
      <c r="V24" s="62"/>
      <c r="W24" s="114">
        <f t="shared" ca="1" si="6"/>
        <v>150343</v>
      </c>
      <c r="X24" s="115">
        <f ca="1">IFERROR(('Main Tab'!$D$10-W24)/'Main Tab'!$D$10,1)</f>
        <v>0.15351222917886581</v>
      </c>
      <c r="Y24" s="110"/>
      <c r="Z24" s="221">
        <v>4</v>
      </c>
      <c r="AA24" s="49"/>
      <c r="AB24" s="49"/>
      <c r="AC24" s="343"/>
      <c r="AD24" s="104"/>
      <c r="AE24" s="106"/>
      <c r="AF24" s="108"/>
      <c r="AI24" s="83">
        <f t="shared" ca="1" si="15"/>
        <v>43583.708333333307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24</v>
      </c>
      <c r="AQ24" s="81">
        <f t="shared" si="0"/>
        <v>36</v>
      </c>
      <c r="AR24" s="81">
        <f t="shared" si="1"/>
        <v>5040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252</v>
      </c>
      <c r="AX24" s="81">
        <f t="shared" si="3"/>
        <v>221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848</v>
      </c>
      <c r="BC24" s="81">
        <f t="shared" si="5"/>
        <v>221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43583.749999999971</v>
      </c>
      <c r="C25" s="205"/>
      <c r="D25" s="343">
        <v>831</v>
      </c>
      <c r="E25" s="51">
        <v>44</v>
      </c>
      <c r="F25" s="343">
        <v>1.8</v>
      </c>
      <c r="G25" s="51">
        <v>250</v>
      </c>
      <c r="H25" s="206">
        <v>221</v>
      </c>
      <c r="I25" s="322"/>
      <c r="J25" s="160"/>
      <c r="K25" s="65"/>
      <c r="L25" s="49"/>
      <c r="M25" s="343"/>
      <c r="N25" s="52"/>
      <c r="O25" s="54">
        <v>4986</v>
      </c>
      <c r="P25" s="343">
        <v>22</v>
      </c>
      <c r="Q25" s="52">
        <v>43</v>
      </c>
      <c r="R25" s="23">
        <f t="shared" si="13"/>
        <v>304</v>
      </c>
      <c r="S25" s="24">
        <f t="shared" si="13"/>
        <v>463</v>
      </c>
      <c r="T25" s="62"/>
      <c r="U25" s="62"/>
      <c r="V25" s="62"/>
      <c r="W25" s="114">
        <f t="shared" ca="1" si="6"/>
        <v>150300</v>
      </c>
      <c r="X25" s="115">
        <f ca="1">IFERROR(('Main Tab'!$D$10-W25)/'Main Tab'!$D$10,1)</f>
        <v>0.15375433539029773</v>
      </c>
      <c r="Y25" s="110"/>
      <c r="Z25" s="221">
        <v>4</v>
      </c>
      <c r="AA25" s="49"/>
      <c r="AB25" s="49"/>
      <c r="AC25" s="343"/>
      <c r="AD25" s="104"/>
      <c r="AE25" s="106"/>
      <c r="AF25" s="108"/>
      <c r="AI25" s="83">
        <f t="shared" ca="1" si="15"/>
        <v>43583.749999999971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22</v>
      </c>
      <c r="AQ25" s="81">
        <f t="shared" si="0"/>
        <v>43</v>
      </c>
      <c r="AR25" s="81">
        <f t="shared" si="1"/>
        <v>4986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250</v>
      </c>
      <c r="AX25" s="81">
        <f t="shared" si="3"/>
        <v>221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831</v>
      </c>
      <c r="BC25" s="81">
        <f t="shared" si="5"/>
        <v>221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43583.791666666635</v>
      </c>
      <c r="C26" s="205"/>
      <c r="D26" s="343">
        <v>822</v>
      </c>
      <c r="E26" s="51">
        <v>44</v>
      </c>
      <c r="F26" s="343">
        <v>1.8</v>
      </c>
      <c r="G26" s="51">
        <v>188</v>
      </c>
      <c r="H26" s="206">
        <v>221</v>
      </c>
      <c r="I26" s="322"/>
      <c r="J26" s="160"/>
      <c r="K26" s="65"/>
      <c r="L26" s="49"/>
      <c r="M26" s="343"/>
      <c r="N26" s="52"/>
      <c r="O26" s="54">
        <v>4311</v>
      </c>
      <c r="P26" s="343">
        <v>26</v>
      </c>
      <c r="Q26" s="52">
        <v>42</v>
      </c>
      <c r="R26" s="23">
        <f t="shared" si="13"/>
        <v>330</v>
      </c>
      <c r="S26" s="24">
        <f t="shared" si="13"/>
        <v>505</v>
      </c>
      <c r="T26" s="62"/>
      <c r="U26" s="62"/>
      <c r="V26" s="62"/>
      <c r="W26" s="114">
        <f t="shared" ca="1" si="6"/>
        <v>150258</v>
      </c>
      <c r="X26" s="115">
        <f ca="1">IFERROR(('Main Tab'!$D$10-W26)/'Main Tab'!$D$10,1)</f>
        <v>0.15399081122471961</v>
      </c>
      <c r="Y26" s="110"/>
      <c r="Z26" s="221">
        <v>4</v>
      </c>
      <c r="AA26" s="49">
        <v>8109121</v>
      </c>
      <c r="AB26" s="49" t="s">
        <v>170</v>
      </c>
      <c r="AC26" s="343">
        <v>230.67</v>
      </c>
      <c r="AD26" s="104" t="s">
        <v>171</v>
      </c>
      <c r="AE26" s="106">
        <v>47</v>
      </c>
      <c r="AF26" s="108">
        <v>2E-3</v>
      </c>
      <c r="AI26" s="83">
        <f t="shared" ca="1" si="15"/>
        <v>43583.791666666635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26</v>
      </c>
      <c r="AQ26" s="81">
        <f t="shared" si="0"/>
        <v>42</v>
      </c>
      <c r="AR26" s="81">
        <f t="shared" si="1"/>
        <v>4311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188</v>
      </c>
      <c r="AX26" s="81">
        <f t="shared" si="3"/>
        <v>221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822</v>
      </c>
      <c r="BC26" s="81">
        <f t="shared" si="5"/>
        <v>221</v>
      </c>
      <c r="BD26" s="81">
        <f t="shared" si="10"/>
        <v>2E-3</v>
      </c>
      <c r="BE26" s="81">
        <f t="shared" si="11"/>
        <v>47</v>
      </c>
      <c r="BF26" s="84" t="str">
        <f t="shared" si="12"/>
        <v>Ticket No: 8109121 230.67 bbls sold</v>
      </c>
    </row>
    <row r="27" spans="2:58" x14ac:dyDescent="0.25">
      <c r="B27" s="189">
        <f t="shared" ca="1" si="14"/>
        <v>43583.833333333299</v>
      </c>
      <c r="C27" s="205"/>
      <c r="D27" s="343">
        <v>826</v>
      </c>
      <c r="E27" s="51">
        <v>44</v>
      </c>
      <c r="F27" s="343">
        <v>1.8</v>
      </c>
      <c r="G27" s="51">
        <v>253</v>
      </c>
      <c r="H27" s="206">
        <v>221</v>
      </c>
      <c r="I27" s="322"/>
      <c r="J27" s="160"/>
      <c r="K27" s="65"/>
      <c r="L27" s="49"/>
      <c r="M27" s="343"/>
      <c r="N27" s="52"/>
      <c r="O27" s="54">
        <v>5010</v>
      </c>
      <c r="P27" s="343">
        <v>28</v>
      </c>
      <c r="Q27" s="52">
        <v>34</v>
      </c>
      <c r="R27" s="23">
        <f t="shared" si="13"/>
        <v>358</v>
      </c>
      <c r="S27" s="24">
        <f t="shared" si="13"/>
        <v>539</v>
      </c>
      <c r="T27" s="62"/>
      <c r="U27" s="62"/>
      <c r="V27" s="62"/>
      <c r="W27" s="114">
        <f t="shared" ca="1" si="6"/>
        <v>150224</v>
      </c>
      <c r="X27" s="115">
        <f ca="1">IFERROR(('Main Tab'!$D$10-W27)/'Main Tab'!$D$10,1)</f>
        <v>0.15418224404306113</v>
      </c>
      <c r="Y27" s="110"/>
      <c r="Z27" s="221">
        <v>4</v>
      </c>
      <c r="AA27" s="49"/>
      <c r="AB27" s="49"/>
      <c r="AC27" s="343"/>
      <c r="AD27" s="104"/>
      <c r="AE27" s="106"/>
      <c r="AF27" s="108"/>
      <c r="AI27" s="83">
        <f t="shared" ca="1" si="15"/>
        <v>43583.833333333299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28</v>
      </c>
      <c r="AQ27" s="81">
        <f t="shared" si="0"/>
        <v>34</v>
      </c>
      <c r="AR27" s="81">
        <f t="shared" si="1"/>
        <v>5010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253</v>
      </c>
      <c r="AX27" s="81">
        <f t="shared" si="3"/>
        <v>221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826</v>
      </c>
      <c r="BC27" s="81">
        <f t="shared" si="5"/>
        <v>221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43583.874999999964</v>
      </c>
      <c r="C28" s="205"/>
      <c r="D28" s="343">
        <v>830</v>
      </c>
      <c r="E28" s="51">
        <v>44</v>
      </c>
      <c r="F28" s="343">
        <v>1.8</v>
      </c>
      <c r="G28" s="51">
        <v>250</v>
      </c>
      <c r="H28" s="206">
        <v>221</v>
      </c>
      <c r="I28" s="322"/>
      <c r="J28" s="160"/>
      <c r="K28" s="65"/>
      <c r="L28" s="49"/>
      <c r="M28" s="343"/>
      <c r="N28" s="52"/>
      <c r="O28" s="54">
        <v>4990</v>
      </c>
      <c r="P28" s="343">
        <v>30</v>
      </c>
      <c r="Q28" s="52">
        <v>37</v>
      </c>
      <c r="R28" s="23">
        <f t="shared" si="13"/>
        <v>388</v>
      </c>
      <c r="S28" s="24">
        <f t="shared" si="13"/>
        <v>576</v>
      </c>
      <c r="T28" s="62"/>
      <c r="U28" s="62"/>
      <c r="V28" s="62"/>
      <c r="W28" s="114">
        <f t="shared" ca="1" si="6"/>
        <v>150187</v>
      </c>
      <c r="X28" s="115">
        <f ca="1">IFERROR(('Main Tab'!$D$10-W28)/'Main Tab'!$D$10,1)</f>
        <v>0.15439056799243278</v>
      </c>
      <c r="Y28" s="110"/>
      <c r="Z28" s="221">
        <v>4</v>
      </c>
      <c r="AA28" s="49"/>
      <c r="AB28" s="49"/>
      <c r="AC28" s="343"/>
      <c r="AD28" s="104"/>
      <c r="AE28" s="106"/>
      <c r="AF28" s="108"/>
      <c r="AI28" s="83">
        <f t="shared" ca="1" si="15"/>
        <v>43583.874999999964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30</v>
      </c>
      <c r="AQ28" s="81">
        <f t="shared" si="0"/>
        <v>37</v>
      </c>
      <c r="AR28" s="81">
        <f t="shared" si="1"/>
        <v>4990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250</v>
      </c>
      <c r="AX28" s="81">
        <f t="shared" si="3"/>
        <v>221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830</v>
      </c>
      <c r="BC28" s="81">
        <f t="shared" si="5"/>
        <v>221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43583.916666666628</v>
      </c>
      <c r="C29" s="205"/>
      <c r="D29" s="343">
        <v>840</v>
      </c>
      <c r="E29" s="51">
        <v>44</v>
      </c>
      <c r="F29" s="343">
        <v>1.8</v>
      </c>
      <c r="G29" s="51">
        <v>261</v>
      </c>
      <c r="H29" s="206">
        <v>221</v>
      </c>
      <c r="I29" s="322"/>
      <c r="J29" s="160"/>
      <c r="K29" s="65"/>
      <c r="L29" s="49"/>
      <c r="M29" s="343"/>
      <c r="N29" s="52"/>
      <c r="O29" s="54">
        <v>5144</v>
      </c>
      <c r="P29" s="343">
        <v>27</v>
      </c>
      <c r="Q29" s="52">
        <v>34</v>
      </c>
      <c r="R29" s="23">
        <f t="shared" si="13"/>
        <v>415</v>
      </c>
      <c r="S29" s="24">
        <f t="shared" si="13"/>
        <v>610</v>
      </c>
      <c r="T29" s="62"/>
      <c r="U29" s="62"/>
      <c r="V29" s="62"/>
      <c r="W29" s="114">
        <f t="shared" ca="1" si="6"/>
        <v>150153</v>
      </c>
      <c r="X29" s="115">
        <f ca="1">IFERROR(('Main Tab'!$D$10-W29)/'Main Tab'!$D$10,1)</f>
        <v>0.15458200081077428</v>
      </c>
      <c r="Y29" s="110"/>
      <c r="Z29" s="221">
        <v>4</v>
      </c>
      <c r="AA29" s="49"/>
      <c r="AB29" s="49"/>
      <c r="AC29" s="343"/>
      <c r="AD29" s="104"/>
      <c r="AE29" s="106"/>
      <c r="AF29" s="108"/>
      <c r="AI29" s="83">
        <f t="shared" ca="1" si="15"/>
        <v>43583.916666666628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27</v>
      </c>
      <c r="AQ29" s="81">
        <f t="shared" si="0"/>
        <v>34</v>
      </c>
      <c r="AR29" s="81">
        <f t="shared" si="1"/>
        <v>5144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261</v>
      </c>
      <c r="AX29" s="81">
        <f t="shared" si="3"/>
        <v>221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840</v>
      </c>
      <c r="BC29" s="81">
        <f t="shared" si="5"/>
        <v>221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43583.958333333292</v>
      </c>
      <c r="C30" s="205"/>
      <c r="D30" s="343">
        <v>852</v>
      </c>
      <c r="E30" s="51">
        <v>44</v>
      </c>
      <c r="F30" s="343">
        <v>1.8</v>
      </c>
      <c r="G30" s="51">
        <v>256</v>
      </c>
      <c r="H30" s="206">
        <v>221</v>
      </c>
      <c r="I30" s="322"/>
      <c r="J30" s="160"/>
      <c r="K30" s="65"/>
      <c r="L30" s="49"/>
      <c r="M30" s="343"/>
      <c r="N30" s="52"/>
      <c r="O30" s="54">
        <v>5061</v>
      </c>
      <c r="P30" s="343">
        <v>26</v>
      </c>
      <c r="Q30" s="52">
        <v>35</v>
      </c>
      <c r="R30" s="23">
        <f t="shared" si="13"/>
        <v>441</v>
      </c>
      <c r="S30" s="24">
        <f t="shared" si="13"/>
        <v>645</v>
      </c>
      <c r="T30" s="62"/>
      <c r="U30" s="62"/>
      <c r="V30" s="62"/>
      <c r="W30" s="114">
        <f t="shared" ca="1" si="6"/>
        <v>150118</v>
      </c>
      <c r="X30" s="115">
        <f ca="1">IFERROR(('Main Tab'!$D$10-W30)/'Main Tab'!$D$10,1)</f>
        <v>0.15477906400612584</v>
      </c>
      <c r="Y30" s="110"/>
      <c r="Z30" s="221">
        <v>4</v>
      </c>
      <c r="AA30" s="49"/>
      <c r="AB30" s="49"/>
      <c r="AC30" s="343"/>
      <c r="AD30" s="104"/>
      <c r="AE30" s="106"/>
      <c r="AF30" s="108"/>
      <c r="AI30" s="83">
        <f t="shared" ca="1" si="15"/>
        <v>43583.958333333292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26</v>
      </c>
      <c r="AQ30" s="81">
        <f t="shared" si="0"/>
        <v>35</v>
      </c>
      <c r="AR30" s="81">
        <f t="shared" si="1"/>
        <v>5061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256</v>
      </c>
      <c r="AX30" s="81">
        <f t="shared" si="3"/>
        <v>221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852</v>
      </c>
      <c r="BC30" s="81">
        <f t="shared" si="5"/>
        <v>221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43583.999999999956</v>
      </c>
      <c r="C31" s="205"/>
      <c r="D31" s="343">
        <v>841</v>
      </c>
      <c r="E31" s="51">
        <v>44</v>
      </c>
      <c r="F31" s="343">
        <v>1.8</v>
      </c>
      <c r="G31" s="51">
        <v>222</v>
      </c>
      <c r="H31" s="206">
        <v>221</v>
      </c>
      <c r="I31" s="322"/>
      <c r="J31" s="160"/>
      <c r="K31" s="65"/>
      <c r="L31" s="49"/>
      <c r="M31" s="343"/>
      <c r="N31" s="52"/>
      <c r="O31" s="54">
        <v>4656</v>
      </c>
      <c r="P31" s="343">
        <v>28</v>
      </c>
      <c r="Q31" s="52">
        <v>38</v>
      </c>
      <c r="R31" s="23">
        <f t="shared" si="13"/>
        <v>469</v>
      </c>
      <c r="S31" s="24">
        <f t="shared" si="13"/>
        <v>683</v>
      </c>
      <c r="T31" s="62"/>
      <c r="U31" s="62"/>
      <c r="V31" s="62"/>
      <c r="W31" s="114">
        <f t="shared" ca="1" si="6"/>
        <v>150080</v>
      </c>
      <c r="X31" s="115">
        <f ca="1">IFERROR(('Main Tab'!$D$10-W31)/'Main Tab'!$D$10,1)</f>
        <v>0.15499301833250753</v>
      </c>
      <c r="Y31" s="110"/>
      <c r="Z31" s="221">
        <v>4</v>
      </c>
      <c r="AA31" s="49">
        <v>8123701</v>
      </c>
      <c r="AB31" s="49" t="s">
        <v>170</v>
      </c>
      <c r="AC31" s="343">
        <v>185.64</v>
      </c>
      <c r="AD31" s="104" t="s">
        <v>171</v>
      </c>
      <c r="AE31" s="106">
        <v>47</v>
      </c>
      <c r="AF31" s="108">
        <v>3.0000000000000001E-3</v>
      </c>
      <c r="AI31" s="83">
        <f t="shared" ca="1" si="15"/>
        <v>43583.999999999956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28</v>
      </c>
      <c r="AQ31" s="81">
        <f t="shared" si="0"/>
        <v>38</v>
      </c>
      <c r="AR31" s="81">
        <f t="shared" si="1"/>
        <v>4656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222</v>
      </c>
      <c r="AX31" s="81">
        <f t="shared" si="3"/>
        <v>221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841</v>
      </c>
      <c r="BC31" s="81">
        <f t="shared" si="5"/>
        <v>221</v>
      </c>
      <c r="BD31" s="81">
        <f t="shared" si="10"/>
        <v>3.0000000000000001E-3</v>
      </c>
      <c r="BE31" s="81">
        <f t="shared" si="11"/>
        <v>47</v>
      </c>
      <c r="BF31" s="84" t="str">
        <f t="shared" si="12"/>
        <v>Ticket No: 8123701 185.64 bbls sold</v>
      </c>
    </row>
    <row r="32" spans="2:58" x14ac:dyDescent="0.25">
      <c r="B32" s="189">
        <f t="shared" ca="1" si="14"/>
        <v>43584.041666666621</v>
      </c>
      <c r="C32" s="205"/>
      <c r="D32" s="343">
        <v>838</v>
      </c>
      <c r="E32" s="51">
        <v>44</v>
      </c>
      <c r="F32" s="343">
        <v>1.8</v>
      </c>
      <c r="G32" s="51">
        <v>237</v>
      </c>
      <c r="H32" s="206">
        <v>221</v>
      </c>
      <c r="I32" s="322"/>
      <c r="J32" s="160"/>
      <c r="K32" s="65"/>
      <c r="L32" s="49"/>
      <c r="M32" s="343"/>
      <c r="N32" s="52"/>
      <c r="O32" s="54">
        <v>4712</v>
      </c>
      <c r="P32" s="343">
        <v>26</v>
      </c>
      <c r="Q32" s="52">
        <v>39</v>
      </c>
      <c r="R32" s="23">
        <f t="shared" ref="R32:S37" si="16">P32+R31</f>
        <v>495</v>
      </c>
      <c r="S32" s="24">
        <f t="shared" si="16"/>
        <v>722</v>
      </c>
      <c r="T32" s="62"/>
      <c r="U32" s="62"/>
      <c r="V32" s="62"/>
      <c r="W32" s="114">
        <f t="shared" ca="1" si="6"/>
        <v>150041</v>
      </c>
      <c r="X32" s="115">
        <f ca="1">IFERROR(('Main Tab'!$D$10-W32)/'Main Tab'!$D$10,1)</f>
        <v>0.15521260303589929</v>
      </c>
      <c r="Y32" s="110"/>
      <c r="Z32" s="221">
        <v>4</v>
      </c>
      <c r="AA32" s="49"/>
      <c r="AB32" s="49"/>
      <c r="AC32" s="343"/>
      <c r="AD32" s="104"/>
      <c r="AE32" s="106"/>
      <c r="AF32" s="108"/>
      <c r="AI32" s="83">
        <f t="shared" ca="1" si="15"/>
        <v>43584.041666666621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26</v>
      </c>
      <c r="AQ32" s="81">
        <f t="shared" si="0"/>
        <v>39</v>
      </c>
      <c r="AR32" s="81">
        <f t="shared" si="1"/>
        <v>4712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237</v>
      </c>
      <c r="AX32" s="81">
        <f t="shared" si="3"/>
        <v>221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838</v>
      </c>
      <c r="BC32" s="81">
        <f t="shared" si="5"/>
        <v>221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43584.083333333285</v>
      </c>
      <c r="C33" s="205"/>
      <c r="D33" s="343">
        <v>830</v>
      </c>
      <c r="E33" s="51">
        <v>44</v>
      </c>
      <c r="F33" s="343">
        <v>1.8</v>
      </c>
      <c r="G33" s="51">
        <v>218</v>
      </c>
      <c r="H33" s="206">
        <v>218</v>
      </c>
      <c r="I33" s="322"/>
      <c r="J33" s="160"/>
      <c r="K33" s="65"/>
      <c r="L33" s="49"/>
      <c r="M33" s="343"/>
      <c r="N33" s="52"/>
      <c r="O33" s="54">
        <v>4634</v>
      </c>
      <c r="P33" s="343">
        <v>27</v>
      </c>
      <c r="Q33" s="52">
        <v>34</v>
      </c>
      <c r="R33" s="23">
        <f t="shared" si="16"/>
        <v>522</v>
      </c>
      <c r="S33" s="24">
        <f t="shared" si="16"/>
        <v>756</v>
      </c>
      <c r="T33" s="62"/>
      <c r="U33" s="62"/>
      <c r="V33" s="62"/>
      <c r="W33" s="114">
        <f t="shared" ca="1" si="6"/>
        <v>150007</v>
      </c>
      <c r="X33" s="115">
        <f ca="1">IFERROR(('Main Tab'!$D$10-W33)/'Main Tab'!$D$10,1)</f>
        <v>0.15540403585424081</v>
      </c>
      <c r="Y33" s="110" t="s">
        <v>295</v>
      </c>
      <c r="Z33" s="221">
        <v>4</v>
      </c>
      <c r="AA33" s="49"/>
      <c r="AB33" s="49"/>
      <c r="AC33" s="343"/>
      <c r="AD33" s="104"/>
      <c r="AE33" s="106"/>
      <c r="AF33" s="108"/>
      <c r="AI33" s="83">
        <f t="shared" ca="1" si="15"/>
        <v>43584.083333333285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ACC-87326</v>
      </c>
      <c r="AP33" s="81">
        <f t="shared" si="0"/>
        <v>27</v>
      </c>
      <c r="AQ33" s="81">
        <f t="shared" si="0"/>
        <v>34</v>
      </c>
      <c r="AR33" s="81">
        <f t="shared" si="1"/>
        <v>4634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218</v>
      </c>
      <c r="AX33" s="81">
        <f t="shared" si="3"/>
        <v>218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830</v>
      </c>
      <c r="BC33" s="81">
        <f t="shared" si="5"/>
        <v>218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43584.124999999949</v>
      </c>
      <c r="C34" s="205"/>
      <c r="D34" s="343">
        <v>826</v>
      </c>
      <c r="E34" s="51">
        <v>44</v>
      </c>
      <c r="F34" s="343">
        <v>1.8</v>
      </c>
      <c r="G34" s="51">
        <v>235</v>
      </c>
      <c r="H34" s="206">
        <v>218</v>
      </c>
      <c r="I34" s="322"/>
      <c r="J34" s="160"/>
      <c r="K34" s="65"/>
      <c r="L34" s="49"/>
      <c r="M34" s="343"/>
      <c r="N34" s="52"/>
      <c r="O34" s="54">
        <v>4722</v>
      </c>
      <c r="P34" s="343">
        <v>28</v>
      </c>
      <c r="Q34" s="52">
        <v>36</v>
      </c>
      <c r="R34" s="23">
        <f t="shared" si="16"/>
        <v>550</v>
      </c>
      <c r="S34" s="24">
        <f t="shared" si="16"/>
        <v>792</v>
      </c>
      <c r="T34" s="62"/>
      <c r="U34" s="62"/>
      <c r="V34" s="62"/>
      <c r="W34" s="114">
        <f t="shared" ca="1" si="6"/>
        <v>149971</v>
      </c>
      <c r="X34" s="115">
        <f ca="1">IFERROR(('Main Tab'!$D$10-W34)/'Main Tab'!$D$10,1)</f>
        <v>0.15560672942660239</v>
      </c>
      <c r="Y34" s="110" t="s">
        <v>296</v>
      </c>
      <c r="Z34" s="221">
        <v>4</v>
      </c>
      <c r="AA34" s="49"/>
      <c r="AB34" s="49"/>
      <c r="AC34" s="343"/>
      <c r="AD34" s="104"/>
      <c r="AE34" s="106"/>
      <c r="AF34" s="108"/>
      <c r="AI34" s="83">
        <f t="shared" ca="1" si="15"/>
        <v>43584.124999999949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 0-3''</v>
      </c>
      <c r="AP34" s="81">
        <f t="shared" si="0"/>
        <v>28</v>
      </c>
      <c r="AQ34" s="81">
        <f t="shared" si="0"/>
        <v>36</v>
      </c>
      <c r="AR34" s="81">
        <f t="shared" si="1"/>
        <v>4722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235</v>
      </c>
      <c r="AX34" s="81">
        <f t="shared" si="3"/>
        <v>218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826</v>
      </c>
      <c r="BC34" s="81">
        <f t="shared" si="5"/>
        <v>218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43584.166666666613</v>
      </c>
      <c r="C35" s="205"/>
      <c r="D35" s="343">
        <v>822</v>
      </c>
      <c r="E35" s="51">
        <v>44</v>
      </c>
      <c r="F35" s="343">
        <v>1.8</v>
      </c>
      <c r="G35" s="51">
        <v>232</v>
      </c>
      <c r="H35" s="206">
        <v>221</v>
      </c>
      <c r="I35" s="322"/>
      <c r="J35" s="160"/>
      <c r="K35" s="65"/>
      <c r="L35" s="49"/>
      <c r="M35" s="343"/>
      <c r="N35" s="52"/>
      <c r="O35" s="54">
        <v>4863</v>
      </c>
      <c r="P35" s="343">
        <v>26</v>
      </c>
      <c r="Q35" s="52">
        <v>33</v>
      </c>
      <c r="R35" s="23">
        <f t="shared" si="16"/>
        <v>576</v>
      </c>
      <c r="S35" s="24">
        <f t="shared" si="16"/>
        <v>825</v>
      </c>
      <c r="T35" s="62"/>
      <c r="U35" s="62"/>
      <c r="V35" s="62"/>
      <c r="W35" s="114">
        <f t="shared" ca="1" si="6"/>
        <v>149938</v>
      </c>
      <c r="X35" s="115">
        <f ca="1">IFERROR(('Main Tab'!$D$10-W35)/'Main Tab'!$D$10,1)</f>
        <v>0.15579253186793388</v>
      </c>
      <c r="Y35" s="110" t="s">
        <v>297</v>
      </c>
      <c r="Z35" s="221">
        <v>4</v>
      </c>
      <c r="AA35" s="49">
        <v>8123901</v>
      </c>
      <c r="AB35" s="49" t="s">
        <v>170</v>
      </c>
      <c r="AC35" s="343">
        <v>180.1</v>
      </c>
      <c r="AD35" s="104" t="s">
        <v>171</v>
      </c>
      <c r="AE35" s="106">
        <v>46.8</v>
      </c>
      <c r="AF35" s="108">
        <v>2E-3</v>
      </c>
      <c r="AI35" s="83">
        <f t="shared" ca="1" si="15"/>
        <v>43584.166666666613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OT2= 4-5</v>
      </c>
      <c r="AP35" s="81">
        <f t="shared" si="0"/>
        <v>26</v>
      </c>
      <c r="AQ35" s="81">
        <f t="shared" si="0"/>
        <v>33</v>
      </c>
      <c r="AR35" s="81">
        <f t="shared" si="1"/>
        <v>4863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232</v>
      </c>
      <c r="AX35" s="81">
        <f t="shared" si="3"/>
        <v>221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822</v>
      </c>
      <c r="BC35" s="81">
        <f t="shared" si="5"/>
        <v>221</v>
      </c>
      <c r="BD35" s="81">
        <f t="shared" si="10"/>
        <v>2E-3</v>
      </c>
      <c r="BE35" s="81">
        <f t="shared" si="11"/>
        <v>46.8</v>
      </c>
      <c r="BF35" s="84" t="str">
        <f t="shared" si="12"/>
        <v>Ticket No: 8123901 180.1 bbls sold</v>
      </c>
    </row>
    <row r="36" spans="2:58" x14ac:dyDescent="0.25">
      <c r="B36" s="189">
        <f t="shared" ca="1" si="14"/>
        <v>43584.208333333278</v>
      </c>
      <c r="C36" s="205"/>
      <c r="D36" s="343">
        <v>819</v>
      </c>
      <c r="E36" s="343">
        <v>44</v>
      </c>
      <c r="F36" s="343">
        <v>1.8</v>
      </c>
      <c r="G36" s="51">
        <v>241</v>
      </c>
      <c r="H36" s="206">
        <v>221</v>
      </c>
      <c r="I36" s="322"/>
      <c r="J36" s="160"/>
      <c r="K36" s="65"/>
      <c r="L36" s="49"/>
      <c r="M36" s="343"/>
      <c r="N36" s="52"/>
      <c r="O36" s="54">
        <v>4970</v>
      </c>
      <c r="P36" s="343">
        <v>27</v>
      </c>
      <c r="Q36" s="52">
        <v>34</v>
      </c>
      <c r="R36" s="23">
        <f t="shared" si="16"/>
        <v>603</v>
      </c>
      <c r="S36" s="24">
        <f t="shared" si="16"/>
        <v>859</v>
      </c>
      <c r="T36" s="62"/>
      <c r="U36" s="62"/>
      <c r="V36" s="62"/>
      <c r="W36" s="114">
        <f t="shared" ca="1" si="6"/>
        <v>149904</v>
      </c>
      <c r="X36" s="115">
        <f ca="1">IFERROR(('Main Tab'!$D$10-W36)/'Main Tab'!$D$10,1)</f>
        <v>0.1559839646862754</v>
      </c>
      <c r="Y36" s="110" t="s">
        <v>298</v>
      </c>
      <c r="Z36" s="221">
        <v>4</v>
      </c>
      <c r="AA36" s="49"/>
      <c r="AB36" s="49"/>
      <c r="AC36" s="343"/>
      <c r="AD36" s="104"/>
      <c r="AE36" s="106"/>
      <c r="AF36" s="108"/>
      <c r="AI36" s="83">
        <f t="shared" ca="1" si="15"/>
        <v>43584.208333333278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H20 PUMPED- 995</v>
      </c>
      <c r="AP36" s="81">
        <f t="shared" si="0"/>
        <v>27</v>
      </c>
      <c r="AQ36" s="81">
        <f t="shared" si="0"/>
        <v>34</v>
      </c>
      <c r="AR36" s="81">
        <f t="shared" si="1"/>
        <v>4970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241</v>
      </c>
      <c r="AX36" s="81">
        <f t="shared" si="3"/>
        <v>221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819</v>
      </c>
      <c r="BC36" s="81">
        <f t="shared" si="5"/>
        <v>221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43584.249999999942</v>
      </c>
      <c r="C37" s="207"/>
      <c r="D37" s="208">
        <v>831</v>
      </c>
      <c r="E37" s="209">
        <v>44</v>
      </c>
      <c r="F37" s="208">
        <v>1.8</v>
      </c>
      <c r="G37" s="209">
        <v>257</v>
      </c>
      <c r="H37" s="216">
        <v>217</v>
      </c>
      <c r="I37" s="323"/>
      <c r="J37" s="161"/>
      <c r="K37" s="66"/>
      <c r="L37" s="55"/>
      <c r="M37" s="344"/>
      <c r="N37" s="58"/>
      <c r="O37" s="60">
        <v>5064</v>
      </c>
      <c r="P37" s="344">
        <v>26</v>
      </c>
      <c r="Q37" s="58">
        <v>35</v>
      </c>
      <c r="R37" s="25">
        <f t="shared" si="16"/>
        <v>629</v>
      </c>
      <c r="S37" s="26">
        <f t="shared" si="16"/>
        <v>894</v>
      </c>
      <c r="T37" s="63"/>
      <c r="U37" s="63"/>
      <c r="V37" s="63"/>
      <c r="W37" s="116">
        <f t="shared" ca="1" si="6"/>
        <v>149869</v>
      </c>
      <c r="X37" s="117">
        <f ca="1">IFERROR(('Main Tab'!$D$10-W37)/'Main Tab'!$D$10,1)</f>
        <v>0.15618102788162697</v>
      </c>
      <c r="Y37" s="111"/>
      <c r="Z37" s="222">
        <v>4</v>
      </c>
      <c r="AA37" s="55"/>
      <c r="AB37" s="55"/>
      <c r="AC37" s="344"/>
      <c r="AD37" s="105"/>
      <c r="AE37" s="107"/>
      <c r="AF37" s="109"/>
      <c r="AI37" s="85">
        <f t="shared" ca="1" si="15"/>
        <v>43584.249999999942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26</v>
      </c>
      <c r="AQ37" s="86">
        <f t="shared" si="0"/>
        <v>35</v>
      </c>
      <c r="AR37" s="86">
        <f t="shared" si="1"/>
        <v>5064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257</v>
      </c>
      <c r="AX37" s="86">
        <f t="shared" si="3"/>
        <v>217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831</v>
      </c>
      <c r="BC37" s="86">
        <f t="shared" si="5"/>
        <v>217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45" t="s">
        <v>7</v>
      </c>
      <c r="D40" s="345" t="s">
        <v>117</v>
      </c>
      <c r="E40" s="345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47"/>
      <c r="E41" s="347"/>
      <c r="F41" s="622"/>
      <c r="G41" s="622"/>
      <c r="H41" s="623"/>
    </row>
    <row r="42" spans="2:58" x14ac:dyDescent="0.25">
      <c r="B42" s="54"/>
      <c r="C42" s="147"/>
      <c r="D42" s="343"/>
      <c r="E42" s="343"/>
      <c r="F42" s="612"/>
      <c r="G42" s="612"/>
      <c r="H42" s="613"/>
    </row>
    <row r="43" spans="2:58" x14ac:dyDescent="0.25">
      <c r="B43" s="54"/>
      <c r="C43" s="147"/>
      <c r="D43" s="343"/>
      <c r="E43" s="343"/>
      <c r="F43" s="612"/>
      <c r="G43" s="612"/>
      <c r="H43" s="613"/>
    </row>
    <row r="44" spans="2:58" x14ac:dyDescent="0.25">
      <c r="B44" s="54"/>
      <c r="C44" s="147"/>
      <c r="D44" s="343"/>
      <c r="E44" s="343"/>
      <c r="F44" s="612"/>
      <c r="G44" s="612"/>
      <c r="H44" s="613"/>
    </row>
    <row r="45" spans="2:58" x14ac:dyDescent="0.25">
      <c r="B45" s="54"/>
      <c r="C45" s="147"/>
      <c r="D45" s="343"/>
      <c r="E45" s="343"/>
      <c r="F45" s="612"/>
      <c r="G45" s="612"/>
      <c r="H45" s="613"/>
    </row>
    <row r="46" spans="2:58" x14ac:dyDescent="0.25">
      <c r="B46" s="54"/>
      <c r="C46" s="147"/>
      <c r="D46" s="343"/>
      <c r="E46" s="343"/>
      <c r="F46" s="612"/>
      <c r="G46" s="612"/>
      <c r="H46" s="613"/>
    </row>
    <row r="47" spans="2:58" x14ac:dyDescent="0.25">
      <c r="B47" s="54"/>
      <c r="C47" s="147"/>
      <c r="D47" s="343"/>
      <c r="E47" s="343"/>
      <c r="F47" s="612"/>
      <c r="G47" s="612"/>
      <c r="H47" s="613"/>
    </row>
    <row r="48" spans="2:58" x14ac:dyDescent="0.25">
      <c r="B48" s="54"/>
      <c r="C48" s="147"/>
      <c r="D48" s="343"/>
      <c r="E48" s="343"/>
      <c r="F48" s="612"/>
      <c r="G48" s="612"/>
      <c r="H48" s="613"/>
    </row>
    <row r="49" spans="2:8" x14ac:dyDescent="0.25">
      <c r="B49" s="54"/>
      <c r="C49" s="147"/>
      <c r="D49" s="343"/>
      <c r="E49" s="343"/>
      <c r="F49" s="612"/>
      <c r="G49" s="612"/>
      <c r="H49" s="613"/>
    </row>
    <row r="50" spans="2:8" x14ac:dyDescent="0.25">
      <c r="B50" s="54"/>
      <c r="C50" s="147"/>
      <c r="D50" s="343"/>
      <c r="E50" s="343"/>
      <c r="F50" s="612"/>
      <c r="G50" s="612"/>
      <c r="H50" s="613"/>
    </row>
    <row r="51" spans="2:8" x14ac:dyDescent="0.25">
      <c r="B51" s="54"/>
      <c r="C51" s="147"/>
      <c r="D51" s="343"/>
      <c r="E51" s="343"/>
      <c r="F51" s="612"/>
      <c r="G51" s="612"/>
      <c r="H51" s="613"/>
    </row>
    <row r="52" spans="2:8" x14ac:dyDescent="0.25">
      <c r="B52" s="54"/>
      <c r="C52" s="147"/>
      <c r="D52" s="343"/>
      <c r="E52" s="343"/>
      <c r="F52" s="612"/>
      <c r="G52" s="612"/>
      <c r="H52" s="613"/>
    </row>
    <row r="53" spans="2:8" x14ac:dyDescent="0.25">
      <c r="B53" s="54"/>
      <c r="C53" s="147"/>
      <c r="D53" s="343"/>
      <c r="E53" s="343"/>
      <c r="F53" s="612"/>
      <c r="G53" s="612"/>
      <c r="H53" s="613"/>
    </row>
    <row r="54" spans="2:8" x14ac:dyDescent="0.25">
      <c r="B54" s="54"/>
      <c r="C54" s="147"/>
      <c r="D54" s="343"/>
      <c r="E54" s="343"/>
      <c r="F54" s="612"/>
      <c r="G54" s="612"/>
      <c r="H54" s="613"/>
    </row>
    <row r="55" spans="2:8" x14ac:dyDescent="0.25">
      <c r="B55" s="54"/>
      <c r="C55" s="147"/>
      <c r="D55" s="343"/>
      <c r="E55" s="343"/>
      <c r="F55" s="612"/>
      <c r="G55" s="612"/>
      <c r="H55" s="613"/>
    </row>
    <row r="56" spans="2:8" x14ac:dyDescent="0.25">
      <c r="B56" s="54"/>
      <c r="C56" s="147"/>
      <c r="D56" s="343"/>
      <c r="E56" s="343"/>
      <c r="F56" s="612"/>
      <c r="G56" s="612"/>
      <c r="H56" s="613"/>
    </row>
    <row r="57" spans="2:8" x14ac:dyDescent="0.25">
      <c r="B57" s="54"/>
      <c r="C57" s="147"/>
      <c r="D57" s="343"/>
      <c r="E57" s="343"/>
      <c r="F57" s="612"/>
      <c r="G57" s="612"/>
      <c r="H57" s="613"/>
    </row>
    <row r="58" spans="2:8" x14ac:dyDescent="0.25">
      <c r="B58" s="54"/>
      <c r="C58" s="147"/>
      <c r="D58" s="343"/>
      <c r="E58" s="343"/>
      <c r="F58" s="612"/>
      <c r="G58" s="612"/>
      <c r="H58" s="613"/>
    </row>
    <row r="59" spans="2:8" x14ac:dyDescent="0.25">
      <c r="B59" s="54"/>
      <c r="C59" s="147"/>
      <c r="D59" s="343"/>
      <c r="E59" s="343"/>
      <c r="F59" s="612"/>
      <c r="G59" s="612"/>
      <c r="H59" s="613"/>
    </row>
    <row r="60" spans="2:8" x14ac:dyDescent="0.25">
      <c r="B60" s="54"/>
      <c r="C60" s="147"/>
      <c r="D60" s="343"/>
      <c r="E60" s="343"/>
      <c r="F60" s="612"/>
      <c r="G60" s="612"/>
      <c r="H60" s="613"/>
    </row>
    <row r="61" spans="2:8" x14ac:dyDescent="0.25">
      <c r="B61" s="54"/>
      <c r="C61" s="147"/>
      <c r="D61" s="343"/>
      <c r="E61" s="343"/>
      <c r="F61" s="612"/>
      <c r="G61" s="612"/>
      <c r="H61" s="613"/>
    </row>
    <row r="62" spans="2:8" x14ac:dyDescent="0.25">
      <c r="B62" s="54"/>
      <c r="C62" s="147"/>
      <c r="D62" s="343"/>
      <c r="E62" s="343"/>
      <c r="F62" s="612"/>
      <c r="G62" s="612"/>
      <c r="H62" s="613"/>
    </row>
    <row r="63" spans="2:8" x14ac:dyDescent="0.25">
      <c r="B63" s="54"/>
      <c r="C63" s="147"/>
      <c r="D63" s="343"/>
      <c r="E63" s="343"/>
      <c r="F63" s="612"/>
      <c r="G63" s="612"/>
      <c r="H63" s="613"/>
    </row>
    <row r="64" spans="2:8" x14ac:dyDescent="0.25">
      <c r="B64" s="54"/>
      <c r="C64" s="147"/>
      <c r="D64" s="343"/>
      <c r="E64" s="343"/>
      <c r="F64" s="612"/>
      <c r="G64" s="612"/>
      <c r="H64" s="613"/>
    </row>
    <row r="65" spans="2:8" x14ac:dyDescent="0.25">
      <c r="B65" s="54"/>
      <c r="C65" s="147"/>
      <c r="D65" s="343"/>
      <c r="E65" s="343"/>
      <c r="F65" s="612"/>
      <c r="G65" s="612"/>
      <c r="H65" s="613"/>
    </row>
    <row r="66" spans="2:8" x14ac:dyDescent="0.25">
      <c r="B66" s="54"/>
      <c r="C66" s="147"/>
      <c r="D66" s="343"/>
      <c r="E66" s="343"/>
      <c r="F66" s="612"/>
      <c r="G66" s="612"/>
      <c r="H66" s="613"/>
    </row>
    <row r="67" spans="2:8" x14ac:dyDescent="0.25">
      <c r="B67" s="54"/>
      <c r="C67" s="147"/>
      <c r="D67" s="343"/>
      <c r="E67" s="343"/>
      <c r="F67" s="612"/>
      <c r="G67" s="612"/>
      <c r="H67" s="613"/>
    </row>
    <row r="68" spans="2:8" x14ac:dyDescent="0.25">
      <c r="B68" s="54"/>
      <c r="C68" s="147"/>
      <c r="D68" s="343"/>
      <c r="E68" s="343"/>
      <c r="F68" s="612"/>
      <c r="G68" s="612"/>
      <c r="H68" s="613"/>
    </row>
    <row r="69" spans="2:8" x14ac:dyDescent="0.25">
      <c r="B69" s="54"/>
      <c r="C69" s="147"/>
      <c r="D69" s="343"/>
      <c r="E69" s="343"/>
      <c r="F69" s="612"/>
      <c r="G69" s="612"/>
      <c r="H69" s="613"/>
    </row>
    <row r="70" spans="2:8" x14ac:dyDescent="0.25">
      <c r="B70" s="54"/>
      <c r="C70" s="147"/>
      <c r="D70" s="343"/>
      <c r="E70" s="343"/>
      <c r="F70" s="612"/>
      <c r="G70" s="612"/>
      <c r="H70" s="613"/>
    </row>
    <row r="71" spans="2:8" x14ac:dyDescent="0.25">
      <c r="B71" s="54"/>
      <c r="C71" s="147"/>
      <c r="D71" s="343"/>
      <c r="E71" s="343"/>
      <c r="F71" s="612"/>
      <c r="G71" s="612"/>
      <c r="H71" s="613"/>
    </row>
    <row r="72" spans="2:8" x14ac:dyDescent="0.25">
      <c r="B72" s="54"/>
      <c r="C72" s="147"/>
      <c r="D72" s="343"/>
      <c r="E72" s="343"/>
      <c r="F72" s="612"/>
      <c r="G72" s="612"/>
      <c r="H72" s="613"/>
    </row>
    <row r="73" spans="2:8" x14ac:dyDescent="0.25">
      <c r="B73" s="54"/>
      <c r="C73" s="147"/>
      <c r="D73" s="343"/>
      <c r="E73" s="343"/>
      <c r="F73" s="612"/>
      <c r="G73" s="612"/>
      <c r="H73" s="613"/>
    </row>
    <row r="74" spans="2:8" x14ac:dyDescent="0.25">
      <c r="B74" s="54"/>
      <c r="C74" s="147"/>
      <c r="D74" s="343"/>
      <c r="E74" s="343"/>
      <c r="F74" s="612"/>
      <c r="G74" s="612"/>
      <c r="H74" s="613"/>
    </row>
    <row r="75" spans="2:8" x14ac:dyDescent="0.25">
      <c r="B75" s="54"/>
      <c r="C75" s="147"/>
      <c r="D75" s="343"/>
      <c r="E75" s="343"/>
      <c r="F75" s="612"/>
      <c r="G75" s="612"/>
      <c r="H75" s="613"/>
    </row>
    <row r="76" spans="2:8" x14ac:dyDescent="0.25">
      <c r="B76" s="54"/>
      <c r="C76" s="147"/>
      <c r="D76" s="343"/>
      <c r="E76" s="343"/>
      <c r="F76" s="612"/>
      <c r="G76" s="612"/>
      <c r="H76" s="613"/>
    </row>
    <row r="77" spans="2:8" x14ac:dyDescent="0.25">
      <c r="B77" s="54"/>
      <c r="C77" s="147"/>
      <c r="D77" s="343"/>
      <c r="E77" s="343"/>
      <c r="F77" s="612"/>
      <c r="G77" s="612"/>
      <c r="H77" s="613"/>
    </row>
    <row r="78" spans="2:8" x14ac:dyDescent="0.25">
      <c r="B78" s="54"/>
      <c r="C78" s="147"/>
      <c r="D78" s="343"/>
      <c r="E78" s="343"/>
      <c r="F78" s="612"/>
      <c r="G78" s="612"/>
      <c r="H78" s="613"/>
    </row>
    <row r="79" spans="2:8" x14ac:dyDescent="0.25">
      <c r="B79" s="54"/>
      <c r="C79" s="147"/>
      <c r="D79" s="343"/>
      <c r="E79" s="343"/>
      <c r="F79" s="612"/>
      <c r="G79" s="612"/>
      <c r="H79" s="613"/>
    </row>
    <row r="80" spans="2:8" x14ac:dyDescent="0.25">
      <c r="B80" s="54"/>
      <c r="C80" s="147"/>
      <c r="D80" s="343"/>
      <c r="E80" s="343"/>
      <c r="F80" s="612"/>
      <c r="G80" s="612"/>
      <c r="H80" s="613"/>
    </row>
    <row r="81" spans="2:8" x14ac:dyDescent="0.25">
      <c r="B81" s="54"/>
      <c r="C81" s="147"/>
      <c r="D81" s="343"/>
      <c r="E81" s="343"/>
      <c r="F81" s="612"/>
      <c r="G81" s="612"/>
      <c r="H81" s="613"/>
    </row>
    <row r="82" spans="2:8" x14ac:dyDescent="0.25">
      <c r="B82" s="54"/>
      <c r="C82" s="147"/>
      <c r="D82" s="343"/>
      <c r="E82" s="343"/>
      <c r="F82" s="612"/>
      <c r="G82" s="612"/>
      <c r="H82" s="613"/>
    </row>
    <row r="83" spans="2:8" x14ac:dyDescent="0.25">
      <c r="B83" s="54"/>
      <c r="C83" s="147"/>
      <c r="D83" s="343"/>
      <c r="E83" s="343"/>
      <c r="F83" s="612"/>
      <c r="G83" s="612"/>
      <c r="H83" s="613"/>
    </row>
    <row r="84" spans="2:8" x14ac:dyDescent="0.25">
      <c r="B84" s="54"/>
      <c r="C84" s="147"/>
      <c r="D84" s="343"/>
      <c r="E84" s="343"/>
      <c r="F84" s="612"/>
      <c r="G84" s="612"/>
      <c r="H84" s="613"/>
    </row>
    <row r="85" spans="2:8" x14ac:dyDescent="0.25">
      <c r="B85" s="54"/>
      <c r="C85" s="147"/>
      <c r="D85" s="343"/>
      <c r="E85" s="343"/>
      <c r="F85" s="612"/>
      <c r="G85" s="612"/>
      <c r="H85" s="613"/>
    </row>
    <row r="86" spans="2:8" x14ac:dyDescent="0.25">
      <c r="B86" s="54"/>
      <c r="C86" s="147"/>
      <c r="D86" s="343"/>
      <c r="E86" s="343"/>
      <c r="F86" s="612"/>
      <c r="G86" s="612"/>
      <c r="H86" s="613"/>
    </row>
    <row r="87" spans="2:8" x14ac:dyDescent="0.25">
      <c r="B87" s="54"/>
      <c r="C87" s="147"/>
      <c r="D87" s="343"/>
      <c r="E87" s="343"/>
      <c r="F87" s="612"/>
      <c r="G87" s="612"/>
      <c r="H87" s="613"/>
    </row>
    <row r="88" spans="2:8" x14ac:dyDescent="0.25">
      <c r="B88" s="54"/>
      <c r="C88" s="147"/>
      <c r="D88" s="343"/>
      <c r="E88" s="343"/>
      <c r="F88" s="612"/>
      <c r="G88" s="612"/>
      <c r="H88" s="613"/>
    </row>
    <row r="89" spans="2:8" x14ac:dyDescent="0.25">
      <c r="B89" s="54"/>
      <c r="C89" s="147"/>
      <c r="D89" s="343"/>
      <c r="E89" s="343"/>
      <c r="F89" s="612"/>
      <c r="G89" s="612"/>
      <c r="H89" s="613"/>
    </row>
    <row r="90" spans="2:8" x14ac:dyDescent="0.25">
      <c r="B90" s="54"/>
      <c r="C90" s="147"/>
      <c r="D90" s="343"/>
      <c r="E90" s="343"/>
      <c r="F90" s="612"/>
      <c r="G90" s="612"/>
      <c r="H90" s="613"/>
    </row>
    <row r="91" spans="2:8" x14ac:dyDescent="0.25">
      <c r="B91" s="54"/>
      <c r="C91" s="147"/>
      <c r="D91" s="343"/>
      <c r="E91" s="343"/>
      <c r="F91" s="612"/>
      <c r="G91" s="612"/>
      <c r="H91" s="613"/>
    </row>
    <row r="92" spans="2:8" x14ac:dyDescent="0.25">
      <c r="B92" s="54"/>
      <c r="C92" s="147"/>
      <c r="D92" s="343"/>
      <c r="E92" s="343"/>
      <c r="F92" s="612"/>
      <c r="G92" s="612"/>
      <c r="H92" s="613"/>
    </row>
    <row r="93" spans="2:8" x14ac:dyDescent="0.25">
      <c r="B93" s="54"/>
      <c r="C93" s="147"/>
      <c r="D93" s="343"/>
      <c r="E93" s="343"/>
      <c r="F93" s="612"/>
      <c r="G93" s="612"/>
      <c r="H93" s="613"/>
    </row>
    <row r="94" spans="2:8" x14ac:dyDescent="0.25">
      <c r="B94" s="54"/>
      <c r="C94" s="147"/>
      <c r="D94" s="343"/>
      <c r="E94" s="343"/>
      <c r="F94" s="612"/>
      <c r="G94" s="612"/>
      <c r="H94" s="613"/>
    </row>
    <row r="95" spans="2:8" x14ac:dyDescent="0.25">
      <c r="B95" s="54"/>
      <c r="C95" s="147"/>
      <c r="D95" s="343"/>
      <c r="E95" s="343"/>
      <c r="F95" s="612"/>
      <c r="G95" s="612"/>
      <c r="H95" s="613"/>
    </row>
    <row r="96" spans="2:8" x14ac:dyDescent="0.25">
      <c r="B96" s="54"/>
      <c r="C96" s="147"/>
      <c r="D96" s="343"/>
      <c r="E96" s="343"/>
      <c r="F96" s="612"/>
      <c r="G96" s="612"/>
      <c r="H96" s="613"/>
    </row>
    <row r="97" spans="2:8" x14ac:dyDescent="0.25">
      <c r="B97" s="54"/>
      <c r="C97" s="147"/>
      <c r="D97" s="343"/>
      <c r="E97" s="343"/>
      <c r="F97" s="612"/>
      <c r="G97" s="612"/>
      <c r="H97" s="613"/>
    </row>
    <row r="98" spans="2:8" x14ac:dyDescent="0.25">
      <c r="B98" s="54"/>
      <c r="C98" s="147"/>
      <c r="D98" s="343"/>
      <c r="E98" s="343"/>
      <c r="F98" s="612"/>
      <c r="G98" s="612"/>
      <c r="H98" s="613"/>
    </row>
    <row r="99" spans="2:8" x14ac:dyDescent="0.25">
      <c r="B99" s="54"/>
      <c r="C99" s="147"/>
      <c r="D99" s="343"/>
      <c r="E99" s="343"/>
      <c r="F99" s="612"/>
      <c r="G99" s="612"/>
      <c r="H99" s="613"/>
    </row>
    <row r="100" spans="2:8" ht="15.75" thickBot="1" x14ac:dyDescent="0.3">
      <c r="B100" s="60"/>
      <c r="C100" s="148"/>
      <c r="D100" s="344"/>
      <c r="E100" s="344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20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3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6">
    <tabColor theme="1"/>
    <pageSetUpPr fitToPage="1"/>
  </sheetPr>
  <dimension ref="B1:BF101"/>
  <sheetViews>
    <sheetView showGridLines="0" topLeftCell="A19" zoomScaleNormal="100" zoomScaleSheetLayoutView="50" workbookViewId="0">
      <selection activeCell="P40" sqref="P4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43582</v>
      </c>
      <c r="N5" s="567" t="str">
        <f ca="1">"Oil Sales for "&amp;TEXT(L5,"MM-DD-YY")</f>
        <v>Oil Sales for 04-27-19</v>
      </c>
      <c r="O5" s="568"/>
      <c r="P5" s="96">
        <f>SUM(AC14:AC37)</f>
        <v>629.59999999999991</v>
      </c>
      <c r="Q5" s="10"/>
      <c r="R5" s="610" t="str">
        <f ca="1">"Flare Total For "&amp;TEXT(L5,"MM-DD-YY")</f>
        <v>Flare Total For 04-27-19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701</v>
      </c>
      <c r="M6" s="10"/>
      <c r="N6" s="571" t="str">
        <f ca="1">"Gas Sales for "&amp;TEXT(L5,"MM-DD-YY")</f>
        <v>Gas Sales for 04-27-19</v>
      </c>
      <c r="O6" s="572"/>
      <c r="P6" s="132">
        <v>5161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997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6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39" t="s">
        <v>3</v>
      </c>
      <c r="F11" s="339" t="s">
        <v>31</v>
      </c>
      <c r="G11" s="339" t="s">
        <v>32</v>
      </c>
      <c r="H11" s="34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39" t="s">
        <v>40</v>
      </c>
      <c r="N11" s="340" t="s">
        <v>42</v>
      </c>
      <c r="O11" s="38" t="s">
        <v>2</v>
      </c>
      <c r="P11" s="339" t="s">
        <v>6</v>
      </c>
      <c r="Q11" s="34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39" t="s">
        <v>6</v>
      </c>
      <c r="AD11" s="339" t="s">
        <v>102</v>
      </c>
      <c r="AE11" s="339" t="s">
        <v>50</v>
      </c>
      <c r="AF11" s="34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871</v>
      </c>
      <c r="E14" s="196">
        <v>44</v>
      </c>
      <c r="F14" s="196">
        <v>1.8</v>
      </c>
      <c r="G14" s="197">
        <v>304</v>
      </c>
      <c r="H14" s="204">
        <v>211</v>
      </c>
      <c r="I14" s="322"/>
      <c r="J14" s="160"/>
      <c r="K14" s="65"/>
      <c r="L14" s="49"/>
      <c r="M14" s="337"/>
      <c r="N14" s="52"/>
      <c r="O14" s="54">
        <v>5114</v>
      </c>
      <c r="P14" s="337">
        <v>29</v>
      </c>
      <c r="Q14" s="337">
        <v>40</v>
      </c>
      <c r="R14" s="21">
        <f>P14</f>
        <v>29</v>
      </c>
      <c r="S14" s="22">
        <f>Q14</f>
        <v>40</v>
      </c>
      <c r="T14" s="61"/>
      <c r="U14" s="61"/>
      <c r="V14" s="61"/>
      <c r="W14" s="112">
        <f ca="1">INDEX('Daily Totals'!$1:$1048576,MATCH(L5,'Daily Totals'!B:B)-1,17)</f>
        <v>151721</v>
      </c>
      <c r="X14" s="113">
        <f ca="1">IFERROR(('Main Tab'!$D$10-W14)/'Main Tab'!$D$10,1)</f>
        <v>0.14575356965902436</v>
      </c>
      <c r="Y14" s="218"/>
      <c r="Z14" s="220">
        <v>4</v>
      </c>
      <c r="AA14" s="49">
        <v>8109301</v>
      </c>
      <c r="AB14" s="49" t="s">
        <v>170</v>
      </c>
      <c r="AC14" s="337">
        <v>196.73</v>
      </c>
      <c r="AD14" s="104" t="s">
        <v>171</v>
      </c>
      <c r="AE14" s="106">
        <v>45.5</v>
      </c>
      <c r="AF14" s="108">
        <v>1E-3</v>
      </c>
      <c r="AI14" s="83">
        <f ca="1">$L$5+B14</f>
        <v>43582.291666666664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29</v>
      </c>
      <c r="AQ14" s="81">
        <f t="shared" si="0"/>
        <v>40</v>
      </c>
      <c r="AR14" s="81">
        <f t="shared" ref="AR14:AR37" si="1">IF(O14="","",O14)</f>
        <v>5114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304</v>
      </c>
      <c r="AX14" s="81">
        <f t="shared" si="3"/>
        <v>211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871</v>
      </c>
      <c r="BC14" s="81">
        <f t="shared" ref="BC14:BC37" si="5">IF(H14="","",H14)</f>
        <v>211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8109301 196.73 bbls sold</v>
      </c>
    </row>
    <row r="15" spans="2:58" x14ac:dyDescent="0.25">
      <c r="B15" s="189">
        <f ca="1">+B14+$L$5+TIME(1,0,0)</f>
        <v>43582.333333333328</v>
      </c>
      <c r="C15" s="205"/>
      <c r="D15" s="337">
        <v>867</v>
      </c>
      <c r="E15" s="337">
        <v>44</v>
      </c>
      <c r="F15" s="337">
        <v>1.8</v>
      </c>
      <c r="G15" s="51">
        <v>296</v>
      </c>
      <c r="H15" s="206">
        <v>210</v>
      </c>
      <c r="I15" s="322"/>
      <c r="J15" s="160"/>
      <c r="K15" s="65"/>
      <c r="L15" s="49"/>
      <c r="M15" s="337"/>
      <c r="N15" s="52"/>
      <c r="O15" s="54">
        <v>5241</v>
      </c>
      <c r="P15" s="337">
        <v>30</v>
      </c>
      <c r="Q15" s="52">
        <v>37</v>
      </c>
      <c r="R15" s="23">
        <f>P15+R14</f>
        <v>59</v>
      </c>
      <c r="S15" s="24">
        <f>Q15+S14</f>
        <v>77</v>
      </c>
      <c r="T15" s="62"/>
      <c r="U15" s="62"/>
      <c r="V15" s="62"/>
      <c r="W15" s="114">
        <f t="shared" ref="W15:W37" ca="1" si="6">W14-Q15</f>
        <v>151684</v>
      </c>
      <c r="X15" s="115">
        <f ca="1">IFERROR(('Main Tab'!$D$10-W15)/'Main Tab'!$D$10,1)</f>
        <v>0.14596189360839601</v>
      </c>
      <c r="Y15" s="110"/>
      <c r="Z15" s="221">
        <v>4</v>
      </c>
      <c r="AA15" s="49">
        <v>8109011</v>
      </c>
      <c r="AB15" s="49" t="s">
        <v>170</v>
      </c>
      <c r="AC15" s="337">
        <v>230.67</v>
      </c>
      <c r="AD15" s="104" t="s">
        <v>171</v>
      </c>
      <c r="AE15" s="106">
        <v>47.8</v>
      </c>
      <c r="AF15" s="108">
        <v>2E-3</v>
      </c>
      <c r="AI15" s="83">
        <f ca="1">B15</f>
        <v>43582.333333333328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30</v>
      </c>
      <c r="AQ15" s="81">
        <f t="shared" si="0"/>
        <v>37</v>
      </c>
      <c r="AR15" s="81">
        <f t="shared" si="1"/>
        <v>5241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296</v>
      </c>
      <c r="AX15" s="81">
        <f t="shared" si="3"/>
        <v>210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867</v>
      </c>
      <c r="BC15" s="81">
        <f t="shared" si="5"/>
        <v>210</v>
      </c>
      <c r="BD15" s="81">
        <f t="shared" ref="BD15:BD37" si="10">IF(AF15="","",AF15)</f>
        <v>2E-3</v>
      </c>
      <c r="BE15" s="81">
        <f t="shared" ref="BE15:BE37" si="11">IF(AE15="","",AE15)</f>
        <v>47.8</v>
      </c>
      <c r="BF15" s="84" t="str">
        <f t="shared" ref="BF15:BF37" si="12">IF(AA15&amp;AC15="","","Ticket No: "&amp;AA15&amp;" " &amp;AC15 &amp; " bbls sold")</f>
        <v>Ticket No: 8109011 230.67 bbls sold</v>
      </c>
    </row>
    <row r="16" spans="2:58" x14ac:dyDescent="0.25">
      <c r="B16" s="189">
        <f ca="1">+B15+TIME(1,0,0)</f>
        <v>43582.374999999993</v>
      </c>
      <c r="C16" s="205"/>
      <c r="D16" s="337">
        <v>866</v>
      </c>
      <c r="E16" s="337">
        <v>44</v>
      </c>
      <c r="F16" s="337">
        <v>1.8</v>
      </c>
      <c r="G16" s="51">
        <v>281</v>
      </c>
      <c r="H16" s="206">
        <v>213</v>
      </c>
      <c r="I16" s="322"/>
      <c r="J16" s="160"/>
      <c r="K16" s="65"/>
      <c r="L16" s="49"/>
      <c r="M16" s="337"/>
      <c r="N16" s="52"/>
      <c r="O16" s="54">
        <v>5551</v>
      </c>
      <c r="P16" s="337">
        <v>28</v>
      </c>
      <c r="Q16" s="52">
        <v>41</v>
      </c>
      <c r="R16" s="23">
        <f t="shared" ref="R16:S31" si="13">P16+R15</f>
        <v>87</v>
      </c>
      <c r="S16" s="24">
        <f t="shared" si="13"/>
        <v>118</v>
      </c>
      <c r="T16" s="62"/>
      <c r="U16" s="62"/>
      <c r="V16" s="62"/>
      <c r="W16" s="114">
        <f t="shared" ca="1" si="6"/>
        <v>151643</v>
      </c>
      <c r="X16" s="115">
        <f ca="1">IFERROR(('Main Tab'!$D$10-W16)/'Main Tab'!$D$10,1)</f>
        <v>0.14619273906580785</v>
      </c>
      <c r="Y16" s="110"/>
      <c r="Z16" s="221">
        <v>3</v>
      </c>
      <c r="AA16" s="49"/>
      <c r="AB16" s="49"/>
      <c r="AC16" s="337"/>
      <c r="AD16" s="104"/>
      <c r="AE16" s="106"/>
      <c r="AF16" s="108"/>
      <c r="AI16" s="83">
        <f ca="1">B16</f>
        <v>43582.374999999993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28</v>
      </c>
      <c r="AQ16" s="81">
        <f t="shared" si="0"/>
        <v>41</v>
      </c>
      <c r="AR16" s="81">
        <f t="shared" si="1"/>
        <v>5551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281</v>
      </c>
      <c r="AX16" s="81">
        <f t="shared" si="3"/>
        <v>213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866</v>
      </c>
      <c r="BC16" s="81">
        <f t="shared" si="5"/>
        <v>213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43582.416666666657</v>
      </c>
      <c r="C17" s="205"/>
      <c r="D17" s="337">
        <v>855</v>
      </c>
      <c r="E17" s="337">
        <v>44</v>
      </c>
      <c r="F17" s="337">
        <v>1.8</v>
      </c>
      <c r="G17" s="51">
        <v>307</v>
      </c>
      <c r="H17" s="206">
        <v>211</v>
      </c>
      <c r="I17" s="322"/>
      <c r="J17" s="160"/>
      <c r="K17" s="65"/>
      <c r="L17" s="49"/>
      <c r="M17" s="337"/>
      <c r="N17" s="52"/>
      <c r="O17" s="54">
        <v>5396</v>
      </c>
      <c r="P17" s="337">
        <v>29</v>
      </c>
      <c r="Q17" s="52">
        <v>42</v>
      </c>
      <c r="R17" s="23">
        <f t="shared" si="13"/>
        <v>116</v>
      </c>
      <c r="S17" s="24">
        <f>Q17+S16</f>
        <v>160</v>
      </c>
      <c r="T17" s="62"/>
      <c r="U17" s="172"/>
      <c r="V17" s="62"/>
      <c r="W17" s="114">
        <f t="shared" ca="1" si="6"/>
        <v>151601</v>
      </c>
      <c r="X17" s="115">
        <f ca="1">IFERROR(('Main Tab'!$D$10-W17)/'Main Tab'!$D$10,1)</f>
        <v>0.14642921490022973</v>
      </c>
      <c r="Y17" s="110"/>
      <c r="Z17" s="221">
        <v>4</v>
      </c>
      <c r="AA17" s="49"/>
      <c r="AB17" s="49"/>
      <c r="AC17" s="337"/>
      <c r="AD17" s="104"/>
      <c r="AE17" s="106"/>
      <c r="AF17" s="108"/>
      <c r="AI17" s="83">
        <f t="shared" ref="AI17:AI37" ca="1" si="15">B17</f>
        <v>43582.416666666657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29</v>
      </c>
      <c r="AQ17" s="81">
        <f t="shared" si="0"/>
        <v>42</v>
      </c>
      <c r="AR17" s="81">
        <f t="shared" si="1"/>
        <v>5396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307</v>
      </c>
      <c r="AX17" s="81">
        <f t="shared" si="3"/>
        <v>211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855</v>
      </c>
      <c r="BC17" s="81">
        <f t="shared" si="5"/>
        <v>211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43582.458333333321</v>
      </c>
      <c r="C18" s="205"/>
      <c r="D18" s="337">
        <v>850</v>
      </c>
      <c r="E18" s="51">
        <v>44</v>
      </c>
      <c r="F18" s="337">
        <v>1.8</v>
      </c>
      <c r="G18" s="51">
        <v>274</v>
      </c>
      <c r="H18" s="206">
        <v>206</v>
      </c>
      <c r="I18" s="322"/>
      <c r="J18" s="160"/>
      <c r="K18" s="65"/>
      <c r="L18" s="49"/>
      <c r="M18" s="337"/>
      <c r="N18" s="52"/>
      <c r="O18" s="54">
        <v>5012</v>
      </c>
      <c r="P18" s="337">
        <v>30</v>
      </c>
      <c r="Q18" s="52">
        <v>38</v>
      </c>
      <c r="R18" s="23">
        <f t="shared" si="13"/>
        <v>146</v>
      </c>
      <c r="S18" s="24">
        <f t="shared" si="13"/>
        <v>198</v>
      </c>
      <c r="T18" s="62"/>
      <c r="U18" s="62"/>
      <c r="V18" s="62"/>
      <c r="W18" s="114">
        <f t="shared" ca="1" si="6"/>
        <v>151563</v>
      </c>
      <c r="X18" s="115">
        <f ca="1">IFERROR(('Main Tab'!$D$10-W18)/'Main Tab'!$D$10,1)</f>
        <v>0.14664316922661141</v>
      </c>
      <c r="Y18" s="110"/>
      <c r="Z18" s="221">
        <v>4</v>
      </c>
      <c r="AA18" s="49"/>
      <c r="AB18" s="49"/>
      <c r="AC18" s="337"/>
      <c r="AD18" s="104"/>
      <c r="AE18" s="106"/>
      <c r="AF18" s="108"/>
      <c r="AI18" s="83">
        <f t="shared" ca="1" si="15"/>
        <v>43582.458333333321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30</v>
      </c>
      <c r="AQ18" s="81">
        <f t="shared" si="0"/>
        <v>38</v>
      </c>
      <c r="AR18" s="81">
        <f t="shared" si="1"/>
        <v>5012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274</v>
      </c>
      <c r="AX18" s="81">
        <f t="shared" si="3"/>
        <v>206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850</v>
      </c>
      <c r="BC18" s="81">
        <f t="shared" si="5"/>
        <v>206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43582.499999999985</v>
      </c>
      <c r="C19" s="205"/>
      <c r="D19" s="337">
        <v>843</v>
      </c>
      <c r="E19" s="51">
        <v>44</v>
      </c>
      <c r="F19" s="337">
        <v>1.8</v>
      </c>
      <c r="G19" s="51">
        <v>216</v>
      </c>
      <c r="H19" s="206">
        <v>200</v>
      </c>
      <c r="I19" s="322"/>
      <c r="J19" s="160"/>
      <c r="K19" s="65"/>
      <c r="L19" s="49"/>
      <c r="M19" s="337"/>
      <c r="N19" s="52"/>
      <c r="O19" s="54">
        <v>4739</v>
      </c>
      <c r="P19" s="337">
        <v>31</v>
      </c>
      <c r="Q19" s="52">
        <v>42</v>
      </c>
      <c r="R19" s="23">
        <f t="shared" si="13"/>
        <v>177</v>
      </c>
      <c r="S19" s="24">
        <f t="shared" si="13"/>
        <v>240</v>
      </c>
      <c r="T19" s="62"/>
      <c r="U19" s="62"/>
      <c r="V19" s="62"/>
      <c r="W19" s="114">
        <f t="shared" ca="1" si="6"/>
        <v>151521</v>
      </c>
      <c r="X19" s="115">
        <f ca="1">IFERROR(('Main Tab'!$D$10-W19)/'Main Tab'!$D$10,1)</f>
        <v>0.14687964506103329</v>
      </c>
      <c r="Y19" s="110"/>
      <c r="Z19" s="221">
        <v>4</v>
      </c>
      <c r="AA19" s="49"/>
      <c r="AB19" s="49"/>
      <c r="AC19" s="337"/>
      <c r="AD19" s="104"/>
      <c r="AE19" s="106"/>
      <c r="AF19" s="108"/>
      <c r="AI19" s="83">
        <f t="shared" ca="1" si="15"/>
        <v>43582.499999999985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31</v>
      </c>
      <c r="AQ19" s="81">
        <f t="shared" si="0"/>
        <v>42</v>
      </c>
      <c r="AR19" s="81">
        <f t="shared" si="1"/>
        <v>4739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216</v>
      </c>
      <c r="AX19" s="81">
        <f t="shared" si="3"/>
        <v>200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843</v>
      </c>
      <c r="BC19" s="81">
        <f t="shared" si="5"/>
        <v>200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43582.54166666665</v>
      </c>
      <c r="C20" s="205"/>
      <c r="D20" s="337">
        <v>849</v>
      </c>
      <c r="E20" s="51">
        <v>44</v>
      </c>
      <c r="F20" s="337">
        <v>1.8</v>
      </c>
      <c r="G20" s="51">
        <v>251</v>
      </c>
      <c r="H20" s="206">
        <v>209</v>
      </c>
      <c r="I20" s="322"/>
      <c r="J20" s="160"/>
      <c r="K20" s="65"/>
      <c r="L20" s="49"/>
      <c r="M20" s="337"/>
      <c r="N20" s="52"/>
      <c r="O20" s="54">
        <v>4832</v>
      </c>
      <c r="P20" s="337">
        <v>33</v>
      </c>
      <c r="Q20" s="52">
        <v>40</v>
      </c>
      <c r="R20" s="23">
        <f t="shared" si="13"/>
        <v>210</v>
      </c>
      <c r="S20" s="24">
        <f t="shared" si="13"/>
        <v>280</v>
      </c>
      <c r="T20" s="62"/>
      <c r="U20" s="62"/>
      <c r="V20" s="62"/>
      <c r="W20" s="114">
        <f t="shared" ca="1" si="6"/>
        <v>151481</v>
      </c>
      <c r="X20" s="115">
        <f ca="1">IFERROR(('Main Tab'!$D$10-W20)/'Main Tab'!$D$10,1)</f>
        <v>0.14710486014143506</v>
      </c>
      <c r="Y20" s="110"/>
      <c r="Z20" s="221">
        <v>4</v>
      </c>
      <c r="AA20" s="49"/>
      <c r="AB20" s="49"/>
      <c r="AC20" s="337"/>
      <c r="AD20" s="104"/>
      <c r="AE20" s="106"/>
      <c r="AF20" s="108"/>
      <c r="AI20" s="83">
        <f t="shared" ca="1" si="15"/>
        <v>43582.54166666665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33</v>
      </c>
      <c r="AQ20" s="81">
        <f t="shared" si="0"/>
        <v>40</v>
      </c>
      <c r="AR20" s="81">
        <f t="shared" si="1"/>
        <v>4832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251</v>
      </c>
      <c r="AX20" s="81">
        <f t="shared" si="3"/>
        <v>209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849</v>
      </c>
      <c r="BC20" s="81">
        <f t="shared" si="5"/>
        <v>209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43582.583333333314</v>
      </c>
      <c r="C21" s="205"/>
      <c r="D21" s="337">
        <v>851</v>
      </c>
      <c r="E21" s="51">
        <v>44</v>
      </c>
      <c r="F21" s="337">
        <v>1.8</v>
      </c>
      <c r="G21" s="51">
        <v>277</v>
      </c>
      <c r="H21" s="206">
        <v>214</v>
      </c>
      <c r="I21" s="322"/>
      <c r="J21" s="160"/>
      <c r="K21" s="65"/>
      <c r="L21" s="49"/>
      <c r="M21" s="337"/>
      <c r="N21" s="52"/>
      <c r="O21" s="54">
        <v>5151</v>
      </c>
      <c r="P21" s="337">
        <v>30</v>
      </c>
      <c r="Q21" s="52">
        <v>43</v>
      </c>
      <c r="R21" s="23">
        <f t="shared" si="13"/>
        <v>240</v>
      </c>
      <c r="S21" s="24">
        <f t="shared" si="13"/>
        <v>323</v>
      </c>
      <c r="T21" s="62"/>
      <c r="U21" s="62"/>
      <c r="V21" s="62"/>
      <c r="W21" s="114">
        <f t="shared" ca="1" si="6"/>
        <v>151438</v>
      </c>
      <c r="X21" s="115">
        <f ca="1">IFERROR(('Main Tab'!$D$10-W21)/'Main Tab'!$D$10,1)</f>
        <v>0.14734696635286698</v>
      </c>
      <c r="Y21" s="110"/>
      <c r="Z21" s="221">
        <v>4</v>
      </c>
      <c r="AA21" s="49"/>
      <c r="AB21" s="49"/>
      <c r="AC21" s="337"/>
      <c r="AD21" s="104"/>
      <c r="AE21" s="106"/>
      <c r="AF21" s="108"/>
      <c r="AI21" s="83">
        <f t="shared" ca="1" si="15"/>
        <v>43582.583333333314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30</v>
      </c>
      <c r="AQ21" s="81">
        <f t="shared" si="0"/>
        <v>43</v>
      </c>
      <c r="AR21" s="81">
        <f t="shared" si="1"/>
        <v>5151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277</v>
      </c>
      <c r="AX21" s="81">
        <f t="shared" si="3"/>
        <v>214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851</v>
      </c>
      <c r="BC21" s="81">
        <f t="shared" si="5"/>
        <v>214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43582.624999999978</v>
      </c>
      <c r="C22" s="205"/>
      <c r="D22" s="337">
        <v>861</v>
      </c>
      <c r="E22" s="51">
        <v>44</v>
      </c>
      <c r="F22" s="337">
        <v>1.8</v>
      </c>
      <c r="G22" s="51">
        <v>289</v>
      </c>
      <c r="H22" s="206">
        <v>217</v>
      </c>
      <c r="I22" s="322"/>
      <c r="J22" s="160"/>
      <c r="K22" s="65"/>
      <c r="L22" s="49"/>
      <c r="M22" s="337"/>
      <c r="N22" s="52"/>
      <c r="O22" s="54">
        <v>5086</v>
      </c>
      <c r="P22" s="337">
        <v>29</v>
      </c>
      <c r="Q22" s="52">
        <v>44</v>
      </c>
      <c r="R22" s="23">
        <f t="shared" si="13"/>
        <v>269</v>
      </c>
      <c r="S22" s="24">
        <f t="shared" si="13"/>
        <v>367</v>
      </c>
      <c r="T22" s="62"/>
      <c r="U22" s="62"/>
      <c r="V22" s="62"/>
      <c r="W22" s="114">
        <f t="shared" ca="1" si="6"/>
        <v>151394</v>
      </c>
      <c r="X22" s="115">
        <f ca="1">IFERROR(('Main Tab'!$D$10-W22)/'Main Tab'!$D$10,1)</f>
        <v>0.14759470294130894</v>
      </c>
      <c r="Y22" s="110"/>
      <c r="Z22" s="221">
        <v>4</v>
      </c>
      <c r="AA22" s="49"/>
      <c r="AB22" s="49"/>
      <c r="AC22" s="337"/>
      <c r="AD22" s="104"/>
      <c r="AE22" s="106"/>
      <c r="AF22" s="108"/>
      <c r="AI22" s="83">
        <f t="shared" ca="1" si="15"/>
        <v>43582.624999999978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29</v>
      </c>
      <c r="AQ22" s="81">
        <f t="shared" si="0"/>
        <v>44</v>
      </c>
      <c r="AR22" s="81">
        <f t="shared" si="1"/>
        <v>5086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289</v>
      </c>
      <c r="AX22" s="81">
        <f t="shared" si="3"/>
        <v>217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861</v>
      </c>
      <c r="BC22" s="81">
        <f t="shared" si="5"/>
        <v>217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43582.666666666642</v>
      </c>
      <c r="C23" s="205"/>
      <c r="D23" s="337">
        <v>865</v>
      </c>
      <c r="E23" s="51">
        <v>44</v>
      </c>
      <c r="F23" s="337">
        <v>1.8</v>
      </c>
      <c r="G23" s="51">
        <v>266</v>
      </c>
      <c r="H23" s="206">
        <v>216</v>
      </c>
      <c r="I23" s="322"/>
      <c r="J23" s="160"/>
      <c r="K23" s="65"/>
      <c r="L23" s="49"/>
      <c r="M23" s="337"/>
      <c r="N23" s="52"/>
      <c r="O23" s="54">
        <v>5037</v>
      </c>
      <c r="P23" s="337">
        <v>30</v>
      </c>
      <c r="Q23" s="52">
        <v>41</v>
      </c>
      <c r="R23" s="23">
        <f t="shared" si="13"/>
        <v>299</v>
      </c>
      <c r="S23" s="24">
        <f t="shared" si="13"/>
        <v>408</v>
      </c>
      <c r="T23" s="62"/>
      <c r="U23" s="62"/>
      <c r="V23" s="62"/>
      <c r="W23" s="114">
        <f t="shared" ca="1" si="6"/>
        <v>151353</v>
      </c>
      <c r="X23" s="115">
        <f ca="1">IFERROR(('Main Tab'!$D$10-W23)/'Main Tab'!$D$10,1)</f>
        <v>0.14782554839872078</v>
      </c>
      <c r="Y23" s="110"/>
      <c r="Z23" s="221">
        <v>4</v>
      </c>
      <c r="AA23" s="49"/>
      <c r="AB23" s="49"/>
      <c r="AC23" s="337"/>
      <c r="AD23" s="104"/>
      <c r="AE23" s="106"/>
      <c r="AF23" s="108"/>
      <c r="AI23" s="83">
        <f t="shared" ca="1" si="15"/>
        <v>43582.666666666642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30</v>
      </c>
      <c r="AQ23" s="81">
        <f t="shared" si="0"/>
        <v>41</v>
      </c>
      <c r="AR23" s="81">
        <f t="shared" si="1"/>
        <v>5037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266</v>
      </c>
      <c r="AX23" s="81">
        <f t="shared" si="3"/>
        <v>216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865</v>
      </c>
      <c r="BC23" s="81">
        <f t="shared" si="5"/>
        <v>216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43582.708333333307</v>
      </c>
      <c r="C24" s="205"/>
      <c r="D24" s="337">
        <v>854</v>
      </c>
      <c r="E24" s="51">
        <v>44</v>
      </c>
      <c r="F24" s="337">
        <v>1.8</v>
      </c>
      <c r="G24" s="51">
        <v>273</v>
      </c>
      <c r="H24" s="206">
        <v>217</v>
      </c>
      <c r="I24" s="322"/>
      <c r="J24" s="160"/>
      <c r="K24" s="65"/>
      <c r="L24" s="49"/>
      <c r="M24" s="337"/>
      <c r="N24" s="52"/>
      <c r="O24" s="54">
        <v>5168</v>
      </c>
      <c r="P24" s="337">
        <v>31</v>
      </c>
      <c r="Q24" s="52">
        <v>40</v>
      </c>
      <c r="R24" s="23">
        <f t="shared" si="13"/>
        <v>330</v>
      </c>
      <c r="S24" s="24">
        <f t="shared" si="13"/>
        <v>448</v>
      </c>
      <c r="T24" s="62"/>
      <c r="U24" s="62"/>
      <c r="V24" s="62"/>
      <c r="W24" s="114">
        <f t="shared" ca="1" si="6"/>
        <v>151313</v>
      </c>
      <c r="X24" s="115">
        <f ca="1">IFERROR(('Main Tab'!$D$10-W24)/'Main Tab'!$D$10,1)</f>
        <v>0.14805076347912255</v>
      </c>
      <c r="Y24" s="110"/>
      <c r="Z24" s="221">
        <v>4</v>
      </c>
      <c r="AA24" s="49"/>
      <c r="AB24" s="49"/>
      <c r="AC24" s="337"/>
      <c r="AD24" s="104"/>
      <c r="AE24" s="106"/>
      <c r="AF24" s="108"/>
      <c r="AI24" s="83">
        <f t="shared" ca="1" si="15"/>
        <v>43582.708333333307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31</v>
      </c>
      <c r="AQ24" s="81">
        <f t="shared" si="0"/>
        <v>40</v>
      </c>
      <c r="AR24" s="81">
        <f t="shared" si="1"/>
        <v>5168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273</v>
      </c>
      <c r="AX24" s="81">
        <f t="shared" si="3"/>
        <v>217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854</v>
      </c>
      <c r="BC24" s="81">
        <f t="shared" si="5"/>
        <v>217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43582.749999999971</v>
      </c>
      <c r="C25" s="205"/>
      <c r="D25" s="337">
        <v>856</v>
      </c>
      <c r="E25" s="51">
        <v>44</v>
      </c>
      <c r="F25" s="337">
        <v>1.8</v>
      </c>
      <c r="G25" s="51">
        <v>305</v>
      </c>
      <c r="H25" s="206">
        <v>218</v>
      </c>
      <c r="I25" s="322"/>
      <c r="J25" s="160"/>
      <c r="K25" s="65"/>
      <c r="L25" s="49"/>
      <c r="M25" s="337"/>
      <c r="N25" s="52"/>
      <c r="O25" s="54">
        <v>5398</v>
      </c>
      <c r="P25" s="337">
        <v>31</v>
      </c>
      <c r="Q25" s="52">
        <v>42</v>
      </c>
      <c r="R25" s="23">
        <f t="shared" si="13"/>
        <v>361</v>
      </c>
      <c r="S25" s="24">
        <f t="shared" si="13"/>
        <v>490</v>
      </c>
      <c r="T25" s="62"/>
      <c r="U25" s="62"/>
      <c r="V25" s="62"/>
      <c r="W25" s="114">
        <f t="shared" ca="1" si="6"/>
        <v>151271</v>
      </c>
      <c r="X25" s="115">
        <f ca="1">IFERROR(('Main Tab'!$D$10-W25)/'Main Tab'!$D$10,1)</f>
        <v>0.14828723931354443</v>
      </c>
      <c r="Y25" s="110"/>
      <c r="Z25" s="221">
        <v>4</v>
      </c>
      <c r="AA25" s="49"/>
      <c r="AB25" s="49"/>
      <c r="AC25" s="337"/>
      <c r="AD25" s="104"/>
      <c r="AE25" s="106"/>
      <c r="AF25" s="108"/>
      <c r="AI25" s="83">
        <f t="shared" ca="1" si="15"/>
        <v>43582.749999999971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31</v>
      </c>
      <c r="AQ25" s="81">
        <f t="shared" si="0"/>
        <v>42</v>
      </c>
      <c r="AR25" s="81">
        <f t="shared" si="1"/>
        <v>5398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305</v>
      </c>
      <c r="AX25" s="81">
        <f t="shared" si="3"/>
        <v>218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856</v>
      </c>
      <c r="BC25" s="81">
        <f t="shared" si="5"/>
        <v>218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43582.791666666635</v>
      </c>
      <c r="C26" s="205"/>
      <c r="D26" s="337">
        <v>860</v>
      </c>
      <c r="E26" s="51">
        <v>44</v>
      </c>
      <c r="F26" s="337">
        <v>1.8</v>
      </c>
      <c r="G26" s="51">
        <v>223</v>
      </c>
      <c r="H26" s="206">
        <v>213</v>
      </c>
      <c r="I26" s="322"/>
      <c r="J26" s="160"/>
      <c r="K26" s="65"/>
      <c r="L26" s="49"/>
      <c r="M26" s="337"/>
      <c r="N26" s="52"/>
      <c r="O26" s="54">
        <v>4733</v>
      </c>
      <c r="P26" s="337">
        <v>31</v>
      </c>
      <c r="Q26" s="52">
        <v>47</v>
      </c>
      <c r="R26" s="23">
        <f t="shared" si="13"/>
        <v>392</v>
      </c>
      <c r="S26" s="24">
        <f t="shared" si="13"/>
        <v>537</v>
      </c>
      <c r="T26" s="62"/>
      <c r="U26" s="62"/>
      <c r="V26" s="62"/>
      <c r="W26" s="114">
        <f t="shared" ca="1" si="6"/>
        <v>151224</v>
      </c>
      <c r="X26" s="115">
        <f ca="1">IFERROR(('Main Tab'!$D$10-W26)/'Main Tab'!$D$10,1)</f>
        <v>0.14855186703301654</v>
      </c>
      <c r="Y26" s="110"/>
      <c r="Z26" s="221">
        <v>4</v>
      </c>
      <c r="AA26" s="49"/>
      <c r="AB26" s="49"/>
      <c r="AC26" s="337"/>
      <c r="AD26" s="104"/>
      <c r="AE26" s="106"/>
      <c r="AF26" s="108"/>
      <c r="AI26" s="83">
        <f t="shared" ca="1" si="15"/>
        <v>43582.791666666635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31</v>
      </c>
      <c r="AQ26" s="81">
        <f t="shared" si="0"/>
        <v>47</v>
      </c>
      <c r="AR26" s="81">
        <f t="shared" si="1"/>
        <v>4733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223</v>
      </c>
      <c r="AX26" s="81">
        <f t="shared" si="3"/>
        <v>213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860</v>
      </c>
      <c r="BC26" s="81">
        <f t="shared" si="5"/>
        <v>213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43582.833333333299</v>
      </c>
      <c r="C27" s="205"/>
      <c r="D27" s="337">
        <v>848</v>
      </c>
      <c r="E27" s="51">
        <v>44</v>
      </c>
      <c r="F27" s="337">
        <v>1.8</v>
      </c>
      <c r="G27" s="51">
        <v>288</v>
      </c>
      <c r="H27" s="206">
        <v>216</v>
      </c>
      <c r="I27" s="322"/>
      <c r="J27" s="160"/>
      <c r="K27" s="65"/>
      <c r="L27" s="49"/>
      <c r="M27" s="337"/>
      <c r="N27" s="52"/>
      <c r="O27" s="54">
        <v>5278</v>
      </c>
      <c r="P27" s="337">
        <v>28</v>
      </c>
      <c r="Q27" s="52">
        <v>43</v>
      </c>
      <c r="R27" s="23">
        <f t="shared" si="13"/>
        <v>420</v>
      </c>
      <c r="S27" s="24">
        <f t="shared" si="13"/>
        <v>580</v>
      </c>
      <c r="T27" s="62"/>
      <c r="U27" s="62"/>
      <c r="V27" s="62"/>
      <c r="W27" s="114">
        <f t="shared" ca="1" si="6"/>
        <v>151181</v>
      </c>
      <c r="X27" s="115">
        <f ca="1">IFERROR(('Main Tab'!$D$10-W27)/'Main Tab'!$D$10,1)</f>
        <v>0.14879397324444846</v>
      </c>
      <c r="Y27" s="110"/>
      <c r="Z27" s="221">
        <v>4</v>
      </c>
      <c r="AA27" s="49"/>
      <c r="AB27" s="49"/>
      <c r="AC27" s="337"/>
      <c r="AD27" s="104"/>
      <c r="AE27" s="106"/>
      <c r="AF27" s="108"/>
      <c r="AI27" s="83">
        <f t="shared" ca="1" si="15"/>
        <v>43582.833333333299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28</v>
      </c>
      <c r="AQ27" s="81">
        <f t="shared" si="0"/>
        <v>43</v>
      </c>
      <c r="AR27" s="81">
        <f t="shared" si="1"/>
        <v>5278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288</v>
      </c>
      <c r="AX27" s="81">
        <f t="shared" si="3"/>
        <v>216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848</v>
      </c>
      <c r="BC27" s="81">
        <f t="shared" si="5"/>
        <v>216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43582.874999999964</v>
      </c>
      <c r="C28" s="205"/>
      <c r="D28" s="337">
        <v>866</v>
      </c>
      <c r="E28" s="51">
        <v>44</v>
      </c>
      <c r="F28" s="337">
        <v>1.8</v>
      </c>
      <c r="G28" s="51">
        <v>324</v>
      </c>
      <c r="H28" s="206">
        <v>218</v>
      </c>
      <c r="I28" s="322"/>
      <c r="J28" s="160"/>
      <c r="K28" s="65"/>
      <c r="L28" s="49"/>
      <c r="M28" s="337"/>
      <c r="N28" s="52"/>
      <c r="O28" s="54">
        <v>5630</v>
      </c>
      <c r="P28" s="337">
        <v>30</v>
      </c>
      <c r="Q28" s="52">
        <v>42</v>
      </c>
      <c r="R28" s="23">
        <f t="shared" si="13"/>
        <v>450</v>
      </c>
      <c r="S28" s="24">
        <f t="shared" si="13"/>
        <v>622</v>
      </c>
      <c r="T28" s="62"/>
      <c r="U28" s="62"/>
      <c r="V28" s="62"/>
      <c r="W28" s="114">
        <f t="shared" ca="1" si="6"/>
        <v>151139</v>
      </c>
      <c r="X28" s="115">
        <f ca="1">IFERROR(('Main Tab'!$D$10-W28)/'Main Tab'!$D$10,1)</f>
        <v>0.14903044907887031</v>
      </c>
      <c r="Y28" s="110"/>
      <c r="Z28" s="221">
        <v>4</v>
      </c>
      <c r="AA28" s="49">
        <v>810880</v>
      </c>
      <c r="AB28" s="49" t="s">
        <v>170</v>
      </c>
      <c r="AC28" s="337">
        <v>202.2</v>
      </c>
      <c r="AD28" s="104" t="s">
        <v>171</v>
      </c>
      <c r="AE28" s="106">
        <v>48</v>
      </c>
      <c r="AF28" s="108">
        <v>1E-3</v>
      </c>
      <c r="AI28" s="83">
        <f t="shared" ca="1" si="15"/>
        <v>43582.874999999964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30</v>
      </c>
      <c r="AQ28" s="81">
        <f t="shared" si="0"/>
        <v>42</v>
      </c>
      <c r="AR28" s="81">
        <f t="shared" si="1"/>
        <v>5630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324</v>
      </c>
      <c r="AX28" s="81">
        <f t="shared" si="3"/>
        <v>218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866</v>
      </c>
      <c r="BC28" s="81">
        <f t="shared" si="5"/>
        <v>218</v>
      </c>
      <c r="BD28" s="81">
        <f t="shared" si="10"/>
        <v>1E-3</v>
      </c>
      <c r="BE28" s="81">
        <f t="shared" si="11"/>
        <v>48</v>
      </c>
      <c r="BF28" s="84" t="str">
        <f t="shared" si="12"/>
        <v>Ticket No: 810880 202.2 bbls sold</v>
      </c>
    </row>
    <row r="29" spans="2:58" x14ac:dyDescent="0.25">
      <c r="B29" s="189">
        <f t="shared" ca="1" si="14"/>
        <v>43582.916666666628</v>
      </c>
      <c r="C29" s="205"/>
      <c r="D29" s="337">
        <v>863</v>
      </c>
      <c r="E29" s="51">
        <v>44</v>
      </c>
      <c r="F29" s="337">
        <v>1.8</v>
      </c>
      <c r="G29" s="51">
        <v>231</v>
      </c>
      <c r="H29" s="206">
        <v>212</v>
      </c>
      <c r="I29" s="322"/>
      <c r="J29" s="160"/>
      <c r="K29" s="65"/>
      <c r="L29" s="49"/>
      <c r="M29" s="337"/>
      <c r="N29" s="52"/>
      <c r="O29" s="54">
        <v>4794</v>
      </c>
      <c r="P29" s="337">
        <v>28</v>
      </c>
      <c r="Q29" s="52">
        <v>37</v>
      </c>
      <c r="R29" s="23">
        <f t="shared" si="13"/>
        <v>478</v>
      </c>
      <c r="S29" s="24">
        <f t="shared" si="13"/>
        <v>659</v>
      </c>
      <c r="T29" s="62"/>
      <c r="U29" s="62"/>
      <c r="V29" s="62"/>
      <c r="W29" s="114">
        <f t="shared" ca="1" si="6"/>
        <v>151102</v>
      </c>
      <c r="X29" s="115">
        <f ca="1">IFERROR(('Main Tab'!$D$10-W29)/'Main Tab'!$D$10,1)</f>
        <v>0.14923877302824198</v>
      </c>
      <c r="Y29" s="110"/>
      <c r="Z29" s="221">
        <v>4</v>
      </c>
      <c r="AA29" s="49"/>
      <c r="AB29" s="49"/>
      <c r="AC29" s="337"/>
      <c r="AD29" s="104"/>
      <c r="AE29" s="106"/>
      <c r="AF29" s="108"/>
      <c r="AI29" s="83">
        <f t="shared" ca="1" si="15"/>
        <v>43582.916666666628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28</v>
      </c>
      <c r="AQ29" s="81">
        <f t="shared" si="0"/>
        <v>37</v>
      </c>
      <c r="AR29" s="81">
        <f t="shared" si="1"/>
        <v>4794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231</v>
      </c>
      <c r="AX29" s="81">
        <f t="shared" si="3"/>
        <v>212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863</v>
      </c>
      <c r="BC29" s="81">
        <f t="shared" si="5"/>
        <v>212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43582.958333333292</v>
      </c>
      <c r="C30" s="205"/>
      <c r="D30" s="337">
        <v>868</v>
      </c>
      <c r="E30" s="51">
        <v>44</v>
      </c>
      <c r="F30" s="337">
        <v>1.8</v>
      </c>
      <c r="G30" s="51">
        <v>296</v>
      </c>
      <c r="H30" s="206">
        <v>215</v>
      </c>
      <c r="I30" s="322"/>
      <c r="J30" s="160"/>
      <c r="K30" s="65"/>
      <c r="L30" s="49"/>
      <c r="M30" s="337"/>
      <c r="N30" s="52"/>
      <c r="O30" s="54">
        <v>5335</v>
      </c>
      <c r="P30" s="337">
        <v>29</v>
      </c>
      <c r="Q30" s="52">
        <v>37</v>
      </c>
      <c r="R30" s="23">
        <f t="shared" si="13"/>
        <v>507</v>
      </c>
      <c r="S30" s="24">
        <f t="shared" si="13"/>
        <v>696</v>
      </c>
      <c r="T30" s="62"/>
      <c r="U30" s="62"/>
      <c r="V30" s="62"/>
      <c r="W30" s="114">
        <f t="shared" ca="1" si="6"/>
        <v>151065</v>
      </c>
      <c r="X30" s="115">
        <f ca="1">IFERROR(('Main Tab'!$D$10-W30)/'Main Tab'!$D$10,1)</f>
        <v>0.14944709697761363</v>
      </c>
      <c r="Y30" s="110"/>
      <c r="Z30" s="221">
        <v>4</v>
      </c>
      <c r="AA30" s="49"/>
      <c r="AB30" s="49"/>
      <c r="AC30" s="337"/>
      <c r="AD30" s="104"/>
      <c r="AE30" s="106"/>
      <c r="AF30" s="108"/>
      <c r="AI30" s="83">
        <f t="shared" ca="1" si="15"/>
        <v>43582.958333333292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29</v>
      </c>
      <c r="AQ30" s="81">
        <f t="shared" si="0"/>
        <v>37</v>
      </c>
      <c r="AR30" s="81">
        <f t="shared" si="1"/>
        <v>5335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296</v>
      </c>
      <c r="AX30" s="81">
        <f t="shared" si="3"/>
        <v>215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868</v>
      </c>
      <c r="BC30" s="81">
        <f t="shared" si="5"/>
        <v>215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43582.999999999956</v>
      </c>
      <c r="C31" s="205"/>
      <c r="D31" s="337">
        <v>866</v>
      </c>
      <c r="E31" s="51">
        <v>44</v>
      </c>
      <c r="F31" s="337">
        <v>1.8</v>
      </c>
      <c r="G31" s="51">
        <v>298</v>
      </c>
      <c r="H31" s="206">
        <v>214</v>
      </c>
      <c r="I31" s="322"/>
      <c r="J31" s="160"/>
      <c r="K31" s="65"/>
      <c r="L31" s="49"/>
      <c r="M31" s="337"/>
      <c r="N31" s="52"/>
      <c r="O31" s="54">
        <v>5319</v>
      </c>
      <c r="P31" s="337">
        <v>27</v>
      </c>
      <c r="Q31" s="52">
        <v>47</v>
      </c>
      <c r="R31" s="23">
        <f t="shared" si="13"/>
        <v>534</v>
      </c>
      <c r="S31" s="24">
        <f t="shared" si="13"/>
        <v>743</v>
      </c>
      <c r="T31" s="62"/>
      <c r="U31" s="62"/>
      <c r="V31" s="62"/>
      <c r="W31" s="114">
        <f t="shared" ca="1" si="6"/>
        <v>151018</v>
      </c>
      <c r="X31" s="115">
        <f ca="1">IFERROR(('Main Tab'!$D$10-W31)/'Main Tab'!$D$10,1)</f>
        <v>0.14971172469708571</v>
      </c>
      <c r="Y31" s="110"/>
      <c r="Z31" s="221">
        <v>4</v>
      </c>
      <c r="AA31" s="49"/>
      <c r="AB31" s="49"/>
      <c r="AC31" s="337"/>
      <c r="AD31" s="104"/>
      <c r="AE31" s="106"/>
      <c r="AF31" s="108"/>
      <c r="AI31" s="83">
        <f t="shared" ca="1" si="15"/>
        <v>43582.999999999956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27</v>
      </c>
      <c r="AQ31" s="81">
        <f t="shared" si="0"/>
        <v>47</v>
      </c>
      <c r="AR31" s="81">
        <f t="shared" si="1"/>
        <v>5319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298</v>
      </c>
      <c r="AX31" s="81">
        <f t="shared" si="3"/>
        <v>214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866</v>
      </c>
      <c r="BC31" s="81">
        <f t="shared" si="5"/>
        <v>214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43583.041666666621</v>
      </c>
      <c r="C32" s="205"/>
      <c r="D32" s="337">
        <v>864</v>
      </c>
      <c r="E32" s="51">
        <v>44</v>
      </c>
      <c r="F32" s="337">
        <v>1.8</v>
      </c>
      <c r="G32" s="51">
        <v>290</v>
      </c>
      <c r="H32" s="206">
        <v>214</v>
      </c>
      <c r="I32" s="322"/>
      <c r="J32" s="160"/>
      <c r="K32" s="65"/>
      <c r="L32" s="49"/>
      <c r="M32" s="337"/>
      <c r="N32" s="52"/>
      <c r="O32" s="54">
        <v>5261</v>
      </c>
      <c r="P32" s="337">
        <v>27</v>
      </c>
      <c r="Q32" s="52">
        <v>42</v>
      </c>
      <c r="R32" s="23">
        <f t="shared" ref="R32:S37" si="16">P32+R31</f>
        <v>561</v>
      </c>
      <c r="S32" s="24">
        <f t="shared" si="16"/>
        <v>785</v>
      </c>
      <c r="T32" s="62"/>
      <c r="U32" s="62"/>
      <c r="V32" s="62"/>
      <c r="W32" s="114">
        <f t="shared" ca="1" si="6"/>
        <v>150976</v>
      </c>
      <c r="X32" s="115">
        <f ca="1">IFERROR(('Main Tab'!$D$10-W32)/'Main Tab'!$D$10,1)</f>
        <v>0.14994820053150759</v>
      </c>
      <c r="Y32" s="110"/>
      <c r="Z32" s="221">
        <v>4</v>
      </c>
      <c r="AA32" s="49"/>
      <c r="AB32" s="49"/>
      <c r="AC32" s="337"/>
      <c r="AD32" s="104"/>
      <c r="AE32" s="106"/>
      <c r="AF32" s="108"/>
      <c r="AI32" s="83">
        <f t="shared" ca="1" si="15"/>
        <v>43583.041666666621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27</v>
      </c>
      <c r="AQ32" s="81">
        <f t="shared" si="0"/>
        <v>42</v>
      </c>
      <c r="AR32" s="81">
        <f t="shared" si="1"/>
        <v>5261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290</v>
      </c>
      <c r="AX32" s="81">
        <f t="shared" si="3"/>
        <v>214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864</v>
      </c>
      <c r="BC32" s="81">
        <f t="shared" si="5"/>
        <v>214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43583.083333333285</v>
      </c>
      <c r="C33" s="205"/>
      <c r="D33" s="337">
        <v>840</v>
      </c>
      <c r="E33" s="51">
        <v>44</v>
      </c>
      <c r="F33" s="337">
        <v>1.8</v>
      </c>
      <c r="G33" s="51">
        <v>299</v>
      </c>
      <c r="H33" s="206">
        <v>213</v>
      </c>
      <c r="I33" s="322"/>
      <c r="J33" s="160"/>
      <c r="K33" s="65"/>
      <c r="L33" s="49"/>
      <c r="M33" s="337"/>
      <c r="N33" s="52"/>
      <c r="O33" s="54">
        <v>5295</v>
      </c>
      <c r="P33" s="337">
        <v>28</v>
      </c>
      <c r="Q33" s="52">
        <v>44</v>
      </c>
      <c r="R33" s="23">
        <f t="shared" si="16"/>
        <v>589</v>
      </c>
      <c r="S33" s="24">
        <f t="shared" si="16"/>
        <v>829</v>
      </c>
      <c r="T33" s="62"/>
      <c r="U33" s="62"/>
      <c r="V33" s="62"/>
      <c r="W33" s="114">
        <f t="shared" ca="1" si="6"/>
        <v>150932</v>
      </c>
      <c r="X33" s="115">
        <f ca="1">IFERROR(('Main Tab'!$D$10-W33)/'Main Tab'!$D$10,1)</f>
        <v>0.15019593711994955</v>
      </c>
      <c r="Y33" s="110"/>
      <c r="Z33" s="221">
        <v>4</v>
      </c>
      <c r="AA33" s="49"/>
      <c r="AB33" s="49"/>
      <c r="AC33" s="337"/>
      <c r="AD33" s="104"/>
      <c r="AE33" s="106"/>
      <c r="AF33" s="108"/>
      <c r="AI33" s="83">
        <f t="shared" ca="1" si="15"/>
        <v>43583.083333333285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28</v>
      </c>
      <c r="AQ33" s="81">
        <f t="shared" si="0"/>
        <v>44</v>
      </c>
      <c r="AR33" s="81">
        <f t="shared" si="1"/>
        <v>5295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299</v>
      </c>
      <c r="AX33" s="81">
        <f t="shared" si="3"/>
        <v>213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840</v>
      </c>
      <c r="BC33" s="81">
        <f t="shared" si="5"/>
        <v>213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43583.124999999949</v>
      </c>
      <c r="C34" s="205"/>
      <c r="D34" s="337">
        <v>855</v>
      </c>
      <c r="E34" s="51">
        <v>44</v>
      </c>
      <c r="F34" s="337">
        <v>1.8</v>
      </c>
      <c r="G34" s="51">
        <v>288</v>
      </c>
      <c r="H34" s="206">
        <v>213</v>
      </c>
      <c r="I34" s="322"/>
      <c r="J34" s="160"/>
      <c r="K34" s="65"/>
      <c r="L34" s="49"/>
      <c r="M34" s="337"/>
      <c r="N34" s="52"/>
      <c r="O34" s="54">
        <v>5260</v>
      </c>
      <c r="P34" s="337">
        <v>28</v>
      </c>
      <c r="Q34" s="52">
        <v>41</v>
      </c>
      <c r="R34" s="23">
        <f t="shared" si="16"/>
        <v>617</v>
      </c>
      <c r="S34" s="24">
        <f t="shared" si="16"/>
        <v>870</v>
      </c>
      <c r="T34" s="62"/>
      <c r="U34" s="62"/>
      <c r="V34" s="62"/>
      <c r="W34" s="114">
        <f t="shared" ca="1" si="6"/>
        <v>150891</v>
      </c>
      <c r="X34" s="115">
        <f ca="1">IFERROR(('Main Tab'!$D$10-W34)/'Main Tab'!$D$10,1)</f>
        <v>0.15042678257736139</v>
      </c>
      <c r="Y34" s="110" t="s">
        <v>291</v>
      </c>
      <c r="Z34" s="221">
        <v>4</v>
      </c>
      <c r="AA34" s="49"/>
      <c r="AB34" s="49"/>
      <c r="AC34" s="337"/>
      <c r="AD34" s="104"/>
      <c r="AE34" s="106"/>
      <c r="AF34" s="108"/>
      <c r="AI34" s="83">
        <f t="shared" ca="1" si="15"/>
        <v>43583.124999999949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ACC=82392</v>
      </c>
      <c r="AP34" s="81">
        <f t="shared" si="0"/>
        <v>28</v>
      </c>
      <c r="AQ34" s="81">
        <f t="shared" si="0"/>
        <v>41</v>
      </c>
      <c r="AR34" s="81">
        <f t="shared" si="1"/>
        <v>5260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288</v>
      </c>
      <c r="AX34" s="81">
        <f t="shared" si="3"/>
        <v>213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855</v>
      </c>
      <c r="BC34" s="81">
        <f t="shared" si="5"/>
        <v>213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43583.166666666613</v>
      </c>
      <c r="C35" s="205"/>
      <c r="D35" s="337">
        <v>846</v>
      </c>
      <c r="E35" s="51">
        <v>44</v>
      </c>
      <c r="F35" s="337">
        <v>1.8</v>
      </c>
      <c r="G35" s="51">
        <v>260</v>
      </c>
      <c r="H35" s="206">
        <v>213</v>
      </c>
      <c r="I35" s="322"/>
      <c r="J35" s="160"/>
      <c r="K35" s="65"/>
      <c r="L35" s="49"/>
      <c r="M35" s="337"/>
      <c r="N35" s="52"/>
      <c r="O35" s="54">
        <v>4951</v>
      </c>
      <c r="P35" s="337">
        <v>27</v>
      </c>
      <c r="Q35" s="52">
        <v>41</v>
      </c>
      <c r="R35" s="23">
        <f t="shared" si="16"/>
        <v>644</v>
      </c>
      <c r="S35" s="24">
        <f t="shared" si="16"/>
        <v>911</v>
      </c>
      <c r="T35" s="62"/>
      <c r="U35" s="62"/>
      <c r="V35" s="62"/>
      <c r="W35" s="114">
        <f t="shared" ca="1" si="6"/>
        <v>150850</v>
      </c>
      <c r="X35" s="115">
        <f ca="1">IFERROR(('Main Tab'!$D$10-W35)/'Main Tab'!$D$10,1)</f>
        <v>0.1506576280347732</v>
      </c>
      <c r="Y35" s="110" t="s">
        <v>292</v>
      </c>
      <c r="Z35" s="221">
        <v>4</v>
      </c>
      <c r="AA35" s="49"/>
      <c r="AB35" s="49"/>
      <c r="AC35" s="337"/>
      <c r="AD35" s="104"/>
      <c r="AE35" s="106"/>
      <c r="AF35" s="108"/>
      <c r="AI35" s="83">
        <f t="shared" ca="1" si="15"/>
        <v>43583.166666666613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0-8"</v>
      </c>
      <c r="AP35" s="81">
        <f t="shared" si="0"/>
        <v>27</v>
      </c>
      <c r="AQ35" s="81">
        <f t="shared" si="0"/>
        <v>41</v>
      </c>
      <c r="AR35" s="81">
        <f t="shared" si="1"/>
        <v>4951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260</v>
      </c>
      <c r="AX35" s="81">
        <f t="shared" si="3"/>
        <v>213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846</v>
      </c>
      <c r="BC35" s="81">
        <f t="shared" si="5"/>
        <v>213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43583.208333333278</v>
      </c>
      <c r="C36" s="205"/>
      <c r="D36" s="337">
        <v>840</v>
      </c>
      <c r="E36" s="337">
        <v>44</v>
      </c>
      <c r="F36" s="337">
        <v>1.8</v>
      </c>
      <c r="G36" s="51">
        <v>278</v>
      </c>
      <c r="H36" s="206">
        <v>213</v>
      </c>
      <c r="I36" s="322"/>
      <c r="J36" s="160"/>
      <c r="K36" s="65"/>
      <c r="L36" s="49"/>
      <c r="M36" s="337"/>
      <c r="N36" s="52"/>
      <c r="O36" s="54">
        <v>5137</v>
      </c>
      <c r="P36" s="337">
        <v>29</v>
      </c>
      <c r="Q36" s="52">
        <v>43</v>
      </c>
      <c r="R36" s="23">
        <f t="shared" si="16"/>
        <v>673</v>
      </c>
      <c r="S36" s="24">
        <f t="shared" si="16"/>
        <v>954</v>
      </c>
      <c r="T36" s="62"/>
      <c r="U36" s="62"/>
      <c r="V36" s="62"/>
      <c r="W36" s="114">
        <f t="shared" ca="1" si="6"/>
        <v>150807</v>
      </c>
      <c r="X36" s="115">
        <f ca="1">IFERROR(('Main Tab'!$D$10-W36)/'Main Tab'!$D$10,1)</f>
        <v>0.15089973424620512</v>
      </c>
      <c r="Y36" s="110" t="s">
        <v>293</v>
      </c>
      <c r="Z36" s="221">
        <v>4</v>
      </c>
      <c r="AA36" s="49"/>
      <c r="AB36" s="49"/>
      <c r="AC36" s="337"/>
      <c r="AD36" s="104"/>
      <c r="AE36" s="106"/>
      <c r="AF36" s="108"/>
      <c r="AI36" s="83">
        <f t="shared" ca="1" si="15"/>
        <v>43583.208333333278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9-1</v>
      </c>
      <c r="AP36" s="81">
        <f t="shared" si="0"/>
        <v>29</v>
      </c>
      <c r="AQ36" s="81">
        <f t="shared" si="0"/>
        <v>43</v>
      </c>
      <c r="AR36" s="81">
        <f t="shared" si="1"/>
        <v>5137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278</v>
      </c>
      <c r="AX36" s="81">
        <f t="shared" si="3"/>
        <v>213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840</v>
      </c>
      <c r="BC36" s="81">
        <f t="shared" si="5"/>
        <v>213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43583.249999999942</v>
      </c>
      <c r="C37" s="207"/>
      <c r="D37" s="208">
        <v>868</v>
      </c>
      <c r="E37" s="209">
        <v>44</v>
      </c>
      <c r="F37" s="208">
        <v>1.8</v>
      </c>
      <c r="G37" s="209">
        <v>202</v>
      </c>
      <c r="H37" s="216">
        <v>214</v>
      </c>
      <c r="I37" s="323"/>
      <c r="J37" s="161"/>
      <c r="K37" s="66"/>
      <c r="L37" s="55"/>
      <c r="M37" s="338"/>
      <c r="N37" s="58"/>
      <c r="O37" s="60">
        <v>4530</v>
      </c>
      <c r="P37" s="338">
        <v>28</v>
      </c>
      <c r="Q37" s="58">
        <v>43</v>
      </c>
      <c r="R37" s="25">
        <f t="shared" si="16"/>
        <v>701</v>
      </c>
      <c r="S37" s="26">
        <f t="shared" si="16"/>
        <v>997</v>
      </c>
      <c r="T37" s="63"/>
      <c r="U37" s="63"/>
      <c r="V37" s="63"/>
      <c r="W37" s="116">
        <f t="shared" ca="1" si="6"/>
        <v>150764</v>
      </c>
      <c r="X37" s="117">
        <f ca="1">IFERROR(('Main Tab'!$D$10-W37)/'Main Tab'!$D$10,1)</f>
        <v>0.15114184045763704</v>
      </c>
      <c r="Y37" s="111" t="s">
        <v>294</v>
      </c>
      <c r="Z37" s="222">
        <v>4</v>
      </c>
      <c r="AA37" s="55"/>
      <c r="AB37" s="55"/>
      <c r="AC37" s="338"/>
      <c r="AD37" s="105"/>
      <c r="AE37" s="107"/>
      <c r="AF37" s="109"/>
      <c r="AI37" s="85">
        <f t="shared" ca="1" si="15"/>
        <v>43583.249999999942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 675</v>
      </c>
      <c r="AP37" s="86">
        <f t="shared" si="0"/>
        <v>28</v>
      </c>
      <c r="AQ37" s="86">
        <f t="shared" si="0"/>
        <v>43</v>
      </c>
      <c r="AR37" s="86">
        <f t="shared" si="1"/>
        <v>4530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202</v>
      </c>
      <c r="AX37" s="86">
        <f t="shared" si="3"/>
        <v>214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868</v>
      </c>
      <c r="BC37" s="86">
        <f t="shared" si="5"/>
        <v>214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39" t="s">
        <v>7</v>
      </c>
      <c r="D40" s="339" t="s">
        <v>117</v>
      </c>
      <c r="E40" s="33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41"/>
      <c r="E41" s="341"/>
      <c r="F41" s="622"/>
      <c r="G41" s="622"/>
      <c r="H41" s="623"/>
    </row>
    <row r="42" spans="2:58" x14ac:dyDescent="0.25">
      <c r="B42" s="54"/>
      <c r="C42" s="147"/>
      <c r="D42" s="337"/>
      <c r="E42" s="337"/>
      <c r="F42" s="612"/>
      <c r="G42" s="612"/>
      <c r="H42" s="613"/>
    </row>
    <row r="43" spans="2:58" x14ac:dyDescent="0.25">
      <c r="B43" s="54"/>
      <c r="C43" s="147"/>
      <c r="D43" s="337"/>
      <c r="E43" s="337"/>
      <c r="F43" s="612"/>
      <c r="G43" s="612"/>
      <c r="H43" s="613"/>
    </row>
    <row r="44" spans="2:58" x14ac:dyDescent="0.25">
      <c r="B44" s="54"/>
      <c r="C44" s="147"/>
      <c r="D44" s="337"/>
      <c r="E44" s="337"/>
      <c r="F44" s="612"/>
      <c r="G44" s="612"/>
      <c r="H44" s="613"/>
    </row>
    <row r="45" spans="2:58" x14ac:dyDescent="0.25">
      <c r="B45" s="54"/>
      <c r="C45" s="147"/>
      <c r="D45" s="337"/>
      <c r="E45" s="337"/>
      <c r="F45" s="612"/>
      <c r="G45" s="612"/>
      <c r="H45" s="613"/>
    </row>
    <row r="46" spans="2:58" x14ac:dyDescent="0.25">
      <c r="B46" s="54"/>
      <c r="C46" s="147"/>
      <c r="D46" s="337"/>
      <c r="E46" s="337"/>
      <c r="F46" s="612"/>
      <c r="G46" s="612"/>
      <c r="H46" s="613"/>
    </row>
    <row r="47" spans="2:58" x14ac:dyDescent="0.25">
      <c r="B47" s="54"/>
      <c r="C47" s="147"/>
      <c r="D47" s="337"/>
      <c r="E47" s="337"/>
      <c r="F47" s="612"/>
      <c r="G47" s="612"/>
      <c r="H47" s="613"/>
    </row>
    <row r="48" spans="2:58" x14ac:dyDescent="0.25">
      <c r="B48" s="54"/>
      <c r="C48" s="147"/>
      <c r="D48" s="337"/>
      <c r="E48" s="337"/>
      <c r="F48" s="612"/>
      <c r="G48" s="612"/>
      <c r="H48" s="613"/>
    </row>
    <row r="49" spans="2:8" x14ac:dyDescent="0.25">
      <c r="B49" s="54"/>
      <c r="C49" s="147"/>
      <c r="D49" s="337"/>
      <c r="E49" s="337"/>
      <c r="F49" s="612"/>
      <c r="G49" s="612"/>
      <c r="H49" s="613"/>
    </row>
    <row r="50" spans="2:8" x14ac:dyDescent="0.25">
      <c r="B50" s="54"/>
      <c r="C50" s="147"/>
      <c r="D50" s="337"/>
      <c r="E50" s="337"/>
      <c r="F50" s="612"/>
      <c r="G50" s="612"/>
      <c r="H50" s="613"/>
    </row>
    <row r="51" spans="2:8" x14ac:dyDescent="0.25">
      <c r="B51" s="54"/>
      <c r="C51" s="147"/>
      <c r="D51" s="337"/>
      <c r="E51" s="337"/>
      <c r="F51" s="612"/>
      <c r="G51" s="612"/>
      <c r="H51" s="613"/>
    </row>
    <row r="52" spans="2:8" x14ac:dyDescent="0.25">
      <c r="B52" s="54"/>
      <c r="C52" s="147"/>
      <c r="D52" s="337"/>
      <c r="E52" s="337"/>
      <c r="F52" s="612"/>
      <c r="G52" s="612"/>
      <c r="H52" s="613"/>
    </row>
    <row r="53" spans="2:8" x14ac:dyDescent="0.25">
      <c r="B53" s="54"/>
      <c r="C53" s="147"/>
      <c r="D53" s="337"/>
      <c r="E53" s="337"/>
      <c r="F53" s="612"/>
      <c r="G53" s="612"/>
      <c r="H53" s="613"/>
    </row>
    <row r="54" spans="2:8" x14ac:dyDescent="0.25">
      <c r="B54" s="54"/>
      <c r="C54" s="147"/>
      <c r="D54" s="337"/>
      <c r="E54" s="337"/>
      <c r="F54" s="612"/>
      <c r="G54" s="612"/>
      <c r="H54" s="613"/>
    </row>
    <row r="55" spans="2:8" x14ac:dyDescent="0.25">
      <c r="B55" s="54"/>
      <c r="C55" s="147"/>
      <c r="D55" s="337"/>
      <c r="E55" s="337"/>
      <c r="F55" s="612"/>
      <c r="G55" s="612"/>
      <c r="H55" s="613"/>
    </row>
    <row r="56" spans="2:8" x14ac:dyDescent="0.25">
      <c r="B56" s="54"/>
      <c r="C56" s="147"/>
      <c r="D56" s="337"/>
      <c r="E56" s="337"/>
      <c r="F56" s="612"/>
      <c r="G56" s="612"/>
      <c r="H56" s="613"/>
    </row>
    <row r="57" spans="2:8" x14ac:dyDescent="0.25">
      <c r="B57" s="54"/>
      <c r="C57" s="147"/>
      <c r="D57" s="337"/>
      <c r="E57" s="337"/>
      <c r="F57" s="612"/>
      <c r="G57" s="612"/>
      <c r="H57" s="613"/>
    </row>
    <row r="58" spans="2:8" x14ac:dyDescent="0.25">
      <c r="B58" s="54"/>
      <c r="C58" s="147"/>
      <c r="D58" s="337"/>
      <c r="E58" s="337"/>
      <c r="F58" s="612"/>
      <c r="G58" s="612"/>
      <c r="H58" s="613"/>
    </row>
    <row r="59" spans="2:8" x14ac:dyDescent="0.25">
      <c r="B59" s="54"/>
      <c r="C59" s="147"/>
      <c r="D59" s="337"/>
      <c r="E59" s="337"/>
      <c r="F59" s="612"/>
      <c r="G59" s="612"/>
      <c r="H59" s="613"/>
    </row>
    <row r="60" spans="2:8" x14ac:dyDescent="0.25">
      <c r="B60" s="54"/>
      <c r="C60" s="147"/>
      <c r="D60" s="337"/>
      <c r="E60" s="337"/>
      <c r="F60" s="612"/>
      <c r="G60" s="612"/>
      <c r="H60" s="613"/>
    </row>
    <row r="61" spans="2:8" x14ac:dyDescent="0.25">
      <c r="B61" s="54"/>
      <c r="C61" s="147"/>
      <c r="D61" s="337"/>
      <c r="E61" s="337"/>
      <c r="F61" s="612"/>
      <c r="G61" s="612"/>
      <c r="H61" s="613"/>
    </row>
    <row r="62" spans="2:8" x14ac:dyDescent="0.25">
      <c r="B62" s="54"/>
      <c r="C62" s="147"/>
      <c r="D62" s="337"/>
      <c r="E62" s="337"/>
      <c r="F62" s="612"/>
      <c r="G62" s="612"/>
      <c r="H62" s="613"/>
    </row>
    <row r="63" spans="2:8" x14ac:dyDescent="0.25">
      <c r="B63" s="54"/>
      <c r="C63" s="147"/>
      <c r="D63" s="337"/>
      <c r="E63" s="337"/>
      <c r="F63" s="612"/>
      <c r="G63" s="612"/>
      <c r="H63" s="613"/>
    </row>
    <row r="64" spans="2:8" x14ac:dyDescent="0.25">
      <c r="B64" s="54"/>
      <c r="C64" s="147"/>
      <c r="D64" s="337"/>
      <c r="E64" s="337"/>
      <c r="F64" s="612"/>
      <c r="G64" s="612"/>
      <c r="H64" s="613"/>
    </row>
    <row r="65" spans="2:8" x14ac:dyDescent="0.25">
      <c r="B65" s="54"/>
      <c r="C65" s="147"/>
      <c r="D65" s="337"/>
      <c r="E65" s="337"/>
      <c r="F65" s="612"/>
      <c r="G65" s="612"/>
      <c r="H65" s="613"/>
    </row>
    <row r="66" spans="2:8" x14ac:dyDescent="0.25">
      <c r="B66" s="54"/>
      <c r="C66" s="147"/>
      <c r="D66" s="337"/>
      <c r="E66" s="337"/>
      <c r="F66" s="612"/>
      <c r="G66" s="612"/>
      <c r="H66" s="613"/>
    </row>
    <row r="67" spans="2:8" x14ac:dyDescent="0.25">
      <c r="B67" s="54"/>
      <c r="C67" s="147"/>
      <c r="D67" s="337"/>
      <c r="E67" s="337"/>
      <c r="F67" s="612"/>
      <c r="G67" s="612"/>
      <c r="H67" s="613"/>
    </row>
    <row r="68" spans="2:8" x14ac:dyDescent="0.25">
      <c r="B68" s="54"/>
      <c r="C68" s="147"/>
      <c r="D68" s="337"/>
      <c r="E68" s="337"/>
      <c r="F68" s="612"/>
      <c r="G68" s="612"/>
      <c r="H68" s="613"/>
    </row>
    <row r="69" spans="2:8" x14ac:dyDescent="0.25">
      <c r="B69" s="54"/>
      <c r="C69" s="147"/>
      <c r="D69" s="337"/>
      <c r="E69" s="337"/>
      <c r="F69" s="612"/>
      <c r="G69" s="612"/>
      <c r="H69" s="613"/>
    </row>
    <row r="70" spans="2:8" x14ac:dyDescent="0.25">
      <c r="B70" s="54"/>
      <c r="C70" s="147"/>
      <c r="D70" s="337"/>
      <c r="E70" s="337"/>
      <c r="F70" s="612"/>
      <c r="G70" s="612"/>
      <c r="H70" s="613"/>
    </row>
    <row r="71" spans="2:8" x14ac:dyDescent="0.25">
      <c r="B71" s="54"/>
      <c r="C71" s="147"/>
      <c r="D71" s="337"/>
      <c r="E71" s="337"/>
      <c r="F71" s="612"/>
      <c r="G71" s="612"/>
      <c r="H71" s="613"/>
    </row>
    <row r="72" spans="2:8" x14ac:dyDescent="0.25">
      <c r="B72" s="54"/>
      <c r="C72" s="147"/>
      <c r="D72" s="337"/>
      <c r="E72" s="337"/>
      <c r="F72" s="612"/>
      <c r="G72" s="612"/>
      <c r="H72" s="613"/>
    </row>
    <row r="73" spans="2:8" x14ac:dyDescent="0.25">
      <c r="B73" s="54"/>
      <c r="C73" s="147"/>
      <c r="D73" s="337"/>
      <c r="E73" s="337"/>
      <c r="F73" s="612"/>
      <c r="G73" s="612"/>
      <c r="H73" s="613"/>
    </row>
    <row r="74" spans="2:8" x14ac:dyDescent="0.25">
      <c r="B74" s="54"/>
      <c r="C74" s="147"/>
      <c r="D74" s="337"/>
      <c r="E74" s="337"/>
      <c r="F74" s="612"/>
      <c r="G74" s="612"/>
      <c r="H74" s="613"/>
    </row>
    <row r="75" spans="2:8" x14ac:dyDescent="0.25">
      <c r="B75" s="54"/>
      <c r="C75" s="147"/>
      <c r="D75" s="337"/>
      <c r="E75" s="337"/>
      <c r="F75" s="612"/>
      <c r="G75" s="612"/>
      <c r="H75" s="613"/>
    </row>
    <row r="76" spans="2:8" x14ac:dyDescent="0.25">
      <c r="B76" s="54"/>
      <c r="C76" s="147"/>
      <c r="D76" s="337"/>
      <c r="E76" s="337"/>
      <c r="F76" s="612"/>
      <c r="G76" s="612"/>
      <c r="H76" s="613"/>
    </row>
    <row r="77" spans="2:8" x14ac:dyDescent="0.25">
      <c r="B77" s="54"/>
      <c r="C77" s="147"/>
      <c r="D77" s="337"/>
      <c r="E77" s="337"/>
      <c r="F77" s="612"/>
      <c r="G77" s="612"/>
      <c r="H77" s="613"/>
    </row>
    <row r="78" spans="2:8" x14ac:dyDescent="0.25">
      <c r="B78" s="54"/>
      <c r="C78" s="147"/>
      <c r="D78" s="337"/>
      <c r="E78" s="337"/>
      <c r="F78" s="612"/>
      <c r="G78" s="612"/>
      <c r="H78" s="613"/>
    </row>
    <row r="79" spans="2:8" x14ac:dyDescent="0.25">
      <c r="B79" s="54"/>
      <c r="C79" s="147"/>
      <c r="D79" s="337"/>
      <c r="E79" s="337"/>
      <c r="F79" s="612"/>
      <c r="G79" s="612"/>
      <c r="H79" s="613"/>
    </row>
    <row r="80" spans="2:8" x14ac:dyDescent="0.25">
      <c r="B80" s="54"/>
      <c r="C80" s="147"/>
      <c r="D80" s="337"/>
      <c r="E80" s="337"/>
      <c r="F80" s="612"/>
      <c r="G80" s="612"/>
      <c r="H80" s="613"/>
    </row>
    <row r="81" spans="2:8" x14ac:dyDescent="0.25">
      <c r="B81" s="54"/>
      <c r="C81" s="147"/>
      <c r="D81" s="337"/>
      <c r="E81" s="337"/>
      <c r="F81" s="612"/>
      <c r="G81" s="612"/>
      <c r="H81" s="613"/>
    </row>
    <row r="82" spans="2:8" x14ac:dyDescent="0.25">
      <c r="B82" s="54"/>
      <c r="C82" s="147"/>
      <c r="D82" s="337"/>
      <c r="E82" s="337"/>
      <c r="F82" s="612"/>
      <c r="G82" s="612"/>
      <c r="H82" s="613"/>
    </row>
    <row r="83" spans="2:8" x14ac:dyDescent="0.25">
      <c r="B83" s="54"/>
      <c r="C83" s="147"/>
      <c r="D83" s="337"/>
      <c r="E83" s="337"/>
      <c r="F83" s="612"/>
      <c r="G83" s="612"/>
      <c r="H83" s="613"/>
    </row>
    <row r="84" spans="2:8" x14ac:dyDescent="0.25">
      <c r="B84" s="54"/>
      <c r="C84" s="147"/>
      <c r="D84" s="337"/>
      <c r="E84" s="337"/>
      <c r="F84" s="612"/>
      <c r="G84" s="612"/>
      <c r="H84" s="613"/>
    </row>
    <row r="85" spans="2:8" x14ac:dyDescent="0.25">
      <c r="B85" s="54"/>
      <c r="C85" s="147"/>
      <c r="D85" s="337"/>
      <c r="E85" s="337"/>
      <c r="F85" s="612"/>
      <c r="G85" s="612"/>
      <c r="H85" s="613"/>
    </row>
    <row r="86" spans="2:8" x14ac:dyDescent="0.25">
      <c r="B86" s="54"/>
      <c r="C86" s="147"/>
      <c r="D86" s="337"/>
      <c r="E86" s="337"/>
      <c r="F86" s="612"/>
      <c r="G86" s="612"/>
      <c r="H86" s="613"/>
    </row>
    <row r="87" spans="2:8" x14ac:dyDescent="0.25">
      <c r="B87" s="54"/>
      <c r="C87" s="147"/>
      <c r="D87" s="337"/>
      <c r="E87" s="337"/>
      <c r="F87" s="612"/>
      <c r="G87" s="612"/>
      <c r="H87" s="613"/>
    </row>
    <row r="88" spans="2:8" x14ac:dyDescent="0.25">
      <c r="B88" s="54"/>
      <c r="C88" s="147"/>
      <c r="D88" s="337"/>
      <c r="E88" s="337"/>
      <c r="F88" s="612"/>
      <c r="G88" s="612"/>
      <c r="H88" s="613"/>
    </row>
    <row r="89" spans="2:8" x14ac:dyDescent="0.25">
      <c r="B89" s="54"/>
      <c r="C89" s="147"/>
      <c r="D89" s="337"/>
      <c r="E89" s="337"/>
      <c r="F89" s="612"/>
      <c r="G89" s="612"/>
      <c r="H89" s="613"/>
    </row>
    <row r="90" spans="2:8" x14ac:dyDescent="0.25">
      <c r="B90" s="54"/>
      <c r="C90" s="147"/>
      <c r="D90" s="337"/>
      <c r="E90" s="337"/>
      <c r="F90" s="612"/>
      <c r="G90" s="612"/>
      <c r="H90" s="613"/>
    </row>
    <row r="91" spans="2:8" x14ac:dyDescent="0.25">
      <c r="B91" s="54"/>
      <c r="C91" s="147"/>
      <c r="D91" s="337"/>
      <c r="E91" s="337"/>
      <c r="F91" s="612"/>
      <c r="G91" s="612"/>
      <c r="H91" s="613"/>
    </row>
    <row r="92" spans="2:8" x14ac:dyDescent="0.25">
      <c r="B92" s="54"/>
      <c r="C92" s="147"/>
      <c r="D92" s="337"/>
      <c r="E92" s="337"/>
      <c r="F92" s="612"/>
      <c r="G92" s="612"/>
      <c r="H92" s="613"/>
    </row>
    <row r="93" spans="2:8" x14ac:dyDescent="0.25">
      <c r="B93" s="54"/>
      <c r="C93" s="147"/>
      <c r="D93" s="337"/>
      <c r="E93" s="337"/>
      <c r="F93" s="612"/>
      <c r="G93" s="612"/>
      <c r="H93" s="613"/>
    </row>
    <row r="94" spans="2:8" x14ac:dyDescent="0.25">
      <c r="B94" s="54"/>
      <c r="C94" s="147"/>
      <c r="D94" s="337"/>
      <c r="E94" s="337"/>
      <c r="F94" s="612"/>
      <c r="G94" s="612"/>
      <c r="H94" s="613"/>
    </row>
    <row r="95" spans="2:8" x14ac:dyDescent="0.25">
      <c r="B95" s="54"/>
      <c r="C95" s="147"/>
      <c r="D95" s="337"/>
      <c r="E95" s="337"/>
      <c r="F95" s="612"/>
      <c r="G95" s="612"/>
      <c r="H95" s="613"/>
    </row>
    <row r="96" spans="2:8" x14ac:dyDescent="0.25">
      <c r="B96" s="54"/>
      <c r="C96" s="147"/>
      <c r="D96" s="337"/>
      <c r="E96" s="337"/>
      <c r="F96" s="612"/>
      <c r="G96" s="612"/>
      <c r="H96" s="613"/>
    </row>
    <row r="97" spans="2:8" x14ac:dyDescent="0.25">
      <c r="B97" s="54"/>
      <c r="C97" s="147"/>
      <c r="D97" s="337"/>
      <c r="E97" s="337"/>
      <c r="F97" s="612"/>
      <c r="G97" s="612"/>
      <c r="H97" s="613"/>
    </row>
    <row r="98" spans="2:8" x14ac:dyDescent="0.25">
      <c r="B98" s="54"/>
      <c r="C98" s="147"/>
      <c r="D98" s="337"/>
      <c r="E98" s="337"/>
      <c r="F98" s="612"/>
      <c r="G98" s="612"/>
      <c r="H98" s="613"/>
    </row>
    <row r="99" spans="2:8" x14ac:dyDescent="0.25">
      <c r="B99" s="54"/>
      <c r="C99" s="147"/>
      <c r="D99" s="337"/>
      <c r="E99" s="337"/>
      <c r="F99" s="612"/>
      <c r="G99" s="612"/>
      <c r="H99" s="613"/>
    </row>
    <row r="100" spans="2:8" ht="15.75" thickBot="1" x14ac:dyDescent="0.3">
      <c r="B100" s="60"/>
      <c r="C100" s="148"/>
      <c r="D100" s="338"/>
      <c r="E100" s="338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21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5">
    <tabColor theme="1"/>
    <pageSetUpPr fitToPage="1"/>
  </sheetPr>
  <dimension ref="B1:BF101"/>
  <sheetViews>
    <sheetView showGridLines="0" topLeftCell="N1" zoomScaleNormal="100" zoomScaleSheetLayoutView="50" workbookViewId="0">
      <selection activeCell="N35" sqref="N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43581</v>
      </c>
      <c r="N5" s="567" t="str">
        <f ca="1">"Oil Sales for "&amp;TEXT(L5,"MM-DD-YY")</f>
        <v>Oil Sales for 04-26-19</v>
      </c>
      <c r="O5" s="568"/>
      <c r="P5" s="96">
        <f>SUM(AC14:AC37)</f>
        <v>980.45</v>
      </c>
      <c r="Q5" s="10"/>
      <c r="R5" s="610" t="str">
        <f ca="1">"Flare Total For "&amp;TEXT(L5,"MM-DD-YY")</f>
        <v>Flare Total For 04-26-19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768</v>
      </c>
      <c r="M6" s="10"/>
      <c r="N6" s="571" t="str">
        <f ca="1">"Gas Sales for "&amp;TEXT(L5,"MM-DD-YY")</f>
        <v>Gas Sales for 04-26-19</v>
      </c>
      <c r="O6" s="572"/>
      <c r="P6" s="132">
        <v>5128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1047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0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33" t="s">
        <v>3</v>
      </c>
      <c r="F11" s="333" t="s">
        <v>31</v>
      </c>
      <c r="G11" s="333" t="s">
        <v>32</v>
      </c>
      <c r="H11" s="33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33" t="s">
        <v>40</v>
      </c>
      <c r="N11" s="334" t="s">
        <v>42</v>
      </c>
      <c r="O11" s="38" t="s">
        <v>2</v>
      </c>
      <c r="P11" s="333" t="s">
        <v>6</v>
      </c>
      <c r="Q11" s="33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33" t="s">
        <v>6</v>
      </c>
      <c r="AD11" s="333" t="s">
        <v>102</v>
      </c>
      <c r="AE11" s="333" t="s">
        <v>50</v>
      </c>
      <c r="AF11" s="33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873</v>
      </c>
      <c r="E14" s="196">
        <v>44</v>
      </c>
      <c r="F14" s="196">
        <v>1.8</v>
      </c>
      <c r="G14" s="197">
        <v>286</v>
      </c>
      <c r="H14" s="204">
        <v>215</v>
      </c>
      <c r="I14" s="322"/>
      <c r="J14" s="160"/>
      <c r="K14" s="65"/>
      <c r="L14" s="49"/>
      <c r="M14" s="331"/>
      <c r="N14" s="52"/>
      <c r="O14" s="54">
        <v>4817</v>
      </c>
      <c r="P14" s="331">
        <v>33</v>
      </c>
      <c r="Q14" s="331">
        <v>42</v>
      </c>
      <c r="R14" s="21">
        <f>P14</f>
        <v>33</v>
      </c>
      <c r="S14" s="22">
        <f>Q14</f>
        <v>42</v>
      </c>
      <c r="T14" s="61"/>
      <c r="U14" s="61"/>
      <c r="V14" s="61"/>
      <c r="W14" s="112">
        <f ca="1">INDEX('Daily Totals'!$1:$1048576,MATCH(L5,'Daily Totals'!B:B)-1,17)</f>
        <v>152768</v>
      </c>
      <c r="X14" s="113">
        <f ca="1">IFERROR(('Main Tab'!$D$10-W14)/'Main Tab'!$D$10,1)</f>
        <v>0.13985856492950768</v>
      </c>
      <c r="Y14" s="218"/>
      <c r="Z14" s="220">
        <v>5</v>
      </c>
      <c r="AA14" s="49">
        <v>6987880</v>
      </c>
      <c r="AB14" s="49" t="s">
        <v>156</v>
      </c>
      <c r="AC14" s="331">
        <v>179.14</v>
      </c>
      <c r="AD14" s="104" t="s">
        <v>172</v>
      </c>
      <c r="AE14" s="106">
        <v>46.8</v>
      </c>
      <c r="AF14" s="108">
        <v>1E-3</v>
      </c>
      <c r="AI14" s="83">
        <f ca="1">$L$5+B14</f>
        <v>43581.291666666664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33</v>
      </c>
      <c r="AQ14" s="81">
        <f t="shared" si="0"/>
        <v>42</v>
      </c>
      <c r="AR14" s="81">
        <f t="shared" ref="AR14:AR37" si="1">IF(O14="","",O14)</f>
        <v>4817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286</v>
      </c>
      <c r="AX14" s="81">
        <f t="shared" si="3"/>
        <v>215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873</v>
      </c>
      <c r="BC14" s="81">
        <f t="shared" ref="BC14:BC37" si="5">IF(H14="","",H14)</f>
        <v>215</v>
      </c>
      <c r="BD14" s="81">
        <f>IF(AF14="","",AF14)</f>
        <v>1E-3</v>
      </c>
      <c r="BE14" s="81">
        <f>IF(AE14="","",AE14)</f>
        <v>46.8</v>
      </c>
      <c r="BF14" s="84" t="str">
        <f>IF(AA14&amp;AC14="","","Ticket No: "&amp;AA14&amp;" " &amp;AC14 &amp; " bbls sold")</f>
        <v>Ticket No: 6987880 179.14 bbls sold</v>
      </c>
    </row>
    <row r="15" spans="2:58" x14ac:dyDescent="0.25">
      <c r="B15" s="189">
        <f ca="1">+B14+$L$5+TIME(1,0,0)</f>
        <v>43581.333333333328</v>
      </c>
      <c r="C15" s="205"/>
      <c r="D15" s="331">
        <v>882</v>
      </c>
      <c r="E15" s="331">
        <v>44</v>
      </c>
      <c r="F15" s="331">
        <v>1.8</v>
      </c>
      <c r="G15" s="51">
        <v>315</v>
      </c>
      <c r="H15" s="206">
        <v>216</v>
      </c>
      <c r="I15" s="322"/>
      <c r="J15" s="160"/>
      <c r="K15" s="65"/>
      <c r="L15" s="49"/>
      <c r="M15" s="331"/>
      <c r="N15" s="52"/>
      <c r="O15" s="54">
        <v>5301</v>
      </c>
      <c r="P15" s="331">
        <v>32</v>
      </c>
      <c r="Q15" s="52">
        <v>43</v>
      </c>
      <c r="R15" s="23">
        <f>P15+R14</f>
        <v>65</v>
      </c>
      <c r="S15" s="24">
        <f>Q15+S14</f>
        <v>85</v>
      </c>
      <c r="T15" s="62"/>
      <c r="U15" s="62"/>
      <c r="V15" s="62"/>
      <c r="W15" s="114">
        <f t="shared" ref="W15:W37" ca="1" si="6">W14-Q15</f>
        <v>152725</v>
      </c>
      <c r="X15" s="115">
        <f ca="1">IFERROR(('Main Tab'!$D$10-W15)/'Main Tab'!$D$10,1)</f>
        <v>0.1401006711409396</v>
      </c>
      <c r="Y15" s="110"/>
      <c r="Z15" s="221">
        <v>5</v>
      </c>
      <c r="AA15" s="49">
        <v>804501</v>
      </c>
      <c r="AB15" s="49" t="s">
        <v>170</v>
      </c>
      <c r="AC15" s="331">
        <v>202.89</v>
      </c>
      <c r="AD15" s="104" t="s">
        <v>171</v>
      </c>
      <c r="AE15" s="106">
        <v>48</v>
      </c>
      <c r="AF15" s="108">
        <v>1E-3</v>
      </c>
      <c r="AI15" s="83">
        <f ca="1">B15</f>
        <v>43581.333333333328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32</v>
      </c>
      <c r="AQ15" s="81">
        <f t="shared" si="0"/>
        <v>43</v>
      </c>
      <c r="AR15" s="81">
        <f t="shared" si="1"/>
        <v>5301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315</v>
      </c>
      <c r="AX15" s="81">
        <f t="shared" si="3"/>
        <v>216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882</v>
      </c>
      <c r="BC15" s="81">
        <f t="shared" si="5"/>
        <v>216</v>
      </c>
      <c r="BD15" s="81">
        <f t="shared" ref="BD15:BD37" si="10">IF(AF15="","",AF15)</f>
        <v>1E-3</v>
      </c>
      <c r="BE15" s="81">
        <f t="shared" ref="BE15:BE37" si="11">IF(AE15="","",AE15)</f>
        <v>48</v>
      </c>
      <c r="BF15" s="84" t="str">
        <f t="shared" ref="BF15:BF37" si="12">IF(AA15&amp;AC15="","","Ticket No: "&amp;AA15&amp;" " &amp;AC15 &amp; " bbls sold")</f>
        <v>Ticket No: 804501 202.89 bbls sold</v>
      </c>
    </row>
    <row r="16" spans="2:58" x14ac:dyDescent="0.25">
      <c r="B16" s="189">
        <f ca="1">+B15+TIME(1,0,0)</f>
        <v>43581.374999999993</v>
      </c>
      <c r="C16" s="205"/>
      <c r="D16" s="331">
        <v>892</v>
      </c>
      <c r="E16" s="331">
        <v>44</v>
      </c>
      <c r="F16" s="331">
        <v>1.8</v>
      </c>
      <c r="G16" s="51">
        <v>339</v>
      </c>
      <c r="H16" s="206">
        <v>216</v>
      </c>
      <c r="I16" s="322"/>
      <c r="J16" s="160"/>
      <c r="K16" s="65"/>
      <c r="L16" s="49"/>
      <c r="M16" s="331"/>
      <c r="N16" s="52"/>
      <c r="O16" s="54">
        <v>5708</v>
      </c>
      <c r="P16" s="331">
        <v>34</v>
      </c>
      <c r="Q16" s="52">
        <v>44</v>
      </c>
      <c r="R16" s="23">
        <f t="shared" ref="R16:S31" si="13">P16+R15</f>
        <v>99</v>
      </c>
      <c r="S16" s="24">
        <f t="shared" si="13"/>
        <v>129</v>
      </c>
      <c r="T16" s="62"/>
      <c r="U16" s="62"/>
      <c r="V16" s="62"/>
      <c r="W16" s="114">
        <f t="shared" ca="1" si="6"/>
        <v>152681</v>
      </c>
      <c r="X16" s="115">
        <f ca="1">IFERROR(('Main Tab'!$D$10-W16)/'Main Tab'!$D$10,1)</f>
        <v>0.14034840772938156</v>
      </c>
      <c r="Y16" s="110"/>
      <c r="Z16" s="221">
        <v>5</v>
      </c>
      <c r="AA16" s="49">
        <v>8044721</v>
      </c>
      <c r="AB16" s="49" t="s">
        <v>170</v>
      </c>
      <c r="AC16" s="331">
        <v>196.73</v>
      </c>
      <c r="AD16" s="104" t="s">
        <v>171</v>
      </c>
      <c r="AE16" s="106">
        <v>45.5</v>
      </c>
      <c r="AF16" s="108">
        <v>1E-3</v>
      </c>
      <c r="AI16" s="83">
        <f ca="1">B16</f>
        <v>43581.374999999993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34</v>
      </c>
      <c r="AQ16" s="81">
        <f t="shared" si="0"/>
        <v>44</v>
      </c>
      <c r="AR16" s="81">
        <f t="shared" si="1"/>
        <v>5708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339</v>
      </c>
      <c r="AX16" s="81">
        <f t="shared" si="3"/>
        <v>216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892</v>
      </c>
      <c r="BC16" s="81">
        <f t="shared" si="5"/>
        <v>216</v>
      </c>
      <c r="BD16" s="81">
        <f t="shared" si="10"/>
        <v>1E-3</v>
      </c>
      <c r="BE16" s="81">
        <f t="shared" si="11"/>
        <v>45.5</v>
      </c>
      <c r="BF16" s="84" t="str">
        <f t="shared" si="12"/>
        <v>Ticket No: 8044721 196.73 bbls sold</v>
      </c>
    </row>
    <row r="17" spans="2:58" x14ac:dyDescent="0.25">
      <c r="B17" s="189">
        <f t="shared" ref="B17:B37" ca="1" si="14">+B16+TIME(1,0,0)</f>
        <v>43581.416666666657</v>
      </c>
      <c r="C17" s="205"/>
      <c r="D17" s="331">
        <v>872</v>
      </c>
      <c r="E17" s="331">
        <v>44</v>
      </c>
      <c r="F17" s="331">
        <v>1.8</v>
      </c>
      <c r="G17" s="51">
        <v>317</v>
      </c>
      <c r="H17" s="206">
        <v>213</v>
      </c>
      <c r="I17" s="322"/>
      <c r="J17" s="160"/>
      <c r="K17" s="65"/>
      <c r="L17" s="49"/>
      <c r="M17" s="331"/>
      <c r="N17" s="52"/>
      <c r="O17" s="54">
        <v>5468</v>
      </c>
      <c r="P17" s="331">
        <v>31</v>
      </c>
      <c r="Q17" s="52">
        <v>43</v>
      </c>
      <c r="R17" s="23">
        <f t="shared" si="13"/>
        <v>130</v>
      </c>
      <c r="S17" s="24">
        <f>Q17+S16</f>
        <v>172</v>
      </c>
      <c r="T17" s="62"/>
      <c r="U17" s="172"/>
      <c r="V17" s="62"/>
      <c r="W17" s="114">
        <f t="shared" ca="1" si="6"/>
        <v>152638</v>
      </c>
      <c r="X17" s="115">
        <f ca="1">IFERROR(('Main Tab'!$D$10-W17)/'Main Tab'!$D$10,1)</f>
        <v>0.14059051394081348</v>
      </c>
      <c r="Y17" s="110"/>
      <c r="Z17" s="221">
        <v>5</v>
      </c>
      <c r="AA17" s="49"/>
      <c r="AB17" s="49"/>
      <c r="AC17" s="331"/>
      <c r="AD17" s="104"/>
      <c r="AE17" s="106"/>
      <c r="AF17" s="108"/>
      <c r="AI17" s="83">
        <f t="shared" ref="AI17:AI37" ca="1" si="15">B17</f>
        <v>43581.416666666657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31</v>
      </c>
      <c r="AQ17" s="81">
        <f t="shared" si="0"/>
        <v>43</v>
      </c>
      <c r="AR17" s="81">
        <f t="shared" si="1"/>
        <v>5468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317</v>
      </c>
      <c r="AX17" s="81">
        <f t="shared" si="3"/>
        <v>213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872</v>
      </c>
      <c r="BC17" s="81">
        <f t="shared" si="5"/>
        <v>213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43581.458333333321</v>
      </c>
      <c r="C18" s="205"/>
      <c r="D18" s="331">
        <v>865</v>
      </c>
      <c r="E18" s="51">
        <v>44</v>
      </c>
      <c r="F18" s="331">
        <v>1.8</v>
      </c>
      <c r="G18" s="51">
        <v>325</v>
      </c>
      <c r="H18" s="206">
        <v>218</v>
      </c>
      <c r="I18" s="322"/>
      <c r="J18" s="160"/>
      <c r="K18" s="65"/>
      <c r="L18" s="49"/>
      <c r="M18" s="331"/>
      <c r="N18" s="52"/>
      <c r="O18" s="54">
        <v>5657</v>
      </c>
      <c r="P18" s="331">
        <v>32</v>
      </c>
      <c r="Q18" s="52">
        <v>42</v>
      </c>
      <c r="R18" s="23">
        <f t="shared" si="13"/>
        <v>162</v>
      </c>
      <c r="S18" s="24">
        <f t="shared" si="13"/>
        <v>214</v>
      </c>
      <c r="T18" s="62"/>
      <c r="U18" s="62"/>
      <c r="V18" s="62"/>
      <c r="W18" s="114">
        <f t="shared" ca="1" si="6"/>
        <v>152596</v>
      </c>
      <c r="X18" s="115">
        <f ca="1">IFERROR(('Main Tab'!$D$10-W18)/'Main Tab'!$D$10,1)</f>
        <v>0.14082698977523536</v>
      </c>
      <c r="Y18" s="110"/>
      <c r="Z18" s="221">
        <v>5</v>
      </c>
      <c r="AA18" s="49"/>
      <c r="AB18" s="49"/>
      <c r="AC18" s="331"/>
      <c r="AD18" s="104"/>
      <c r="AE18" s="106"/>
      <c r="AF18" s="108"/>
      <c r="AI18" s="83">
        <f t="shared" ca="1" si="15"/>
        <v>43581.458333333321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32</v>
      </c>
      <c r="AQ18" s="81">
        <f t="shared" si="0"/>
        <v>42</v>
      </c>
      <c r="AR18" s="81">
        <f t="shared" si="1"/>
        <v>5657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325</v>
      </c>
      <c r="AX18" s="81">
        <f t="shared" si="3"/>
        <v>218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865</v>
      </c>
      <c r="BC18" s="81">
        <f t="shared" si="5"/>
        <v>218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43581.499999999985</v>
      </c>
      <c r="C19" s="205"/>
      <c r="D19" s="331">
        <v>859</v>
      </c>
      <c r="E19" s="51">
        <v>44</v>
      </c>
      <c r="F19" s="331">
        <v>1.8</v>
      </c>
      <c r="G19" s="51">
        <v>296</v>
      </c>
      <c r="H19" s="206">
        <v>220</v>
      </c>
      <c r="I19" s="322"/>
      <c r="J19" s="160"/>
      <c r="K19" s="65"/>
      <c r="L19" s="49"/>
      <c r="M19" s="331"/>
      <c r="N19" s="52"/>
      <c r="O19" s="54">
        <v>5387</v>
      </c>
      <c r="P19" s="331">
        <v>34</v>
      </c>
      <c r="Q19" s="52">
        <v>43</v>
      </c>
      <c r="R19" s="23">
        <f t="shared" si="13"/>
        <v>196</v>
      </c>
      <c r="S19" s="24">
        <f t="shared" si="13"/>
        <v>257</v>
      </c>
      <c r="T19" s="62"/>
      <c r="U19" s="62"/>
      <c r="V19" s="62"/>
      <c r="W19" s="114">
        <f t="shared" ca="1" si="6"/>
        <v>152553</v>
      </c>
      <c r="X19" s="115">
        <f ca="1">IFERROR(('Main Tab'!$D$10-W19)/'Main Tab'!$D$10,1)</f>
        <v>0.14106909598666728</v>
      </c>
      <c r="Y19" s="110"/>
      <c r="Z19" s="221">
        <v>5</v>
      </c>
      <c r="AA19" s="49"/>
      <c r="AB19" s="49"/>
      <c r="AC19" s="331"/>
      <c r="AD19" s="104"/>
      <c r="AE19" s="106"/>
      <c r="AF19" s="108"/>
      <c r="AI19" s="83">
        <f t="shared" ca="1" si="15"/>
        <v>43581.499999999985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34</v>
      </c>
      <c r="AQ19" s="81">
        <f t="shared" si="0"/>
        <v>43</v>
      </c>
      <c r="AR19" s="81">
        <f t="shared" si="1"/>
        <v>5387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296</v>
      </c>
      <c r="AX19" s="81">
        <f t="shared" si="3"/>
        <v>220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859</v>
      </c>
      <c r="BC19" s="81">
        <f t="shared" si="5"/>
        <v>220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43581.54166666665</v>
      </c>
      <c r="C20" s="205"/>
      <c r="D20" s="331">
        <v>866</v>
      </c>
      <c r="E20" s="51">
        <v>44</v>
      </c>
      <c r="F20" s="331">
        <v>1.8</v>
      </c>
      <c r="G20" s="51">
        <v>277</v>
      </c>
      <c r="H20" s="206">
        <v>216</v>
      </c>
      <c r="I20" s="322"/>
      <c r="J20" s="160"/>
      <c r="K20" s="65"/>
      <c r="L20" s="49"/>
      <c r="M20" s="331"/>
      <c r="N20" s="52"/>
      <c r="O20" s="54">
        <v>5162</v>
      </c>
      <c r="P20" s="331">
        <v>32</v>
      </c>
      <c r="Q20" s="52">
        <v>42</v>
      </c>
      <c r="R20" s="23">
        <f t="shared" si="13"/>
        <v>228</v>
      </c>
      <c r="S20" s="24">
        <f t="shared" si="13"/>
        <v>299</v>
      </c>
      <c r="T20" s="62"/>
      <c r="U20" s="62"/>
      <c r="V20" s="62"/>
      <c r="W20" s="114">
        <f t="shared" ca="1" si="6"/>
        <v>152511</v>
      </c>
      <c r="X20" s="115">
        <f ca="1">IFERROR(('Main Tab'!$D$10-W20)/'Main Tab'!$D$10,1)</f>
        <v>0.14130557182108913</v>
      </c>
      <c r="Y20" s="110"/>
      <c r="Z20" s="221">
        <v>5</v>
      </c>
      <c r="AA20" s="49"/>
      <c r="AB20" s="49"/>
      <c r="AC20" s="331"/>
      <c r="AD20" s="104"/>
      <c r="AE20" s="106"/>
      <c r="AF20" s="108"/>
      <c r="AI20" s="83">
        <f t="shared" ca="1" si="15"/>
        <v>43581.54166666665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32</v>
      </c>
      <c r="AQ20" s="81">
        <f t="shared" si="0"/>
        <v>42</v>
      </c>
      <c r="AR20" s="81">
        <f t="shared" si="1"/>
        <v>5162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277</v>
      </c>
      <c r="AX20" s="81">
        <f t="shared" si="3"/>
        <v>216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866</v>
      </c>
      <c r="BC20" s="81">
        <f t="shared" si="5"/>
        <v>216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43581.583333333314</v>
      </c>
      <c r="C21" s="205"/>
      <c r="D21" s="331">
        <v>869</v>
      </c>
      <c r="E21" s="51">
        <v>44</v>
      </c>
      <c r="F21" s="331">
        <v>1.8</v>
      </c>
      <c r="G21" s="51">
        <v>289</v>
      </c>
      <c r="H21" s="206">
        <v>219</v>
      </c>
      <c r="I21" s="322"/>
      <c r="J21" s="160"/>
      <c r="K21" s="65"/>
      <c r="L21" s="49"/>
      <c r="M21" s="331"/>
      <c r="N21" s="52"/>
      <c r="O21" s="54">
        <v>5011</v>
      </c>
      <c r="P21" s="331">
        <v>33</v>
      </c>
      <c r="Q21" s="52">
        <v>41</v>
      </c>
      <c r="R21" s="23">
        <f t="shared" si="13"/>
        <v>261</v>
      </c>
      <c r="S21" s="24">
        <f t="shared" si="13"/>
        <v>340</v>
      </c>
      <c r="T21" s="62"/>
      <c r="U21" s="62"/>
      <c r="V21" s="62"/>
      <c r="W21" s="114">
        <f t="shared" ca="1" si="6"/>
        <v>152470</v>
      </c>
      <c r="X21" s="115">
        <f ca="1">IFERROR(('Main Tab'!$D$10-W21)/'Main Tab'!$D$10,1)</f>
        <v>0.14153641727850097</v>
      </c>
      <c r="Y21" s="110"/>
      <c r="Z21" s="221">
        <v>5</v>
      </c>
      <c r="AA21" s="49"/>
      <c r="AB21" s="49"/>
      <c r="AC21" s="331"/>
      <c r="AD21" s="104"/>
      <c r="AE21" s="106"/>
      <c r="AF21" s="108"/>
      <c r="AI21" s="83">
        <f t="shared" ca="1" si="15"/>
        <v>43581.583333333314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33</v>
      </c>
      <c r="AQ21" s="81">
        <f t="shared" si="0"/>
        <v>41</v>
      </c>
      <c r="AR21" s="81">
        <f t="shared" si="1"/>
        <v>5011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289</v>
      </c>
      <c r="AX21" s="81">
        <f t="shared" si="3"/>
        <v>219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869</v>
      </c>
      <c r="BC21" s="81">
        <f t="shared" si="5"/>
        <v>219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43581.624999999978</v>
      </c>
      <c r="C22" s="205"/>
      <c r="D22" s="331">
        <v>877</v>
      </c>
      <c r="E22" s="51">
        <v>44</v>
      </c>
      <c r="F22" s="331">
        <v>1.8</v>
      </c>
      <c r="G22" s="51">
        <v>285</v>
      </c>
      <c r="H22" s="206">
        <v>217</v>
      </c>
      <c r="I22" s="322"/>
      <c r="J22" s="160"/>
      <c r="K22" s="65"/>
      <c r="L22" s="49"/>
      <c r="M22" s="331"/>
      <c r="N22" s="52"/>
      <c r="O22" s="54">
        <v>4908</v>
      </c>
      <c r="P22" s="331">
        <v>31</v>
      </c>
      <c r="Q22" s="52">
        <v>43</v>
      </c>
      <c r="R22" s="23">
        <f t="shared" si="13"/>
        <v>292</v>
      </c>
      <c r="S22" s="24">
        <f t="shared" si="13"/>
        <v>383</v>
      </c>
      <c r="T22" s="62"/>
      <c r="U22" s="62"/>
      <c r="V22" s="62"/>
      <c r="W22" s="114">
        <f t="shared" ca="1" si="6"/>
        <v>152427</v>
      </c>
      <c r="X22" s="115">
        <f ca="1">IFERROR(('Main Tab'!$D$10-W22)/'Main Tab'!$D$10,1)</f>
        <v>0.14177852348993289</v>
      </c>
      <c r="Y22" s="110"/>
      <c r="Z22" s="221">
        <v>5</v>
      </c>
      <c r="AA22" s="49"/>
      <c r="AB22" s="49"/>
      <c r="AC22" s="331"/>
      <c r="AD22" s="104"/>
      <c r="AE22" s="106"/>
      <c r="AF22" s="108"/>
      <c r="AI22" s="83">
        <f t="shared" ca="1" si="15"/>
        <v>43581.624999999978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31</v>
      </c>
      <c r="AQ22" s="81">
        <f t="shared" si="0"/>
        <v>43</v>
      </c>
      <c r="AR22" s="81">
        <f t="shared" si="1"/>
        <v>4908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285</v>
      </c>
      <c r="AX22" s="81">
        <f t="shared" si="3"/>
        <v>217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877</v>
      </c>
      <c r="BC22" s="81">
        <f t="shared" si="5"/>
        <v>217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43581.666666666642</v>
      </c>
      <c r="C23" s="205"/>
      <c r="D23" s="331">
        <v>875</v>
      </c>
      <c r="E23" s="51">
        <v>44</v>
      </c>
      <c r="F23" s="331">
        <v>1.8</v>
      </c>
      <c r="G23" s="51">
        <v>274</v>
      </c>
      <c r="H23" s="206">
        <v>219</v>
      </c>
      <c r="I23" s="322"/>
      <c r="J23" s="160"/>
      <c r="K23" s="65"/>
      <c r="L23" s="49"/>
      <c r="M23" s="331"/>
      <c r="N23" s="52"/>
      <c r="O23" s="54">
        <v>5335</v>
      </c>
      <c r="P23" s="331">
        <v>32</v>
      </c>
      <c r="Q23" s="52">
        <v>42</v>
      </c>
      <c r="R23" s="23">
        <f t="shared" si="13"/>
        <v>324</v>
      </c>
      <c r="S23" s="24">
        <f t="shared" si="13"/>
        <v>425</v>
      </c>
      <c r="T23" s="62"/>
      <c r="U23" s="62"/>
      <c r="V23" s="62"/>
      <c r="W23" s="114">
        <f t="shared" ca="1" si="6"/>
        <v>152385</v>
      </c>
      <c r="X23" s="115">
        <f ca="1">IFERROR(('Main Tab'!$D$10-W23)/'Main Tab'!$D$10,1)</f>
        <v>0.14201499932435477</v>
      </c>
      <c r="Y23" s="110"/>
      <c r="Z23" s="221">
        <v>5</v>
      </c>
      <c r="AA23" s="49"/>
      <c r="AB23" s="49"/>
      <c r="AC23" s="331"/>
      <c r="AD23" s="104"/>
      <c r="AE23" s="106"/>
      <c r="AF23" s="108"/>
      <c r="AI23" s="83">
        <f t="shared" ca="1" si="15"/>
        <v>43581.666666666642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32</v>
      </c>
      <c r="AQ23" s="81">
        <f t="shared" si="0"/>
        <v>42</v>
      </c>
      <c r="AR23" s="81">
        <f t="shared" si="1"/>
        <v>5335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274</v>
      </c>
      <c r="AX23" s="81">
        <f t="shared" si="3"/>
        <v>219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875</v>
      </c>
      <c r="BC23" s="81">
        <f t="shared" si="5"/>
        <v>219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43581.708333333307</v>
      </c>
      <c r="C24" s="205"/>
      <c r="D24" s="331">
        <v>861</v>
      </c>
      <c r="E24" s="51">
        <v>44</v>
      </c>
      <c r="F24" s="331">
        <v>1.8</v>
      </c>
      <c r="G24" s="51">
        <v>283</v>
      </c>
      <c r="H24" s="206">
        <v>219</v>
      </c>
      <c r="I24" s="322"/>
      <c r="J24" s="160"/>
      <c r="K24" s="65"/>
      <c r="L24" s="49"/>
      <c r="M24" s="331"/>
      <c r="N24" s="52"/>
      <c r="O24" s="54">
        <v>5276</v>
      </c>
      <c r="P24" s="331">
        <v>30</v>
      </c>
      <c r="Q24" s="52">
        <v>47</v>
      </c>
      <c r="R24" s="23">
        <f t="shared" si="13"/>
        <v>354</v>
      </c>
      <c r="S24" s="24">
        <f t="shared" si="13"/>
        <v>472</v>
      </c>
      <c r="T24" s="62"/>
      <c r="U24" s="62"/>
      <c r="V24" s="62"/>
      <c r="W24" s="114">
        <f t="shared" ca="1" si="6"/>
        <v>152338</v>
      </c>
      <c r="X24" s="115">
        <f ca="1">IFERROR(('Main Tab'!$D$10-W24)/'Main Tab'!$D$10,1)</f>
        <v>0.14227962704382685</v>
      </c>
      <c r="Y24" s="110"/>
      <c r="Z24" s="221">
        <v>5</v>
      </c>
      <c r="AA24" s="49"/>
      <c r="AB24" s="49"/>
      <c r="AC24" s="331"/>
      <c r="AD24" s="104"/>
      <c r="AE24" s="106"/>
      <c r="AF24" s="108"/>
      <c r="AI24" s="83">
        <f t="shared" ca="1" si="15"/>
        <v>43581.708333333307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30</v>
      </c>
      <c r="AQ24" s="81">
        <f t="shared" si="0"/>
        <v>47</v>
      </c>
      <c r="AR24" s="81">
        <f t="shared" si="1"/>
        <v>5276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283</v>
      </c>
      <c r="AX24" s="81">
        <f t="shared" si="3"/>
        <v>219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861</v>
      </c>
      <c r="BC24" s="81">
        <f t="shared" si="5"/>
        <v>219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43581.749999999971</v>
      </c>
      <c r="C25" s="205"/>
      <c r="D25" s="331">
        <v>876</v>
      </c>
      <c r="E25" s="51">
        <v>44</v>
      </c>
      <c r="F25" s="331">
        <v>1.8</v>
      </c>
      <c r="G25" s="51">
        <v>280</v>
      </c>
      <c r="H25" s="206">
        <v>219</v>
      </c>
      <c r="I25" s="322"/>
      <c r="J25" s="160"/>
      <c r="K25" s="65"/>
      <c r="L25" s="49"/>
      <c r="M25" s="331"/>
      <c r="N25" s="52"/>
      <c r="O25" s="54">
        <v>5254</v>
      </c>
      <c r="P25" s="331">
        <v>30</v>
      </c>
      <c r="Q25" s="52">
        <v>48</v>
      </c>
      <c r="R25" s="23">
        <f t="shared" si="13"/>
        <v>384</v>
      </c>
      <c r="S25" s="24">
        <f t="shared" si="13"/>
        <v>520</v>
      </c>
      <c r="T25" s="62"/>
      <c r="U25" s="62"/>
      <c r="V25" s="62"/>
      <c r="W25" s="114">
        <f t="shared" ca="1" si="6"/>
        <v>152290</v>
      </c>
      <c r="X25" s="115">
        <f ca="1">IFERROR(('Main Tab'!$D$10-W25)/'Main Tab'!$D$10,1)</f>
        <v>0.142549885140309</v>
      </c>
      <c r="Y25" s="110"/>
      <c r="Z25" s="221">
        <v>5</v>
      </c>
      <c r="AA25" s="49">
        <v>810890</v>
      </c>
      <c r="AB25" s="49" t="s">
        <v>170</v>
      </c>
      <c r="AC25" s="331">
        <v>202.19</v>
      </c>
      <c r="AD25" s="104" t="s">
        <v>171</v>
      </c>
      <c r="AE25" s="106">
        <v>48</v>
      </c>
      <c r="AF25" s="108">
        <v>1E-3</v>
      </c>
      <c r="AI25" s="83">
        <f t="shared" ca="1" si="15"/>
        <v>43581.749999999971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30</v>
      </c>
      <c r="AQ25" s="81">
        <f t="shared" si="0"/>
        <v>48</v>
      </c>
      <c r="AR25" s="81">
        <f t="shared" si="1"/>
        <v>5254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280</v>
      </c>
      <c r="AX25" s="81">
        <f t="shared" si="3"/>
        <v>219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876</v>
      </c>
      <c r="BC25" s="81">
        <f t="shared" si="5"/>
        <v>219</v>
      </c>
      <c r="BD25" s="81">
        <f t="shared" si="10"/>
        <v>1E-3</v>
      </c>
      <c r="BE25" s="81">
        <f t="shared" si="11"/>
        <v>48</v>
      </c>
      <c r="BF25" s="84" t="str">
        <f t="shared" si="12"/>
        <v>Ticket No: 810890 202.19 bbls sold</v>
      </c>
    </row>
    <row r="26" spans="2:58" x14ac:dyDescent="0.25">
      <c r="B26" s="189">
        <f t="shared" ca="1" si="14"/>
        <v>43581.791666666635</v>
      </c>
      <c r="C26" s="205"/>
      <c r="D26" s="331">
        <v>871</v>
      </c>
      <c r="E26" s="51">
        <v>44</v>
      </c>
      <c r="F26" s="331">
        <v>1.8</v>
      </c>
      <c r="G26" s="51">
        <v>307</v>
      </c>
      <c r="H26" s="206">
        <v>211</v>
      </c>
      <c r="I26" s="322"/>
      <c r="J26" s="160"/>
      <c r="K26" s="65"/>
      <c r="L26" s="49"/>
      <c r="M26" s="331"/>
      <c r="N26" s="52"/>
      <c r="O26" s="54">
        <v>5267</v>
      </c>
      <c r="P26" s="331">
        <v>34</v>
      </c>
      <c r="Q26" s="52">
        <v>40</v>
      </c>
      <c r="R26" s="23">
        <f t="shared" si="13"/>
        <v>418</v>
      </c>
      <c r="S26" s="24">
        <f t="shared" si="13"/>
        <v>560</v>
      </c>
      <c r="T26" s="62"/>
      <c r="U26" s="62"/>
      <c r="V26" s="62"/>
      <c r="W26" s="114">
        <f t="shared" ca="1" si="6"/>
        <v>152250</v>
      </c>
      <c r="X26" s="115">
        <f ca="1">IFERROR(('Main Tab'!$D$10-W26)/'Main Tab'!$D$10,1)</f>
        <v>0.14277510022071077</v>
      </c>
      <c r="Y26" s="110"/>
      <c r="Z26" s="221">
        <v>5</v>
      </c>
      <c r="AA26" s="49"/>
      <c r="AB26" s="49"/>
      <c r="AC26" s="331"/>
      <c r="AD26" s="104"/>
      <c r="AE26" s="106"/>
      <c r="AF26" s="108"/>
      <c r="AI26" s="83">
        <f t="shared" ca="1" si="15"/>
        <v>43581.791666666635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34</v>
      </c>
      <c r="AQ26" s="81">
        <f t="shared" si="0"/>
        <v>40</v>
      </c>
      <c r="AR26" s="81">
        <f t="shared" si="1"/>
        <v>5267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307</v>
      </c>
      <c r="AX26" s="81">
        <f t="shared" si="3"/>
        <v>211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871</v>
      </c>
      <c r="BC26" s="81">
        <f t="shared" si="5"/>
        <v>211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43581.833333333299</v>
      </c>
      <c r="C27" s="205"/>
      <c r="D27" s="331">
        <v>866</v>
      </c>
      <c r="E27" s="51">
        <v>44</v>
      </c>
      <c r="F27" s="331">
        <v>1.8</v>
      </c>
      <c r="G27" s="51">
        <v>301</v>
      </c>
      <c r="H27" s="206">
        <v>211</v>
      </c>
      <c r="I27" s="322"/>
      <c r="J27" s="160"/>
      <c r="K27" s="65"/>
      <c r="L27" s="49"/>
      <c r="M27" s="331"/>
      <c r="N27" s="52"/>
      <c r="O27" s="54">
        <v>5235</v>
      </c>
      <c r="P27" s="331">
        <v>36</v>
      </c>
      <c r="Q27" s="52">
        <v>44</v>
      </c>
      <c r="R27" s="23">
        <f t="shared" si="13"/>
        <v>454</v>
      </c>
      <c r="S27" s="24">
        <f t="shared" si="13"/>
        <v>604</v>
      </c>
      <c r="T27" s="62"/>
      <c r="U27" s="62"/>
      <c r="V27" s="62"/>
      <c r="W27" s="114">
        <f t="shared" ca="1" si="6"/>
        <v>152206</v>
      </c>
      <c r="X27" s="115">
        <f ca="1">IFERROR(('Main Tab'!$D$10-W27)/'Main Tab'!$D$10,1)</f>
        <v>0.14302283680915273</v>
      </c>
      <c r="Y27" s="110"/>
      <c r="Z27" s="221">
        <v>5</v>
      </c>
      <c r="AA27" s="49"/>
      <c r="AB27" s="49"/>
      <c r="AC27" s="331"/>
      <c r="AD27" s="104"/>
      <c r="AE27" s="106"/>
      <c r="AF27" s="108"/>
      <c r="AI27" s="83">
        <f t="shared" ca="1" si="15"/>
        <v>43581.833333333299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36</v>
      </c>
      <c r="AQ27" s="81">
        <f t="shared" si="0"/>
        <v>44</v>
      </c>
      <c r="AR27" s="81">
        <f t="shared" si="1"/>
        <v>5235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301</v>
      </c>
      <c r="AX27" s="81">
        <f t="shared" si="3"/>
        <v>211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866</v>
      </c>
      <c r="BC27" s="81">
        <f t="shared" si="5"/>
        <v>211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43581.874999999964</v>
      </c>
      <c r="C28" s="205"/>
      <c r="D28" s="331">
        <v>872</v>
      </c>
      <c r="E28" s="51">
        <v>44</v>
      </c>
      <c r="F28" s="331">
        <v>1.8</v>
      </c>
      <c r="G28" s="51">
        <v>311</v>
      </c>
      <c r="H28" s="206">
        <v>210</v>
      </c>
      <c r="I28" s="322"/>
      <c r="J28" s="160"/>
      <c r="K28" s="65"/>
      <c r="L28" s="49"/>
      <c r="M28" s="331"/>
      <c r="N28" s="52"/>
      <c r="O28" s="54">
        <v>5381</v>
      </c>
      <c r="P28" s="331">
        <v>33</v>
      </c>
      <c r="Q28" s="52">
        <v>42</v>
      </c>
      <c r="R28" s="23">
        <f t="shared" si="13"/>
        <v>487</v>
      </c>
      <c r="S28" s="24">
        <f t="shared" si="13"/>
        <v>646</v>
      </c>
      <c r="T28" s="62"/>
      <c r="U28" s="62"/>
      <c r="V28" s="62"/>
      <c r="W28" s="114">
        <f t="shared" ca="1" si="6"/>
        <v>152164</v>
      </c>
      <c r="X28" s="115">
        <f ca="1">IFERROR(('Main Tab'!$D$10-W28)/'Main Tab'!$D$10,1)</f>
        <v>0.14325931264357461</v>
      </c>
      <c r="Y28" s="110"/>
      <c r="Z28" s="221">
        <v>5</v>
      </c>
      <c r="AA28" s="49"/>
      <c r="AB28" s="49"/>
      <c r="AC28" s="331"/>
      <c r="AD28" s="104"/>
      <c r="AE28" s="106"/>
      <c r="AF28" s="108"/>
      <c r="AI28" s="83">
        <f t="shared" ca="1" si="15"/>
        <v>43581.874999999964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33</v>
      </c>
      <c r="AQ28" s="81">
        <f t="shared" si="0"/>
        <v>42</v>
      </c>
      <c r="AR28" s="81">
        <f t="shared" si="1"/>
        <v>5381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311</v>
      </c>
      <c r="AX28" s="81">
        <f t="shared" si="3"/>
        <v>210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872</v>
      </c>
      <c r="BC28" s="81">
        <f t="shared" si="5"/>
        <v>210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43581.916666666628</v>
      </c>
      <c r="C29" s="205"/>
      <c r="D29" s="331">
        <v>881</v>
      </c>
      <c r="E29" s="51">
        <v>44</v>
      </c>
      <c r="F29" s="331">
        <v>1.8</v>
      </c>
      <c r="G29" s="51">
        <v>316</v>
      </c>
      <c r="H29" s="206">
        <v>210</v>
      </c>
      <c r="I29" s="322"/>
      <c r="J29" s="160"/>
      <c r="K29" s="65"/>
      <c r="L29" s="49"/>
      <c r="M29" s="331"/>
      <c r="N29" s="52"/>
      <c r="O29" s="54">
        <v>5478</v>
      </c>
      <c r="P29" s="331">
        <v>31</v>
      </c>
      <c r="Q29" s="52">
        <v>46</v>
      </c>
      <c r="R29" s="23">
        <f t="shared" si="13"/>
        <v>518</v>
      </c>
      <c r="S29" s="24">
        <f t="shared" si="13"/>
        <v>692</v>
      </c>
      <c r="T29" s="62"/>
      <c r="U29" s="62"/>
      <c r="V29" s="62"/>
      <c r="W29" s="114">
        <f t="shared" ca="1" si="6"/>
        <v>152118</v>
      </c>
      <c r="X29" s="115">
        <f ca="1">IFERROR(('Main Tab'!$D$10-W29)/'Main Tab'!$D$10,1)</f>
        <v>0.14351830998603665</v>
      </c>
      <c r="Y29" s="110"/>
      <c r="Z29" s="221">
        <v>5</v>
      </c>
      <c r="AA29" s="49"/>
      <c r="AB29" s="49"/>
      <c r="AC29" s="331"/>
      <c r="AD29" s="104"/>
      <c r="AE29" s="106"/>
      <c r="AF29" s="108"/>
      <c r="AI29" s="83">
        <f t="shared" ca="1" si="15"/>
        <v>43581.916666666628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31</v>
      </c>
      <c r="AQ29" s="81">
        <f t="shared" si="0"/>
        <v>46</v>
      </c>
      <c r="AR29" s="81">
        <f t="shared" si="1"/>
        <v>5478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316</v>
      </c>
      <c r="AX29" s="81">
        <f t="shared" si="3"/>
        <v>210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881</v>
      </c>
      <c r="BC29" s="81">
        <f t="shared" si="5"/>
        <v>210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43581.958333333292</v>
      </c>
      <c r="C30" s="205"/>
      <c r="D30" s="331">
        <v>873</v>
      </c>
      <c r="E30" s="51">
        <v>44</v>
      </c>
      <c r="F30" s="331">
        <v>1.8</v>
      </c>
      <c r="G30" s="51">
        <v>244</v>
      </c>
      <c r="H30" s="206">
        <v>208</v>
      </c>
      <c r="I30" s="322"/>
      <c r="J30" s="160"/>
      <c r="K30" s="65"/>
      <c r="L30" s="49"/>
      <c r="M30" s="331"/>
      <c r="N30" s="52"/>
      <c r="O30" s="54">
        <v>4675</v>
      </c>
      <c r="P30" s="331">
        <v>32</v>
      </c>
      <c r="Q30" s="52">
        <v>48</v>
      </c>
      <c r="R30" s="23">
        <f t="shared" si="13"/>
        <v>550</v>
      </c>
      <c r="S30" s="24">
        <f t="shared" si="13"/>
        <v>740</v>
      </c>
      <c r="T30" s="62"/>
      <c r="U30" s="62"/>
      <c r="V30" s="62"/>
      <c r="W30" s="114">
        <f t="shared" ca="1" si="6"/>
        <v>152070</v>
      </c>
      <c r="X30" s="115">
        <f ca="1">IFERROR(('Main Tab'!$D$10-W30)/'Main Tab'!$D$10,1)</f>
        <v>0.1437885680825188</v>
      </c>
      <c r="Y30" s="110"/>
      <c r="Z30" s="221">
        <v>5</v>
      </c>
      <c r="AA30" s="49"/>
      <c r="AB30" s="49"/>
      <c r="AC30" s="331"/>
      <c r="AD30" s="104"/>
      <c r="AE30" s="106"/>
      <c r="AF30" s="108"/>
      <c r="AI30" s="83">
        <f t="shared" ca="1" si="15"/>
        <v>43581.958333333292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32</v>
      </c>
      <c r="AQ30" s="81">
        <f t="shared" si="0"/>
        <v>48</v>
      </c>
      <c r="AR30" s="81">
        <f t="shared" si="1"/>
        <v>4675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244</v>
      </c>
      <c r="AX30" s="81">
        <f t="shared" si="3"/>
        <v>208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873</v>
      </c>
      <c r="BC30" s="81">
        <f t="shared" si="5"/>
        <v>208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43581.999999999956</v>
      </c>
      <c r="C31" s="205"/>
      <c r="D31" s="331">
        <v>867</v>
      </c>
      <c r="E31" s="51">
        <v>44</v>
      </c>
      <c r="F31" s="331">
        <v>1.8</v>
      </c>
      <c r="G31" s="51">
        <v>247</v>
      </c>
      <c r="H31" s="206">
        <v>208</v>
      </c>
      <c r="I31" s="322"/>
      <c r="J31" s="160"/>
      <c r="K31" s="65"/>
      <c r="L31" s="49"/>
      <c r="M31" s="331"/>
      <c r="N31" s="52"/>
      <c r="O31" s="54">
        <v>4691</v>
      </c>
      <c r="P31" s="331">
        <v>29</v>
      </c>
      <c r="Q31" s="52">
        <v>49</v>
      </c>
      <c r="R31" s="23">
        <f t="shared" si="13"/>
        <v>579</v>
      </c>
      <c r="S31" s="24">
        <f t="shared" si="13"/>
        <v>789</v>
      </c>
      <c r="T31" s="62"/>
      <c r="U31" s="62"/>
      <c r="V31" s="62"/>
      <c r="W31" s="114">
        <f t="shared" ca="1" si="6"/>
        <v>152021</v>
      </c>
      <c r="X31" s="115">
        <f ca="1">IFERROR(('Main Tab'!$D$10-W31)/'Main Tab'!$D$10,1)</f>
        <v>0.14406445655601099</v>
      </c>
      <c r="Y31" s="110"/>
      <c r="Z31" s="221">
        <v>5</v>
      </c>
      <c r="AA31" s="49"/>
      <c r="AB31" s="49"/>
      <c r="AC31" s="331"/>
      <c r="AD31" s="104"/>
      <c r="AE31" s="106"/>
      <c r="AF31" s="108"/>
      <c r="AI31" s="83">
        <f t="shared" ca="1" si="15"/>
        <v>43581.999999999956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29</v>
      </c>
      <c r="AQ31" s="81">
        <f t="shared" si="0"/>
        <v>49</v>
      </c>
      <c r="AR31" s="81">
        <f t="shared" si="1"/>
        <v>4691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247</v>
      </c>
      <c r="AX31" s="81">
        <f t="shared" si="3"/>
        <v>208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867</v>
      </c>
      <c r="BC31" s="81">
        <f t="shared" si="5"/>
        <v>208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43582.041666666621</v>
      </c>
      <c r="C32" s="205"/>
      <c r="D32" s="331">
        <v>865</v>
      </c>
      <c r="E32" s="51">
        <v>44</v>
      </c>
      <c r="F32" s="331">
        <v>1.8</v>
      </c>
      <c r="G32" s="51">
        <v>268</v>
      </c>
      <c r="H32" s="206">
        <v>209</v>
      </c>
      <c r="I32" s="322"/>
      <c r="J32" s="160"/>
      <c r="K32" s="65"/>
      <c r="L32" s="49"/>
      <c r="M32" s="331"/>
      <c r="N32" s="52"/>
      <c r="O32" s="54">
        <v>5075</v>
      </c>
      <c r="P32" s="331">
        <v>31</v>
      </c>
      <c r="Q32" s="52">
        <v>41</v>
      </c>
      <c r="R32" s="23">
        <f t="shared" ref="R32:S37" si="16">P32+R31</f>
        <v>610</v>
      </c>
      <c r="S32" s="24">
        <f t="shared" si="16"/>
        <v>830</v>
      </c>
      <c r="T32" s="62"/>
      <c r="U32" s="62"/>
      <c r="V32" s="62"/>
      <c r="W32" s="114">
        <f t="shared" ca="1" si="6"/>
        <v>151980</v>
      </c>
      <c r="X32" s="115">
        <f ca="1">IFERROR(('Main Tab'!$D$10-W32)/'Main Tab'!$D$10,1)</f>
        <v>0.14429530201342283</v>
      </c>
      <c r="Y32" s="110"/>
      <c r="Z32" s="221">
        <v>5</v>
      </c>
      <c r="AA32" s="49">
        <v>804510</v>
      </c>
      <c r="AB32" s="49" t="s">
        <v>170</v>
      </c>
      <c r="AC32" s="331">
        <v>199.5</v>
      </c>
      <c r="AD32" s="104" t="s">
        <v>171</v>
      </c>
      <c r="AE32" s="106">
        <v>47</v>
      </c>
      <c r="AF32" s="108">
        <v>2E-3</v>
      </c>
      <c r="AI32" s="83">
        <f t="shared" ca="1" si="15"/>
        <v>43582.041666666621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31</v>
      </c>
      <c r="AQ32" s="81">
        <f t="shared" si="0"/>
        <v>41</v>
      </c>
      <c r="AR32" s="81">
        <f t="shared" si="1"/>
        <v>5075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268</v>
      </c>
      <c r="AX32" s="81">
        <f t="shared" si="3"/>
        <v>209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865</v>
      </c>
      <c r="BC32" s="81">
        <f t="shared" si="5"/>
        <v>209</v>
      </c>
      <c r="BD32" s="81">
        <f t="shared" si="10"/>
        <v>2E-3</v>
      </c>
      <c r="BE32" s="81">
        <f t="shared" si="11"/>
        <v>47</v>
      </c>
      <c r="BF32" s="84" t="str">
        <f t="shared" si="12"/>
        <v>Ticket No: 804510 199.5 bbls sold</v>
      </c>
    </row>
    <row r="33" spans="2:58" x14ac:dyDescent="0.25">
      <c r="B33" s="189">
        <f t="shared" ca="1" si="14"/>
        <v>43582.083333333285</v>
      </c>
      <c r="C33" s="205"/>
      <c r="D33" s="331">
        <v>864</v>
      </c>
      <c r="E33" s="51">
        <v>44</v>
      </c>
      <c r="F33" s="331">
        <v>1.8</v>
      </c>
      <c r="G33" s="51">
        <v>275</v>
      </c>
      <c r="H33" s="206">
        <v>209</v>
      </c>
      <c r="I33" s="322"/>
      <c r="J33" s="160"/>
      <c r="K33" s="65"/>
      <c r="L33" s="49"/>
      <c r="M33" s="331"/>
      <c r="N33" s="52"/>
      <c r="O33" s="54">
        <v>5183</v>
      </c>
      <c r="P33" s="331">
        <v>32</v>
      </c>
      <c r="Q33" s="52">
        <v>43</v>
      </c>
      <c r="R33" s="23">
        <f t="shared" si="16"/>
        <v>642</v>
      </c>
      <c r="S33" s="24">
        <f t="shared" si="16"/>
        <v>873</v>
      </c>
      <c r="T33" s="62"/>
      <c r="U33" s="62"/>
      <c r="V33" s="62"/>
      <c r="W33" s="114">
        <f t="shared" ca="1" si="6"/>
        <v>151937</v>
      </c>
      <c r="X33" s="115">
        <f ca="1">IFERROR(('Main Tab'!$D$10-W33)/'Main Tab'!$D$10,1)</f>
        <v>0.14453740822485472</v>
      </c>
      <c r="Y33" s="110"/>
      <c r="Z33" s="221">
        <v>5</v>
      </c>
      <c r="AA33" s="49"/>
      <c r="AB33" s="49"/>
      <c r="AC33" s="331"/>
      <c r="AD33" s="104"/>
      <c r="AE33" s="106"/>
      <c r="AF33" s="108"/>
      <c r="AI33" s="83">
        <f t="shared" ca="1" si="15"/>
        <v>43582.083333333285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32</v>
      </c>
      <c r="AQ33" s="81">
        <f t="shared" si="0"/>
        <v>43</v>
      </c>
      <c r="AR33" s="81">
        <f t="shared" si="1"/>
        <v>5183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275</v>
      </c>
      <c r="AX33" s="81">
        <f t="shared" si="3"/>
        <v>209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864</v>
      </c>
      <c r="BC33" s="81">
        <f t="shared" si="5"/>
        <v>209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43582.124999999949</v>
      </c>
      <c r="C34" s="205"/>
      <c r="D34" s="331">
        <v>862</v>
      </c>
      <c r="E34" s="51">
        <v>44</v>
      </c>
      <c r="F34" s="331">
        <v>1.8</v>
      </c>
      <c r="G34" s="51">
        <v>270</v>
      </c>
      <c r="H34" s="206">
        <v>209</v>
      </c>
      <c r="I34" s="322"/>
      <c r="J34" s="160"/>
      <c r="K34" s="65"/>
      <c r="L34" s="49"/>
      <c r="M34" s="331"/>
      <c r="N34" s="52"/>
      <c r="O34" s="54">
        <v>5152</v>
      </c>
      <c r="P34" s="331">
        <v>30</v>
      </c>
      <c r="Q34" s="52">
        <v>44</v>
      </c>
      <c r="R34" s="23">
        <f t="shared" si="16"/>
        <v>672</v>
      </c>
      <c r="S34" s="24">
        <f t="shared" si="16"/>
        <v>917</v>
      </c>
      <c r="T34" s="62"/>
      <c r="U34" s="62"/>
      <c r="V34" s="62"/>
      <c r="W34" s="114">
        <f t="shared" ca="1" si="6"/>
        <v>151893</v>
      </c>
      <c r="X34" s="115">
        <f ca="1">IFERROR(('Main Tab'!$D$10-W34)/'Main Tab'!$D$10,1)</f>
        <v>0.14478514481329668</v>
      </c>
      <c r="Y34" s="110" t="s">
        <v>287</v>
      </c>
      <c r="Z34" s="221">
        <v>5</v>
      </c>
      <c r="AA34" s="49"/>
      <c r="AB34" s="49"/>
      <c r="AC34" s="331"/>
      <c r="AD34" s="104"/>
      <c r="AE34" s="106"/>
      <c r="AF34" s="108"/>
      <c r="AI34" s="83">
        <f t="shared" ca="1" si="15"/>
        <v>43582.124999999949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ACC-77231</v>
      </c>
      <c r="AP34" s="81">
        <f t="shared" si="0"/>
        <v>30</v>
      </c>
      <c r="AQ34" s="81">
        <f t="shared" si="0"/>
        <v>44</v>
      </c>
      <c r="AR34" s="81">
        <f t="shared" si="1"/>
        <v>5152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270</v>
      </c>
      <c r="AX34" s="81">
        <f t="shared" si="3"/>
        <v>209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862</v>
      </c>
      <c r="BC34" s="81">
        <f t="shared" si="5"/>
        <v>209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43582.166666666613</v>
      </c>
      <c r="C35" s="205"/>
      <c r="D35" s="331">
        <v>860</v>
      </c>
      <c r="E35" s="51">
        <v>44</v>
      </c>
      <c r="F35" s="331">
        <v>1.8</v>
      </c>
      <c r="G35" s="51">
        <v>263</v>
      </c>
      <c r="H35" s="206">
        <v>209</v>
      </c>
      <c r="I35" s="322"/>
      <c r="J35" s="160"/>
      <c r="K35" s="65"/>
      <c r="L35" s="49"/>
      <c r="M35" s="331"/>
      <c r="N35" s="52"/>
      <c r="O35" s="54">
        <v>5076</v>
      </c>
      <c r="P35" s="331">
        <v>31</v>
      </c>
      <c r="Q35" s="52">
        <v>45</v>
      </c>
      <c r="R35" s="23">
        <f t="shared" si="16"/>
        <v>703</v>
      </c>
      <c r="S35" s="24">
        <f t="shared" si="16"/>
        <v>962</v>
      </c>
      <c r="T35" s="62"/>
      <c r="U35" s="62"/>
      <c r="V35" s="62"/>
      <c r="W35" s="114">
        <f t="shared" ca="1" si="6"/>
        <v>151848</v>
      </c>
      <c r="X35" s="115">
        <f ca="1">IFERROR(('Main Tab'!$D$10-W35)/'Main Tab'!$D$10,1)</f>
        <v>0.14503851177874871</v>
      </c>
      <c r="Y35" s="110" t="s">
        <v>288</v>
      </c>
      <c r="Z35" s="221">
        <v>5</v>
      </c>
      <c r="AA35" s="49"/>
      <c r="AB35" s="49"/>
      <c r="AC35" s="331"/>
      <c r="AD35" s="104"/>
      <c r="AE35" s="106"/>
      <c r="AF35" s="108"/>
      <c r="AI35" s="83">
        <f t="shared" ca="1" si="15"/>
        <v>43582.166666666613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1-2</v>
      </c>
      <c r="AP35" s="81">
        <f t="shared" si="0"/>
        <v>31</v>
      </c>
      <c r="AQ35" s="81">
        <f t="shared" si="0"/>
        <v>45</v>
      </c>
      <c r="AR35" s="81">
        <f t="shared" si="1"/>
        <v>5076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263</v>
      </c>
      <c r="AX35" s="81">
        <f t="shared" si="3"/>
        <v>209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860</v>
      </c>
      <c r="BC35" s="81">
        <f t="shared" si="5"/>
        <v>209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43582.208333333278</v>
      </c>
      <c r="C36" s="205"/>
      <c r="D36" s="331">
        <v>843</v>
      </c>
      <c r="E36" s="331">
        <v>44</v>
      </c>
      <c r="F36" s="331">
        <v>1.8</v>
      </c>
      <c r="G36" s="51">
        <v>276</v>
      </c>
      <c r="H36" s="206">
        <v>207</v>
      </c>
      <c r="I36" s="322"/>
      <c r="J36" s="160"/>
      <c r="K36" s="65"/>
      <c r="L36" s="49"/>
      <c r="M36" s="331"/>
      <c r="N36" s="52"/>
      <c r="O36" s="54">
        <v>5103</v>
      </c>
      <c r="P36" s="331">
        <v>33</v>
      </c>
      <c r="Q36" s="52">
        <v>42</v>
      </c>
      <c r="R36" s="23">
        <f t="shared" si="16"/>
        <v>736</v>
      </c>
      <c r="S36" s="24">
        <f t="shared" si="16"/>
        <v>1004</v>
      </c>
      <c r="T36" s="62"/>
      <c r="U36" s="62"/>
      <c r="V36" s="62"/>
      <c r="W36" s="114">
        <f t="shared" ca="1" si="6"/>
        <v>151806</v>
      </c>
      <c r="X36" s="115">
        <f ca="1">IFERROR(('Main Tab'!$D$10-W36)/'Main Tab'!$D$10,1)</f>
        <v>0.14527498761317056</v>
      </c>
      <c r="Y36" s="110" t="s">
        <v>289</v>
      </c>
      <c r="Z36" s="221">
        <v>5</v>
      </c>
      <c r="AA36" s="49"/>
      <c r="AB36" s="49"/>
      <c r="AC36" s="331"/>
      <c r="AD36" s="104"/>
      <c r="AE36" s="106"/>
      <c r="AF36" s="108"/>
      <c r="AI36" s="83">
        <f t="shared" ca="1" si="15"/>
        <v>43582.208333333278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 7-1</v>
      </c>
      <c r="AP36" s="81">
        <f t="shared" si="0"/>
        <v>33</v>
      </c>
      <c r="AQ36" s="81">
        <f t="shared" si="0"/>
        <v>42</v>
      </c>
      <c r="AR36" s="81">
        <f t="shared" si="1"/>
        <v>5103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276</v>
      </c>
      <c r="AX36" s="81">
        <f t="shared" si="3"/>
        <v>207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843</v>
      </c>
      <c r="BC36" s="81">
        <f t="shared" si="5"/>
        <v>207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43582.249999999942</v>
      </c>
      <c r="C37" s="207"/>
      <c r="D37" s="208">
        <v>863</v>
      </c>
      <c r="E37" s="209">
        <v>44</v>
      </c>
      <c r="F37" s="208">
        <v>1.8</v>
      </c>
      <c r="G37" s="209">
        <v>301</v>
      </c>
      <c r="H37" s="216">
        <v>210</v>
      </c>
      <c r="I37" s="323"/>
      <c r="J37" s="161"/>
      <c r="K37" s="66"/>
      <c r="L37" s="55"/>
      <c r="M37" s="332"/>
      <c r="N37" s="58"/>
      <c r="O37" s="60">
        <v>5333</v>
      </c>
      <c r="P37" s="332">
        <v>32</v>
      </c>
      <c r="Q37" s="58">
        <v>43</v>
      </c>
      <c r="R37" s="25">
        <f t="shared" si="16"/>
        <v>768</v>
      </c>
      <c r="S37" s="26">
        <f t="shared" si="16"/>
        <v>1047</v>
      </c>
      <c r="T37" s="63"/>
      <c r="U37" s="63"/>
      <c r="V37" s="63"/>
      <c r="W37" s="116">
        <f t="shared" ca="1" si="6"/>
        <v>151763</v>
      </c>
      <c r="X37" s="117">
        <f ca="1">IFERROR(('Main Tab'!$D$10-W37)/'Main Tab'!$D$10,1)</f>
        <v>0.14551709382460248</v>
      </c>
      <c r="Y37" s="111" t="s">
        <v>290</v>
      </c>
      <c r="Z37" s="222">
        <v>5</v>
      </c>
      <c r="AA37" s="55"/>
      <c r="AB37" s="55"/>
      <c r="AC37" s="332"/>
      <c r="AD37" s="105"/>
      <c r="AE37" s="107"/>
      <c r="AF37" s="109"/>
      <c r="AI37" s="85">
        <f t="shared" ca="1" si="15"/>
        <v>43582.249999999942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 1005</v>
      </c>
      <c r="AP37" s="86">
        <f t="shared" si="0"/>
        <v>32</v>
      </c>
      <c r="AQ37" s="86">
        <f t="shared" si="0"/>
        <v>43</v>
      </c>
      <c r="AR37" s="86">
        <f t="shared" si="1"/>
        <v>5333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301</v>
      </c>
      <c r="AX37" s="86">
        <f t="shared" si="3"/>
        <v>210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863</v>
      </c>
      <c r="BC37" s="86">
        <f t="shared" si="5"/>
        <v>210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33" t="s">
        <v>7</v>
      </c>
      <c r="D40" s="333" t="s">
        <v>117</v>
      </c>
      <c r="E40" s="333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35"/>
      <c r="E41" s="335"/>
      <c r="F41" s="622"/>
      <c r="G41" s="622"/>
      <c r="H41" s="623"/>
    </row>
    <row r="42" spans="2:58" x14ac:dyDescent="0.25">
      <c r="B42" s="54"/>
      <c r="C42" s="147"/>
      <c r="D42" s="331"/>
      <c r="E42" s="331"/>
      <c r="F42" s="612"/>
      <c r="G42" s="612"/>
      <c r="H42" s="613"/>
    </row>
    <row r="43" spans="2:58" x14ac:dyDescent="0.25">
      <c r="B43" s="54"/>
      <c r="C43" s="147"/>
      <c r="D43" s="331"/>
      <c r="E43" s="331"/>
      <c r="F43" s="612"/>
      <c r="G43" s="612"/>
      <c r="H43" s="613"/>
    </row>
    <row r="44" spans="2:58" x14ac:dyDescent="0.25">
      <c r="B44" s="54"/>
      <c r="C44" s="147"/>
      <c r="D44" s="331"/>
      <c r="E44" s="331"/>
      <c r="F44" s="612"/>
      <c r="G44" s="612"/>
      <c r="H44" s="613"/>
    </row>
    <row r="45" spans="2:58" x14ac:dyDescent="0.25">
      <c r="B45" s="54"/>
      <c r="C45" s="147"/>
      <c r="D45" s="331"/>
      <c r="E45" s="331"/>
      <c r="F45" s="612"/>
      <c r="G45" s="612"/>
      <c r="H45" s="613"/>
    </row>
    <row r="46" spans="2:58" x14ac:dyDescent="0.25">
      <c r="B46" s="54"/>
      <c r="C46" s="147"/>
      <c r="D46" s="331"/>
      <c r="E46" s="331"/>
      <c r="F46" s="612"/>
      <c r="G46" s="612"/>
      <c r="H46" s="613"/>
    </row>
    <row r="47" spans="2:58" x14ac:dyDescent="0.25">
      <c r="B47" s="54"/>
      <c r="C47" s="147"/>
      <c r="D47" s="331"/>
      <c r="E47" s="331"/>
      <c r="F47" s="612"/>
      <c r="G47" s="612"/>
      <c r="H47" s="613"/>
    </row>
    <row r="48" spans="2:58" x14ac:dyDescent="0.25">
      <c r="B48" s="54"/>
      <c r="C48" s="147"/>
      <c r="D48" s="331"/>
      <c r="E48" s="331"/>
      <c r="F48" s="612"/>
      <c r="G48" s="612"/>
      <c r="H48" s="613"/>
    </row>
    <row r="49" spans="2:8" x14ac:dyDescent="0.25">
      <c r="B49" s="54"/>
      <c r="C49" s="147"/>
      <c r="D49" s="331"/>
      <c r="E49" s="331"/>
      <c r="F49" s="612"/>
      <c r="G49" s="612"/>
      <c r="H49" s="613"/>
    </row>
    <row r="50" spans="2:8" x14ac:dyDescent="0.25">
      <c r="B50" s="54"/>
      <c r="C50" s="147"/>
      <c r="D50" s="331"/>
      <c r="E50" s="331"/>
      <c r="F50" s="612"/>
      <c r="G50" s="612"/>
      <c r="H50" s="613"/>
    </row>
    <row r="51" spans="2:8" x14ac:dyDescent="0.25">
      <c r="B51" s="54"/>
      <c r="C51" s="147"/>
      <c r="D51" s="331"/>
      <c r="E51" s="331"/>
      <c r="F51" s="612"/>
      <c r="G51" s="612"/>
      <c r="H51" s="613"/>
    </row>
    <row r="52" spans="2:8" x14ac:dyDescent="0.25">
      <c r="B52" s="54"/>
      <c r="C52" s="147"/>
      <c r="D52" s="331"/>
      <c r="E52" s="331"/>
      <c r="F52" s="612"/>
      <c r="G52" s="612"/>
      <c r="H52" s="613"/>
    </row>
    <row r="53" spans="2:8" x14ac:dyDescent="0.25">
      <c r="B53" s="54"/>
      <c r="C53" s="147"/>
      <c r="D53" s="331"/>
      <c r="E53" s="331"/>
      <c r="F53" s="612"/>
      <c r="G53" s="612"/>
      <c r="H53" s="613"/>
    </row>
    <row r="54" spans="2:8" x14ac:dyDescent="0.25">
      <c r="B54" s="54"/>
      <c r="C54" s="147"/>
      <c r="D54" s="331"/>
      <c r="E54" s="331"/>
      <c r="F54" s="612"/>
      <c r="G54" s="612"/>
      <c r="H54" s="613"/>
    </row>
    <row r="55" spans="2:8" x14ac:dyDescent="0.25">
      <c r="B55" s="54"/>
      <c r="C55" s="147"/>
      <c r="D55" s="331"/>
      <c r="E55" s="331"/>
      <c r="F55" s="612"/>
      <c r="G55" s="612"/>
      <c r="H55" s="613"/>
    </row>
    <row r="56" spans="2:8" x14ac:dyDescent="0.25">
      <c r="B56" s="54"/>
      <c r="C56" s="147"/>
      <c r="D56" s="331"/>
      <c r="E56" s="331"/>
      <c r="F56" s="612"/>
      <c r="G56" s="612"/>
      <c r="H56" s="613"/>
    </row>
    <row r="57" spans="2:8" x14ac:dyDescent="0.25">
      <c r="B57" s="54"/>
      <c r="C57" s="147"/>
      <c r="D57" s="331"/>
      <c r="E57" s="331"/>
      <c r="F57" s="612"/>
      <c r="G57" s="612"/>
      <c r="H57" s="613"/>
    </row>
    <row r="58" spans="2:8" x14ac:dyDescent="0.25">
      <c r="B58" s="54"/>
      <c r="C58" s="147"/>
      <c r="D58" s="331"/>
      <c r="E58" s="331"/>
      <c r="F58" s="612"/>
      <c r="G58" s="612"/>
      <c r="H58" s="613"/>
    </row>
    <row r="59" spans="2:8" x14ac:dyDescent="0.25">
      <c r="B59" s="54"/>
      <c r="C59" s="147"/>
      <c r="D59" s="331"/>
      <c r="E59" s="331"/>
      <c r="F59" s="612"/>
      <c r="G59" s="612"/>
      <c r="H59" s="613"/>
    </row>
    <row r="60" spans="2:8" x14ac:dyDescent="0.25">
      <c r="B60" s="54"/>
      <c r="C60" s="147"/>
      <c r="D60" s="331"/>
      <c r="E60" s="331"/>
      <c r="F60" s="612"/>
      <c r="G60" s="612"/>
      <c r="H60" s="613"/>
    </row>
    <row r="61" spans="2:8" x14ac:dyDescent="0.25">
      <c r="B61" s="54"/>
      <c r="C61" s="147"/>
      <c r="D61" s="331"/>
      <c r="E61" s="331"/>
      <c r="F61" s="612"/>
      <c r="G61" s="612"/>
      <c r="H61" s="613"/>
    </row>
    <row r="62" spans="2:8" x14ac:dyDescent="0.25">
      <c r="B62" s="54"/>
      <c r="C62" s="147"/>
      <c r="D62" s="331"/>
      <c r="E62" s="331"/>
      <c r="F62" s="612"/>
      <c r="G62" s="612"/>
      <c r="H62" s="613"/>
    </row>
    <row r="63" spans="2:8" x14ac:dyDescent="0.25">
      <c r="B63" s="54"/>
      <c r="C63" s="147"/>
      <c r="D63" s="331"/>
      <c r="E63" s="331"/>
      <c r="F63" s="612"/>
      <c r="G63" s="612"/>
      <c r="H63" s="613"/>
    </row>
    <row r="64" spans="2:8" x14ac:dyDescent="0.25">
      <c r="B64" s="54"/>
      <c r="C64" s="147"/>
      <c r="D64" s="331"/>
      <c r="E64" s="331"/>
      <c r="F64" s="612"/>
      <c r="G64" s="612"/>
      <c r="H64" s="613"/>
    </row>
    <row r="65" spans="2:8" x14ac:dyDescent="0.25">
      <c r="B65" s="54"/>
      <c r="C65" s="147"/>
      <c r="D65" s="331"/>
      <c r="E65" s="331"/>
      <c r="F65" s="612"/>
      <c r="G65" s="612"/>
      <c r="H65" s="613"/>
    </row>
    <row r="66" spans="2:8" x14ac:dyDescent="0.25">
      <c r="B66" s="54"/>
      <c r="C66" s="147"/>
      <c r="D66" s="331"/>
      <c r="E66" s="331"/>
      <c r="F66" s="612"/>
      <c r="G66" s="612"/>
      <c r="H66" s="613"/>
    </row>
    <row r="67" spans="2:8" x14ac:dyDescent="0.25">
      <c r="B67" s="54"/>
      <c r="C67" s="147"/>
      <c r="D67" s="331"/>
      <c r="E67" s="331"/>
      <c r="F67" s="612"/>
      <c r="G67" s="612"/>
      <c r="H67" s="613"/>
    </row>
    <row r="68" spans="2:8" x14ac:dyDescent="0.25">
      <c r="B68" s="54"/>
      <c r="C68" s="147"/>
      <c r="D68" s="331"/>
      <c r="E68" s="331"/>
      <c r="F68" s="612"/>
      <c r="G68" s="612"/>
      <c r="H68" s="613"/>
    </row>
    <row r="69" spans="2:8" x14ac:dyDescent="0.25">
      <c r="B69" s="54"/>
      <c r="C69" s="147"/>
      <c r="D69" s="331"/>
      <c r="E69" s="331"/>
      <c r="F69" s="612"/>
      <c r="G69" s="612"/>
      <c r="H69" s="613"/>
    </row>
    <row r="70" spans="2:8" x14ac:dyDescent="0.25">
      <c r="B70" s="54"/>
      <c r="C70" s="147"/>
      <c r="D70" s="331"/>
      <c r="E70" s="331"/>
      <c r="F70" s="612"/>
      <c r="G70" s="612"/>
      <c r="H70" s="613"/>
    </row>
    <row r="71" spans="2:8" x14ac:dyDescent="0.25">
      <c r="B71" s="54"/>
      <c r="C71" s="147"/>
      <c r="D71" s="331"/>
      <c r="E71" s="331"/>
      <c r="F71" s="612"/>
      <c r="G71" s="612"/>
      <c r="H71" s="613"/>
    </row>
    <row r="72" spans="2:8" x14ac:dyDescent="0.25">
      <c r="B72" s="54"/>
      <c r="C72" s="147"/>
      <c r="D72" s="331"/>
      <c r="E72" s="331"/>
      <c r="F72" s="612"/>
      <c r="G72" s="612"/>
      <c r="H72" s="613"/>
    </row>
    <row r="73" spans="2:8" x14ac:dyDescent="0.25">
      <c r="B73" s="54"/>
      <c r="C73" s="147"/>
      <c r="D73" s="331"/>
      <c r="E73" s="331"/>
      <c r="F73" s="612"/>
      <c r="G73" s="612"/>
      <c r="H73" s="613"/>
    </row>
    <row r="74" spans="2:8" x14ac:dyDescent="0.25">
      <c r="B74" s="54"/>
      <c r="C74" s="147"/>
      <c r="D74" s="331"/>
      <c r="E74" s="331"/>
      <c r="F74" s="612"/>
      <c r="G74" s="612"/>
      <c r="H74" s="613"/>
    </row>
    <row r="75" spans="2:8" x14ac:dyDescent="0.25">
      <c r="B75" s="54"/>
      <c r="C75" s="147"/>
      <c r="D75" s="331"/>
      <c r="E75" s="331"/>
      <c r="F75" s="612"/>
      <c r="G75" s="612"/>
      <c r="H75" s="613"/>
    </row>
    <row r="76" spans="2:8" x14ac:dyDescent="0.25">
      <c r="B76" s="54"/>
      <c r="C76" s="147"/>
      <c r="D76" s="331"/>
      <c r="E76" s="331"/>
      <c r="F76" s="612"/>
      <c r="G76" s="612"/>
      <c r="H76" s="613"/>
    </row>
    <row r="77" spans="2:8" x14ac:dyDescent="0.25">
      <c r="B77" s="54"/>
      <c r="C77" s="147"/>
      <c r="D77" s="331"/>
      <c r="E77" s="331"/>
      <c r="F77" s="612"/>
      <c r="G77" s="612"/>
      <c r="H77" s="613"/>
    </row>
    <row r="78" spans="2:8" x14ac:dyDescent="0.25">
      <c r="B78" s="54"/>
      <c r="C78" s="147"/>
      <c r="D78" s="331"/>
      <c r="E78" s="331"/>
      <c r="F78" s="612"/>
      <c r="G78" s="612"/>
      <c r="H78" s="613"/>
    </row>
    <row r="79" spans="2:8" x14ac:dyDescent="0.25">
      <c r="B79" s="54"/>
      <c r="C79" s="147"/>
      <c r="D79" s="331"/>
      <c r="E79" s="331"/>
      <c r="F79" s="612"/>
      <c r="G79" s="612"/>
      <c r="H79" s="613"/>
    </row>
    <row r="80" spans="2:8" x14ac:dyDescent="0.25">
      <c r="B80" s="54"/>
      <c r="C80" s="147"/>
      <c r="D80" s="331"/>
      <c r="E80" s="331"/>
      <c r="F80" s="612"/>
      <c r="G80" s="612"/>
      <c r="H80" s="613"/>
    </row>
    <row r="81" spans="2:8" x14ac:dyDescent="0.25">
      <c r="B81" s="54"/>
      <c r="C81" s="147"/>
      <c r="D81" s="331"/>
      <c r="E81" s="331"/>
      <c r="F81" s="612"/>
      <c r="G81" s="612"/>
      <c r="H81" s="613"/>
    </row>
    <row r="82" spans="2:8" x14ac:dyDescent="0.25">
      <c r="B82" s="54"/>
      <c r="C82" s="147"/>
      <c r="D82" s="331"/>
      <c r="E82" s="331"/>
      <c r="F82" s="612"/>
      <c r="G82" s="612"/>
      <c r="H82" s="613"/>
    </row>
    <row r="83" spans="2:8" x14ac:dyDescent="0.25">
      <c r="B83" s="54"/>
      <c r="C83" s="147"/>
      <c r="D83" s="331"/>
      <c r="E83" s="331"/>
      <c r="F83" s="612"/>
      <c r="G83" s="612"/>
      <c r="H83" s="613"/>
    </row>
    <row r="84" spans="2:8" x14ac:dyDescent="0.25">
      <c r="B84" s="54"/>
      <c r="C84" s="147"/>
      <c r="D84" s="331"/>
      <c r="E84" s="331"/>
      <c r="F84" s="612"/>
      <c r="G84" s="612"/>
      <c r="H84" s="613"/>
    </row>
    <row r="85" spans="2:8" x14ac:dyDescent="0.25">
      <c r="B85" s="54"/>
      <c r="C85" s="147"/>
      <c r="D85" s="331"/>
      <c r="E85" s="331"/>
      <c r="F85" s="612"/>
      <c r="G85" s="612"/>
      <c r="H85" s="613"/>
    </row>
    <row r="86" spans="2:8" x14ac:dyDescent="0.25">
      <c r="B86" s="54"/>
      <c r="C86" s="147"/>
      <c r="D86" s="331"/>
      <c r="E86" s="331"/>
      <c r="F86" s="612"/>
      <c r="G86" s="612"/>
      <c r="H86" s="613"/>
    </row>
    <row r="87" spans="2:8" x14ac:dyDescent="0.25">
      <c r="B87" s="54"/>
      <c r="C87" s="147"/>
      <c r="D87" s="331"/>
      <c r="E87" s="331"/>
      <c r="F87" s="612"/>
      <c r="G87" s="612"/>
      <c r="H87" s="613"/>
    </row>
    <row r="88" spans="2:8" x14ac:dyDescent="0.25">
      <c r="B88" s="54"/>
      <c r="C88" s="147"/>
      <c r="D88" s="331"/>
      <c r="E88" s="331"/>
      <c r="F88" s="612"/>
      <c r="G88" s="612"/>
      <c r="H88" s="613"/>
    </row>
    <row r="89" spans="2:8" x14ac:dyDescent="0.25">
      <c r="B89" s="54"/>
      <c r="C89" s="147"/>
      <c r="D89" s="331"/>
      <c r="E89" s="331"/>
      <c r="F89" s="612"/>
      <c r="G89" s="612"/>
      <c r="H89" s="613"/>
    </row>
    <row r="90" spans="2:8" x14ac:dyDescent="0.25">
      <c r="B90" s="54"/>
      <c r="C90" s="147"/>
      <c r="D90" s="331"/>
      <c r="E90" s="331"/>
      <c r="F90" s="612"/>
      <c r="G90" s="612"/>
      <c r="H90" s="613"/>
    </row>
    <row r="91" spans="2:8" x14ac:dyDescent="0.25">
      <c r="B91" s="54"/>
      <c r="C91" s="147"/>
      <c r="D91" s="331"/>
      <c r="E91" s="331"/>
      <c r="F91" s="612"/>
      <c r="G91" s="612"/>
      <c r="H91" s="613"/>
    </row>
    <row r="92" spans="2:8" x14ac:dyDescent="0.25">
      <c r="B92" s="54"/>
      <c r="C92" s="147"/>
      <c r="D92" s="331"/>
      <c r="E92" s="331"/>
      <c r="F92" s="612"/>
      <c r="G92" s="612"/>
      <c r="H92" s="613"/>
    </row>
    <row r="93" spans="2:8" x14ac:dyDescent="0.25">
      <c r="B93" s="54"/>
      <c r="C93" s="147"/>
      <c r="D93" s="331"/>
      <c r="E93" s="331"/>
      <c r="F93" s="612"/>
      <c r="G93" s="612"/>
      <c r="H93" s="613"/>
    </row>
    <row r="94" spans="2:8" x14ac:dyDescent="0.25">
      <c r="B94" s="54"/>
      <c r="C94" s="147"/>
      <c r="D94" s="331"/>
      <c r="E94" s="331"/>
      <c r="F94" s="612"/>
      <c r="G94" s="612"/>
      <c r="H94" s="613"/>
    </row>
    <row r="95" spans="2:8" x14ac:dyDescent="0.25">
      <c r="B95" s="54"/>
      <c r="C95" s="147"/>
      <c r="D95" s="331"/>
      <c r="E95" s="331"/>
      <c r="F95" s="612"/>
      <c r="G95" s="612"/>
      <c r="H95" s="613"/>
    </row>
    <row r="96" spans="2:8" x14ac:dyDescent="0.25">
      <c r="B96" s="54"/>
      <c r="C96" s="147"/>
      <c r="D96" s="331"/>
      <c r="E96" s="331"/>
      <c r="F96" s="612"/>
      <c r="G96" s="612"/>
      <c r="H96" s="613"/>
    </row>
    <row r="97" spans="2:8" x14ac:dyDescent="0.25">
      <c r="B97" s="54"/>
      <c r="C97" s="147"/>
      <c r="D97" s="331"/>
      <c r="E97" s="331"/>
      <c r="F97" s="612"/>
      <c r="G97" s="612"/>
      <c r="H97" s="613"/>
    </row>
    <row r="98" spans="2:8" x14ac:dyDescent="0.25">
      <c r="B98" s="54"/>
      <c r="C98" s="147"/>
      <c r="D98" s="331"/>
      <c r="E98" s="331"/>
      <c r="F98" s="612"/>
      <c r="G98" s="612"/>
      <c r="H98" s="613"/>
    </row>
    <row r="99" spans="2:8" x14ac:dyDescent="0.25">
      <c r="B99" s="54"/>
      <c r="C99" s="147"/>
      <c r="D99" s="331"/>
      <c r="E99" s="331"/>
      <c r="F99" s="612"/>
      <c r="G99" s="612"/>
      <c r="H99" s="613"/>
    </row>
    <row r="100" spans="2:8" ht="15.75" thickBot="1" x14ac:dyDescent="0.3">
      <c r="B100" s="60"/>
      <c r="C100" s="148"/>
      <c r="D100" s="332"/>
      <c r="E100" s="332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22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4">
    <tabColor theme="1"/>
    <pageSetUpPr fitToPage="1"/>
  </sheetPr>
  <dimension ref="B1:BF101"/>
  <sheetViews>
    <sheetView showGridLines="0" topLeftCell="T1" zoomScaleNormal="100" zoomScaleSheetLayoutView="50" workbookViewId="0">
      <selection activeCell="A24" sqref="A2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43580</v>
      </c>
      <c r="N5" s="567" t="str">
        <f ca="1">"Oil Sales for "&amp;TEXT(L5,"MM-DD-YY")</f>
        <v>Oil Sales for 04-25-19</v>
      </c>
      <c r="O5" s="568"/>
      <c r="P5" s="96">
        <f>SUM(AC14:AC37)</f>
        <v>790.91000000000008</v>
      </c>
      <c r="Q5" s="10"/>
      <c r="R5" s="610" t="str">
        <f ca="1">"Flare Total For "&amp;TEXT(L5,"MM-DD-YY")</f>
        <v>Flare Total For 04-25-19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822</v>
      </c>
      <c r="M6" s="10"/>
      <c r="N6" s="571" t="str">
        <f ca="1">"Gas Sales for "&amp;TEXT(L5,"MM-DD-YY")</f>
        <v>Gas Sales for 04-25-19</v>
      </c>
      <c r="O6" s="572"/>
      <c r="P6" s="132">
        <v>5123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1201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4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26" t="s">
        <v>3</v>
      </c>
      <c r="F11" s="326" t="s">
        <v>31</v>
      </c>
      <c r="G11" s="326" t="s">
        <v>32</v>
      </c>
      <c r="H11" s="32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26" t="s">
        <v>40</v>
      </c>
      <c r="N11" s="327" t="s">
        <v>42</v>
      </c>
      <c r="O11" s="38" t="s">
        <v>2</v>
      </c>
      <c r="P11" s="326" t="s">
        <v>6</v>
      </c>
      <c r="Q11" s="32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26" t="s">
        <v>6</v>
      </c>
      <c r="AD11" s="326" t="s">
        <v>102</v>
      </c>
      <c r="AE11" s="326" t="s">
        <v>50</v>
      </c>
      <c r="AF11" s="32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890</v>
      </c>
      <c r="E14" s="196">
        <v>44</v>
      </c>
      <c r="F14" s="196">
        <v>1.8</v>
      </c>
      <c r="G14" s="197">
        <v>286</v>
      </c>
      <c r="H14" s="204">
        <v>209</v>
      </c>
      <c r="I14" s="322"/>
      <c r="J14" s="160"/>
      <c r="K14" s="65"/>
      <c r="L14" s="49"/>
      <c r="M14" s="325"/>
      <c r="N14" s="52"/>
      <c r="O14" s="54">
        <v>4304</v>
      </c>
      <c r="P14" s="325">
        <v>36</v>
      </c>
      <c r="Q14" s="325">
        <v>48</v>
      </c>
      <c r="R14" s="21">
        <f>P14</f>
        <v>36</v>
      </c>
      <c r="S14" s="22">
        <f>Q14</f>
        <v>48</v>
      </c>
      <c r="T14" s="61"/>
      <c r="U14" s="61"/>
      <c r="V14" s="61"/>
      <c r="W14" s="112">
        <f ca="1">INDEX('Daily Totals'!$1:$1048576,MATCH(L5,'Daily Totals'!B:B)-1,17)</f>
        <v>153969</v>
      </c>
      <c r="X14" s="113">
        <f ca="1">IFERROR(('Main Tab'!$D$10-W14)/'Main Tab'!$D$10,1)</f>
        <v>0.13309648214044412</v>
      </c>
      <c r="Y14" s="218"/>
      <c r="Z14" s="220">
        <v>5</v>
      </c>
      <c r="AA14" s="49">
        <v>7994911</v>
      </c>
      <c r="AB14" s="49" t="s">
        <v>170</v>
      </c>
      <c r="AC14" s="325">
        <v>189.8</v>
      </c>
      <c r="AD14" s="104" t="s">
        <v>171</v>
      </c>
      <c r="AE14" s="106">
        <v>47.4</v>
      </c>
      <c r="AF14" s="108">
        <v>1E-3</v>
      </c>
      <c r="AI14" s="83">
        <f ca="1">$L$5+B14</f>
        <v>43580.291666666664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36</v>
      </c>
      <c r="AQ14" s="81">
        <f t="shared" si="0"/>
        <v>48</v>
      </c>
      <c r="AR14" s="81">
        <f t="shared" ref="AR14:AR37" si="1">IF(O14="","",O14)</f>
        <v>4304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286</v>
      </c>
      <c r="AX14" s="81">
        <f t="shared" si="3"/>
        <v>209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890</v>
      </c>
      <c r="BC14" s="81">
        <f t="shared" ref="BC14:BC37" si="5">IF(H14="","",H14)</f>
        <v>209</v>
      </c>
      <c r="BD14" s="81">
        <f>IF(AF14="","",AF14)</f>
        <v>1E-3</v>
      </c>
      <c r="BE14" s="81">
        <f>IF(AE14="","",AE14)</f>
        <v>47.4</v>
      </c>
      <c r="BF14" s="84" t="str">
        <f>IF(AA14&amp;AC14="","","Ticket No: "&amp;AA14&amp;" " &amp;AC14 &amp; " bbls sold")</f>
        <v>Ticket No: 7994911 189.8 bbls sold</v>
      </c>
    </row>
    <row r="15" spans="2:58" x14ac:dyDescent="0.25">
      <c r="B15" s="189">
        <f ca="1">+B14+$L$5+TIME(1,0,0)</f>
        <v>43580.333333333328</v>
      </c>
      <c r="C15" s="205"/>
      <c r="D15" s="325">
        <v>889</v>
      </c>
      <c r="E15" s="325">
        <v>44</v>
      </c>
      <c r="F15" s="325">
        <v>1.8</v>
      </c>
      <c r="G15" s="51">
        <v>284</v>
      </c>
      <c r="H15" s="206">
        <v>206</v>
      </c>
      <c r="I15" s="322"/>
      <c r="J15" s="160"/>
      <c r="K15" s="65"/>
      <c r="L15" s="49"/>
      <c r="M15" s="325"/>
      <c r="N15" s="52"/>
      <c r="O15" s="54">
        <v>5108</v>
      </c>
      <c r="P15" s="325">
        <v>35</v>
      </c>
      <c r="Q15" s="52">
        <v>47</v>
      </c>
      <c r="R15" s="23">
        <f>P15+R14</f>
        <v>71</v>
      </c>
      <c r="S15" s="24">
        <f>Q15+S14</f>
        <v>95</v>
      </c>
      <c r="T15" s="62"/>
      <c r="U15" s="62"/>
      <c r="V15" s="62"/>
      <c r="W15" s="114">
        <f t="shared" ref="W15:W37" ca="1" si="6">W14-Q15</f>
        <v>153922</v>
      </c>
      <c r="X15" s="115">
        <f ca="1">IFERROR(('Main Tab'!$D$10-W15)/'Main Tab'!$D$10,1)</f>
        <v>0.13336110985991623</v>
      </c>
      <c r="Y15" s="110"/>
      <c r="Z15" s="221">
        <v>5</v>
      </c>
      <c r="AA15" s="49">
        <v>8029511</v>
      </c>
      <c r="AB15" s="49" t="s">
        <v>170</v>
      </c>
      <c r="AC15" s="325">
        <v>196.73</v>
      </c>
      <c r="AD15" s="104" t="s">
        <v>171</v>
      </c>
      <c r="AE15" s="106">
        <v>45.5</v>
      </c>
      <c r="AF15" s="108">
        <v>1E-3</v>
      </c>
      <c r="AI15" s="83">
        <f ca="1">B15</f>
        <v>43580.333333333328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35</v>
      </c>
      <c r="AQ15" s="81">
        <f t="shared" si="0"/>
        <v>47</v>
      </c>
      <c r="AR15" s="81">
        <f t="shared" si="1"/>
        <v>5108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284</v>
      </c>
      <c r="AX15" s="81">
        <f t="shared" si="3"/>
        <v>206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889</v>
      </c>
      <c r="BC15" s="81">
        <f t="shared" si="5"/>
        <v>206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8029511 196.73 bbls sold</v>
      </c>
    </row>
    <row r="16" spans="2:58" x14ac:dyDescent="0.25">
      <c r="B16" s="189">
        <f ca="1">+B15+TIME(1,0,0)</f>
        <v>43580.374999999993</v>
      </c>
      <c r="C16" s="205"/>
      <c r="D16" s="325">
        <v>890</v>
      </c>
      <c r="E16" s="325">
        <v>44</v>
      </c>
      <c r="F16" s="325">
        <v>1.8</v>
      </c>
      <c r="G16" s="51">
        <v>298</v>
      </c>
      <c r="H16" s="206">
        <v>212</v>
      </c>
      <c r="I16" s="322"/>
      <c r="J16" s="160"/>
      <c r="K16" s="65"/>
      <c r="L16" s="49"/>
      <c r="M16" s="325"/>
      <c r="N16" s="52"/>
      <c r="O16" s="54">
        <v>5362</v>
      </c>
      <c r="P16" s="325">
        <v>34</v>
      </c>
      <c r="Q16" s="52">
        <v>49</v>
      </c>
      <c r="R16" s="23">
        <f t="shared" ref="R16:S31" si="13">P16+R15</f>
        <v>105</v>
      </c>
      <c r="S16" s="24">
        <f t="shared" si="13"/>
        <v>144</v>
      </c>
      <c r="T16" s="62"/>
      <c r="U16" s="62"/>
      <c r="V16" s="62"/>
      <c r="W16" s="114">
        <f t="shared" ca="1" si="6"/>
        <v>153873</v>
      </c>
      <c r="X16" s="115">
        <f ca="1">IFERROR(('Main Tab'!$D$10-W16)/'Main Tab'!$D$10,1)</f>
        <v>0.13363699833340842</v>
      </c>
      <c r="Y16" s="110"/>
      <c r="Z16" s="221">
        <v>5</v>
      </c>
      <c r="AA16" s="49"/>
      <c r="AB16" s="49"/>
      <c r="AC16" s="325"/>
      <c r="AD16" s="104"/>
      <c r="AE16" s="106"/>
      <c r="AF16" s="108"/>
      <c r="AI16" s="83">
        <f ca="1">B16</f>
        <v>43580.374999999993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34</v>
      </c>
      <c r="AQ16" s="81">
        <f t="shared" si="0"/>
        <v>49</v>
      </c>
      <c r="AR16" s="81">
        <f t="shared" si="1"/>
        <v>5362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298</v>
      </c>
      <c r="AX16" s="81">
        <f t="shared" si="3"/>
        <v>212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890</v>
      </c>
      <c r="BC16" s="81">
        <f t="shared" si="5"/>
        <v>212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43580.416666666657</v>
      </c>
      <c r="C17" s="205"/>
      <c r="D17" s="325">
        <v>892</v>
      </c>
      <c r="E17" s="325">
        <v>44</v>
      </c>
      <c r="F17" s="325">
        <v>1.8</v>
      </c>
      <c r="G17" s="51">
        <v>318</v>
      </c>
      <c r="H17" s="206">
        <v>215</v>
      </c>
      <c r="I17" s="322"/>
      <c r="J17" s="160"/>
      <c r="K17" s="65"/>
      <c r="L17" s="49"/>
      <c r="M17" s="325"/>
      <c r="N17" s="52"/>
      <c r="O17" s="54">
        <v>5538</v>
      </c>
      <c r="P17" s="325">
        <v>36</v>
      </c>
      <c r="Q17" s="52">
        <v>47</v>
      </c>
      <c r="R17" s="23">
        <f t="shared" si="13"/>
        <v>141</v>
      </c>
      <c r="S17" s="24">
        <f>Q17+S16</f>
        <v>191</v>
      </c>
      <c r="T17" s="62"/>
      <c r="U17" s="172"/>
      <c r="V17" s="62"/>
      <c r="W17" s="114">
        <f t="shared" ca="1" si="6"/>
        <v>153826</v>
      </c>
      <c r="X17" s="115">
        <f ca="1">IFERROR(('Main Tab'!$D$10-W17)/'Main Tab'!$D$10,1)</f>
        <v>0.1339016260528805</v>
      </c>
      <c r="Y17" s="110"/>
      <c r="Z17" s="221">
        <v>5</v>
      </c>
      <c r="AA17" s="49"/>
      <c r="AB17" s="49"/>
      <c r="AC17" s="325"/>
      <c r="AD17" s="104"/>
      <c r="AE17" s="106"/>
      <c r="AF17" s="108"/>
      <c r="AI17" s="83">
        <f t="shared" ref="AI17:AI37" ca="1" si="15">B17</f>
        <v>43580.416666666657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36</v>
      </c>
      <c r="AQ17" s="81">
        <f t="shared" si="0"/>
        <v>47</v>
      </c>
      <c r="AR17" s="81">
        <f t="shared" si="1"/>
        <v>5538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318</v>
      </c>
      <c r="AX17" s="81">
        <f t="shared" si="3"/>
        <v>215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892</v>
      </c>
      <c r="BC17" s="81">
        <f t="shared" si="5"/>
        <v>215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43580.458333333321</v>
      </c>
      <c r="C18" s="205"/>
      <c r="D18" s="325">
        <v>890</v>
      </c>
      <c r="E18" s="51">
        <v>44</v>
      </c>
      <c r="F18" s="325">
        <v>1.8</v>
      </c>
      <c r="G18" s="51">
        <v>271</v>
      </c>
      <c r="H18" s="206">
        <v>217</v>
      </c>
      <c r="I18" s="322"/>
      <c r="J18" s="160"/>
      <c r="K18" s="65"/>
      <c r="L18" s="49"/>
      <c r="M18" s="325"/>
      <c r="N18" s="52"/>
      <c r="O18" s="54">
        <v>5021</v>
      </c>
      <c r="P18" s="325">
        <v>35</v>
      </c>
      <c r="Q18" s="52">
        <v>50</v>
      </c>
      <c r="R18" s="23">
        <f t="shared" si="13"/>
        <v>176</v>
      </c>
      <c r="S18" s="24">
        <f t="shared" si="13"/>
        <v>241</v>
      </c>
      <c r="T18" s="62"/>
      <c r="U18" s="62"/>
      <c r="V18" s="62"/>
      <c r="W18" s="114">
        <f t="shared" ca="1" si="6"/>
        <v>153776</v>
      </c>
      <c r="X18" s="115">
        <f ca="1">IFERROR(('Main Tab'!$D$10-W18)/'Main Tab'!$D$10,1)</f>
        <v>0.13418314490338273</v>
      </c>
      <c r="Y18" s="110"/>
      <c r="Z18" s="221">
        <v>5</v>
      </c>
      <c r="AA18" s="49"/>
      <c r="AB18" s="49"/>
      <c r="AC18" s="325"/>
      <c r="AD18" s="104"/>
      <c r="AE18" s="106"/>
      <c r="AF18" s="108"/>
      <c r="AI18" s="83">
        <f t="shared" ca="1" si="15"/>
        <v>43580.458333333321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35</v>
      </c>
      <c r="AQ18" s="81">
        <f t="shared" si="0"/>
        <v>50</v>
      </c>
      <c r="AR18" s="81">
        <f t="shared" si="1"/>
        <v>5021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271</v>
      </c>
      <c r="AX18" s="81">
        <f t="shared" si="3"/>
        <v>217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890</v>
      </c>
      <c r="BC18" s="81">
        <f t="shared" si="5"/>
        <v>217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43580.499999999985</v>
      </c>
      <c r="C19" s="205"/>
      <c r="D19" s="325">
        <v>890</v>
      </c>
      <c r="E19" s="51">
        <v>44</v>
      </c>
      <c r="F19" s="325">
        <v>1.8</v>
      </c>
      <c r="G19" s="51">
        <v>249</v>
      </c>
      <c r="H19" s="206">
        <v>216</v>
      </c>
      <c r="I19" s="322"/>
      <c r="J19" s="160"/>
      <c r="K19" s="65"/>
      <c r="L19" s="49"/>
      <c r="M19" s="325"/>
      <c r="N19" s="52"/>
      <c r="O19" s="54">
        <v>4469</v>
      </c>
      <c r="P19" s="325">
        <v>36</v>
      </c>
      <c r="Q19" s="52">
        <v>54</v>
      </c>
      <c r="R19" s="23">
        <f t="shared" si="13"/>
        <v>212</v>
      </c>
      <c r="S19" s="24">
        <f t="shared" si="13"/>
        <v>295</v>
      </c>
      <c r="T19" s="62"/>
      <c r="U19" s="62"/>
      <c r="V19" s="62"/>
      <c r="W19" s="114">
        <f t="shared" ca="1" si="6"/>
        <v>153722</v>
      </c>
      <c r="X19" s="115">
        <f ca="1">IFERROR(('Main Tab'!$D$10-W19)/'Main Tab'!$D$10,1)</f>
        <v>0.13448718526192513</v>
      </c>
      <c r="Y19" s="110"/>
      <c r="Z19" s="221">
        <v>5</v>
      </c>
      <c r="AA19" s="49"/>
      <c r="AB19" s="49"/>
      <c r="AC19" s="325"/>
      <c r="AD19" s="104"/>
      <c r="AE19" s="106"/>
      <c r="AF19" s="108"/>
      <c r="AI19" s="83">
        <f t="shared" ca="1" si="15"/>
        <v>43580.499999999985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36</v>
      </c>
      <c r="AQ19" s="81">
        <f t="shared" si="0"/>
        <v>54</v>
      </c>
      <c r="AR19" s="81">
        <f t="shared" si="1"/>
        <v>4469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249</v>
      </c>
      <c r="AX19" s="81">
        <f t="shared" si="3"/>
        <v>216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890</v>
      </c>
      <c r="BC19" s="81">
        <f t="shared" si="5"/>
        <v>216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43580.54166666665</v>
      </c>
      <c r="C20" s="205"/>
      <c r="D20" s="325">
        <v>898</v>
      </c>
      <c r="E20" s="51">
        <v>44</v>
      </c>
      <c r="F20" s="325">
        <v>1.8</v>
      </c>
      <c r="G20" s="51">
        <v>251</v>
      </c>
      <c r="H20" s="206">
        <v>215</v>
      </c>
      <c r="I20" s="322"/>
      <c r="J20" s="160"/>
      <c r="K20" s="65"/>
      <c r="L20" s="49"/>
      <c r="M20" s="325"/>
      <c r="N20" s="52"/>
      <c r="O20" s="54">
        <v>4803</v>
      </c>
      <c r="P20" s="325">
        <v>36</v>
      </c>
      <c r="Q20" s="52">
        <v>51</v>
      </c>
      <c r="R20" s="23">
        <f t="shared" si="13"/>
        <v>248</v>
      </c>
      <c r="S20" s="24">
        <f t="shared" si="13"/>
        <v>346</v>
      </c>
      <c r="T20" s="62"/>
      <c r="U20" s="62"/>
      <c r="V20" s="62"/>
      <c r="W20" s="114">
        <f t="shared" ca="1" si="6"/>
        <v>153671</v>
      </c>
      <c r="X20" s="115">
        <f ca="1">IFERROR(('Main Tab'!$D$10-W20)/'Main Tab'!$D$10,1)</f>
        <v>0.1347743344894374</v>
      </c>
      <c r="Y20" s="110"/>
      <c r="Z20" s="221">
        <v>5</v>
      </c>
      <c r="AA20" s="49"/>
      <c r="AB20" s="49"/>
      <c r="AC20" s="325"/>
      <c r="AD20" s="104"/>
      <c r="AE20" s="106"/>
      <c r="AF20" s="108"/>
      <c r="AI20" s="83">
        <f t="shared" ca="1" si="15"/>
        <v>43580.54166666665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36</v>
      </c>
      <c r="AQ20" s="81">
        <f t="shared" si="0"/>
        <v>51</v>
      </c>
      <c r="AR20" s="81">
        <f t="shared" si="1"/>
        <v>4803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251</v>
      </c>
      <c r="AX20" s="81">
        <f t="shared" si="3"/>
        <v>215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898</v>
      </c>
      <c r="BC20" s="81">
        <f t="shared" si="5"/>
        <v>215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43580.583333333314</v>
      </c>
      <c r="C21" s="205"/>
      <c r="D21" s="325">
        <v>903</v>
      </c>
      <c r="E21" s="51">
        <v>44</v>
      </c>
      <c r="F21" s="325">
        <v>1.8</v>
      </c>
      <c r="G21" s="51">
        <v>243</v>
      </c>
      <c r="H21" s="206">
        <v>219</v>
      </c>
      <c r="I21" s="322"/>
      <c r="J21" s="160"/>
      <c r="K21" s="65"/>
      <c r="L21" s="49"/>
      <c r="M21" s="325"/>
      <c r="N21" s="52"/>
      <c r="O21" s="54">
        <v>5096</v>
      </c>
      <c r="P21" s="325">
        <v>35</v>
      </c>
      <c r="Q21" s="52">
        <v>55</v>
      </c>
      <c r="R21" s="23">
        <f t="shared" si="13"/>
        <v>283</v>
      </c>
      <c r="S21" s="24">
        <f t="shared" si="13"/>
        <v>401</v>
      </c>
      <c r="T21" s="62"/>
      <c r="U21" s="62"/>
      <c r="V21" s="62"/>
      <c r="W21" s="114">
        <f t="shared" ca="1" si="6"/>
        <v>153616</v>
      </c>
      <c r="X21" s="115">
        <f ca="1">IFERROR(('Main Tab'!$D$10-W21)/'Main Tab'!$D$10,1)</f>
        <v>0.13508400522498987</v>
      </c>
      <c r="Y21" s="110"/>
      <c r="Z21" s="221">
        <v>5</v>
      </c>
      <c r="AA21" s="49"/>
      <c r="AB21" s="49"/>
      <c r="AC21" s="325"/>
      <c r="AD21" s="104"/>
      <c r="AE21" s="106"/>
      <c r="AF21" s="108"/>
      <c r="AI21" s="83">
        <f t="shared" ca="1" si="15"/>
        <v>43580.583333333314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35</v>
      </c>
      <c r="AQ21" s="81">
        <f t="shared" si="0"/>
        <v>55</v>
      </c>
      <c r="AR21" s="81">
        <f t="shared" si="1"/>
        <v>5096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243</v>
      </c>
      <c r="AX21" s="81">
        <f t="shared" si="3"/>
        <v>219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903</v>
      </c>
      <c r="BC21" s="81">
        <f t="shared" si="5"/>
        <v>219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43580.624999999978</v>
      </c>
      <c r="C22" s="205"/>
      <c r="D22" s="325">
        <v>896</v>
      </c>
      <c r="E22" s="51">
        <v>44</v>
      </c>
      <c r="F22" s="325">
        <v>1.8</v>
      </c>
      <c r="G22" s="51">
        <v>240</v>
      </c>
      <c r="H22" s="206">
        <v>217</v>
      </c>
      <c r="I22" s="322"/>
      <c r="J22" s="160"/>
      <c r="K22" s="65"/>
      <c r="L22" s="49"/>
      <c r="M22" s="325"/>
      <c r="N22" s="52"/>
      <c r="O22" s="54">
        <v>4972</v>
      </c>
      <c r="P22" s="325">
        <v>36</v>
      </c>
      <c r="Q22" s="52">
        <v>53</v>
      </c>
      <c r="R22" s="23">
        <f t="shared" si="13"/>
        <v>319</v>
      </c>
      <c r="S22" s="24">
        <f t="shared" si="13"/>
        <v>454</v>
      </c>
      <c r="T22" s="62"/>
      <c r="U22" s="62"/>
      <c r="V22" s="62"/>
      <c r="W22" s="114">
        <f t="shared" ca="1" si="6"/>
        <v>153563</v>
      </c>
      <c r="X22" s="115">
        <f ca="1">IFERROR(('Main Tab'!$D$10-W22)/'Main Tab'!$D$10,1)</f>
        <v>0.13538241520652222</v>
      </c>
      <c r="Y22" s="110"/>
      <c r="Z22" s="221">
        <v>5</v>
      </c>
      <c r="AA22" s="49"/>
      <c r="AB22" s="49"/>
      <c r="AC22" s="325"/>
      <c r="AD22" s="104"/>
      <c r="AE22" s="106"/>
      <c r="AF22" s="108"/>
      <c r="AI22" s="83">
        <f t="shared" ca="1" si="15"/>
        <v>43580.624999999978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36</v>
      </c>
      <c r="AQ22" s="81">
        <f t="shared" si="0"/>
        <v>53</v>
      </c>
      <c r="AR22" s="81">
        <f t="shared" si="1"/>
        <v>4972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240</v>
      </c>
      <c r="AX22" s="81">
        <f t="shared" si="3"/>
        <v>217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896</v>
      </c>
      <c r="BC22" s="81">
        <f t="shared" si="5"/>
        <v>217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43580.666666666642</v>
      </c>
      <c r="C23" s="205"/>
      <c r="D23" s="325">
        <v>886</v>
      </c>
      <c r="E23" s="51">
        <v>44</v>
      </c>
      <c r="F23" s="325">
        <v>1.8</v>
      </c>
      <c r="G23" s="51">
        <v>237</v>
      </c>
      <c r="H23" s="206">
        <v>218</v>
      </c>
      <c r="I23" s="322"/>
      <c r="J23" s="160"/>
      <c r="K23" s="65"/>
      <c r="L23" s="49"/>
      <c r="M23" s="325"/>
      <c r="N23" s="52"/>
      <c r="O23" s="54">
        <v>4893</v>
      </c>
      <c r="P23" s="325">
        <v>34</v>
      </c>
      <c r="Q23" s="52">
        <v>56</v>
      </c>
      <c r="R23" s="23">
        <f t="shared" si="13"/>
        <v>353</v>
      </c>
      <c r="S23" s="24">
        <f t="shared" si="13"/>
        <v>510</v>
      </c>
      <c r="T23" s="62"/>
      <c r="U23" s="62"/>
      <c r="V23" s="62"/>
      <c r="W23" s="114">
        <f t="shared" ca="1" si="6"/>
        <v>153507</v>
      </c>
      <c r="X23" s="115">
        <f ca="1">IFERROR(('Main Tab'!$D$10-W23)/'Main Tab'!$D$10,1)</f>
        <v>0.13569771631908473</v>
      </c>
      <c r="Y23" s="110"/>
      <c r="Z23" s="221">
        <v>5</v>
      </c>
      <c r="AA23" s="49"/>
      <c r="AB23" s="49"/>
      <c r="AC23" s="325"/>
      <c r="AD23" s="104"/>
      <c r="AE23" s="106"/>
      <c r="AF23" s="108"/>
      <c r="AI23" s="83">
        <f t="shared" ca="1" si="15"/>
        <v>43580.666666666642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34</v>
      </c>
      <c r="AQ23" s="81">
        <f t="shared" si="0"/>
        <v>56</v>
      </c>
      <c r="AR23" s="81">
        <f t="shared" si="1"/>
        <v>4893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237</v>
      </c>
      <c r="AX23" s="81">
        <f t="shared" si="3"/>
        <v>218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886</v>
      </c>
      <c r="BC23" s="81">
        <f t="shared" si="5"/>
        <v>218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43580.708333333307</v>
      </c>
      <c r="C24" s="205"/>
      <c r="D24" s="325">
        <v>884</v>
      </c>
      <c r="E24" s="51">
        <v>44</v>
      </c>
      <c r="F24" s="325">
        <v>1.8</v>
      </c>
      <c r="G24" s="51">
        <v>246</v>
      </c>
      <c r="H24" s="206">
        <v>215</v>
      </c>
      <c r="I24" s="322"/>
      <c r="J24" s="160"/>
      <c r="K24" s="65"/>
      <c r="L24" s="49"/>
      <c r="M24" s="325"/>
      <c r="N24" s="52"/>
      <c r="O24" s="54">
        <v>5021</v>
      </c>
      <c r="P24" s="325">
        <v>36</v>
      </c>
      <c r="Q24" s="52">
        <v>53</v>
      </c>
      <c r="R24" s="23">
        <f t="shared" si="13"/>
        <v>389</v>
      </c>
      <c r="S24" s="24">
        <f t="shared" si="13"/>
        <v>563</v>
      </c>
      <c r="T24" s="62"/>
      <c r="U24" s="62"/>
      <c r="V24" s="62"/>
      <c r="W24" s="114">
        <f t="shared" ca="1" si="6"/>
        <v>153454</v>
      </c>
      <c r="X24" s="115">
        <f ca="1">IFERROR(('Main Tab'!$D$10-W24)/'Main Tab'!$D$10,1)</f>
        <v>0.13599612630061708</v>
      </c>
      <c r="Y24" s="110"/>
      <c r="Z24" s="221">
        <v>5</v>
      </c>
      <c r="AA24" s="49"/>
      <c r="AB24" s="49"/>
      <c r="AC24" s="325"/>
      <c r="AD24" s="104"/>
      <c r="AE24" s="106"/>
      <c r="AF24" s="108"/>
      <c r="AI24" s="83">
        <f t="shared" ca="1" si="15"/>
        <v>43580.708333333307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36</v>
      </c>
      <c r="AQ24" s="81">
        <f t="shared" si="0"/>
        <v>53</v>
      </c>
      <c r="AR24" s="81">
        <f t="shared" si="1"/>
        <v>5021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246</v>
      </c>
      <c r="AX24" s="81">
        <f t="shared" si="3"/>
        <v>215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884</v>
      </c>
      <c r="BC24" s="81">
        <f t="shared" si="5"/>
        <v>215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43580.749999999971</v>
      </c>
      <c r="C25" s="205"/>
      <c r="D25" s="325">
        <v>884</v>
      </c>
      <c r="E25" s="51">
        <v>44</v>
      </c>
      <c r="F25" s="325">
        <v>1.8</v>
      </c>
      <c r="G25" s="51">
        <v>311</v>
      </c>
      <c r="H25" s="206">
        <v>219</v>
      </c>
      <c r="I25" s="322"/>
      <c r="J25" s="160"/>
      <c r="K25" s="65"/>
      <c r="L25" s="49"/>
      <c r="M25" s="325"/>
      <c r="N25" s="52"/>
      <c r="O25" s="54">
        <v>5551</v>
      </c>
      <c r="P25" s="325">
        <v>34</v>
      </c>
      <c r="Q25" s="52">
        <v>55</v>
      </c>
      <c r="R25" s="23">
        <f t="shared" si="13"/>
        <v>423</v>
      </c>
      <c r="S25" s="24">
        <f t="shared" si="13"/>
        <v>618</v>
      </c>
      <c r="T25" s="62"/>
      <c r="U25" s="62"/>
      <c r="V25" s="62"/>
      <c r="W25" s="114">
        <f t="shared" ca="1" si="6"/>
        <v>153399</v>
      </c>
      <c r="X25" s="115">
        <f ca="1">IFERROR(('Main Tab'!$D$10-W25)/'Main Tab'!$D$10,1)</f>
        <v>0.13630579703616955</v>
      </c>
      <c r="Y25" s="110"/>
      <c r="Z25" s="221">
        <v>5</v>
      </c>
      <c r="AA25" s="49"/>
      <c r="AB25" s="49"/>
      <c r="AC25" s="325"/>
      <c r="AD25" s="104"/>
      <c r="AE25" s="106"/>
      <c r="AF25" s="108"/>
      <c r="AI25" s="83">
        <f t="shared" ca="1" si="15"/>
        <v>43580.749999999971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34</v>
      </c>
      <c r="AQ25" s="81">
        <f t="shared" si="0"/>
        <v>55</v>
      </c>
      <c r="AR25" s="81">
        <f t="shared" si="1"/>
        <v>5551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311</v>
      </c>
      <c r="AX25" s="81">
        <f t="shared" si="3"/>
        <v>219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884</v>
      </c>
      <c r="BC25" s="81">
        <f t="shared" si="5"/>
        <v>219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43580.791666666635</v>
      </c>
      <c r="C26" s="205"/>
      <c r="D26" s="325">
        <v>888</v>
      </c>
      <c r="E26" s="51">
        <v>44</v>
      </c>
      <c r="F26" s="325">
        <v>1.8</v>
      </c>
      <c r="G26" s="51">
        <v>300</v>
      </c>
      <c r="H26" s="206">
        <v>219</v>
      </c>
      <c r="I26" s="322"/>
      <c r="J26" s="160"/>
      <c r="K26" s="65"/>
      <c r="L26" s="49"/>
      <c r="M26" s="325"/>
      <c r="N26" s="52"/>
      <c r="O26" s="54">
        <v>5461</v>
      </c>
      <c r="P26" s="325">
        <v>31</v>
      </c>
      <c r="Q26" s="52">
        <v>46</v>
      </c>
      <c r="R26" s="23">
        <f t="shared" si="13"/>
        <v>454</v>
      </c>
      <c r="S26" s="24">
        <f t="shared" si="13"/>
        <v>664</v>
      </c>
      <c r="T26" s="62"/>
      <c r="U26" s="62"/>
      <c r="V26" s="62"/>
      <c r="W26" s="114">
        <f t="shared" ca="1" si="6"/>
        <v>153353</v>
      </c>
      <c r="X26" s="115">
        <f ca="1">IFERROR(('Main Tab'!$D$10-W26)/'Main Tab'!$D$10,1)</f>
        <v>0.13656479437863159</v>
      </c>
      <c r="Y26" s="110"/>
      <c r="Z26" s="221">
        <v>5</v>
      </c>
      <c r="AA26" s="49"/>
      <c r="AB26" s="49"/>
      <c r="AC26" s="325"/>
      <c r="AD26" s="104"/>
      <c r="AE26" s="106"/>
      <c r="AF26" s="108"/>
      <c r="AI26" s="83">
        <f t="shared" ca="1" si="15"/>
        <v>43580.791666666635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31</v>
      </c>
      <c r="AQ26" s="81">
        <f t="shared" si="0"/>
        <v>46</v>
      </c>
      <c r="AR26" s="81">
        <f t="shared" si="1"/>
        <v>5461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300</v>
      </c>
      <c r="AX26" s="81">
        <f t="shared" si="3"/>
        <v>219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888</v>
      </c>
      <c r="BC26" s="81">
        <f t="shared" si="5"/>
        <v>219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43580.833333333299</v>
      </c>
      <c r="C27" s="205"/>
      <c r="D27" s="325">
        <v>891</v>
      </c>
      <c r="E27" s="51">
        <v>44</v>
      </c>
      <c r="F27" s="325">
        <v>1.8</v>
      </c>
      <c r="G27" s="51">
        <v>276</v>
      </c>
      <c r="H27" s="206">
        <v>219</v>
      </c>
      <c r="I27" s="322"/>
      <c r="J27" s="160"/>
      <c r="K27" s="65"/>
      <c r="L27" s="49"/>
      <c r="M27" s="325"/>
      <c r="N27" s="52"/>
      <c r="O27" s="54">
        <v>5275</v>
      </c>
      <c r="P27" s="325">
        <v>31</v>
      </c>
      <c r="Q27" s="52">
        <v>47</v>
      </c>
      <c r="R27" s="23">
        <f t="shared" si="13"/>
        <v>485</v>
      </c>
      <c r="S27" s="24">
        <f t="shared" si="13"/>
        <v>711</v>
      </c>
      <c r="T27" s="62"/>
      <c r="U27" s="62"/>
      <c r="V27" s="62"/>
      <c r="W27" s="114">
        <f t="shared" ca="1" si="6"/>
        <v>153306</v>
      </c>
      <c r="X27" s="115">
        <f ca="1">IFERROR(('Main Tab'!$D$10-W27)/'Main Tab'!$D$10,1)</f>
        <v>0.1368294220981037</v>
      </c>
      <c r="Y27" s="110"/>
      <c r="Z27" s="221">
        <v>5</v>
      </c>
      <c r="AA27" s="49"/>
      <c r="AB27" s="49"/>
      <c r="AC27" s="325"/>
      <c r="AD27" s="104"/>
      <c r="AE27" s="106"/>
      <c r="AF27" s="108"/>
      <c r="AI27" s="83">
        <f t="shared" ca="1" si="15"/>
        <v>43580.833333333299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31</v>
      </c>
      <c r="AQ27" s="81">
        <f t="shared" si="0"/>
        <v>47</v>
      </c>
      <c r="AR27" s="81">
        <f t="shared" si="1"/>
        <v>5275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276</v>
      </c>
      <c r="AX27" s="81">
        <f t="shared" si="3"/>
        <v>219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891</v>
      </c>
      <c r="BC27" s="81">
        <f t="shared" si="5"/>
        <v>219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43580.874999999964</v>
      </c>
      <c r="C28" s="205"/>
      <c r="D28" s="325">
        <v>884</v>
      </c>
      <c r="E28" s="51">
        <v>44</v>
      </c>
      <c r="F28" s="325">
        <v>1.8</v>
      </c>
      <c r="G28" s="51">
        <v>293</v>
      </c>
      <c r="H28" s="206">
        <v>214</v>
      </c>
      <c r="I28" s="322"/>
      <c r="J28" s="160"/>
      <c r="K28" s="65"/>
      <c r="L28" s="49"/>
      <c r="M28" s="325"/>
      <c r="N28" s="52"/>
      <c r="O28" s="54">
        <v>5288</v>
      </c>
      <c r="P28" s="325">
        <v>32</v>
      </c>
      <c r="Q28" s="52">
        <v>49</v>
      </c>
      <c r="R28" s="23">
        <f t="shared" si="13"/>
        <v>517</v>
      </c>
      <c r="S28" s="24">
        <f t="shared" si="13"/>
        <v>760</v>
      </c>
      <c r="T28" s="62"/>
      <c r="U28" s="62"/>
      <c r="V28" s="62"/>
      <c r="W28" s="114">
        <f t="shared" ca="1" si="6"/>
        <v>153257</v>
      </c>
      <c r="X28" s="115">
        <f ca="1">IFERROR(('Main Tab'!$D$10-W28)/'Main Tab'!$D$10,1)</f>
        <v>0.13710531057159586</v>
      </c>
      <c r="Y28" s="110"/>
      <c r="Z28" s="221">
        <v>5</v>
      </c>
      <c r="AA28" s="49">
        <v>808130</v>
      </c>
      <c r="AB28" s="49" t="s">
        <v>170</v>
      </c>
      <c r="AC28" s="325">
        <v>202.19</v>
      </c>
      <c r="AD28" s="104" t="s">
        <v>171</v>
      </c>
      <c r="AE28" s="106">
        <v>48</v>
      </c>
      <c r="AF28" s="108">
        <v>1E-3</v>
      </c>
      <c r="AI28" s="83">
        <f t="shared" ca="1" si="15"/>
        <v>43580.874999999964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32</v>
      </c>
      <c r="AQ28" s="81">
        <f t="shared" si="0"/>
        <v>49</v>
      </c>
      <c r="AR28" s="81">
        <f t="shared" si="1"/>
        <v>5288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293</v>
      </c>
      <c r="AX28" s="81">
        <f t="shared" si="3"/>
        <v>214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884</v>
      </c>
      <c r="BC28" s="81">
        <f t="shared" si="5"/>
        <v>214</v>
      </c>
      <c r="BD28" s="81">
        <f t="shared" si="10"/>
        <v>1E-3</v>
      </c>
      <c r="BE28" s="81">
        <f t="shared" si="11"/>
        <v>48</v>
      </c>
      <c r="BF28" s="84" t="str">
        <f t="shared" si="12"/>
        <v>Ticket No: 808130 202.19 bbls sold</v>
      </c>
    </row>
    <row r="29" spans="2:58" x14ac:dyDescent="0.25">
      <c r="B29" s="189">
        <f t="shared" ca="1" si="14"/>
        <v>43580.916666666628</v>
      </c>
      <c r="C29" s="205"/>
      <c r="D29" s="325">
        <v>878</v>
      </c>
      <c r="E29" s="51">
        <v>44</v>
      </c>
      <c r="F29" s="325">
        <v>1.8</v>
      </c>
      <c r="G29" s="51">
        <v>287</v>
      </c>
      <c r="H29" s="206">
        <v>214</v>
      </c>
      <c r="I29" s="322"/>
      <c r="J29" s="160"/>
      <c r="K29" s="65"/>
      <c r="L29" s="49"/>
      <c r="M29" s="325"/>
      <c r="N29" s="52"/>
      <c r="O29" s="54">
        <v>5261</v>
      </c>
      <c r="P29" s="325">
        <v>34</v>
      </c>
      <c r="Q29" s="52">
        <v>47</v>
      </c>
      <c r="R29" s="23">
        <f t="shared" si="13"/>
        <v>551</v>
      </c>
      <c r="S29" s="24">
        <f t="shared" si="13"/>
        <v>807</v>
      </c>
      <c r="T29" s="62"/>
      <c r="U29" s="62"/>
      <c r="V29" s="62"/>
      <c r="W29" s="114">
        <f t="shared" ca="1" si="6"/>
        <v>153210</v>
      </c>
      <c r="X29" s="115">
        <f ca="1">IFERROR(('Main Tab'!$D$10-W29)/'Main Tab'!$D$10,1)</f>
        <v>0.13736993829106797</v>
      </c>
      <c r="Y29" s="110"/>
      <c r="Z29" s="221">
        <v>5</v>
      </c>
      <c r="AA29" s="49"/>
      <c r="AB29" s="49"/>
      <c r="AC29" s="325"/>
      <c r="AD29" s="104"/>
      <c r="AE29" s="106"/>
      <c r="AF29" s="108"/>
      <c r="AI29" s="83">
        <f t="shared" ca="1" si="15"/>
        <v>43580.916666666628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34</v>
      </c>
      <c r="AQ29" s="81">
        <f t="shared" si="0"/>
        <v>47</v>
      </c>
      <c r="AR29" s="81">
        <f t="shared" si="1"/>
        <v>5261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287</v>
      </c>
      <c r="AX29" s="81">
        <f t="shared" si="3"/>
        <v>214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878</v>
      </c>
      <c r="BC29" s="81">
        <f t="shared" si="5"/>
        <v>214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43580.958333333292</v>
      </c>
      <c r="C30" s="205"/>
      <c r="D30" s="325">
        <v>897</v>
      </c>
      <c r="E30" s="51">
        <v>44</v>
      </c>
      <c r="F30" s="325">
        <v>1.8</v>
      </c>
      <c r="G30" s="51">
        <v>300</v>
      </c>
      <c r="H30" s="206">
        <v>219</v>
      </c>
      <c r="I30" s="322"/>
      <c r="J30" s="160"/>
      <c r="K30" s="65"/>
      <c r="L30" s="49"/>
      <c r="M30" s="325"/>
      <c r="N30" s="52"/>
      <c r="O30" s="54">
        <v>5476</v>
      </c>
      <c r="P30" s="325">
        <v>36</v>
      </c>
      <c r="Q30" s="52">
        <v>51</v>
      </c>
      <c r="R30" s="23">
        <f t="shared" si="13"/>
        <v>587</v>
      </c>
      <c r="S30" s="24">
        <f t="shared" si="13"/>
        <v>858</v>
      </c>
      <c r="T30" s="62"/>
      <c r="U30" s="62"/>
      <c r="V30" s="62"/>
      <c r="W30" s="114">
        <f t="shared" ca="1" si="6"/>
        <v>153159</v>
      </c>
      <c r="X30" s="115">
        <f ca="1">IFERROR(('Main Tab'!$D$10-W30)/'Main Tab'!$D$10,1)</f>
        <v>0.13765708751858025</v>
      </c>
      <c r="Y30" s="110"/>
      <c r="Z30" s="221">
        <v>5</v>
      </c>
      <c r="AA30" s="49"/>
      <c r="AB30" s="49"/>
      <c r="AC30" s="325"/>
      <c r="AD30" s="104"/>
      <c r="AE30" s="106"/>
      <c r="AF30" s="108"/>
      <c r="AI30" s="83">
        <f t="shared" ca="1" si="15"/>
        <v>43580.958333333292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36</v>
      </c>
      <c r="AQ30" s="81">
        <f t="shared" si="0"/>
        <v>51</v>
      </c>
      <c r="AR30" s="81">
        <f t="shared" si="1"/>
        <v>5476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300</v>
      </c>
      <c r="AX30" s="81">
        <f t="shared" si="3"/>
        <v>219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897</v>
      </c>
      <c r="BC30" s="81">
        <f t="shared" si="5"/>
        <v>219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43580.999999999956</v>
      </c>
      <c r="C31" s="205"/>
      <c r="D31" s="325">
        <v>896</v>
      </c>
      <c r="E31" s="51">
        <v>44</v>
      </c>
      <c r="F31" s="325">
        <v>1.8</v>
      </c>
      <c r="G31" s="51">
        <v>317</v>
      </c>
      <c r="H31" s="206">
        <v>219</v>
      </c>
      <c r="I31" s="322"/>
      <c r="J31" s="160"/>
      <c r="K31" s="65"/>
      <c r="L31" s="49"/>
      <c r="M31" s="325"/>
      <c r="N31" s="52"/>
      <c r="O31" s="54">
        <v>5585</v>
      </c>
      <c r="P31" s="325">
        <v>36</v>
      </c>
      <c r="Q31" s="52">
        <v>52</v>
      </c>
      <c r="R31" s="23">
        <f t="shared" si="13"/>
        <v>623</v>
      </c>
      <c r="S31" s="24">
        <f t="shared" si="13"/>
        <v>910</v>
      </c>
      <c r="T31" s="62"/>
      <c r="U31" s="62"/>
      <c r="V31" s="62"/>
      <c r="W31" s="114">
        <f t="shared" ca="1" si="6"/>
        <v>153107</v>
      </c>
      <c r="X31" s="115">
        <f ca="1">IFERROR(('Main Tab'!$D$10-W31)/'Main Tab'!$D$10,1)</f>
        <v>0.13794986712310256</v>
      </c>
      <c r="Y31" s="110"/>
      <c r="Z31" s="221">
        <v>5</v>
      </c>
      <c r="AA31" s="49"/>
      <c r="AB31" s="49"/>
      <c r="AC31" s="325"/>
      <c r="AD31" s="104"/>
      <c r="AE31" s="106"/>
      <c r="AF31" s="108"/>
      <c r="AI31" s="83">
        <f t="shared" ca="1" si="15"/>
        <v>43580.999999999956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36</v>
      </c>
      <c r="AQ31" s="81">
        <f t="shared" si="0"/>
        <v>52</v>
      </c>
      <c r="AR31" s="81">
        <f t="shared" si="1"/>
        <v>5585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317</v>
      </c>
      <c r="AX31" s="81">
        <f t="shared" si="3"/>
        <v>219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896</v>
      </c>
      <c r="BC31" s="81">
        <f t="shared" si="5"/>
        <v>219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43581.041666666621</v>
      </c>
      <c r="C32" s="205"/>
      <c r="D32" s="325">
        <v>878</v>
      </c>
      <c r="E32" s="51">
        <v>44</v>
      </c>
      <c r="F32" s="325">
        <v>1.8</v>
      </c>
      <c r="G32" s="51">
        <v>303</v>
      </c>
      <c r="H32" s="206">
        <v>213</v>
      </c>
      <c r="I32" s="322"/>
      <c r="J32" s="160"/>
      <c r="K32" s="65"/>
      <c r="L32" s="49"/>
      <c r="M32" s="325"/>
      <c r="N32" s="52"/>
      <c r="O32" s="54">
        <v>5371</v>
      </c>
      <c r="P32" s="325">
        <v>32</v>
      </c>
      <c r="Q32" s="52">
        <v>51</v>
      </c>
      <c r="R32" s="23">
        <f t="shared" ref="R32:S37" si="16">P32+R31</f>
        <v>655</v>
      </c>
      <c r="S32" s="24">
        <f t="shared" si="16"/>
        <v>961</v>
      </c>
      <c r="T32" s="62"/>
      <c r="U32" s="62"/>
      <c r="V32" s="62"/>
      <c r="W32" s="114">
        <f t="shared" ca="1" si="6"/>
        <v>153056</v>
      </c>
      <c r="X32" s="115">
        <f ca="1">IFERROR(('Main Tab'!$D$10-W32)/'Main Tab'!$D$10,1)</f>
        <v>0.13823701635061483</v>
      </c>
      <c r="Y32" s="110"/>
      <c r="Z32" s="221">
        <v>5</v>
      </c>
      <c r="AA32" s="49">
        <v>804490</v>
      </c>
      <c r="AB32" s="49" t="s">
        <v>170</v>
      </c>
      <c r="AC32" s="325">
        <v>202.19</v>
      </c>
      <c r="AD32" s="104" t="s">
        <v>171</v>
      </c>
      <c r="AE32" s="106">
        <v>48</v>
      </c>
      <c r="AF32" s="108">
        <v>1E-3</v>
      </c>
      <c r="AI32" s="83">
        <f t="shared" ca="1" si="15"/>
        <v>43581.041666666621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32</v>
      </c>
      <c r="AQ32" s="81">
        <f t="shared" si="0"/>
        <v>51</v>
      </c>
      <c r="AR32" s="81">
        <f t="shared" si="1"/>
        <v>5371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303</v>
      </c>
      <c r="AX32" s="81">
        <f t="shared" si="3"/>
        <v>213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878</v>
      </c>
      <c r="BC32" s="81">
        <f t="shared" si="5"/>
        <v>213</v>
      </c>
      <c r="BD32" s="81">
        <f t="shared" si="10"/>
        <v>1E-3</v>
      </c>
      <c r="BE32" s="81">
        <f t="shared" si="11"/>
        <v>48</v>
      </c>
      <c r="BF32" s="84" t="str">
        <f t="shared" si="12"/>
        <v>Ticket No: 804490 202.19 bbls sold</v>
      </c>
    </row>
    <row r="33" spans="2:58" x14ac:dyDescent="0.25">
      <c r="B33" s="189">
        <f t="shared" ca="1" si="14"/>
        <v>43581.083333333285</v>
      </c>
      <c r="C33" s="205"/>
      <c r="D33" s="325">
        <v>866</v>
      </c>
      <c r="E33" s="51">
        <v>44</v>
      </c>
      <c r="F33" s="325">
        <v>1.8</v>
      </c>
      <c r="G33" s="51">
        <v>290</v>
      </c>
      <c r="H33" s="206">
        <v>213</v>
      </c>
      <c r="I33" s="322"/>
      <c r="J33" s="160"/>
      <c r="K33" s="65"/>
      <c r="L33" s="49"/>
      <c r="M33" s="325"/>
      <c r="N33" s="52"/>
      <c r="O33" s="54">
        <v>5288</v>
      </c>
      <c r="P33" s="325">
        <v>34</v>
      </c>
      <c r="Q33" s="52">
        <v>52</v>
      </c>
      <c r="R33" s="23">
        <f t="shared" si="16"/>
        <v>689</v>
      </c>
      <c r="S33" s="24">
        <f t="shared" si="16"/>
        <v>1013</v>
      </c>
      <c r="T33" s="62"/>
      <c r="U33" s="62"/>
      <c r="V33" s="62"/>
      <c r="W33" s="114">
        <f t="shared" ca="1" si="6"/>
        <v>153004</v>
      </c>
      <c r="X33" s="115">
        <f ca="1">IFERROR(('Main Tab'!$D$10-W33)/'Main Tab'!$D$10,1)</f>
        <v>0.13852979595513715</v>
      </c>
      <c r="Y33" s="110"/>
      <c r="Z33" s="221">
        <v>5</v>
      </c>
      <c r="AA33" s="49"/>
      <c r="AB33" s="49"/>
      <c r="AC33" s="325"/>
      <c r="AD33" s="104"/>
      <c r="AE33" s="106"/>
      <c r="AF33" s="108"/>
      <c r="AI33" s="83">
        <f t="shared" ca="1" si="15"/>
        <v>43581.083333333285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34</v>
      </c>
      <c r="AQ33" s="81">
        <f t="shared" si="0"/>
        <v>52</v>
      </c>
      <c r="AR33" s="81">
        <f t="shared" si="1"/>
        <v>5288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290</v>
      </c>
      <c r="AX33" s="81">
        <f t="shared" si="3"/>
        <v>213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866</v>
      </c>
      <c r="BC33" s="81">
        <f t="shared" si="5"/>
        <v>213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43581.124999999949</v>
      </c>
      <c r="C34" s="205"/>
      <c r="D34" s="325">
        <v>870</v>
      </c>
      <c r="E34" s="51">
        <v>44</v>
      </c>
      <c r="F34" s="325">
        <v>1.8</v>
      </c>
      <c r="G34" s="51">
        <v>283</v>
      </c>
      <c r="H34" s="206">
        <v>214</v>
      </c>
      <c r="I34" s="322"/>
      <c r="J34" s="160"/>
      <c r="K34" s="65"/>
      <c r="L34" s="49"/>
      <c r="M34" s="325"/>
      <c r="N34" s="52"/>
      <c r="O34" s="54">
        <v>5312</v>
      </c>
      <c r="P34" s="325">
        <v>32</v>
      </c>
      <c r="Q34" s="52">
        <v>47</v>
      </c>
      <c r="R34" s="23">
        <f t="shared" si="16"/>
        <v>721</v>
      </c>
      <c r="S34" s="24">
        <f t="shared" si="16"/>
        <v>1060</v>
      </c>
      <c r="T34" s="62"/>
      <c r="U34" s="62"/>
      <c r="V34" s="62"/>
      <c r="W34" s="114">
        <f t="shared" ca="1" si="6"/>
        <v>152957</v>
      </c>
      <c r="X34" s="115">
        <f ca="1">IFERROR(('Main Tab'!$D$10-W34)/'Main Tab'!$D$10,1)</f>
        <v>0.13879442367460926</v>
      </c>
      <c r="Y34" s="110" t="s">
        <v>283</v>
      </c>
      <c r="Z34" s="221">
        <v>5</v>
      </c>
      <c r="AA34" s="49"/>
      <c r="AB34" s="49"/>
      <c r="AC34" s="325"/>
      <c r="AD34" s="104"/>
      <c r="AE34" s="106"/>
      <c r="AF34" s="108"/>
      <c r="AI34" s="83">
        <f t="shared" ca="1" si="15"/>
        <v>43581.124999999949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ACC-72103</v>
      </c>
      <c r="AP34" s="81">
        <f t="shared" si="0"/>
        <v>32</v>
      </c>
      <c r="AQ34" s="81">
        <f t="shared" si="0"/>
        <v>47</v>
      </c>
      <c r="AR34" s="81">
        <f t="shared" si="1"/>
        <v>5312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283</v>
      </c>
      <c r="AX34" s="81">
        <f t="shared" si="3"/>
        <v>214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870</v>
      </c>
      <c r="BC34" s="81">
        <f t="shared" si="5"/>
        <v>214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43581.166666666613</v>
      </c>
      <c r="C35" s="205"/>
      <c r="D35" s="325">
        <v>877</v>
      </c>
      <c r="E35" s="51">
        <v>44</v>
      </c>
      <c r="F35" s="325">
        <v>1.8</v>
      </c>
      <c r="G35" s="51">
        <v>290</v>
      </c>
      <c r="H35" s="206">
        <v>214</v>
      </c>
      <c r="I35" s="322"/>
      <c r="J35" s="160"/>
      <c r="K35" s="65"/>
      <c r="L35" s="49"/>
      <c r="M35" s="325"/>
      <c r="N35" s="52"/>
      <c r="O35" s="54">
        <v>5351</v>
      </c>
      <c r="P35" s="325">
        <v>34</v>
      </c>
      <c r="Q35" s="52">
        <v>49</v>
      </c>
      <c r="R35" s="23">
        <f t="shared" si="16"/>
        <v>755</v>
      </c>
      <c r="S35" s="24">
        <f t="shared" si="16"/>
        <v>1109</v>
      </c>
      <c r="T35" s="62"/>
      <c r="U35" s="62"/>
      <c r="V35" s="62"/>
      <c r="W35" s="114">
        <f t="shared" ca="1" si="6"/>
        <v>152908</v>
      </c>
      <c r="X35" s="115">
        <f ca="1">IFERROR(('Main Tab'!$D$10-W35)/'Main Tab'!$D$10,1)</f>
        <v>0.13907031214810145</v>
      </c>
      <c r="Y35" s="110" t="s">
        <v>284</v>
      </c>
      <c r="Z35" s="221">
        <v>5</v>
      </c>
      <c r="AA35" s="49"/>
      <c r="AB35" s="49"/>
      <c r="AC35" s="325"/>
      <c r="AD35" s="104"/>
      <c r="AE35" s="106"/>
      <c r="AF35" s="108"/>
      <c r="AI35" s="83">
        <f t="shared" ca="1" si="15"/>
        <v>43581.166666666613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OT1-6-7</v>
      </c>
      <c r="AP35" s="81">
        <f t="shared" si="0"/>
        <v>34</v>
      </c>
      <c r="AQ35" s="81">
        <f t="shared" si="0"/>
        <v>49</v>
      </c>
      <c r="AR35" s="81">
        <f t="shared" si="1"/>
        <v>5351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290</v>
      </c>
      <c r="AX35" s="81">
        <f t="shared" si="3"/>
        <v>214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877</v>
      </c>
      <c r="BC35" s="81">
        <f t="shared" si="5"/>
        <v>214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43581.208333333278</v>
      </c>
      <c r="C36" s="205"/>
      <c r="D36" s="325">
        <v>869</v>
      </c>
      <c r="E36" s="325">
        <v>44</v>
      </c>
      <c r="F36" s="325">
        <v>1.8</v>
      </c>
      <c r="G36" s="51">
        <v>286</v>
      </c>
      <c r="H36" s="206">
        <v>214</v>
      </c>
      <c r="I36" s="322"/>
      <c r="J36" s="160"/>
      <c r="K36" s="65"/>
      <c r="L36" s="49"/>
      <c r="M36" s="325"/>
      <c r="N36" s="52"/>
      <c r="O36" s="54">
        <v>5314</v>
      </c>
      <c r="P36" s="325">
        <v>32</v>
      </c>
      <c r="Q36" s="52">
        <v>44</v>
      </c>
      <c r="R36" s="23">
        <f t="shared" si="16"/>
        <v>787</v>
      </c>
      <c r="S36" s="24">
        <f t="shared" si="16"/>
        <v>1153</v>
      </c>
      <c r="T36" s="62"/>
      <c r="U36" s="62"/>
      <c r="V36" s="62"/>
      <c r="W36" s="114">
        <f t="shared" ca="1" si="6"/>
        <v>152864</v>
      </c>
      <c r="X36" s="115">
        <f ca="1">IFERROR(('Main Tab'!$D$10-W36)/'Main Tab'!$D$10,1)</f>
        <v>0.13931804873654341</v>
      </c>
      <c r="Y36" s="110" t="s">
        <v>285</v>
      </c>
      <c r="Z36" s="221">
        <v>5</v>
      </c>
      <c r="AA36" s="49"/>
      <c r="AB36" s="49"/>
      <c r="AC36" s="325"/>
      <c r="AD36" s="104"/>
      <c r="AE36" s="106"/>
      <c r="AF36" s="108"/>
      <c r="AI36" s="83">
        <f t="shared" ca="1" si="15"/>
        <v>43581.208333333278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OT2-8-5</v>
      </c>
      <c r="AP36" s="81">
        <f t="shared" si="0"/>
        <v>32</v>
      </c>
      <c r="AQ36" s="81">
        <f t="shared" si="0"/>
        <v>44</v>
      </c>
      <c r="AR36" s="81">
        <f t="shared" si="1"/>
        <v>5314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286</v>
      </c>
      <c r="AX36" s="81">
        <f t="shared" si="3"/>
        <v>214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869</v>
      </c>
      <c r="BC36" s="81">
        <f t="shared" si="5"/>
        <v>214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43581.249999999942</v>
      </c>
      <c r="C37" s="207"/>
      <c r="D37" s="208">
        <v>881</v>
      </c>
      <c r="E37" s="209">
        <v>44</v>
      </c>
      <c r="F37" s="208">
        <v>1.8</v>
      </c>
      <c r="G37" s="209">
        <v>210</v>
      </c>
      <c r="H37" s="216">
        <v>213</v>
      </c>
      <c r="I37" s="323"/>
      <c r="J37" s="161"/>
      <c r="K37" s="66"/>
      <c r="L37" s="55"/>
      <c r="M37" s="329"/>
      <c r="N37" s="58"/>
      <c r="O37" s="60">
        <v>4352</v>
      </c>
      <c r="P37" s="329">
        <v>35</v>
      </c>
      <c r="Q37" s="58">
        <v>48</v>
      </c>
      <c r="R37" s="25">
        <f t="shared" si="16"/>
        <v>822</v>
      </c>
      <c r="S37" s="26">
        <f t="shared" si="16"/>
        <v>1201</v>
      </c>
      <c r="T37" s="63"/>
      <c r="U37" s="63"/>
      <c r="V37" s="63"/>
      <c r="W37" s="116">
        <f t="shared" ca="1" si="6"/>
        <v>152816</v>
      </c>
      <c r="X37" s="117">
        <f ca="1">IFERROR(('Main Tab'!$D$10-W37)/'Main Tab'!$D$10,1)</f>
        <v>0.13958830683302553</v>
      </c>
      <c r="Y37" s="111" t="s">
        <v>286</v>
      </c>
      <c r="Z37" s="222">
        <v>5</v>
      </c>
      <c r="AA37" s="55"/>
      <c r="AB37" s="55"/>
      <c r="AC37" s="329"/>
      <c r="AD37" s="105"/>
      <c r="AE37" s="107"/>
      <c r="AF37" s="109"/>
      <c r="AI37" s="85">
        <f t="shared" ca="1" si="15"/>
        <v>43581.249999999942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H2O PUMPED- 1032</v>
      </c>
      <c r="AP37" s="86">
        <f t="shared" si="0"/>
        <v>35</v>
      </c>
      <c r="AQ37" s="86">
        <f t="shared" si="0"/>
        <v>48</v>
      </c>
      <c r="AR37" s="86">
        <f t="shared" si="1"/>
        <v>4352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210</v>
      </c>
      <c r="AX37" s="86">
        <f t="shared" si="3"/>
        <v>213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881</v>
      </c>
      <c r="BC37" s="86">
        <f t="shared" si="5"/>
        <v>213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26" t="s">
        <v>7</v>
      </c>
      <c r="D40" s="326" t="s">
        <v>117</v>
      </c>
      <c r="E40" s="326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28"/>
      <c r="E41" s="328"/>
      <c r="F41" s="622"/>
      <c r="G41" s="622"/>
      <c r="H41" s="623"/>
    </row>
    <row r="42" spans="2:58" x14ac:dyDescent="0.25">
      <c r="B42" s="54"/>
      <c r="C42" s="147"/>
      <c r="D42" s="325"/>
      <c r="E42" s="325"/>
      <c r="F42" s="612"/>
      <c r="G42" s="612"/>
      <c r="H42" s="613"/>
    </row>
    <row r="43" spans="2:58" x14ac:dyDescent="0.25">
      <c r="B43" s="54"/>
      <c r="C43" s="147"/>
      <c r="D43" s="325"/>
      <c r="E43" s="325"/>
      <c r="F43" s="612"/>
      <c r="G43" s="612"/>
      <c r="H43" s="613"/>
    </row>
    <row r="44" spans="2:58" x14ac:dyDescent="0.25">
      <c r="B44" s="54"/>
      <c r="C44" s="147"/>
      <c r="D44" s="325"/>
      <c r="E44" s="325"/>
      <c r="F44" s="612"/>
      <c r="G44" s="612"/>
      <c r="H44" s="613"/>
    </row>
    <row r="45" spans="2:58" x14ac:dyDescent="0.25">
      <c r="B45" s="54"/>
      <c r="C45" s="147"/>
      <c r="D45" s="325"/>
      <c r="E45" s="325"/>
      <c r="F45" s="612"/>
      <c r="G45" s="612"/>
      <c r="H45" s="613"/>
    </row>
    <row r="46" spans="2:58" x14ac:dyDescent="0.25">
      <c r="B46" s="54"/>
      <c r="C46" s="147"/>
      <c r="D46" s="325"/>
      <c r="E46" s="325"/>
      <c r="F46" s="612"/>
      <c r="G46" s="612"/>
      <c r="H46" s="613"/>
    </row>
    <row r="47" spans="2:58" x14ac:dyDescent="0.25">
      <c r="B47" s="54"/>
      <c r="C47" s="147"/>
      <c r="D47" s="325"/>
      <c r="E47" s="325"/>
      <c r="F47" s="612"/>
      <c r="G47" s="612"/>
      <c r="H47" s="613"/>
    </row>
    <row r="48" spans="2:58" x14ac:dyDescent="0.25">
      <c r="B48" s="54"/>
      <c r="C48" s="147"/>
      <c r="D48" s="325"/>
      <c r="E48" s="325"/>
      <c r="F48" s="612"/>
      <c r="G48" s="612"/>
      <c r="H48" s="613"/>
    </row>
    <row r="49" spans="2:8" x14ac:dyDescent="0.25">
      <c r="B49" s="54"/>
      <c r="C49" s="147"/>
      <c r="D49" s="325"/>
      <c r="E49" s="325"/>
      <c r="F49" s="612"/>
      <c r="G49" s="612"/>
      <c r="H49" s="613"/>
    </row>
    <row r="50" spans="2:8" x14ac:dyDescent="0.25">
      <c r="B50" s="54"/>
      <c r="C50" s="147"/>
      <c r="D50" s="325"/>
      <c r="E50" s="325"/>
      <c r="F50" s="612"/>
      <c r="G50" s="612"/>
      <c r="H50" s="613"/>
    </row>
    <row r="51" spans="2:8" x14ac:dyDescent="0.25">
      <c r="B51" s="54"/>
      <c r="C51" s="147"/>
      <c r="D51" s="325"/>
      <c r="E51" s="325"/>
      <c r="F51" s="612"/>
      <c r="G51" s="612"/>
      <c r="H51" s="613"/>
    </row>
    <row r="52" spans="2:8" x14ac:dyDescent="0.25">
      <c r="B52" s="54"/>
      <c r="C52" s="147"/>
      <c r="D52" s="325"/>
      <c r="E52" s="325"/>
      <c r="F52" s="612"/>
      <c r="G52" s="612"/>
      <c r="H52" s="613"/>
    </row>
    <row r="53" spans="2:8" x14ac:dyDescent="0.25">
      <c r="B53" s="54"/>
      <c r="C53" s="147"/>
      <c r="D53" s="325"/>
      <c r="E53" s="325"/>
      <c r="F53" s="612"/>
      <c r="G53" s="612"/>
      <c r="H53" s="613"/>
    </row>
    <row r="54" spans="2:8" x14ac:dyDescent="0.25">
      <c r="B54" s="54"/>
      <c r="C54" s="147"/>
      <c r="D54" s="325"/>
      <c r="E54" s="325"/>
      <c r="F54" s="612"/>
      <c r="G54" s="612"/>
      <c r="H54" s="613"/>
    </row>
    <row r="55" spans="2:8" x14ac:dyDescent="0.25">
      <c r="B55" s="54"/>
      <c r="C55" s="147"/>
      <c r="D55" s="325"/>
      <c r="E55" s="325"/>
      <c r="F55" s="612"/>
      <c r="G55" s="612"/>
      <c r="H55" s="613"/>
    </row>
    <row r="56" spans="2:8" x14ac:dyDescent="0.25">
      <c r="B56" s="54"/>
      <c r="C56" s="147"/>
      <c r="D56" s="325"/>
      <c r="E56" s="325"/>
      <c r="F56" s="612"/>
      <c r="G56" s="612"/>
      <c r="H56" s="613"/>
    </row>
    <row r="57" spans="2:8" x14ac:dyDescent="0.25">
      <c r="B57" s="54"/>
      <c r="C57" s="147"/>
      <c r="D57" s="325"/>
      <c r="E57" s="325"/>
      <c r="F57" s="612"/>
      <c r="G57" s="612"/>
      <c r="H57" s="613"/>
    </row>
    <row r="58" spans="2:8" x14ac:dyDescent="0.25">
      <c r="B58" s="54"/>
      <c r="C58" s="147"/>
      <c r="D58" s="325"/>
      <c r="E58" s="325"/>
      <c r="F58" s="612"/>
      <c r="G58" s="612"/>
      <c r="H58" s="613"/>
    </row>
    <row r="59" spans="2:8" x14ac:dyDescent="0.25">
      <c r="B59" s="54"/>
      <c r="C59" s="147"/>
      <c r="D59" s="325"/>
      <c r="E59" s="325"/>
      <c r="F59" s="612"/>
      <c r="G59" s="612"/>
      <c r="H59" s="613"/>
    </row>
    <row r="60" spans="2:8" x14ac:dyDescent="0.25">
      <c r="B60" s="54"/>
      <c r="C60" s="147"/>
      <c r="D60" s="325"/>
      <c r="E60" s="325"/>
      <c r="F60" s="612"/>
      <c r="G60" s="612"/>
      <c r="H60" s="613"/>
    </row>
    <row r="61" spans="2:8" x14ac:dyDescent="0.25">
      <c r="B61" s="54"/>
      <c r="C61" s="147"/>
      <c r="D61" s="325"/>
      <c r="E61" s="325"/>
      <c r="F61" s="612"/>
      <c r="G61" s="612"/>
      <c r="H61" s="613"/>
    </row>
    <row r="62" spans="2:8" x14ac:dyDescent="0.25">
      <c r="B62" s="54"/>
      <c r="C62" s="147"/>
      <c r="D62" s="325"/>
      <c r="E62" s="325"/>
      <c r="F62" s="612"/>
      <c r="G62" s="612"/>
      <c r="H62" s="613"/>
    </row>
    <row r="63" spans="2:8" x14ac:dyDescent="0.25">
      <c r="B63" s="54"/>
      <c r="C63" s="147"/>
      <c r="D63" s="325"/>
      <c r="E63" s="325"/>
      <c r="F63" s="612"/>
      <c r="G63" s="612"/>
      <c r="H63" s="613"/>
    </row>
    <row r="64" spans="2:8" x14ac:dyDescent="0.25">
      <c r="B64" s="54"/>
      <c r="C64" s="147"/>
      <c r="D64" s="325"/>
      <c r="E64" s="325"/>
      <c r="F64" s="612"/>
      <c r="G64" s="612"/>
      <c r="H64" s="613"/>
    </row>
    <row r="65" spans="2:8" x14ac:dyDescent="0.25">
      <c r="B65" s="54"/>
      <c r="C65" s="147"/>
      <c r="D65" s="325"/>
      <c r="E65" s="325"/>
      <c r="F65" s="612"/>
      <c r="G65" s="612"/>
      <c r="H65" s="613"/>
    </row>
    <row r="66" spans="2:8" x14ac:dyDescent="0.25">
      <c r="B66" s="54"/>
      <c r="C66" s="147"/>
      <c r="D66" s="325"/>
      <c r="E66" s="325"/>
      <c r="F66" s="612"/>
      <c r="G66" s="612"/>
      <c r="H66" s="613"/>
    </row>
    <row r="67" spans="2:8" x14ac:dyDescent="0.25">
      <c r="B67" s="54"/>
      <c r="C67" s="147"/>
      <c r="D67" s="325"/>
      <c r="E67" s="325"/>
      <c r="F67" s="612"/>
      <c r="G67" s="612"/>
      <c r="H67" s="613"/>
    </row>
    <row r="68" spans="2:8" x14ac:dyDescent="0.25">
      <c r="B68" s="54"/>
      <c r="C68" s="147"/>
      <c r="D68" s="325"/>
      <c r="E68" s="325"/>
      <c r="F68" s="612"/>
      <c r="G68" s="612"/>
      <c r="H68" s="613"/>
    </row>
    <row r="69" spans="2:8" x14ac:dyDescent="0.25">
      <c r="B69" s="54"/>
      <c r="C69" s="147"/>
      <c r="D69" s="325"/>
      <c r="E69" s="325"/>
      <c r="F69" s="612"/>
      <c r="G69" s="612"/>
      <c r="H69" s="613"/>
    </row>
    <row r="70" spans="2:8" x14ac:dyDescent="0.25">
      <c r="B70" s="54"/>
      <c r="C70" s="147"/>
      <c r="D70" s="325"/>
      <c r="E70" s="325"/>
      <c r="F70" s="612"/>
      <c r="G70" s="612"/>
      <c r="H70" s="613"/>
    </row>
    <row r="71" spans="2:8" x14ac:dyDescent="0.25">
      <c r="B71" s="54"/>
      <c r="C71" s="147"/>
      <c r="D71" s="325"/>
      <c r="E71" s="325"/>
      <c r="F71" s="612"/>
      <c r="G71" s="612"/>
      <c r="H71" s="613"/>
    </row>
    <row r="72" spans="2:8" x14ac:dyDescent="0.25">
      <c r="B72" s="54"/>
      <c r="C72" s="147"/>
      <c r="D72" s="325"/>
      <c r="E72" s="325"/>
      <c r="F72" s="612"/>
      <c r="G72" s="612"/>
      <c r="H72" s="613"/>
    </row>
    <row r="73" spans="2:8" x14ac:dyDescent="0.25">
      <c r="B73" s="54"/>
      <c r="C73" s="147"/>
      <c r="D73" s="325"/>
      <c r="E73" s="325"/>
      <c r="F73" s="612"/>
      <c r="G73" s="612"/>
      <c r="H73" s="613"/>
    </row>
    <row r="74" spans="2:8" x14ac:dyDescent="0.25">
      <c r="B74" s="54"/>
      <c r="C74" s="147"/>
      <c r="D74" s="325"/>
      <c r="E74" s="325"/>
      <c r="F74" s="612"/>
      <c r="G74" s="612"/>
      <c r="H74" s="613"/>
    </row>
    <row r="75" spans="2:8" x14ac:dyDescent="0.25">
      <c r="B75" s="54"/>
      <c r="C75" s="147"/>
      <c r="D75" s="325"/>
      <c r="E75" s="325"/>
      <c r="F75" s="612"/>
      <c r="G75" s="612"/>
      <c r="H75" s="613"/>
    </row>
    <row r="76" spans="2:8" x14ac:dyDescent="0.25">
      <c r="B76" s="54"/>
      <c r="C76" s="147"/>
      <c r="D76" s="325"/>
      <c r="E76" s="325"/>
      <c r="F76" s="612"/>
      <c r="G76" s="612"/>
      <c r="H76" s="613"/>
    </row>
    <row r="77" spans="2:8" x14ac:dyDescent="0.25">
      <c r="B77" s="54"/>
      <c r="C77" s="147"/>
      <c r="D77" s="325"/>
      <c r="E77" s="325"/>
      <c r="F77" s="612"/>
      <c r="G77" s="612"/>
      <c r="H77" s="613"/>
    </row>
    <row r="78" spans="2:8" x14ac:dyDescent="0.25">
      <c r="B78" s="54"/>
      <c r="C78" s="147"/>
      <c r="D78" s="325"/>
      <c r="E78" s="325"/>
      <c r="F78" s="612"/>
      <c r="G78" s="612"/>
      <c r="H78" s="613"/>
    </row>
    <row r="79" spans="2:8" x14ac:dyDescent="0.25">
      <c r="B79" s="54"/>
      <c r="C79" s="147"/>
      <c r="D79" s="325"/>
      <c r="E79" s="325"/>
      <c r="F79" s="612"/>
      <c r="G79" s="612"/>
      <c r="H79" s="613"/>
    </row>
    <row r="80" spans="2:8" x14ac:dyDescent="0.25">
      <c r="B80" s="54"/>
      <c r="C80" s="147"/>
      <c r="D80" s="325"/>
      <c r="E80" s="325"/>
      <c r="F80" s="612"/>
      <c r="G80" s="612"/>
      <c r="H80" s="613"/>
    </row>
    <row r="81" spans="2:8" x14ac:dyDescent="0.25">
      <c r="B81" s="54"/>
      <c r="C81" s="147"/>
      <c r="D81" s="325"/>
      <c r="E81" s="325"/>
      <c r="F81" s="612"/>
      <c r="G81" s="612"/>
      <c r="H81" s="613"/>
    </row>
    <row r="82" spans="2:8" x14ac:dyDescent="0.25">
      <c r="B82" s="54"/>
      <c r="C82" s="147"/>
      <c r="D82" s="325"/>
      <c r="E82" s="325"/>
      <c r="F82" s="612"/>
      <c r="G82" s="612"/>
      <c r="H82" s="613"/>
    </row>
    <row r="83" spans="2:8" x14ac:dyDescent="0.25">
      <c r="B83" s="54"/>
      <c r="C83" s="147"/>
      <c r="D83" s="325"/>
      <c r="E83" s="325"/>
      <c r="F83" s="612"/>
      <c r="G83" s="612"/>
      <c r="H83" s="613"/>
    </row>
    <row r="84" spans="2:8" x14ac:dyDescent="0.25">
      <c r="B84" s="54"/>
      <c r="C84" s="147"/>
      <c r="D84" s="325"/>
      <c r="E84" s="325"/>
      <c r="F84" s="612"/>
      <c r="G84" s="612"/>
      <c r="H84" s="613"/>
    </row>
    <row r="85" spans="2:8" x14ac:dyDescent="0.25">
      <c r="B85" s="54"/>
      <c r="C85" s="147"/>
      <c r="D85" s="325"/>
      <c r="E85" s="325"/>
      <c r="F85" s="612"/>
      <c r="G85" s="612"/>
      <c r="H85" s="613"/>
    </row>
    <row r="86" spans="2:8" x14ac:dyDescent="0.25">
      <c r="B86" s="54"/>
      <c r="C86" s="147"/>
      <c r="D86" s="325"/>
      <c r="E86" s="325"/>
      <c r="F86" s="612"/>
      <c r="G86" s="612"/>
      <c r="H86" s="613"/>
    </row>
    <row r="87" spans="2:8" x14ac:dyDescent="0.25">
      <c r="B87" s="54"/>
      <c r="C87" s="147"/>
      <c r="D87" s="325"/>
      <c r="E87" s="325"/>
      <c r="F87" s="612"/>
      <c r="G87" s="612"/>
      <c r="H87" s="613"/>
    </row>
    <row r="88" spans="2:8" x14ac:dyDescent="0.25">
      <c r="B88" s="54"/>
      <c r="C88" s="147"/>
      <c r="D88" s="325"/>
      <c r="E88" s="325"/>
      <c r="F88" s="612"/>
      <c r="G88" s="612"/>
      <c r="H88" s="613"/>
    </row>
    <row r="89" spans="2:8" x14ac:dyDescent="0.25">
      <c r="B89" s="54"/>
      <c r="C89" s="147"/>
      <c r="D89" s="325"/>
      <c r="E89" s="325"/>
      <c r="F89" s="612"/>
      <c r="G89" s="612"/>
      <c r="H89" s="613"/>
    </row>
    <row r="90" spans="2:8" x14ac:dyDescent="0.25">
      <c r="B90" s="54"/>
      <c r="C90" s="147"/>
      <c r="D90" s="325"/>
      <c r="E90" s="325"/>
      <c r="F90" s="612"/>
      <c r="G90" s="612"/>
      <c r="H90" s="613"/>
    </row>
    <row r="91" spans="2:8" x14ac:dyDescent="0.25">
      <c r="B91" s="54"/>
      <c r="C91" s="147"/>
      <c r="D91" s="325"/>
      <c r="E91" s="325"/>
      <c r="F91" s="612"/>
      <c r="G91" s="612"/>
      <c r="H91" s="613"/>
    </row>
    <row r="92" spans="2:8" x14ac:dyDescent="0.25">
      <c r="B92" s="54"/>
      <c r="C92" s="147"/>
      <c r="D92" s="325"/>
      <c r="E92" s="325"/>
      <c r="F92" s="612"/>
      <c r="G92" s="612"/>
      <c r="H92" s="613"/>
    </row>
    <row r="93" spans="2:8" x14ac:dyDescent="0.25">
      <c r="B93" s="54"/>
      <c r="C93" s="147"/>
      <c r="D93" s="325"/>
      <c r="E93" s="325"/>
      <c r="F93" s="612"/>
      <c r="G93" s="612"/>
      <c r="H93" s="613"/>
    </row>
    <row r="94" spans="2:8" x14ac:dyDescent="0.25">
      <c r="B94" s="54"/>
      <c r="C94" s="147"/>
      <c r="D94" s="325"/>
      <c r="E94" s="325"/>
      <c r="F94" s="612"/>
      <c r="G94" s="612"/>
      <c r="H94" s="613"/>
    </row>
    <row r="95" spans="2:8" x14ac:dyDescent="0.25">
      <c r="B95" s="54"/>
      <c r="C95" s="147"/>
      <c r="D95" s="325"/>
      <c r="E95" s="325"/>
      <c r="F95" s="612"/>
      <c r="G95" s="612"/>
      <c r="H95" s="613"/>
    </row>
    <row r="96" spans="2:8" x14ac:dyDescent="0.25">
      <c r="B96" s="54"/>
      <c r="C96" s="147"/>
      <c r="D96" s="325"/>
      <c r="E96" s="325"/>
      <c r="F96" s="612"/>
      <c r="G96" s="612"/>
      <c r="H96" s="613"/>
    </row>
    <row r="97" spans="2:8" x14ac:dyDescent="0.25">
      <c r="B97" s="54"/>
      <c r="C97" s="147"/>
      <c r="D97" s="325"/>
      <c r="E97" s="325"/>
      <c r="F97" s="612"/>
      <c r="G97" s="612"/>
      <c r="H97" s="613"/>
    </row>
    <row r="98" spans="2:8" x14ac:dyDescent="0.25">
      <c r="B98" s="54"/>
      <c r="C98" s="147"/>
      <c r="D98" s="325"/>
      <c r="E98" s="325"/>
      <c r="F98" s="612"/>
      <c r="G98" s="612"/>
      <c r="H98" s="613"/>
    </row>
    <row r="99" spans="2:8" x14ac:dyDescent="0.25">
      <c r="B99" s="54"/>
      <c r="C99" s="147"/>
      <c r="D99" s="325"/>
      <c r="E99" s="325"/>
      <c r="F99" s="612"/>
      <c r="G99" s="612"/>
      <c r="H99" s="613"/>
    </row>
    <row r="100" spans="2:8" ht="15.75" thickBot="1" x14ac:dyDescent="0.3">
      <c r="B100" s="60"/>
      <c r="C100" s="148"/>
      <c r="D100" s="329"/>
      <c r="E100" s="329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8:E37" xr:uid="{00000000-0002-0000-2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3">
    <tabColor theme="1"/>
    <pageSetUpPr fitToPage="1"/>
  </sheetPr>
  <dimension ref="B1:BF101"/>
  <sheetViews>
    <sheetView showGridLines="0" topLeftCell="D20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43579</v>
      </c>
      <c r="N5" s="567" t="str">
        <f ca="1">"Oil Sales for "&amp;TEXT(L5,"MM-DD-YY")</f>
        <v>Oil Sales for 04-24-19</v>
      </c>
      <c r="O5" s="568"/>
      <c r="P5" s="96">
        <f>SUM(AC14:AC37)</f>
        <v>798.2</v>
      </c>
      <c r="Q5" s="10"/>
      <c r="R5" s="610" t="str">
        <f ca="1">"Flare Total For "&amp;TEXT(L5,"MM-DD-YY")</f>
        <v>Flare Total For 04-24-19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847</v>
      </c>
      <c r="M6" s="10"/>
      <c r="N6" s="571" t="str">
        <f ca="1">"Gas Sales for "&amp;TEXT(L5,"MM-DD-YY")</f>
        <v>Gas Sales for 04-24-19</v>
      </c>
      <c r="O6" s="572"/>
      <c r="P6" s="132">
        <v>4997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1445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15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18" t="s">
        <v>3</v>
      </c>
      <c r="F11" s="318" t="s">
        <v>31</v>
      </c>
      <c r="G11" s="318" t="s">
        <v>32</v>
      </c>
      <c r="H11" s="31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18" t="s">
        <v>40</v>
      </c>
      <c r="N11" s="319" t="s">
        <v>42</v>
      </c>
      <c r="O11" s="38" t="s">
        <v>2</v>
      </c>
      <c r="P11" s="318" t="s">
        <v>6</v>
      </c>
      <c r="Q11" s="31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18" t="s">
        <v>6</v>
      </c>
      <c r="AD11" s="318" t="s">
        <v>102</v>
      </c>
      <c r="AE11" s="318" t="s">
        <v>50</v>
      </c>
      <c r="AF11" s="31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914</v>
      </c>
      <c r="E14" s="196">
        <v>44</v>
      </c>
      <c r="F14" s="196">
        <v>1.8</v>
      </c>
      <c r="G14" s="197">
        <v>284</v>
      </c>
      <c r="H14" s="204">
        <v>210</v>
      </c>
      <c r="I14" s="322"/>
      <c r="J14" s="160"/>
      <c r="K14" s="65"/>
      <c r="L14" s="49"/>
      <c r="M14" s="316"/>
      <c r="N14" s="52"/>
      <c r="O14" s="54">
        <v>5103</v>
      </c>
      <c r="P14" s="316">
        <v>36</v>
      </c>
      <c r="Q14" s="321">
        <v>67</v>
      </c>
      <c r="R14" s="21">
        <f>P14</f>
        <v>36</v>
      </c>
      <c r="S14" s="22">
        <f>Q14</f>
        <v>67</v>
      </c>
      <c r="T14" s="61"/>
      <c r="U14" s="61"/>
      <c r="V14" s="61"/>
      <c r="W14" s="112">
        <f ca="1">INDEX('Daily Totals'!$1:$1048576,MATCH(L5,'Daily Totals'!B:B)-1,17)</f>
        <v>155414</v>
      </c>
      <c r="X14" s="113">
        <f ca="1">IFERROR(('Main Tab'!$D$10-W14)/'Main Tab'!$D$10,1)</f>
        <v>0.12496058736092969</v>
      </c>
      <c r="Y14" s="218"/>
      <c r="Z14" s="220">
        <v>5</v>
      </c>
      <c r="AA14" s="49">
        <v>8029201</v>
      </c>
      <c r="AB14" s="49" t="s">
        <v>170</v>
      </c>
      <c r="AC14" s="316">
        <v>196.73</v>
      </c>
      <c r="AD14" s="104" t="s">
        <v>171</v>
      </c>
      <c r="AE14" s="106">
        <v>45.5</v>
      </c>
      <c r="AF14" s="108">
        <v>1E-3</v>
      </c>
      <c r="AI14" s="83">
        <f ca="1">$L$5+B14</f>
        <v>43579.291666666664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36</v>
      </c>
      <c r="AQ14" s="81">
        <f t="shared" si="0"/>
        <v>67</v>
      </c>
      <c r="AR14" s="81">
        <f t="shared" ref="AR14:AR37" si="1">IF(O14="","",O14)</f>
        <v>5103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284</v>
      </c>
      <c r="AX14" s="81">
        <f t="shared" si="3"/>
        <v>210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914</v>
      </c>
      <c r="BC14" s="81">
        <f t="shared" ref="BC14:BC37" si="5">IF(H14="","",H14)</f>
        <v>210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8029201 196.73 bbls sold</v>
      </c>
    </row>
    <row r="15" spans="2:58" x14ac:dyDescent="0.25">
      <c r="B15" s="189">
        <f ca="1">+B14+$L$5+TIME(1,0,0)</f>
        <v>43579.333333333328</v>
      </c>
      <c r="C15" s="205"/>
      <c r="D15" s="321">
        <v>916</v>
      </c>
      <c r="E15" s="321">
        <v>44</v>
      </c>
      <c r="F15" s="321">
        <v>1.8</v>
      </c>
      <c r="G15" s="51">
        <v>276</v>
      </c>
      <c r="H15" s="206">
        <v>208</v>
      </c>
      <c r="I15" s="322"/>
      <c r="J15" s="160"/>
      <c r="K15" s="65"/>
      <c r="L15" s="49"/>
      <c r="M15" s="316"/>
      <c r="N15" s="52"/>
      <c r="O15" s="54">
        <v>4824</v>
      </c>
      <c r="P15" s="316">
        <v>34</v>
      </c>
      <c r="Q15" s="52">
        <v>64</v>
      </c>
      <c r="R15" s="23">
        <f>P15+R14</f>
        <v>70</v>
      </c>
      <c r="S15" s="24">
        <f>Q15+S14</f>
        <v>131</v>
      </c>
      <c r="T15" s="62"/>
      <c r="U15" s="62"/>
      <c r="V15" s="62"/>
      <c r="W15" s="114">
        <f t="shared" ref="W15:W37" ca="1" si="6">W14-Q15</f>
        <v>155350</v>
      </c>
      <c r="X15" s="115">
        <f ca="1">IFERROR(('Main Tab'!$D$10-W15)/'Main Tab'!$D$10,1)</f>
        <v>0.12532093148957255</v>
      </c>
      <c r="Y15" s="110"/>
      <c r="Z15" s="221">
        <v>5</v>
      </c>
      <c r="AA15" s="49"/>
      <c r="AB15" s="49"/>
      <c r="AC15" s="316"/>
      <c r="AD15" s="104"/>
      <c r="AE15" s="106"/>
      <c r="AF15" s="108"/>
      <c r="AI15" s="83">
        <f ca="1">B15</f>
        <v>43579.333333333328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34</v>
      </c>
      <c r="AQ15" s="81">
        <f t="shared" si="0"/>
        <v>64</v>
      </c>
      <c r="AR15" s="81">
        <f t="shared" si="1"/>
        <v>4824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276</v>
      </c>
      <c r="AX15" s="81">
        <f t="shared" si="3"/>
        <v>208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916</v>
      </c>
      <c r="BC15" s="81">
        <f t="shared" si="5"/>
        <v>208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189">
        <f ca="1">+B15+TIME(1,0,0)</f>
        <v>43579.374999999993</v>
      </c>
      <c r="C16" s="205"/>
      <c r="D16" s="321">
        <v>931</v>
      </c>
      <c r="E16" s="321">
        <v>44</v>
      </c>
      <c r="F16" s="321">
        <v>1.8</v>
      </c>
      <c r="G16" s="51">
        <v>263</v>
      </c>
      <c r="H16" s="206">
        <v>208</v>
      </c>
      <c r="I16" s="322"/>
      <c r="J16" s="160"/>
      <c r="K16" s="65"/>
      <c r="L16" s="49"/>
      <c r="M16" s="316"/>
      <c r="N16" s="52"/>
      <c r="O16" s="54">
        <v>4686</v>
      </c>
      <c r="P16" s="316">
        <v>36</v>
      </c>
      <c r="Q16" s="52">
        <v>62</v>
      </c>
      <c r="R16" s="23">
        <f t="shared" ref="R16:S31" si="13">P16+R15</f>
        <v>106</v>
      </c>
      <c r="S16" s="24">
        <f t="shared" si="13"/>
        <v>193</v>
      </c>
      <c r="T16" s="62"/>
      <c r="U16" s="62"/>
      <c r="V16" s="62"/>
      <c r="W16" s="114">
        <f t="shared" ca="1" si="6"/>
        <v>155288</v>
      </c>
      <c r="X16" s="115">
        <f ca="1">IFERROR(('Main Tab'!$D$10-W16)/'Main Tab'!$D$10,1)</f>
        <v>0.1256700148641953</v>
      </c>
      <c r="Y16" s="110"/>
      <c r="Z16" s="221">
        <v>5</v>
      </c>
      <c r="AA16" s="49"/>
      <c r="AB16" s="49"/>
      <c r="AC16" s="316"/>
      <c r="AD16" s="104"/>
      <c r="AE16" s="106"/>
      <c r="AF16" s="108"/>
      <c r="AI16" s="83">
        <f ca="1">B16</f>
        <v>43579.374999999993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36</v>
      </c>
      <c r="AQ16" s="81">
        <f t="shared" si="0"/>
        <v>62</v>
      </c>
      <c r="AR16" s="81">
        <f t="shared" si="1"/>
        <v>4686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263</v>
      </c>
      <c r="AX16" s="81">
        <f t="shared" si="3"/>
        <v>208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931</v>
      </c>
      <c r="BC16" s="81">
        <f t="shared" si="5"/>
        <v>208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43579.416666666657</v>
      </c>
      <c r="C17" s="205"/>
      <c r="D17" s="321">
        <v>914</v>
      </c>
      <c r="E17" s="321">
        <v>44</v>
      </c>
      <c r="F17" s="321">
        <v>1.8</v>
      </c>
      <c r="G17" s="51">
        <v>268</v>
      </c>
      <c r="H17" s="206">
        <v>206</v>
      </c>
      <c r="I17" s="322"/>
      <c r="J17" s="160"/>
      <c r="K17" s="65"/>
      <c r="L17" s="49"/>
      <c r="M17" s="316"/>
      <c r="N17" s="52"/>
      <c r="O17" s="54">
        <v>4913</v>
      </c>
      <c r="P17" s="316">
        <v>40</v>
      </c>
      <c r="Q17" s="52">
        <v>65</v>
      </c>
      <c r="R17" s="23">
        <f t="shared" si="13"/>
        <v>146</v>
      </c>
      <c r="S17" s="24">
        <f>Q17+S16</f>
        <v>258</v>
      </c>
      <c r="T17" s="62"/>
      <c r="U17" s="172"/>
      <c r="V17" s="62"/>
      <c r="W17" s="114">
        <f t="shared" ca="1" si="6"/>
        <v>155223</v>
      </c>
      <c r="X17" s="115">
        <f ca="1">IFERROR(('Main Tab'!$D$10-W17)/'Main Tab'!$D$10,1)</f>
        <v>0.12603598936984819</v>
      </c>
      <c r="Y17" s="110"/>
      <c r="Z17" s="221">
        <v>5</v>
      </c>
      <c r="AA17" s="49"/>
      <c r="AB17" s="49"/>
      <c r="AC17" s="316"/>
      <c r="AD17" s="104"/>
      <c r="AE17" s="106"/>
      <c r="AF17" s="108"/>
      <c r="AI17" s="83">
        <f t="shared" ref="AI17:AI37" ca="1" si="15">B17</f>
        <v>43579.416666666657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40</v>
      </c>
      <c r="AQ17" s="81">
        <f t="shared" si="0"/>
        <v>65</v>
      </c>
      <c r="AR17" s="81">
        <f t="shared" si="1"/>
        <v>4913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268</v>
      </c>
      <c r="AX17" s="81">
        <f t="shared" si="3"/>
        <v>206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914</v>
      </c>
      <c r="BC17" s="81">
        <f t="shared" si="5"/>
        <v>206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43579.458333333321</v>
      </c>
      <c r="C18" s="205"/>
      <c r="D18" s="321">
        <v>907</v>
      </c>
      <c r="E18" s="51">
        <v>44</v>
      </c>
      <c r="F18" s="321">
        <v>1.8</v>
      </c>
      <c r="G18" s="51">
        <v>263</v>
      </c>
      <c r="H18" s="206">
        <v>207</v>
      </c>
      <c r="I18" s="322"/>
      <c r="J18" s="160"/>
      <c r="K18" s="65"/>
      <c r="L18" s="49"/>
      <c r="M18" s="316"/>
      <c r="N18" s="52"/>
      <c r="O18" s="54">
        <v>5001</v>
      </c>
      <c r="P18" s="316">
        <v>34</v>
      </c>
      <c r="Q18" s="52">
        <v>63</v>
      </c>
      <c r="R18" s="23">
        <f t="shared" si="13"/>
        <v>180</v>
      </c>
      <c r="S18" s="24">
        <f t="shared" si="13"/>
        <v>321</v>
      </c>
      <c r="T18" s="62"/>
      <c r="U18" s="62"/>
      <c r="V18" s="62"/>
      <c r="W18" s="114">
        <f t="shared" ca="1" si="6"/>
        <v>155160</v>
      </c>
      <c r="X18" s="115">
        <f ca="1">IFERROR(('Main Tab'!$D$10-W18)/'Main Tab'!$D$10,1)</f>
        <v>0.12639070312148101</v>
      </c>
      <c r="Y18" s="110"/>
      <c r="Z18" s="221">
        <v>5</v>
      </c>
      <c r="AA18" s="49"/>
      <c r="AB18" s="49"/>
      <c r="AC18" s="316"/>
      <c r="AD18" s="104"/>
      <c r="AE18" s="106"/>
      <c r="AF18" s="108"/>
      <c r="AI18" s="83">
        <f t="shared" ca="1" si="15"/>
        <v>43579.458333333321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34</v>
      </c>
      <c r="AQ18" s="81">
        <f t="shared" si="0"/>
        <v>63</v>
      </c>
      <c r="AR18" s="81">
        <f t="shared" si="1"/>
        <v>5001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263</v>
      </c>
      <c r="AX18" s="81">
        <f t="shared" si="3"/>
        <v>207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907</v>
      </c>
      <c r="BC18" s="81">
        <f t="shared" si="5"/>
        <v>207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43579.499999999985</v>
      </c>
      <c r="C19" s="205"/>
      <c r="D19" s="321">
        <v>914</v>
      </c>
      <c r="E19" s="51">
        <v>44</v>
      </c>
      <c r="F19" s="321">
        <v>1.8</v>
      </c>
      <c r="G19" s="51">
        <v>235</v>
      </c>
      <c r="H19" s="206">
        <v>206</v>
      </c>
      <c r="I19" s="322"/>
      <c r="J19" s="160"/>
      <c r="K19" s="65"/>
      <c r="L19" s="49"/>
      <c r="M19" s="316"/>
      <c r="N19" s="52"/>
      <c r="O19" s="54">
        <v>4431</v>
      </c>
      <c r="P19" s="316">
        <v>36</v>
      </c>
      <c r="Q19" s="52">
        <v>62</v>
      </c>
      <c r="R19" s="23">
        <f t="shared" si="13"/>
        <v>216</v>
      </c>
      <c r="S19" s="24">
        <f t="shared" si="13"/>
        <v>383</v>
      </c>
      <c r="T19" s="62"/>
      <c r="U19" s="62"/>
      <c r="V19" s="62"/>
      <c r="W19" s="114">
        <f t="shared" ca="1" si="6"/>
        <v>155098</v>
      </c>
      <c r="X19" s="115">
        <f ca="1">IFERROR(('Main Tab'!$D$10-W19)/'Main Tab'!$D$10,1)</f>
        <v>0.12673978649610379</v>
      </c>
      <c r="Y19" s="110"/>
      <c r="Z19" s="221">
        <v>5</v>
      </c>
      <c r="AA19" s="49"/>
      <c r="AB19" s="49"/>
      <c r="AC19" s="316"/>
      <c r="AD19" s="104"/>
      <c r="AE19" s="106"/>
      <c r="AF19" s="108"/>
      <c r="AI19" s="83">
        <f t="shared" ca="1" si="15"/>
        <v>43579.499999999985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36</v>
      </c>
      <c r="AQ19" s="81">
        <f t="shared" si="0"/>
        <v>62</v>
      </c>
      <c r="AR19" s="81">
        <f t="shared" si="1"/>
        <v>4431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235</v>
      </c>
      <c r="AX19" s="81">
        <f t="shared" si="3"/>
        <v>206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914</v>
      </c>
      <c r="BC19" s="81">
        <f t="shared" si="5"/>
        <v>206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43579.54166666665</v>
      </c>
      <c r="C20" s="205"/>
      <c r="D20" s="321">
        <v>910</v>
      </c>
      <c r="E20" s="51">
        <v>44</v>
      </c>
      <c r="F20" s="321">
        <v>1.8</v>
      </c>
      <c r="G20" s="51">
        <v>228</v>
      </c>
      <c r="H20" s="206">
        <v>205</v>
      </c>
      <c r="I20" s="322"/>
      <c r="J20" s="160"/>
      <c r="K20" s="65"/>
      <c r="L20" s="49"/>
      <c r="M20" s="316"/>
      <c r="N20" s="52"/>
      <c r="O20" s="54">
        <v>4498</v>
      </c>
      <c r="P20" s="316">
        <v>34</v>
      </c>
      <c r="Q20" s="52">
        <v>65</v>
      </c>
      <c r="R20" s="23">
        <f t="shared" si="13"/>
        <v>250</v>
      </c>
      <c r="S20" s="24">
        <f t="shared" si="13"/>
        <v>448</v>
      </c>
      <c r="T20" s="62"/>
      <c r="U20" s="62"/>
      <c r="V20" s="62"/>
      <c r="W20" s="114">
        <f t="shared" ca="1" si="6"/>
        <v>155033</v>
      </c>
      <c r="X20" s="115">
        <f ca="1">IFERROR(('Main Tab'!$D$10-W20)/'Main Tab'!$D$10,1)</f>
        <v>0.12710576100175669</v>
      </c>
      <c r="Y20" s="110"/>
      <c r="Z20" s="221">
        <v>5</v>
      </c>
      <c r="AA20" s="49"/>
      <c r="AB20" s="49"/>
      <c r="AC20" s="316"/>
      <c r="AD20" s="104"/>
      <c r="AE20" s="106"/>
      <c r="AF20" s="108"/>
      <c r="AI20" s="83">
        <f t="shared" ca="1" si="15"/>
        <v>43579.54166666665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34</v>
      </c>
      <c r="AQ20" s="81">
        <f t="shared" si="0"/>
        <v>65</v>
      </c>
      <c r="AR20" s="81">
        <f t="shared" si="1"/>
        <v>4498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228</v>
      </c>
      <c r="AX20" s="81">
        <f t="shared" si="3"/>
        <v>205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910</v>
      </c>
      <c r="BC20" s="81">
        <f t="shared" si="5"/>
        <v>205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43579.583333333314</v>
      </c>
      <c r="C21" s="205"/>
      <c r="D21" s="321">
        <v>905</v>
      </c>
      <c r="E21" s="51">
        <v>44</v>
      </c>
      <c r="F21" s="321">
        <v>1.8</v>
      </c>
      <c r="G21" s="51">
        <v>239</v>
      </c>
      <c r="H21" s="206">
        <v>207</v>
      </c>
      <c r="I21" s="322"/>
      <c r="J21" s="160"/>
      <c r="K21" s="65"/>
      <c r="L21" s="49"/>
      <c r="M21" s="316"/>
      <c r="N21" s="52"/>
      <c r="O21" s="54">
        <v>4586</v>
      </c>
      <c r="P21" s="316">
        <v>38</v>
      </c>
      <c r="Q21" s="52">
        <v>63</v>
      </c>
      <c r="R21" s="23">
        <f t="shared" si="13"/>
        <v>288</v>
      </c>
      <c r="S21" s="24">
        <f t="shared" si="13"/>
        <v>511</v>
      </c>
      <c r="T21" s="62"/>
      <c r="U21" s="62"/>
      <c r="V21" s="62"/>
      <c r="W21" s="114">
        <f t="shared" ca="1" si="6"/>
        <v>154970</v>
      </c>
      <c r="X21" s="115">
        <f ca="1">IFERROR(('Main Tab'!$D$10-W21)/'Main Tab'!$D$10,1)</f>
        <v>0.12746047475338948</v>
      </c>
      <c r="Y21" s="110"/>
      <c r="Z21" s="221">
        <v>5</v>
      </c>
      <c r="AA21" s="49"/>
      <c r="AB21" s="49"/>
      <c r="AC21" s="316"/>
      <c r="AD21" s="104"/>
      <c r="AE21" s="106"/>
      <c r="AF21" s="108"/>
      <c r="AI21" s="83">
        <f t="shared" ca="1" si="15"/>
        <v>43579.583333333314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38</v>
      </c>
      <c r="AQ21" s="81">
        <f t="shared" si="0"/>
        <v>63</v>
      </c>
      <c r="AR21" s="81">
        <f t="shared" si="1"/>
        <v>4586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239</v>
      </c>
      <c r="AX21" s="81">
        <f t="shared" si="3"/>
        <v>207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905</v>
      </c>
      <c r="BC21" s="81">
        <f t="shared" si="5"/>
        <v>207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43579.624999999978</v>
      </c>
      <c r="C22" s="205"/>
      <c r="D22" s="321">
        <v>902</v>
      </c>
      <c r="E22" s="51">
        <v>44</v>
      </c>
      <c r="F22" s="321">
        <v>1.8</v>
      </c>
      <c r="G22" s="51">
        <v>241</v>
      </c>
      <c r="H22" s="206">
        <v>206</v>
      </c>
      <c r="I22" s="322"/>
      <c r="J22" s="160"/>
      <c r="K22" s="65"/>
      <c r="L22" s="49"/>
      <c r="M22" s="316"/>
      <c r="N22" s="52"/>
      <c r="O22" s="54">
        <v>4672</v>
      </c>
      <c r="P22" s="316">
        <v>36</v>
      </c>
      <c r="Q22" s="52">
        <v>60</v>
      </c>
      <c r="R22" s="23">
        <f t="shared" si="13"/>
        <v>324</v>
      </c>
      <c r="S22" s="24">
        <f t="shared" si="13"/>
        <v>571</v>
      </c>
      <c r="T22" s="62"/>
      <c r="U22" s="62"/>
      <c r="V22" s="62"/>
      <c r="W22" s="114">
        <f t="shared" ca="1" si="6"/>
        <v>154910</v>
      </c>
      <c r="X22" s="115">
        <f ca="1">IFERROR(('Main Tab'!$D$10-W22)/'Main Tab'!$D$10,1)</f>
        <v>0.12779829737399218</v>
      </c>
      <c r="Y22" s="110"/>
      <c r="Z22" s="221">
        <v>5</v>
      </c>
      <c r="AA22" s="49"/>
      <c r="AB22" s="49"/>
      <c r="AC22" s="316"/>
      <c r="AD22" s="104"/>
      <c r="AE22" s="106"/>
      <c r="AF22" s="108"/>
      <c r="AI22" s="83">
        <f t="shared" ca="1" si="15"/>
        <v>43579.624999999978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36</v>
      </c>
      <c r="AQ22" s="81">
        <f t="shared" si="0"/>
        <v>60</v>
      </c>
      <c r="AR22" s="81">
        <f t="shared" si="1"/>
        <v>4672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241</v>
      </c>
      <c r="AX22" s="81">
        <f t="shared" si="3"/>
        <v>206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902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43579.666666666642</v>
      </c>
      <c r="C23" s="205"/>
      <c r="D23" s="321">
        <v>924</v>
      </c>
      <c r="E23" s="51">
        <v>44</v>
      </c>
      <c r="F23" s="321">
        <v>1.8</v>
      </c>
      <c r="G23" s="51">
        <v>244</v>
      </c>
      <c r="H23" s="206">
        <v>206</v>
      </c>
      <c r="I23" s="322"/>
      <c r="J23" s="160"/>
      <c r="K23" s="65"/>
      <c r="L23" s="49"/>
      <c r="M23" s="316"/>
      <c r="N23" s="52"/>
      <c r="O23" s="54">
        <v>4720</v>
      </c>
      <c r="P23" s="316">
        <v>36</v>
      </c>
      <c r="Q23" s="52">
        <v>63</v>
      </c>
      <c r="R23" s="23">
        <f t="shared" si="13"/>
        <v>360</v>
      </c>
      <c r="S23" s="24">
        <f t="shared" si="13"/>
        <v>634</v>
      </c>
      <c r="T23" s="62"/>
      <c r="U23" s="62"/>
      <c r="V23" s="62"/>
      <c r="W23" s="114">
        <f t="shared" ca="1" si="6"/>
        <v>154847</v>
      </c>
      <c r="X23" s="115">
        <f ca="1">IFERROR(('Main Tab'!$D$10-W23)/'Main Tab'!$D$10,1)</f>
        <v>0.12815301112562497</v>
      </c>
      <c r="Y23" s="110"/>
      <c r="Z23" s="221">
        <v>5</v>
      </c>
      <c r="AA23" s="49"/>
      <c r="AB23" s="49"/>
      <c r="AC23" s="316"/>
      <c r="AD23" s="104"/>
      <c r="AE23" s="106"/>
      <c r="AF23" s="108"/>
      <c r="AI23" s="83">
        <f t="shared" ca="1" si="15"/>
        <v>43579.666666666642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36</v>
      </c>
      <c r="AQ23" s="81">
        <f t="shared" si="0"/>
        <v>63</v>
      </c>
      <c r="AR23" s="81">
        <f t="shared" si="1"/>
        <v>4720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244</v>
      </c>
      <c r="AX23" s="81">
        <f t="shared" si="3"/>
        <v>206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924</v>
      </c>
      <c r="BC23" s="81">
        <f t="shared" si="5"/>
        <v>206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43579.708333333307</v>
      </c>
      <c r="C24" s="205"/>
      <c r="D24" s="321">
        <v>912</v>
      </c>
      <c r="E24" s="51">
        <v>44</v>
      </c>
      <c r="F24" s="321">
        <v>1.8</v>
      </c>
      <c r="G24" s="51">
        <v>230</v>
      </c>
      <c r="H24" s="206">
        <v>205</v>
      </c>
      <c r="I24" s="322"/>
      <c r="J24" s="160"/>
      <c r="K24" s="65"/>
      <c r="L24" s="49"/>
      <c r="M24" s="316"/>
      <c r="N24" s="52"/>
      <c r="O24" s="54">
        <v>4587</v>
      </c>
      <c r="P24" s="316">
        <v>38</v>
      </c>
      <c r="Q24" s="52">
        <v>60</v>
      </c>
      <c r="R24" s="23">
        <f t="shared" si="13"/>
        <v>398</v>
      </c>
      <c r="S24" s="24">
        <f t="shared" si="13"/>
        <v>694</v>
      </c>
      <c r="T24" s="62"/>
      <c r="U24" s="62"/>
      <c r="V24" s="62"/>
      <c r="W24" s="114">
        <f t="shared" ca="1" si="6"/>
        <v>154787</v>
      </c>
      <c r="X24" s="115">
        <f ca="1">IFERROR(('Main Tab'!$D$10-W24)/'Main Tab'!$D$10,1)</f>
        <v>0.12849083374622763</v>
      </c>
      <c r="Y24" s="110"/>
      <c r="Z24" s="221">
        <v>5</v>
      </c>
      <c r="AA24" s="49"/>
      <c r="AB24" s="49"/>
      <c r="AC24" s="316"/>
      <c r="AD24" s="104"/>
      <c r="AE24" s="106"/>
      <c r="AF24" s="108"/>
      <c r="AI24" s="83">
        <f t="shared" ca="1" si="15"/>
        <v>43579.708333333307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38</v>
      </c>
      <c r="AQ24" s="81">
        <f t="shared" si="0"/>
        <v>60</v>
      </c>
      <c r="AR24" s="81">
        <f t="shared" si="1"/>
        <v>4587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230</v>
      </c>
      <c r="AX24" s="81">
        <f t="shared" si="3"/>
        <v>205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912</v>
      </c>
      <c r="BC24" s="81">
        <f t="shared" si="5"/>
        <v>205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43579.749999999971</v>
      </c>
      <c r="C25" s="205"/>
      <c r="D25" s="321">
        <v>893</v>
      </c>
      <c r="E25" s="51">
        <v>44</v>
      </c>
      <c r="F25" s="321">
        <v>1.8</v>
      </c>
      <c r="G25" s="51">
        <v>236</v>
      </c>
      <c r="H25" s="206">
        <v>205</v>
      </c>
      <c r="I25" s="322"/>
      <c r="J25" s="160"/>
      <c r="K25" s="65"/>
      <c r="L25" s="49"/>
      <c r="M25" s="316"/>
      <c r="N25" s="52"/>
      <c r="O25" s="54">
        <v>4633</v>
      </c>
      <c r="P25" s="316">
        <v>36</v>
      </c>
      <c r="Q25" s="52">
        <v>70</v>
      </c>
      <c r="R25" s="23">
        <f t="shared" si="13"/>
        <v>434</v>
      </c>
      <c r="S25" s="24">
        <f t="shared" si="13"/>
        <v>764</v>
      </c>
      <c r="T25" s="62"/>
      <c r="U25" s="62"/>
      <c r="V25" s="62"/>
      <c r="W25" s="114">
        <f t="shared" ca="1" si="6"/>
        <v>154717</v>
      </c>
      <c r="X25" s="115">
        <f ca="1">IFERROR(('Main Tab'!$D$10-W25)/'Main Tab'!$D$10,1)</f>
        <v>0.12888496013693077</v>
      </c>
      <c r="Y25" s="110"/>
      <c r="Z25" s="221">
        <v>5</v>
      </c>
      <c r="AA25" s="49">
        <v>802940</v>
      </c>
      <c r="AB25" s="49" t="s">
        <v>170</v>
      </c>
      <c r="AC25" s="316">
        <v>196.73</v>
      </c>
      <c r="AD25" s="104" t="s">
        <v>171</v>
      </c>
      <c r="AE25" s="106">
        <v>48</v>
      </c>
      <c r="AF25" s="108">
        <v>2E-3</v>
      </c>
      <c r="AI25" s="83">
        <f t="shared" ca="1" si="15"/>
        <v>43579.749999999971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36</v>
      </c>
      <c r="AQ25" s="81">
        <f t="shared" si="0"/>
        <v>70</v>
      </c>
      <c r="AR25" s="81">
        <f t="shared" si="1"/>
        <v>4633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236</v>
      </c>
      <c r="AX25" s="81">
        <f t="shared" si="3"/>
        <v>205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893</v>
      </c>
      <c r="BC25" s="81">
        <f t="shared" si="5"/>
        <v>205</v>
      </c>
      <c r="BD25" s="81">
        <f t="shared" si="10"/>
        <v>2E-3</v>
      </c>
      <c r="BE25" s="81">
        <f t="shared" si="11"/>
        <v>48</v>
      </c>
      <c r="BF25" s="84" t="str">
        <f t="shared" si="12"/>
        <v>Ticket No: 802940 196.73 bbls sold</v>
      </c>
    </row>
    <row r="26" spans="2:58" x14ac:dyDescent="0.25">
      <c r="B26" s="189">
        <f t="shared" ca="1" si="14"/>
        <v>43579.791666666635</v>
      </c>
      <c r="C26" s="205"/>
      <c r="D26" s="321">
        <v>891</v>
      </c>
      <c r="E26" s="51">
        <v>44</v>
      </c>
      <c r="F26" s="321">
        <v>1.8</v>
      </c>
      <c r="G26" s="51">
        <v>220</v>
      </c>
      <c r="H26" s="206">
        <v>205</v>
      </c>
      <c r="I26" s="322"/>
      <c r="J26" s="160"/>
      <c r="K26" s="65"/>
      <c r="L26" s="49"/>
      <c r="M26" s="316"/>
      <c r="N26" s="52"/>
      <c r="O26" s="54">
        <v>4412</v>
      </c>
      <c r="P26" s="316">
        <v>38</v>
      </c>
      <c r="Q26" s="52">
        <v>52</v>
      </c>
      <c r="R26" s="23">
        <f t="shared" si="13"/>
        <v>472</v>
      </c>
      <c r="S26" s="24">
        <f t="shared" si="13"/>
        <v>816</v>
      </c>
      <c r="T26" s="62"/>
      <c r="U26" s="62"/>
      <c r="V26" s="62"/>
      <c r="W26" s="114">
        <f t="shared" ca="1" si="6"/>
        <v>154665</v>
      </c>
      <c r="X26" s="115">
        <f ca="1">IFERROR(('Main Tab'!$D$10-W26)/'Main Tab'!$D$10,1)</f>
        <v>0.12917773974145308</v>
      </c>
      <c r="Y26" s="110"/>
      <c r="Z26" s="221">
        <v>5</v>
      </c>
      <c r="AA26" s="49"/>
      <c r="AB26" s="49"/>
      <c r="AC26" s="316"/>
      <c r="AD26" s="104"/>
      <c r="AE26" s="106"/>
      <c r="AF26" s="108"/>
      <c r="AI26" s="83">
        <f t="shared" ca="1" si="15"/>
        <v>43579.791666666635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38</v>
      </c>
      <c r="AQ26" s="81">
        <f t="shared" si="0"/>
        <v>52</v>
      </c>
      <c r="AR26" s="81">
        <f t="shared" si="1"/>
        <v>4412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220</v>
      </c>
      <c r="AX26" s="81">
        <f t="shared" si="3"/>
        <v>205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891</v>
      </c>
      <c r="BC26" s="81">
        <f t="shared" si="5"/>
        <v>205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189">
        <f t="shared" ca="1" si="14"/>
        <v>43579.833333333299</v>
      </c>
      <c r="C27" s="205"/>
      <c r="D27" s="321">
        <v>889</v>
      </c>
      <c r="E27" s="51">
        <v>44</v>
      </c>
      <c r="F27" s="321">
        <v>1.8</v>
      </c>
      <c r="G27" s="51">
        <v>228</v>
      </c>
      <c r="H27" s="206">
        <v>205</v>
      </c>
      <c r="I27" s="322"/>
      <c r="J27" s="160"/>
      <c r="K27" s="65"/>
      <c r="L27" s="49"/>
      <c r="M27" s="316"/>
      <c r="N27" s="52"/>
      <c r="O27" s="54">
        <v>4610</v>
      </c>
      <c r="P27" s="316">
        <v>34</v>
      </c>
      <c r="Q27" s="52">
        <v>54</v>
      </c>
      <c r="R27" s="23">
        <f t="shared" si="13"/>
        <v>506</v>
      </c>
      <c r="S27" s="24">
        <f t="shared" si="13"/>
        <v>870</v>
      </c>
      <c r="T27" s="62"/>
      <c r="U27" s="62"/>
      <c r="V27" s="62"/>
      <c r="W27" s="114">
        <f t="shared" ca="1" si="6"/>
        <v>154611</v>
      </c>
      <c r="X27" s="115">
        <f ca="1">IFERROR(('Main Tab'!$D$10-W27)/'Main Tab'!$D$10,1)</f>
        <v>0.1294817800999955</v>
      </c>
      <c r="Y27" s="110"/>
      <c r="Z27" s="221">
        <v>5</v>
      </c>
      <c r="AA27" s="49"/>
      <c r="AB27" s="49"/>
      <c r="AC27" s="316"/>
      <c r="AD27" s="104"/>
      <c r="AE27" s="106"/>
      <c r="AF27" s="108"/>
      <c r="AI27" s="83">
        <f t="shared" ca="1" si="15"/>
        <v>43579.833333333299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34</v>
      </c>
      <c r="AQ27" s="81">
        <f t="shared" si="0"/>
        <v>54</v>
      </c>
      <c r="AR27" s="81">
        <f t="shared" si="1"/>
        <v>4610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228</v>
      </c>
      <c r="AX27" s="81">
        <f t="shared" si="3"/>
        <v>205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889</v>
      </c>
      <c r="BC27" s="81">
        <f t="shared" si="5"/>
        <v>205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26.25" x14ac:dyDescent="0.25">
      <c r="B28" s="189">
        <f t="shared" ca="1" si="14"/>
        <v>43579.874999999964</v>
      </c>
      <c r="C28" s="205"/>
      <c r="D28" s="321">
        <v>905</v>
      </c>
      <c r="E28" s="51">
        <v>44</v>
      </c>
      <c r="F28" s="321">
        <v>1.8</v>
      </c>
      <c r="G28" s="51">
        <v>324</v>
      </c>
      <c r="H28" s="206">
        <v>207</v>
      </c>
      <c r="I28" s="322"/>
      <c r="J28" s="160"/>
      <c r="K28" s="65"/>
      <c r="L28" s="49"/>
      <c r="M28" s="316"/>
      <c r="N28" s="52"/>
      <c r="O28" s="54">
        <v>5554</v>
      </c>
      <c r="P28" s="316">
        <v>39</v>
      </c>
      <c r="Q28" s="52">
        <v>62</v>
      </c>
      <c r="R28" s="23">
        <f t="shared" si="13"/>
        <v>545</v>
      </c>
      <c r="S28" s="24">
        <f t="shared" si="13"/>
        <v>932</v>
      </c>
      <c r="T28" s="62"/>
      <c r="U28" s="62"/>
      <c r="V28" s="62"/>
      <c r="W28" s="114">
        <f t="shared" ca="1" si="6"/>
        <v>154549</v>
      </c>
      <c r="X28" s="115">
        <f ca="1">IFERROR(('Main Tab'!$D$10-W28)/'Main Tab'!$D$10,1)</f>
        <v>0.12983086347461825</v>
      </c>
      <c r="Y28" s="110" t="s">
        <v>278</v>
      </c>
      <c r="Z28" s="221">
        <v>5</v>
      </c>
      <c r="AA28" s="49"/>
      <c r="AB28" s="49"/>
      <c r="AC28" s="316"/>
      <c r="AD28" s="104"/>
      <c r="AE28" s="106"/>
      <c r="AF28" s="108"/>
      <c r="AI28" s="83">
        <f t="shared" ca="1" si="15"/>
        <v>43579.874999999964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>Replace seat and stem in both sides of choke manifold and zero.</v>
      </c>
      <c r="AP28" s="81">
        <f t="shared" si="0"/>
        <v>39</v>
      </c>
      <c r="AQ28" s="81">
        <f t="shared" si="0"/>
        <v>62</v>
      </c>
      <c r="AR28" s="81">
        <f t="shared" si="1"/>
        <v>5554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324</v>
      </c>
      <c r="AX28" s="81">
        <f t="shared" si="3"/>
        <v>207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905</v>
      </c>
      <c r="BC28" s="81">
        <f t="shared" si="5"/>
        <v>207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43579.916666666628</v>
      </c>
      <c r="C29" s="205"/>
      <c r="D29" s="321">
        <v>890</v>
      </c>
      <c r="E29" s="51">
        <v>44</v>
      </c>
      <c r="F29" s="321">
        <v>1.8</v>
      </c>
      <c r="G29" s="51">
        <v>327</v>
      </c>
      <c r="H29" s="206">
        <v>208</v>
      </c>
      <c r="I29" s="322"/>
      <c r="J29" s="160"/>
      <c r="K29" s="65"/>
      <c r="L29" s="49"/>
      <c r="M29" s="316"/>
      <c r="N29" s="52"/>
      <c r="O29" s="54">
        <v>5327</v>
      </c>
      <c r="P29" s="316">
        <v>36</v>
      </c>
      <c r="Q29" s="52">
        <v>56</v>
      </c>
      <c r="R29" s="23">
        <f t="shared" si="13"/>
        <v>581</v>
      </c>
      <c r="S29" s="24">
        <f t="shared" si="13"/>
        <v>988</v>
      </c>
      <c r="T29" s="62"/>
      <c r="U29" s="62"/>
      <c r="V29" s="62"/>
      <c r="W29" s="114">
        <f t="shared" ca="1" si="6"/>
        <v>154493</v>
      </c>
      <c r="X29" s="115">
        <f ca="1">IFERROR(('Main Tab'!$D$10-W29)/'Main Tab'!$D$10,1)</f>
        <v>0.13014616458718076</v>
      </c>
      <c r="Y29" s="110"/>
      <c r="Z29" s="221">
        <v>5</v>
      </c>
      <c r="AA29" s="49"/>
      <c r="AB29" s="49"/>
      <c r="AC29" s="316"/>
      <c r="AD29" s="104"/>
      <c r="AE29" s="106"/>
      <c r="AF29" s="108"/>
      <c r="AI29" s="83">
        <f t="shared" ca="1" si="15"/>
        <v>43579.916666666628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36</v>
      </c>
      <c r="AQ29" s="81">
        <f t="shared" si="0"/>
        <v>56</v>
      </c>
      <c r="AR29" s="81">
        <f t="shared" si="1"/>
        <v>5327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327</v>
      </c>
      <c r="AX29" s="81">
        <f t="shared" si="3"/>
        <v>208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890</v>
      </c>
      <c r="BC29" s="81">
        <f t="shared" si="5"/>
        <v>208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43579.958333333292</v>
      </c>
      <c r="C30" s="205"/>
      <c r="D30" s="321">
        <v>880</v>
      </c>
      <c r="E30" s="51">
        <v>44</v>
      </c>
      <c r="F30" s="321">
        <v>1.8</v>
      </c>
      <c r="G30" s="51">
        <v>315</v>
      </c>
      <c r="H30" s="206">
        <v>208</v>
      </c>
      <c r="I30" s="322"/>
      <c r="J30" s="160"/>
      <c r="K30" s="65"/>
      <c r="L30" s="49"/>
      <c r="M30" s="316"/>
      <c r="N30" s="52"/>
      <c r="O30" s="54">
        <v>5381</v>
      </c>
      <c r="P30" s="316">
        <v>37</v>
      </c>
      <c r="Q30" s="52">
        <v>57</v>
      </c>
      <c r="R30" s="23">
        <f t="shared" si="13"/>
        <v>618</v>
      </c>
      <c r="S30" s="24">
        <f t="shared" si="13"/>
        <v>1045</v>
      </c>
      <c r="T30" s="62"/>
      <c r="U30" s="62"/>
      <c r="V30" s="62"/>
      <c r="W30" s="114">
        <f t="shared" ca="1" si="6"/>
        <v>154436</v>
      </c>
      <c r="X30" s="115">
        <f ca="1">IFERROR(('Main Tab'!$D$10-W30)/'Main Tab'!$D$10,1)</f>
        <v>0.1304670960767533</v>
      </c>
      <c r="Y30" s="110"/>
      <c r="Z30" s="221">
        <v>5</v>
      </c>
      <c r="AA30" s="49">
        <v>804520</v>
      </c>
      <c r="AB30" s="49" t="s">
        <v>170</v>
      </c>
      <c r="AC30" s="316">
        <v>202.27</v>
      </c>
      <c r="AD30" s="104" t="s">
        <v>171</v>
      </c>
      <c r="AE30" s="106">
        <v>47</v>
      </c>
      <c r="AF30" s="108">
        <v>2E-3</v>
      </c>
      <c r="AI30" s="83">
        <f t="shared" ca="1" si="15"/>
        <v>43579.958333333292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37</v>
      </c>
      <c r="AQ30" s="81">
        <f t="shared" si="0"/>
        <v>57</v>
      </c>
      <c r="AR30" s="81">
        <f t="shared" si="1"/>
        <v>5381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315</v>
      </c>
      <c r="AX30" s="81">
        <f t="shared" si="3"/>
        <v>208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880</v>
      </c>
      <c r="BC30" s="81">
        <f t="shared" si="5"/>
        <v>208</v>
      </c>
      <c r="BD30" s="81">
        <f t="shared" si="10"/>
        <v>2E-3</v>
      </c>
      <c r="BE30" s="81">
        <f t="shared" si="11"/>
        <v>47</v>
      </c>
      <c r="BF30" s="84" t="str">
        <f t="shared" si="12"/>
        <v>Ticket No: 804520 202.27 bbls sold</v>
      </c>
    </row>
    <row r="31" spans="2:58" x14ac:dyDescent="0.25">
      <c r="B31" s="189">
        <f t="shared" ca="1" si="14"/>
        <v>43579.999999999956</v>
      </c>
      <c r="C31" s="205"/>
      <c r="D31" s="321">
        <v>900</v>
      </c>
      <c r="E31" s="51">
        <v>44</v>
      </c>
      <c r="F31" s="321">
        <v>1.8</v>
      </c>
      <c r="G31" s="51">
        <v>324</v>
      </c>
      <c r="H31" s="206">
        <v>210</v>
      </c>
      <c r="I31" s="322"/>
      <c r="J31" s="160"/>
      <c r="K31" s="65"/>
      <c r="L31" s="49"/>
      <c r="M31" s="316"/>
      <c r="N31" s="52"/>
      <c r="O31" s="54">
        <v>5521</v>
      </c>
      <c r="P31" s="316">
        <v>33</v>
      </c>
      <c r="Q31" s="52">
        <v>57</v>
      </c>
      <c r="R31" s="23">
        <f t="shared" si="13"/>
        <v>651</v>
      </c>
      <c r="S31" s="24">
        <f t="shared" si="13"/>
        <v>1102</v>
      </c>
      <c r="T31" s="62"/>
      <c r="U31" s="62"/>
      <c r="V31" s="62"/>
      <c r="W31" s="114">
        <f t="shared" ca="1" si="6"/>
        <v>154379</v>
      </c>
      <c r="X31" s="115">
        <f ca="1">IFERROR(('Main Tab'!$D$10-W31)/'Main Tab'!$D$10,1)</f>
        <v>0.13078802756632585</v>
      </c>
      <c r="Y31" s="110"/>
      <c r="Z31" s="221">
        <v>5</v>
      </c>
      <c r="AA31" s="49"/>
      <c r="AB31" s="49"/>
      <c r="AC31" s="316"/>
      <c r="AD31" s="104"/>
      <c r="AE31" s="106"/>
      <c r="AF31" s="108"/>
      <c r="AI31" s="83">
        <f t="shared" ca="1" si="15"/>
        <v>43579.999999999956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33</v>
      </c>
      <c r="AQ31" s="81">
        <f t="shared" si="0"/>
        <v>57</v>
      </c>
      <c r="AR31" s="81">
        <f t="shared" si="1"/>
        <v>5521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324</v>
      </c>
      <c r="AX31" s="81">
        <f t="shared" si="3"/>
        <v>210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900</v>
      </c>
      <c r="BC31" s="81">
        <f t="shared" si="5"/>
        <v>210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43580.041666666621</v>
      </c>
      <c r="C32" s="205"/>
      <c r="D32" s="321">
        <v>904</v>
      </c>
      <c r="E32" s="51">
        <v>44</v>
      </c>
      <c r="F32" s="321">
        <v>1.8</v>
      </c>
      <c r="G32" s="51">
        <v>320</v>
      </c>
      <c r="H32" s="206">
        <v>210</v>
      </c>
      <c r="I32" s="322"/>
      <c r="J32" s="160"/>
      <c r="K32" s="65"/>
      <c r="L32" s="49"/>
      <c r="M32" s="316"/>
      <c r="N32" s="52"/>
      <c r="O32" s="54">
        <v>5502</v>
      </c>
      <c r="P32" s="316">
        <v>31</v>
      </c>
      <c r="Q32" s="52">
        <v>58</v>
      </c>
      <c r="R32" s="23">
        <f t="shared" ref="R32:S37" si="16">P32+R31</f>
        <v>682</v>
      </c>
      <c r="S32" s="24">
        <f t="shared" si="16"/>
        <v>1160</v>
      </c>
      <c r="T32" s="62"/>
      <c r="U32" s="62"/>
      <c r="V32" s="62"/>
      <c r="W32" s="114">
        <f t="shared" ca="1" si="6"/>
        <v>154321</v>
      </c>
      <c r="X32" s="115">
        <f ca="1">IFERROR(('Main Tab'!$D$10-W32)/'Main Tab'!$D$10,1)</f>
        <v>0.13111458943290843</v>
      </c>
      <c r="Y32" s="110"/>
      <c r="Z32" s="221">
        <v>5</v>
      </c>
      <c r="AA32" s="49"/>
      <c r="AB32" s="49"/>
      <c r="AC32" s="316"/>
      <c r="AD32" s="104"/>
      <c r="AE32" s="106"/>
      <c r="AF32" s="108"/>
      <c r="AI32" s="83">
        <f t="shared" ca="1" si="15"/>
        <v>43580.041666666621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31</v>
      </c>
      <c r="AQ32" s="81">
        <f t="shared" si="0"/>
        <v>58</v>
      </c>
      <c r="AR32" s="81">
        <f t="shared" si="1"/>
        <v>5502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320</v>
      </c>
      <c r="AX32" s="81">
        <f t="shared" si="3"/>
        <v>210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904</v>
      </c>
      <c r="BC32" s="81">
        <f t="shared" si="5"/>
        <v>210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43580.083333333285</v>
      </c>
      <c r="C33" s="205"/>
      <c r="D33" s="321">
        <v>880</v>
      </c>
      <c r="E33" s="51">
        <v>44</v>
      </c>
      <c r="F33" s="321">
        <v>1.8</v>
      </c>
      <c r="G33" s="51">
        <v>326</v>
      </c>
      <c r="H33" s="206">
        <v>210</v>
      </c>
      <c r="I33" s="322"/>
      <c r="J33" s="160"/>
      <c r="K33" s="65"/>
      <c r="L33" s="49"/>
      <c r="M33" s="316"/>
      <c r="N33" s="52"/>
      <c r="O33" s="54">
        <v>5467</v>
      </c>
      <c r="P33" s="316">
        <v>34</v>
      </c>
      <c r="Q33" s="52">
        <v>56</v>
      </c>
      <c r="R33" s="23">
        <f t="shared" si="16"/>
        <v>716</v>
      </c>
      <c r="S33" s="24">
        <f t="shared" si="16"/>
        <v>1216</v>
      </c>
      <c r="T33" s="62"/>
      <c r="U33" s="62"/>
      <c r="V33" s="62"/>
      <c r="W33" s="114">
        <f t="shared" ca="1" si="6"/>
        <v>154265</v>
      </c>
      <c r="X33" s="115">
        <f ca="1">IFERROR(('Main Tab'!$D$10-W33)/'Main Tab'!$D$10,1)</f>
        <v>0.13142989054547091</v>
      </c>
      <c r="Y33" s="110"/>
      <c r="Z33" s="221">
        <v>5</v>
      </c>
      <c r="AA33" s="49"/>
      <c r="AB33" s="49"/>
      <c r="AC33" s="316"/>
      <c r="AD33" s="104"/>
      <c r="AE33" s="106"/>
      <c r="AF33" s="108"/>
      <c r="AI33" s="83">
        <f t="shared" ca="1" si="15"/>
        <v>43580.083333333285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34</v>
      </c>
      <c r="AQ33" s="81">
        <f t="shared" si="0"/>
        <v>56</v>
      </c>
      <c r="AR33" s="81">
        <f t="shared" si="1"/>
        <v>5467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326</v>
      </c>
      <c r="AX33" s="81">
        <f t="shared" si="3"/>
        <v>210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880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189">
        <f t="shared" ca="1" si="14"/>
        <v>43580.124999999949</v>
      </c>
      <c r="C34" s="205"/>
      <c r="D34" s="321">
        <v>867</v>
      </c>
      <c r="E34" s="51">
        <v>44</v>
      </c>
      <c r="F34" s="321">
        <v>1.8</v>
      </c>
      <c r="G34" s="51">
        <v>321</v>
      </c>
      <c r="H34" s="206">
        <v>210</v>
      </c>
      <c r="I34" s="322"/>
      <c r="J34" s="160"/>
      <c r="K34" s="65"/>
      <c r="L34" s="49"/>
      <c r="M34" s="316"/>
      <c r="N34" s="52"/>
      <c r="O34" s="54">
        <v>5546</v>
      </c>
      <c r="P34" s="316">
        <v>32</v>
      </c>
      <c r="Q34" s="52">
        <v>57</v>
      </c>
      <c r="R34" s="23">
        <f t="shared" si="16"/>
        <v>748</v>
      </c>
      <c r="S34" s="24">
        <f t="shared" si="16"/>
        <v>1273</v>
      </c>
      <c r="T34" s="62"/>
      <c r="U34" s="62"/>
      <c r="V34" s="62"/>
      <c r="W34" s="114">
        <f t="shared" ca="1" si="6"/>
        <v>154208</v>
      </c>
      <c r="X34" s="115">
        <f ca="1">IFERROR(('Main Tab'!$D$10-W34)/'Main Tab'!$D$10,1)</f>
        <v>0.13175082203504346</v>
      </c>
      <c r="Y34" s="110" t="s">
        <v>279</v>
      </c>
      <c r="Z34" s="221">
        <v>5</v>
      </c>
      <c r="AA34" s="49">
        <v>804480</v>
      </c>
      <c r="AB34" s="49" t="s">
        <v>170</v>
      </c>
      <c r="AC34" s="316">
        <v>202.47</v>
      </c>
      <c r="AD34" s="104" t="s">
        <v>171</v>
      </c>
      <c r="AE34" s="106">
        <v>48</v>
      </c>
      <c r="AF34" s="108">
        <v>1E-3</v>
      </c>
      <c r="AI34" s="83">
        <f t="shared" ca="1" si="15"/>
        <v>43580.124999999949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ACC-66980</v>
      </c>
      <c r="AP34" s="81">
        <f t="shared" si="0"/>
        <v>32</v>
      </c>
      <c r="AQ34" s="81">
        <f t="shared" si="0"/>
        <v>57</v>
      </c>
      <c r="AR34" s="81">
        <f t="shared" si="1"/>
        <v>5546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321</v>
      </c>
      <c r="AX34" s="81">
        <f t="shared" si="3"/>
        <v>210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867</v>
      </c>
      <c r="BC34" s="81">
        <f t="shared" si="5"/>
        <v>210</v>
      </c>
      <c r="BD34" s="81">
        <f t="shared" si="10"/>
        <v>1E-3</v>
      </c>
      <c r="BE34" s="81">
        <f t="shared" si="11"/>
        <v>48</v>
      </c>
      <c r="BF34" s="84" t="str">
        <f t="shared" si="12"/>
        <v>Ticket No: 804480 202.47 bbls sold</v>
      </c>
    </row>
    <row r="35" spans="2:58" x14ac:dyDescent="0.25">
      <c r="B35" s="189">
        <f t="shared" ca="1" si="14"/>
        <v>43580.166666666613</v>
      </c>
      <c r="C35" s="205"/>
      <c r="D35" s="321">
        <v>900</v>
      </c>
      <c r="E35" s="51">
        <v>44</v>
      </c>
      <c r="F35" s="321">
        <v>1.8</v>
      </c>
      <c r="G35" s="51">
        <v>343</v>
      </c>
      <c r="H35" s="206">
        <v>210</v>
      </c>
      <c r="I35" s="322"/>
      <c r="J35" s="160"/>
      <c r="K35" s="65"/>
      <c r="L35" s="49"/>
      <c r="M35" s="316"/>
      <c r="N35" s="52"/>
      <c r="O35" s="54">
        <v>5814</v>
      </c>
      <c r="P35" s="316">
        <v>31</v>
      </c>
      <c r="Q35" s="52">
        <v>55</v>
      </c>
      <c r="R35" s="23">
        <f t="shared" si="16"/>
        <v>779</v>
      </c>
      <c r="S35" s="24">
        <f t="shared" si="16"/>
        <v>1328</v>
      </c>
      <c r="T35" s="62"/>
      <c r="U35" s="62"/>
      <c r="V35" s="62"/>
      <c r="W35" s="114">
        <f t="shared" ca="1" si="6"/>
        <v>154153</v>
      </c>
      <c r="X35" s="115">
        <f ca="1">IFERROR(('Main Tab'!$D$10-W35)/'Main Tab'!$D$10,1)</f>
        <v>0.13206049277059592</v>
      </c>
      <c r="Y35" s="110" t="s">
        <v>280</v>
      </c>
      <c r="Z35" s="221">
        <v>5</v>
      </c>
      <c r="AA35" s="49"/>
      <c r="AB35" s="49"/>
      <c r="AC35" s="316"/>
      <c r="AD35" s="104"/>
      <c r="AE35" s="106"/>
      <c r="AF35" s="108"/>
      <c r="AI35" s="83">
        <f t="shared" ca="1" si="15"/>
        <v>43580.166666666613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ot1-6-7</v>
      </c>
      <c r="AP35" s="81">
        <f t="shared" si="0"/>
        <v>31</v>
      </c>
      <c r="AQ35" s="81">
        <f t="shared" si="0"/>
        <v>55</v>
      </c>
      <c r="AR35" s="81">
        <f t="shared" si="1"/>
        <v>5814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343</v>
      </c>
      <c r="AX35" s="81">
        <f t="shared" si="3"/>
        <v>210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900</v>
      </c>
      <c r="BC35" s="81">
        <f t="shared" si="5"/>
        <v>210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43580.208333333278</v>
      </c>
      <c r="C36" s="205"/>
      <c r="D36" s="321">
        <v>884</v>
      </c>
      <c r="E36" s="321">
        <v>44</v>
      </c>
      <c r="F36" s="321">
        <v>1.8</v>
      </c>
      <c r="G36" s="51">
        <v>233</v>
      </c>
      <c r="H36" s="206">
        <v>205</v>
      </c>
      <c r="I36" s="322"/>
      <c r="J36" s="160"/>
      <c r="K36" s="65"/>
      <c r="L36" s="49"/>
      <c r="M36" s="316"/>
      <c r="N36" s="52"/>
      <c r="O36" s="54">
        <v>4757</v>
      </c>
      <c r="P36" s="316">
        <v>34</v>
      </c>
      <c r="Q36" s="52">
        <v>57</v>
      </c>
      <c r="R36" s="23">
        <f t="shared" si="16"/>
        <v>813</v>
      </c>
      <c r="S36" s="24">
        <f t="shared" si="16"/>
        <v>1385</v>
      </c>
      <c r="T36" s="62"/>
      <c r="U36" s="62"/>
      <c r="V36" s="62"/>
      <c r="W36" s="114">
        <f t="shared" ca="1" si="6"/>
        <v>154096</v>
      </c>
      <c r="X36" s="115">
        <f ca="1">IFERROR(('Main Tab'!$D$10-W36)/'Main Tab'!$D$10,1)</f>
        <v>0.13238142426016847</v>
      </c>
      <c r="Y36" s="110" t="s">
        <v>281</v>
      </c>
      <c r="Z36" s="221">
        <v>5</v>
      </c>
      <c r="AA36" s="49"/>
      <c r="AB36" s="49"/>
      <c r="AC36" s="316"/>
      <c r="AD36" s="104"/>
      <c r="AE36" s="106"/>
      <c r="AF36" s="108"/>
      <c r="AI36" s="83">
        <f t="shared" ca="1" si="15"/>
        <v>43580.208333333278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ot2-7-6</v>
      </c>
      <c r="AP36" s="81">
        <f t="shared" si="0"/>
        <v>34</v>
      </c>
      <c r="AQ36" s="81">
        <f t="shared" si="0"/>
        <v>57</v>
      </c>
      <c r="AR36" s="81">
        <f t="shared" si="1"/>
        <v>4757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233</v>
      </c>
      <c r="AX36" s="81">
        <f t="shared" si="3"/>
        <v>205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884</v>
      </c>
      <c r="BC36" s="81">
        <f t="shared" si="5"/>
        <v>205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43580.249999999942</v>
      </c>
      <c r="C37" s="207"/>
      <c r="D37" s="208">
        <v>897</v>
      </c>
      <c r="E37" s="209">
        <v>44</v>
      </c>
      <c r="F37" s="208">
        <v>1.8</v>
      </c>
      <c r="G37" s="209">
        <v>282</v>
      </c>
      <c r="H37" s="216">
        <v>207</v>
      </c>
      <c r="I37" s="323"/>
      <c r="J37" s="161"/>
      <c r="K37" s="66"/>
      <c r="L37" s="55"/>
      <c r="M37" s="317"/>
      <c r="N37" s="58"/>
      <c r="O37" s="60">
        <v>4135</v>
      </c>
      <c r="P37" s="317">
        <v>34</v>
      </c>
      <c r="Q37" s="58">
        <v>60</v>
      </c>
      <c r="R37" s="25">
        <f t="shared" si="16"/>
        <v>847</v>
      </c>
      <c r="S37" s="26">
        <f t="shared" si="16"/>
        <v>1445</v>
      </c>
      <c r="T37" s="63"/>
      <c r="U37" s="63"/>
      <c r="V37" s="63"/>
      <c r="W37" s="116">
        <f t="shared" ca="1" si="6"/>
        <v>154036</v>
      </c>
      <c r="X37" s="117">
        <f ca="1">IFERROR(('Main Tab'!$D$10-W37)/'Main Tab'!$D$10,1)</f>
        <v>0.13271924688077114</v>
      </c>
      <c r="Y37" s="111" t="s">
        <v>282</v>
      </c>
      <c r="Z37" s="222">
        <v>5</v>
      </c>
      <c r="AA37" s="55"/>
      <c r="AB37" s="55"/>
      <c r="AC37" s="317"/>
      <c r="AD37" s="105"/>
      <c r="AE37" s="107"/>
      <c r="AF37" s="109"/>
      <c r="AI37" s="85">
        <f t="shared" ca="1" si="15"/>
        <v>43580.249999999942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h20 pumped- 1035</v>
      </c>
      <c r="AP37" s="86">
        <f t="shared" si="0"/>
        <v>34</v>
      </c>
      <c r="AQ37" s="86">
        <f t="shared" si="0"/>
        <v>60</v>
      </c>
      <c r="AR37" s="86">
        <f t="shared" si="1"/>
        <v>4135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282</v>
      </c>
      <c r="AX37" s="86">
        <f t="shared" si="3"/>
        <v>207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897</v>
      </c>
      <c r="BC37" s="86">
        <f t="shared" si="5"/>
        <v>207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18" t="s">
        <v>7</v>
      </c>
      <c r="D40" s="318" t="s">
        <v>117</v>
      </c>
      <c r="E40" s="318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20"/>
      <c r="E41" s="320"/>
      <c r="F41" s="622"/>
      <c r="G41" s="622"/>
      <c r="H41" s="623"/>
    </row>
    <row r="42" spans="2:58" x14ac:dyDescent="0.25">
      <c r="B42" s="54"/>
      <c r="C42" s="147"/>
      <c r="D42" s="316"/>
      <c r="E42" s="316"/>
      <c r="F42" s="612"/>
      <c r="G42" s="612"/>
      <c r="H42" s="613"/>
    </row>
    <row r="43" spans="2:58" x14ac:dyDescent="0.25">
      <c r="B43" s="54"/>
      <c r="C43" s="147"/>
      <c r="D43" s="316"/>
      <c r="E43" s="316"/>
      <c r="F43" s="612"/>
      <c r="G43" s="612"/>
      <c r="H43" s="613"/>
    </row>
    <row r="44" spans="2:58" x14ac:dyDescent="0.25">
      <c r="B44" s="54"/>
      <c r="C44" s="147"/>
      <c r="D44" s="316"/>
      <c r="E44" s="316"/>
      <c r="F44" s="612"/>
      <c r="G44" s="612"/>
      <c r="H44" s="613"/>
    </row>
    <row r="45" spans="2:58" x14ac:dyDescent="0.25">
      <c r="B45" s="54"/>
      <c r="C45" s="147"/>
      <c r="D45" s="316"/>
      <c r="E45" s="316"/>
      <c r="F45" s="612"/>
      <c r="G45" s="612"/>
      <c r="H45" s="613"/>
    </row>
    <row r="46" spans="2:58" x14ac:dyDescent="0.25">
      <c r="B46" s="54"/>
      <c r="C46" s="147"/>
      <c r="D46" s="316"/>
      <c r="E46" s="316"/>
      <c r="F46" s="612"/>
      <c r="G46" s="612"/>
      <c r="H46" s="613"/>
    </row>
    <row r="47" spans="2:58" x14ac:dyDescent="0.25">
      <c r="B47" s="54"/>
      <c r="C47" s="147"/>
      <c r="D47" s="316"/>
      <c r="E47" s="316"/>
      <c r="F47" s="612"/>
      <c r="G47" s="612"/>
      <c r="H47" s="613"/>
    </row>
    <row r="48" spans="2:58" x14ac:dyDescent="0.25">
      <c r="B48" s="54"/>
      <c r="C48" s="147"/>
      <c r="D48" s="316"/>
      <c r="E48" s="316"/>
      <c r="F48" s="612"/>
      <c r="G48" s="612"/>
      <c r="H48" s="613"/>
    </row>
    <row r="49" spans="2:8" x14ac:dyDescent="0.25">
      <c r="B49" s="54"/>
      <c r="C49" s="147"/>
      <c r="D49" s="316"/>
      <c r="E49" s="316"/>
      <c r="F49" s="612"/>
      <c r="G49" s="612"/>
      <c r="H49" s="613"/>
    </row>
    <row r="50" spans="2:8" x14ac:dyDescent="0.25">
      <c r="B50" s="54"/>
      <c r="C50" s="147"/>
      <c r="D50" s="316"/>
      <c r="E50" s="316"/>
      <c r="F50" s="612"/>
      <c r="G50" s="612"/>
      <c r="H50" s="613"/>
    </row>
    <row r="51" spans="2:8" x14ac:dyDescent="0.25">
      <c r="B51" s="54"/>
      <c r="C51" s="147"/>
      <c r="D51" s="316"/>
      <c r="E51" s="316"/>
      <c r="F51" s="612"/>
      <c r="G51" s="612"/>
      <c r="H51" s="613"/>
    </row>
    <row r="52" spans="2:8" x14ac:dyDescent="0.25">
      <c r="B52" s="54"/>
      <c r="C52" s="147"/>
      <c r="D52" s="316"/>
      <c r="E52" s="316"/>
      <c r="F52" s="612"/>
      <c r="G52" s="612"/>
      <c r="H52" s="613"/>
    </row>
    <row r="53" spans="2:8" x14ac:dyDescent="0.25">
      <c r="B53" s="54"/>
      <c r="C53" s="147"/>
      <c r="D53" s="316"/>
      <c r="E53" s="316"/>
      <c r="F53" s="612"/>
      <c r="G53" s="612"/>
      <c r="H53" s="613"/>
    </row>
    <row r="54" spans="2:8" x14ac:dyDescent="0.25">
      <c r="B54" s="54"/>
      <c r="C54" s="147"/>
      <c r="D54" s="316"/>
      <c r="E54" s="316"/>
      <c r="F54" s="612"/>
      <c r="G54" s="612"/>
      <c r="H54" s="613"/>
    </row>
    <row r="55" spans="2:8" x14ac:dyDescent="0.25">
      <c r="B55" s="54"/>
      <c r="C55" s="147"/>
      <c r="D55" s="316"/>
      <c r="E55" s="316"/>
      <c r="F55" s="612"/>
      <c r="G55" s="612"/>
      <c r="H55" s="613"/>
    </row>
    <row r="56" spans="2:8" x14ac:dyDescent="0.25">
      <c r="B56" s="54"/>
      <c r="C56" s="147"/>
      <c r="D56" s="316"/>
      <c r="E56" s="316"/>
      <c r="F56" s="612"/>
      <c r="G56" s="612"/>
      <c r="H56" s="613"/>
    </row>
    <row r="57" spans="2:8" x14ac:dyDescent="0.25">
      <c r="B57" s="54"/>
      <c r="C57" s="147"/>
      <c r="D57" s="316"/>
      <c r="E57" s="316"/>
      <c r="F57" s="612"/>
      <c r="G57" s="612"/>
      <c r="H57" s="613"/>
    </row>
    <row r="58" spans="2:8" x14ac:dyDescent="0.25">
      <c r="B58" s="54"/>
      <c r="C58" s="147"/>
      <c r="D58" s="316"/>
      <c r="E58" s="316"/>
      <c r="F58" s="612"/>
      <c r="G58" s="612"/>
      <c r="H58" s="613"/>
    </row>
    <row r="59" spans="2:8" x14ac:dyDescent="0.25">
      <c r="B59" s="54"/>
      <c r="C59" s="147"/>
      <c r="D59" s="316"/>
      <c r="E59" s="316"/>
      <c r="F59" s="612"/>
      <c r="G59" s="612"/>
      <c r="H59" s="613"/>
    </row>
    <row r="60" spans="2:8" x14ac:dyDescent="0.25">
      <c r="B60" s="54"/>
      <c r="C60" s="147"/>
      <c r="D60" s="316"/>
      <c r="E60" s="316"/>
      <c r="F60" s="612"/>
      <c r="G60" s="612"/>
      <c r="H60" s="613"/>
    </row>
    <row r="61" spans="2:8" x14ac:dyDescent="0.25">
      <c r="B61" s="54"/>
      <c r="C61" s="147"/>
      <c r="D61" s="316"/>
      <c r="E61" s="316"/>
      <c r="F61" s="612"/>
      <c r="G61" s="612"/>
      <c r="H61" s="613"/>
    </row>
    <row r="62" spans="2:8" x14ac:dyDescent="0.25">
      <c r="B62" s="54"/>
      <c r="C62" s="147"/>
      <c r="D62" s="316"/>
      <c r="E62" s="316"/>
      <c r="F62" s="612"/>
      <c r="G62" s="612"/>
      <c r="H62" s="613"/>
    </row>
    <row r="63" spans="2:8" x14ac:dyDescent="0.25">
      <c r="B63" s="54"/>
      <c r="C63" s="147"/>
      <c r="D63" s="316"/>
      <c r="E63" s="316"/>
      <c r="F63" s="612"/>
      <c r="G63" s="612"/>
      <c r="H63" s="613"/>
    </row>
    <row r="64" spans="2:8" x14ac:dyDescent="0.25">
      <c r="B64" s="54"/>
      <c r="C64" s="147"/>
      <c r="D64" s="316"/>
      <c r="E64" s="316"/>
      <c r="F64" s="612"/>
      <c r="G64" s="612"/>
      <c r="H64" s="613"/>
    </row>
    <row r="65" spans="2:8" x14ac:dyDescent="0.25">
      <c r="B65" s="54"/>
      <c r="C65" s="147"/>
      <c r="D65" s="316"/>
      <c r="E65" s="316"/>
      <c r="F65" s="612"/>
      <c r="G65" s="612"/>
      <c r="H65" s="613"/>
    </row>
    <row r="66" spans="2:8" x14ac:dyDescent="0.25">
      <c r="B66" s="54"/>
      <c r="C66" s="147"/>
      <c r="D66" s="316"/>
      <c r="E66" s="316"/>
      <c r="F66" s="612"/>
      <c r="G66" s="612"/>
      <c r="H66" s="613"/>
    </row>
    <row r="67" spans="2:8" x14ac:dyDescent="0.25">
      <c r="B67" s="54"/>
      <c r="C67" s="147"/>
      <c r="D67" s="316"/>
      <c r="E67" s="316"/>
      <c r="F67" s="612"/>
      <c r="G67" s="612"/>
      <c r="H67" s="613"/>
    </row>
    <row r="68" spans="2:8" x14ac:dyDescent="0.25">
      <c r="B68" s="54"/>
      <c r="C68" s="147"/>
      <c r="D68" s="316"/>
      <c r="E68" s="316"/>
      <c r="F68" s="612"/>
      <c r="G68" s="612"/>
      <c r="H68" s="613"/>
    </row>
    <row r="69" spans="2:8" x14ac:dyDescent="0.25">
      <c r="B69" s="54"/>
      <c r="C69" s="147"/>
      <c r="D69" s="316"/>
      <c r="E69" s="316"/>
      <c r="F69" s="612"/>
      <c r="G69" s="612"/>
      <c r="H69" s="613"/>
    </row>
    <row r="70" spans="2:8" x14ac:dyDescent="0.25">
      <c r="B70" s="54"/>
      <c r="C70" s="147"/>
      <c r="D70" s="316"/>
      <c r="E70" s="316"/>
      <c r="F70" s="612"/>
      <c r="G70" s="612"/>
      <c r="H70" s="613"/>
    </row>
    <row r="71" spans="2:8" x14ac:dyDescent="0.25">
      <c r="B71" s="54"/>
      <c r="C71" s="147"/>
      <c r="D71" s="316"/>
      <c r="E71" s="316"/>
      <c r="F71" s="612"/>
      <c r="G71" s="612"/>
      <c r="H71" s="613"/>
    </row>
    <row r="72" spans="2:8" x14ac:dyDescent="0.25">
      <c r="B72" s="54"/>
      <c r="C72" s="147"/>
      <c r="D72" s="316"/>
      <c r="E72" s="316"/>
      <c r="F72" s="612"/>
      <c r="G72" s="612"/>
      <c r="H72" s="613"/>
    </row>
    <row r="73" spans="2:8" x14ac:dyDescent="0.25">
      <c r="B73" s="54"/>
      <c r="C73" s="147"/>
      <c r="D73" s="316"/>
      <c r="E73" s="316"/>
      <c r="F73" s="612"/>
      <c r="G73" s="612"/>
      <c r="H73" s="613"/>
    </row>
    <row r="74" spans="2:8" x14ac:dyDescent="0.25">
      <c r="B74" s="54"/>
      <c r="C74" s="147"/>
      <c r="D74" s="316"/>
      <c r="E74" s="316"/>
      <c r="F74" s="612"/>
      <c r="G74" s="612"/>
      <c r="H74" s="613"/>
    </row>
    <row r="75" spans="2:8" x14ac:dyDescent="0.25">
      <c r="B75" s="54"/>
      <c r="C75" s="147"/>
      <c r="D75" s="316"/>
      <c r="E75" s="316"/>
      <c r="F75" s="612"/>
      <c r="G75" s="612"/>
      <c r="H75" s="613"/>
    </row>
    <row r="76" spans="2:8" x14ac:dyDescent="0.25">
      <c r="B76" s="54"/>
      <c r="C76" s="147"/>
      <c r="D76" s="316"/>
      <c r="E76" s="316"/>
      <c r="F76" s="612"/>
      <c r="G76" s="612"/>
      <c r="H76" s="613"/>
    </row>
    <row r="77" spans="2:8" x14ac:dyDescent="0.25">
      <c r="B77" s="54"/>
      <c r="C77" s="147"/>
      <c r="D77" s="316"/>
      <c r="E77" s="316"/>
      <c r="F77" s="612"/>
      <c r="G77" s="612"/>
      <c r="H77" s="613"/>
    </row>
    <row r="78" spans="2:8" x14ac:dyDescent="0.25">
      <c r="B78" s="54"/>
      <c r="C78" s="147"/>
      <c r="D78" s="316"/>
      <c r="E78" s="316"/>
      <c r="F78" s="612"/>
      <c r="G78" s="612"/>
      <c r="H78" s="613"/>
    </row>
    <row r="79" spans="2:8" x14ac:dyDescent="0.25">
      <c r="B79" s="54"/>
      <c r="C79" s="147"/>
      <c r="D79" s="316"/>
      <c r="E79" s="316"/>
      <c r="F79" s="612"/>
      <c r="G79" s="612"/>
      <c r="H79" s="613"/>
    </row>
    <row r="80" spans="2:8" x14ac:dyDescent="0.25">
      <c r="B80" s="54"/>
      <c r="C80" s="147"/>
      <c r="D80" s="316"/>
      <c r="E80" s="316"/>
      <c r="F80" s="612"/>
      <c r="G80" s="612"/>
      <c r="H80" s="613"/>
    </row>
    <row r="81" spans="2:8" x14ac:dyDescent="0.25">
      <c r="B81" s="54"/>
      <c r="C81" s="147"/>
      <c r="D81" s="316"/>
      <c r="E81" s="316"/>
      <c r="F81" s="612"/>
      <c r="G81" s="612"/>
      <c r="H81" s="613"/>
    </row>
    <row r="82" spans="2:8" x14ac:dyDescent="0.25">
      <c r="B82" s="54"/>
      <c r="C82" s="147"/>
      <c r="D82" s="316"/>
      <c r="E82" s="316"/>
      <c r="F82" s="612"/>
      <c r="G82" s="612"/>
      <c r="H82" s="613"/>
    </row>
    <row r="83" spans="2:8" x14ac:dyDescent="0.25">
      <c r="B83" s="54"/>
      <c r="C83" s="147"/>
      <c r="D83" s="316"/>
      <c r="E83" s="316"/>
      <c r="F83" s="612"/>
      <c r="G83" s="612"/>
      <c r="H83" s="613"/>
    </row>
    <row r="84" spans="2:8" x14ac:dyDescent="0.25">
      <c r="B84" s="54"/>
      <c r="C84" s="147"/>
      <c r="D84" s="316"/>
      <c r="E84" s="316"/>
      <c r="F84" s="612"/>
      <c r="G84" s="612"/>
      <c r="H84" s="613"/>
    </row>
    <row r="85" spans="2:8" x14ac:dyDescent="0.25">
      <c r="B85" s="54"/>
      <c r="C85" s="147"/>
      <c r="D85" s="316"/>
      <c r="E85" s="316"/>
      <c r="F85" s="612"/>
      <c r="G85" s="612"/>
      <c r="H85" s="613"/>
    </row>
    <row r="86" spans="2:8" x14ac:dyDescent="0.25">
      <c r="B86" s="54"/>
      <c r="C86" s="147"/>
      <c r="D86" s="316"/>
      <c r="E86" s="316"/>
      <c r="F86" s="612"/>
      <c r="G86" s="612"/>
      <c r="H86" s="613"/>
    </row>
    <row r="87" spans="2:8" x14ac:dyDescent="0.25">
      <c r="B87" s="54"/>
      <c r="C87" s="147"/>
      <c r="D87" s="316"/>
      <c r="E87" s="316"/>
      <c r="F87" s="612"/>
      <c r="G87" s="612"/>
      <c r="H87" s="613"/>
    </row>
    <row r="88" spans="2:8" x14ac:dyDescent="0.25">
      <c r="B88" s="54"/>
      <c r="C88" s="147"/>
      <c r="D88" s="316"/>
      <c r="E88" s="316"/>
      <c r="F88" s="612"/>
      <c r="G88" s="612"/>
      <c r="H88" s="613"/>
    </row>
    <row r="89" spans="2:8" x14ac:dyDescent="0.25">
      <c r="B89" s="54"/>
      <c r="C89" s="147"/>
      <c r="D89" s="316"/>
      <c r="E89" s="316"/>
      <c r="F89" s="612"/>
      <c r="G89" s="612"/>
      <c r="H89" s="613"/>
    </row>
    <row r="90" spans="2:8" x14ac:dyDescent="0.25">
      <c r="B90" s="54"/>
      <c r="C90" s="147"/>
      <c r="D90" s="316"/>
      <c r="E90" s="316"/>
      <c r="F90" s="612"/>
      <c r="G90" s="612"/>
      <c r="H90" s="613"/>
    </row>
    <row r="91" spans="2:8" x14ac:dyDescent="0.25">
      <c r="B91" s="54"/>
      <c r="C91" s="147"/>
      <c r="D91" s="316"/>
      <c r="E91" s="316"/>
      <c r="F91" s="612"/>
      <c r="G91" s="612"/>
      <c r="H91" s="613"/>
    </row>
    <row r="92" spans="2:8" x14ac:dyDescent="0.25">
      <c r="B92" s="54"/>
      <c r="C92" s="147"/>
      <c r="D92" s="316"/>
      <c r="E92" s="316"/>
      <c r="F92" s="612"/>
      <c r="G92" s="612"/>
      <c r="H92" s="613"/>
    </row>
    <row r="93" spans="2:8" x14ac:dyDescent="0.25">
      <c r="B93" s="54"/>
      <c r="C93" s="147"/>
      <c r="D93" s="316"/>
      <c r="E93" s="316"/>
      <c r="F93" s="612"/>
      <c r="G93" s="612"/>
      <c r="H93" s="613"/>
    </row>
    <row r="94" spans="2:8" x14ac:dyDescent="0.25">
      <c r="B94" s="54"/>
      <c r="C94" s="147"/>
      <c r="D94" s="316"/>
      <c r="E94" s="316"/>
      <c r="F94" s="612"/>
      <c r="G94" s="612"/>
      <c r="H94" s="613"/>
    </row>
    <row r="95" spans="2:8" x14ac:dyDescent="0.25">
      <c r="B95" s="54"/>
      <c r="C95" s="147"/>
      <c r="D95" s="316"/>
      <c r="E95" s="316"/>
      <c r="F95" s="612"/>
      <c r="G95" s="612"/>
      <c r="H95" s="613"/>
    </row>
    <row r="96" spans="2:8" x14ac:dyDescent="0.25">
      <c r="B96" s="54"/>
      <c r="C96" s="147"/>
      <c r="D96" s="316"/>
      <c r="E96" s="316"/>
      <c r="F96" s="612"/>
      <c r="G96" s="612"/>
      <c r="H96" s="613"/>
    </row>
    <row r="97" spans="2:8" x14ac:dyDescent="0.25">
      <c r="B97" s="54"/>
      <c r="C97" s="147"/>
      <c r="D97" s="316"/>
      <c r="E97" s="316"/>
      <c r="F97" s="612"/>
      <c r="G97" s="612"/>
      <c r="H97" s="613"/>
    </row>
    <row r="98" spans="2:8" x14ac:dyDescent="0.25">
      <c r="B98" s="54"/>
      <c r="C98" s="147"/>
      <c r="D98" s="316"/>
      <c r="E98" s="316"/>
      <c r="F98" s="612"/>
      <c r="G98" s="612"/>
      <c r="H98" s="613"/>
    </row>
    <row r="99" spans="2:8" x14ac:dyDescent="0.25">
      <c r="B99" s="54"/>
      <c r="C99" s="147"/>
      <c r="D99" s="316"/>
      <c r="E99" s="316"/>
      <c r="F99" s="612"/>
      <c r="G99" s="612"/>
      <c r="H99" s="613"/>
    </row>
    <row r="100" spans="2:8" ht="15.75" thickBot="1" x14ac:dyDescent="0.3">
      <c r="B100" s="60"/>
      <c r="C100" s="148"/>
      <c r="D100" s="317"/>
      <c r="E100" s="317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37" xr:uid="{00000000-0002-0000-2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1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2">
    <tabColor theme="1"/>
    <pageSetUpPr fitToPage="1"/>
  </sheetPr>
  <dimension ref="B1:BF101"/>
  <sheetViews>
    <sheetView showGridLines="0" zoomScaleNormal="100" zoomScaleSheetLayoutView="50" workbookViewId="0">
      <selection activeCell="K52" sqref="K5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43578</v>
      </c>
      <c r="N5" s="567" t="str">
        <f ca="1">"Oil Sales for "&amp;TEXT(L5,"MM-DD-YY")</f>
        <v>Oil Sales for 04-23-19</v>
      </c>
      <c r="O5" s="568"/>
      <c r="P5" s="96">
        <f>SUM(AC14:AC37)</f>
        <v>786</v>
      </c>
      <c r="Q5" s="10"/>
      <c r="R5" s="610" t="str">
        <f ca="1">"Flare Total For "&amp;TEXT(L5,"MM-DD-YY")</f>
        <v>Flare Total For 04-23-19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886</v>
      </c>
      <c r="M6" s="10"/>
      <c r="N6" s="571" t="str">
        <f ca="1">"Gas Sales for "&amp;TEXT(L5,"MM-DD-YY")</f>
        <v>Gas Sales for 04-23-19</v>
      </c>
      <c r="O6" s="572"/>
      <c r="P6" s="132">
        <v>4747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1669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9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12" t="s">
        <v>3</v>
      </c>
      <c r="F11" s="312" t="s">
        <v>31</v>
      </c>
      <c r="G11" s="312" t="s">
        <v>32</v>
      </c>
      <c r="H11" s="31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12" t="s">
        <v>40</v>
      </c>
      <c r="N11" s="313" t="s">
        <v>42</v>
      </c>
      <c r="O11" s="38" t="s">
        <v>2</v>
      </c>
      <c r="P11" s="312" t="s">
        <v>6</v>
      </c>
      <c r="Q11" s="31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12" t="s">
        <v>6</v>
      </c>
      <c r="AD11" s="312" t="s">
        <v>102</v>
      </c>
      <c r="AE11" s="312" t="s">
        <v>50</v>
      </c>
      <c r="AF11" s="31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>
        <v>936</v>
      </c>
      <c r="E14" s="196">
        <v>44</v>
      </c>
      <c r="F14" s="196">
        <v>1.8</v>
      </c>
      <c r="G14" s="197">
        <v>248</v>
      </c>
      <c r="H14" s="204">
        <v>209</v>
      </c>
      <c r="I14" s="322"/>
      <c r="J14" s="160"/>
      <c r="K14" s="65"/>
      <c r="L14" s="49"/>
      <c r="M14" s="310"/>
      <c r="N14" s="52"/>
      <c r="O14" s="54">
        <v>1493</v>
      </c>
      <c r="P14" s="310">
        <v>38</v>
      </c>
      <c r="Q14" s="321">
        <v>68</v>
      </c>
      <c r="R14" s="21">
        <f>P14</f>
        <v>38</v>
      </c>
      <c r="S14" s="22">
        <f>Q14</f>
        <v>68</v>
      </c>
      <c r="T14" s="61"/>
      <c r="U14" s="61"/>
      <c r="V14" s="61"/>
      <c r="W14" s="112">
        <f ca="1">INDEX('Daily Totals'!$1:$1048576,MATCH(L5,'Daily Totals'!B:B)-1,17)</f>
        <v>157083</v>
      </c>
      <c r="X14" s="113">
        <f ca="1">IFERROR(('Main Tab'!$D$10-W14)/'Main Tab'!$D$10,1)</f>
        <v>0.11556348813116527</v>
      </c>
      <c r="Y14" s="218"/>
      <c r="Z14" s="220">
        <v>5</v>
      </c>
      <c r="AA14" s="49">
        <v>8029101</v>
      </c>
      <c r="AB14" s="49" t="s">
        <v>170</v>
      </c>
      <c r="AC14" s="310">
        <v>196.73</v>
      </c>
      <c r="AD14" s="104" t="s">
        <v>172</v>
      </c>
      <c r="AE14" s="106">
        <v>45.5</v>
      </c>
      <c r="AF14" s="108">
        <v>1E-3</v>
      </c>
      <c r="AI14" s="83">
        <f ca="1">$L$5+B14</f>
        <v>43578.291666666664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38</v>
      </c>
      <c r="AQ14" s="81">
        <f t="shared" si="0"/>
        <v>68</v>
      </c>
      <c r="AR14" s="81">
        <f t="shared" ref="AR14:AR37" si="1">IF(O14="","",O14)</f>
        <v>1493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248</v>
      </c>
      <c r="AX14" s="81">
        <f t="shared" si="3"/>
        <v>209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936</v>
      </c>
      <c r="BC14" s="81">
        <f t="shared" ref="BC14:BC37" si="5">IF(H14="","",H14)</f>
        <v>209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8029101 196.73 bbls sold</v>
      </c>
    </row>
    <row r="15" spans="2:58" x14ac:dyDescent="0.25">
      <c r="B15" s="189">
        <f ca="1">+B14+$L$5+TIME(1,0,0)</f>
        <v>43578.333333333328</v>
      </c>
      <c r="C15" s="205"/>
      <c r="D15" s="321">
        <v>933</v>
      </c>
      <c r="E15" s="321">
        <v>44</v>
      </c>
      <c r="F15" s="321">
        <v>1.8</v>
      </c>
      <c r="G15" s="51">
        <v>268</v>
      </c>
      <c r="H15" s="206">
        <v>211</v>
      </c>
      <c r="I15" s="322"/>
      <c r="J15" s="160"/>
      <c r="K15" s="65"/>
      <c r="L15" s="49"/>
      <c r="M15" s="310"/>
      <c r="N15" s="52"/>
      <c r="O15" s="54">
        <v>5029</v>
      </c>
      <c r="P15" s="310">
        <v>39</v>
      </c>
      <c r="Q15" s="52">
        <v>67</v>
      </c>
      <c r="R15" s="23">
        <f>P15+R14</f>
        <v>77</v>
      </c>
      <c r="S15" s="24">
        <f>Q15+S14</f>
        <v>135</v>
      </c>
      <c r="T15" s="62"/>
      <c r="U15" s="62"/>
      <c r="V15" s="62"/>
      <c r="W15" s="114">
        <f t="shared" ref="W15:W37" ca="1" si="6">W14-Q15</f>
        <v>157016</v>
      </c>
      <c r="X15" s="115">
        <f ca="1">IFERROR(('Main Tab'!$D$10-W15)/'Main Tab'!$D$10,1)</f>
        <v>0.11594072339083825</v>
      </c>
      <c r="Y15" s="110"/>
      <c r="Z15" s="221">
        <v>5</v>
      </c>
      <c r="AA15" s="49">
        <v>8029301</v>
      </c>
      <c r="AB15" s="49" t="s">
        <v>170</v>
      </c>
      <c r="AC15" s="310">
        <v>196.73</v>
      </c>
      <c r="AD15" s="104" t="s">
        <v>172</v>
      </c>
      <c r="AE15" s="106">
        <v>45.5</v>
      </c>
      <c r="AF15" s="108">
        <v>1E-3</v>
      </c>
      <c r="AI15" s="83">
        <f ca="1">B15</f>
        <v>43578.333333333328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39</v>
      </c>
      <c r="AQ15" s="81">
        <f t="shared" si="0"/>
        <v>67</v>
      </c>
      <c r="AR15" s="81">
        <f t="shared" si="1"/>
        <v>5029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268</v>
      </c>
      <c r="AX15" s="81">
        <f t="shared" si="3"/>
        <v>211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933</v>
      </c>
      <c r="BC15" s="81">
        <f t="shared" si="5"/>
        <v>211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8029301 196.73 bbls sold</v>
      </c>
    </row>
    <row r="16" spans="2:58" x14ac:dyDescent="0.25">
      <c r="B16" s="189">
        <f ca="1">+B15+TIME(1,0,0)</f>
        <v>43578.374999999993</v>
      </c>
      <c r="C16" s="205"/>
      <c r="D16" s="321">
        <v>930</v>
      </c>
      <c r="E16" s="321">
        <v>44</v>
      </c>
      <c r="F16" s="321">
        <v>1.8</v>
      </c>
      <c r="G16" s="51">
        <v>281</v>
      </c>
      <c r="H16" s="206">
        <v>219</v>
      </c>
      <c r="I16" s="322"/>
      <c r="J16" s="160"/>
      <c r="K16" s="65"/>
      <c r="L16" s="49"/>
      <c r="M16" s="310"/>
      <c r="N16" s="52"/>
      <c r="O16" s="54">
        <v>5136</v>
      </c>
      <c r="P16" s="310">
        <v>39</v>
      </c>
      <c r="Q16" s="52">
        <v>68</v>
      </c>
      <c r="R16" s="23">
        <f t="shared" ref="R16:S31" si="13">P16+R15</f>
        <v>116</v>
      </c>
      <c r="S16" s="24">
        <f t="shared" si="13"/>
        <v>203</v>
      </c>
      <c r="T16" s="62"/>
      <c r="U16" s="62"/>
      <c r="V16" s="62"/>
      <c r="W16" s="114">
        <f t="shared" ca="1" si="6"/>
        <v>156948</v>
      </c>
      <c r="X16" s="115">
        <f ca="1">IFERROR(('Main Tab'!$D$10-W16)/'Main Tab'!$D$10,1)</f>
        <v>0.11632358902752128</v>
      </c>
      <c r="Y16" s="110"/>
      <c r="Z16" s="221">
        <v>5</v>
      </c>
      <c r="AA16" s="49"/>
      <c r="AB16" s="49"/>
      <c r="AC16" s="310"/>
      <c r="AD16" s="104"/>
      <c r="AE16" s="106"/>
      <c r="AF16" s="108"/>
      <c r="AI16" s="83">
        <f ca="1">B16</f>
        <v>43578.374999999993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39</v>
      </c>
      <c r="AQ16" s="81">
        <f t="shared" si="0"/>
        <v>68</v>
      </c>
      <c r="AR16" s="81">
        <f t="shared" si="1"/>
        <v>5136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281</v>
      </c>
      <c r="AX16" s="81">
        <f t="shared" si="3"/>
        <v>219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930</v>
      </c>
      <c r="BC16" s="81">
        <f t="shared" si="5"/>
        <v>219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189">
        <f t="shared" ref="B17:B37" ca="1" si="14">+B16+TIME(1,0,0)</f>
        <v>43578.416666666657</v>
      </c>
      <c r="C17" s="205"/>
      <c r="D17" s="321">
        <v>922</v>
      </c>
      <c r="E17" s="321">
        <v>44</v>
      </c>
      <c r="F17" s="321">
        <v>1.8</v>
      </c>
      <c r="G17" s="51">
        <v>273</v>
      </c>
      <c r="H17" s="206">
        <v>215</v>
      </c>
      <c r="I17" s="322"/>
      <c r="J17" s="160"/>
      <c r="K17" s="65"/>
      <c r="L17" s="49"/>
      <c r="M17" s="310"/>
      <c r="N17" s="52"/>
      <c r="O17" s="54">
        <v>4991</v>
      </c>
      <c r="P17" s="310">
        <v>37</v>
      </c>
      <c r="Q17" s="52">
        <v>69</v>
      </c>
      <c r="R17" s="23">
        <f t="shared" si="13"/>
        <v>153</v>
      </c>
      <c r="S17" s="24">
        <f>Q17+S16</f>
        <v>272</v>
      </c>
      <c r="T17" s="62"/>
      <c r="U17" s="172"/>
      <c r="V17" s="62"/>
      <c r="W17" s="114">
        <f t="shared" ca="1" si="6"/>
        <v>156879</v>
      </c>
      <c r="X17" s="115">
        <f ca="1">IFERROR(('Main Tab'!$D$10-W17)/'Main Tab'!$D$10,1)</f>
        <v>0.11671208504121436</v>
      </c>
      <c r="Y17" s="110"/>
      <c r="Z17" s="221">
        <v>5</v>
      </c>
      <c r="AA17" s="49"/>
      <c r="AB17" s="49"/>
      <c r="AC17" s="310"/>
      <c r="AD17" s="104"/>
      <c r="AE17" s="106"/>
      <c r="AF17" s="108"/>
      <c r="AI17" s="83">
        <f t="shared" ref="AI17:AI37" ca="1" si="15">B17</f>
        <v>43578.416666666657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37</v>
      </c>
      <c r="AQ17" s="81">
        <f t="shared" si="0"/>
        <v>69</v>
      </c>
      <c r="AR17" s="81">
        <f t="shared" si="1"/>
        <v>4991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273</v>
      </c>
      <c r="AX17" s="81">
        <f t="shared" si="3"/>
        <v>215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922</v>
      </c>
      <c r="BC17" s="81">
        <f t="shared" si="5"/>
        <v>215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189">
        <f t="shared" ca="1" si="14"/>
        <v>43578.458333333321</v>
      </c>
      <c r="C18" s="205"/>
      <c r="D18" s="321">
        <v>941</v>
      </c>
      <c r="E18" s="51">
        <v>44</v>
      </c>
      <c r="F18" s="321">
        <v>1.8</v>
      </c>
      <c r="G18" s="51">
        <v>269</v>
      </c>
      <c r="H18" s="206">
        <v>213</v>
      </c>
      <c r="I18" s="322"/>
      <c r="J18" s="160"/>
      <c r="K18" s="65"/>
      <c r="L18" s="49"/>
      <c r="M18" s="310"/>
      <c r="N18" s="52"/>
      <c r="O18" s="54">
        <v>4942</v>
      </c>
      <c r="P18" s="310">
        <v>38</v>
      </c>
      <c r="Q18" s="52">
        <v>67</v>
      </c>
      <c r="R18" s="23">
        <f t="shared" si="13"/>
        <v>191</v>
      </c>
      <c r="S18" s="24">
        <f t="shared" si="13"/>
        <v>339</v>
      </c>
      <c r="T18" s="62"/>
      <c r="U18" s="62"/>
      <c r="V18" s="62"/>
      <c r="W18" s="114">
        <f t="shared" ca="1" si="6"/>
        <v>156812</v>
      </c>
      <c r="X18" s="115">
        <f ca="1">IFERROR(('Main Tab'!$D$10-W18)/'Main Tab'!$D$10,1)</f>
        <v>0.11708932030088735</v>
      </c>
      <c r="Y18" s="110"/>
      <c r="Z18" s="221">
        <v>5</v>
      </c>
      <c r="AA18" s="49"/>
      <c r="AB18" s="49"/>
      <c r="AC18" s="310"/>
      <c r="AD18" s="104"/>
      <c r="AE18" s="106"/>
      <c r="AF18" s="108"/>
      <c r="AI18" s="83">
        <f t="shared" ca="1" si="15"/>
        <v>43578.458333333321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38</v>
      </c>
      <c r="AQ18" s="81">
        <f t="shared" si="0"/>
        <v>67</v>
      </c>
      <c r="AR18" s="81">
        <f t="shared" si="1"/>
        <v>4942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269</v>
      </c>
      <c r="AX18" s="81">
        <f t="shared" si="3"/>
        <v>213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941</v>
      </c>
      <c r="BC18" s="81">
        <f t="shared" si="5"/>
        <v>213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189">
        <f t="shared" ca="1" si="14"/>
        <v>43578.499999999985</v>
      </c>
      <c r="C19" s="205"/>
      <c r="D19" s="321">
        <v>929</v>
      </c>
      <c r="E19" s="51">
        <v>44</v>
      </c>
      <c r="F19" s="321">
        <v>1.8</v>
      </c>
      <c r="G19" s="51">
        <v>253</v>
      </c>
      <c r="H19" s="206">
        <v>207</v>
      </c>
      <c r="I19" s="322"/>
      <c r="J19" s="160"/>
      <c r="K19" s="65"/>
      <c r="L19" s="49"/>
      <c r="M19" s="310"/>
      <c r="N19" s="52"/>
      <c r="O19" s="54">
        <v>4887</v>
      </c>
      <c r="P19" s="310">
        <v>39</v>
      </c>
      <c r="Q19" s="52">
        <v>70</v>
      </c>
      <c r="R19" s="23">
        <f t="shared" si="13"/>
        <v>230</v>
      </c>
      <c r="S19" s="24">
        <f t="shared" si="13"/>
        <v>409</v>
      </c>
      <c r="T19" s="62"/>
      <c r="U19" s="62"/>
      <c r="V19" s="62"/>
      <c r="W19" s="114">
        <f t="shared" ca="1" si="6"/>
        <v>156742</v>
      </c>
      <c r="X19" s="115">
        <f ca="1">IFERROR(('Main Tab'!$D$10-W19)/'Main Tab'!$D$10,1)</f>
        <v>0.11748344669159047</v>
      </c>
      <c r="Y19" s="110"/>
      <c r="Z19" s="221">
        <v>5</v>
      </c>
      <c r="AA19" s="49"/>
      <c r="AB19" s="49"/>
      <c r="AC19" s="310"/>
      <c r="AD19" s="104"/>
      <c r="AE19" s="106"/>
      <c r="AF19" s="108"/>
      <c r="AI19" s="83">
        <f t="shared" ca="1" si="15"/>
        <v>43578.499999999985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39</v>
      </c>
      <c r="AQ19" s="81">
        <f t="shared" si="0"/>
        <v>70</v>
      </c>
      <c r="AR19" s="81">
        <f t="shared" si="1"/>
        <v>4887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253</v>
      </c>
      <c r="AX19" s="81">
        <f t="shared" si="3"/>
        <v>207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929</v>
      </c>
      <c r="BC19" s="81">
        <f t="shared" si="5"/>
        <v>207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189">
        <f t="shared" ca="1" si="14"/>
        <v>43578.54166666665</v>
      </c>
      <c r="C20" s="205"/>
      <c r="D20" s="321">
        <v>928</v>
      </c>
      <c r="E20" s="51">
        <v>44</v>
      </c>
      <c r="F20" s="321">
        <v>1.8</v>
      </c>
      <c r="G20" s="51">
        <v>234</v>
      </c>
      <c r="H20" s="206">
        <v>208</v>
      </c>
      <c r="I20" s="322"/>
      <c r="J20" s="160"/>
      <c r="K20" s="65"/>
      <c r="L20" s="49"/>
      <c r="M20" s="310"/>
      <c r="N20" s="52"/>
      <c r="O20" s="54">
        <v>4636</v>
      </c>
      <c r="P20" s="310">
        <v>36</v>
      </c>
      <c r="Q20" s="52">
        <v>68</v>
      </c>
      <c r="R20" s="23">
        <f t="shared" si="13"/>
        <v>266</v>
      </c>
      <c r="S20" s="24">
        <f t="shared" si="13"/>
        <v>477</v>
      </c>
      <c r="T20" s="62"/>
      <c r="U20" s="62"/>
      <c r="V20" s="62"/>
      <c r="W20" s="114">
        <f t="shared" ca="1" si="6"/>
        <v>156674</v>
      </c>
      <c r="X20" s="115">
        <f ca="1">IFERROR(('Main Tab'!$D$10-W20)/'Main Tab'!$D$10,1)</f>
        <v>0.11786631232827351</v>
      </c>
      <c r="Y20" s="110"/>
      <c r="Z20" s="221">
        <v>5</v>
      </c>
      <c r="AA20" s="49"/>
      <c r="AB20" s="49"/>
      <c r="AC20" s="310"/>
      <c r="AD20" s="104"/>
      <c r="AE20" s="106"/>
      <c r="AF20" s="108"/>
      <c r="AI20" s="83">
        <f t="shared" ca="1" si="15"/>
        <v>43578.54166666665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36</v>
      </c>
      <c r="AQ20" s="81">
        <f t="shared" si="0"/>
        <v>68</v>
      </c>
      <c r="AR20" s="81">
        <f t="shared" si="1"/>
        <v>4636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234</v>
      </c>
      <c r="AX20" s="81">
        <f t="shared" si="3"/>
        <v>208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928</v>
      </c>
      <c r="BC20" s="81">
        <f t="shared" si="5"/>
        <v>208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189">
        <f t="shared" ca="1" si="14"/>
        <v>43578.583333333314</v>
      </c>
      <c r="C21" s="205"/>
      <c r="D21" s="321">
        <v>926</v>
      </c>
      <c r="E21" s="51">
        <v>44</v>
      </c>
      <c r="F21" s="321">
        <v>1.8</v>
      </c>
      <c r="G21" s="51">
        <v>215</v>
      </c>
      <c r="H21" s="206">
        <v>208</v>
      </c>
      <c r="I21" s="322"/>
      <c r="J21" s="160"/>
      <c r="K21" s="65"/>
      <c r="L21" s="49"/>
      <c r="M21" s="310"/>
      <c r="N21" s="52"/>
      <c r="O21" s="54">
        <v>4385</v>
      </c>
      <c r="P21" s="310">
        <v>38</v>
      </c>
      <c r="Q21" s="52">
        <v>69</v>
      </c>
      <c r="R21" s="23">
        <f t="shared" si="13"/>
        <v>304</v>
      </c>
      <c r="S21" s="24">
        <f t="shared" si="13"/>
        <v>546</v>
      </c>
      <c r="T21" s="62"/>
      <c r="U21" s="62"/>
      <c r="V21" s="62"/>
      <c r="W21" s="114">
        <f t="shared" ca="1" si="6"/>
        <v>156605</v>
      </c>
      <c r="X21" s="115">
        <f ca="1">IFERROR(('Main Tab'!$D$10-W21)/'Main Tab'!$D$10,1)</f>
        <v>0.11825480834196658</v>
      </c>
      <c r="Y21" s="110"/>
      <c r="Z21" s="221">
        <v>5</v>
      </c>
      <c r="AA21" s="49"/>
      <c r="AB21" s="49"/>
      <c r="AC21" s="310"/>
      <c r="AD21" s="104"/>
      <c r="AE21" s="106"/>
      <c r="AF21" s="108"/>
      <c r="AI21" s="83">
        <f t="shared" ca="1" si="15"/>
        <v>43578.583333333314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38</v>
      </c>
      <c r="AQ21" s="81">
        <f t="shared" si="0"/>
        <v>69</v>
      </c>
      <c r="AR21" s="81">
        <f t="shared" si="1"/>
        <v>4385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215</v>
      </c>
      <c r="AX21" s="81">
        <f t="shared" si="3"/>
        <v>208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926</v>
      </c>
      <c r="BC21" s="81">
        <f t="shared" si="5"/>
        <v>208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189">
        <f t="shared" ca="1" si="14"/>
        <v>43578.624999999978</v>
      </c>
      <c r="C22" s="205"/>
      <c r="D22" s="321">
        <v>925</v>
      </c>
      <c r="E22" s="51">
        <v>44</v>
      </c>
      <c r="F22" s="321">
        <v>1.8</v>
      </c>
      <c r="G22" s="51">
        <v>199</v>
      </c>
      <c r="H22" s="206">
        <v>207</v>
      </c>
      <c r="I22" s="322"/>
      <c r="J22" s="160"/>
      <c r="K22" s="65"/>
      <c r="L22" s="49"/>
      <c r="M22" s="310"/>
      <c r="N22" s="52"/>
      <c r="O22" s="54">
        <v>4014</v>
      </c>
      <c r="P22" s="310">
        <v>37</v>
      </c>
      <c r="Q22" s="52">
        <v>65</v>
      </c>
      <c r="R22" s="23">
        <f t="shared" si="13"/>
        <v>341</v>
      </c>
      <c r="S22" s="24">
        <f t="shared" si="13"/>
        <v>611</v>
      </c>
      <c r="T22" s="62"/>
      <c r="U22" s="62"/>
      <c r="V22" s="62"/>
      <c r="W22" s="114">
        <f t="shared" ca="1" si="6"/>
        <v>156540</v>
      </c>
      <c r="X22" s="115">
        <f ca="1">IFERROR(('Main Tab'!$D$10-W22)/'Main Tab'!$D$10,1)</f>
        <v>0.11862078284761948</v>
      </c>
      <c r="Y22" s="110"/>
      <c r="Z22" s="221">
        <v>5</v>
      </c>
      <c r="AA22" s="49"/>
      <c r="AB22" s="49"/>
      <c r="AC22" s="310"/>
      <c r="AD22" s="104"/>
      <c r="AE22" s="106"/>
      <c r="AF22" s="108"/>
      <c r="AI22" s="83">
        <f t="shared" ca="1" si="15"/>
        <v>43578.624999999978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37</v>
      </c>
      <c r="AQ22" s="81">
        <f t="shared" si="0"/>
        <v>65</v>
      </c>
      <c r="AR22" s="81">
        <f t="shared" si="1"/>
        <v>4014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199</v>
      </c>
      <c r="AX22" s="81">
        <f t="shared" si="3"/>
        <v>207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925</v>
      </c>
      <c r="BC22" s="81">
        <f t="shared" si="5"/>
        <v>207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189">
        <f t="shared" ca="1" si="14"/>
        <v>43578.666666666642</v>
      </c>
      <c r="C23" s="205"/>
      <c r="D23" s="321">
        <v>922</v>
      </c>
      <c r="E23" s="51">
        <v>44</v>
      </c>
      <c r="F23" s="321">
        <v>1.8</v>
      </c>
      <c r="G23" s="51">
        <v>172</v>
      </c>
      <c r="H23" s="206">
        <v>207</v>
      </c>
      <c r="I23" s="322"/>
      <c r="J23" s="160"/>
      <c r="K23" s="65"/>
      <c r="L23" s="49"/>
      <c r="M23" s="310"/>
      <c r="N23" s="52"/>
      <c r="O23" s="54">
        <v>3919</v>
      </c>
      <c r="P23" s="310">
        <v>39</v>
      </c>
      <c r="Q23" s="52">
        <v>69</v>
      </c>
      <c r="R23" s="23">
        <f t="shared" si="13"/>
        <v>380</v>
      </c>
      <c r="S23" s="24">
        <f t="shared" si="13"/>
        <v>680</v>
      </c>
      <c r="T23" s="62"/>
      <c r="U23" s="62"/>
      <c r="V23" s="62"/>
      <c r="W23" s="114">
        <f t="shared" ca="1" si="6"/>
        <v>156471</v>
      </c>
      <c r="X23" s="115">
        <f ca="1">IFERROR(('Main Tab'!$D$10-W23)/'Main Tab'!$D$10,1)</f>
        <v>0.11900927886131256</v>
      </c>
      <c r="Y23" s="110"/>
      <c r="Z23" s="221">
        <v>5</v>
      </c>
      <c r="AA23" s="49"/>
      <c r="AB23" s="49"/>
      <c r="AC23" s="310"/>
      <c r="AD23" s="104"/>
      <c r="AE23" s="106"/>
      <c r="AF23" s="108"/>
      <c r="AI23" s="83">
        <f t="shared" ca="1" si="15"/>
        <v>43578.666666666642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39</v>
      </c>
      <c r="AQ23" s="81">
        <f t="shared" si="0"/>
        <v>69</v>
      </c>
      <c r="AR23" s="81">
        <f t="shared" si="1"/>
        <v>3919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172</v>
      </c>
      <c r="AX23" s="81">
        <f t="shared" si="3"/>
        <v>207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922</v>
      </c>
      <c r="BC23" s="81">
        <f t="shared" si="5"/>
        <v>207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189">
        <f t="shared" ca="1" si="14"/>
        <v>43578.708333333307</v>
      </c>
      <c r="C24" s="205"/>
      <c r="D24" s="321">
        <v>920</v>
      </c>
      <c r="E24" s="51">
        <v>44</v>
      </c>
      <c r="F24" s="321">
        <v>1.8</v>
      </c>
      <c r="G24" s="51">
        <v>182</v>
      </c>
      <c r="H24" s="206">
        <v>209</v>
      </c>
      <c r="I24" s="322"/>
      <c r="J24" s="160"/>
      <c r="K24" s="65"/>
      <c r="L24" s="49"/>
      <c r="M24" s="310"/>
      <c r="N24" s="52"/>
      <c r="O24" s="54">
        <v>3948</v>
      </c>
      <c r="P24" s="310">
        <v>38</v>
      </c>
      <c r="Q24" s="52">
        <v>71</v>
      </c>
      <c r="R24" s="23">
        <f t="shared" si="13"/>
        <v>418</v>
      </c>
      <c r="S24" s="24">
        <f t="shared" si="13"/>
        <v>751</v>
      </c>
      <c r="T24" s="62"/>
      <c r="U24" s="62"/>
      <c r="V24" s="62"/>
      <c r="W24" s="114">
        <f t="shared" ca="1" si="6"/>
        <v>156400</v>
      </c>
      <c r="X24" s="115">
        <f ca="1">IFERROR(('Main Tab'!$D$10-W24)/'Main Tab'!$D$10,1)</f>
        <v>0.11940903562902572</v>
      </c>
      <c r="Y24" s="110"/>
      <c r="Z24" s="221">
        <v>5</v>
      </c>
      <c r="AA24" s="49"/>
      <c r="AB24" s="49"/>
      <c r="AC24" s="310"/>
      <c r="AD24" s="104"/>
      <c r="AE24" s="106"/>
      <c r="AF24" s="108"/>
      <c r="AI24" s="83">
        <f t="shared" ca="1" si="15"/>
        <v>43578.708333333307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38</v>
      </c>
      <c r="AQ24" s="81">
        <f t="shared" si="0"/>
        <v>71</v>
      </c>
      <c r="AR24" s="81">
        <f t="shared" si="1"/>
        <v>3948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182</v>
      </c>
      <c r="AX24" s="81">
        <f t="shared" si="3"/>
        <v>209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920</v>
      </c>
      <c r="BC24" s="81">
        <f t="shared" si="5"/>
        <v>209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189">
        <f t="shared" ca="1" si="14"/>
        <v>43578.749999999971</v>
      </c>
      <c r="C25" s="205"/>
      <c r="D25" s="321">
        <v>927</v>
      </c>
      <c r="E25" s="51">
        <v>44</v>
      </c>
      <c r="F25" s="321">
        <v>1.8</v>
      </c>
      <c r="G25" s="51">
        <v>228</v>
      </c>
      <c r="H25" s="206">
        <v>207</v>
      </c>
      <c r="I25" s="322"/>
      <c r="J25" s="160"/>
      <c r="K25" s="65"/>
      <c r="L25" s="49"/>
      <c r="M25" s="310"/>
      <c r="N25" s="52"/>
      <c r="O25" s="54">
        <v>4609</v>
      </c>
      <c r="P25" s="310">
        <v>38</v>
      </c>
      <c r="Q25" s="52">
        <v>68</v>
      </c>
      <c r="R25" s="23">
        <f t="shared" si="13"/>
        <v>456</v>
      </c>
      <c r="S25" s="24">
        <f t="shared" si="13"/>
        <v>819</v>
      </c>
      <c r="T25" s="62"/>
      <c r="U25" s="62"/>
      <c r="V25" s="62"/>
      <c r="W25" s="114">
        <f t="shared" ca="1" si="6"/>
        <v>156332</v>
      </c>
      <c r="X25" s="115">
        <f ca="1">IFERROR(('Main Tab'!$D$10-W25)/'Main Tab'!$D$10,1)</f>
        <v>0.11979190126570875</v>
      </c>
      <c r="Y25" s="110" t="s">
        <v>273</v>
      </c>
      <c r="Z25" s="221">
        <v>5</v>
      </c>
      <c r="AA25" s="49"/>
      <c r="AB25" s="49"/>
      <c r="AC25" s="310"/>
      <c r="AD25" s="104"/>
      <c r="AE25" s="106"/>
      <c r="AF25" s="108"/>
      <c r="AI25" s="83">
        <f t="shared" ca="1" si="15"/>
        <v>43578.749999999971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>shut choke,check for flow,choke holding.</v>
      </c>
      <c r="AP25" s="81">
        <f t="shared" si="0"/>
        <v>38</v>
      </c>
      <c r="AQ25" s="81">
        <f t="shared" si="0"/>
        <v>68</v>
      </c>
      <c r="AR25" s="81">
        <f t="shared" si="1"/>
        <v>4609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228</v>
      </c>
      <c r="AX25" s="81">
        <f t="shared" si="3"/>
        <v>207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927</v>
      </c>
      <c r="BC25" s="81">
        <f t="shared" si="5"/>
        <v>207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189">
        <f t="shared" ca="1" si="14"/>
        <v>43578.791666666635</v>
      </c>
      <c r="C26" s="205"/>
      <c r="D26" s="321">
        <v>927</v>
      </c>
      <c r="E26" s="51">
        <v>44</v>
      </c>
      <c r="F26" s="321">
        <v>1.8</v>
      </c>
      <c r="G26" s="51">
        <v>226</v>
      </c>
      <c r="H26" s="206">
        <v>207</v>
      </c>
      <c r="I26" s="322"/>
      <c r="J26" s="160"/>
      <c r="K26" s="65"/>
      <c r="L26" s="49"/>
      <c r="M26" s="310"/>
      <c r="N26" s="52"/>
      <c r="O26" s="54">
        <v>4521</v>
      </c>
      <c r="P26" s="310">
        <v>37</v>
      </c>
      <c r="Q26" s="52">
        <v>68</v>
      </c>
      <c r="R26" s="23">
        <f t="shared" si="13"/>
        <v>493</v>
      </c>
      <c r="S26" s="24">
        <f t="shared" si="13"/>
        <v>887</v>
      </c>
      <c r="T26" s="62"/>
      <c r="U26" s="62"/>
      <c r="V26" s="62"/>
      <c r="W26" s="114">
        <f t="shared" ca="1" si="6"/>
        <v>156264</v>
      </c>
      <c r="X26" s="115">
        <f ca="1">IFERROR(('Main Tab'!$D$10-W26)/'Main Tab'!$D$10,1)</f>
        <v>0.12017476690239179</v>
      </c>
      <c r="Y26" s="110"/>
      <c r="Z26" s="221">
        <v>5</v>
      </c>
      <c r="AA26" s="49">
        <v>799691</v>
      </c>
      <c r="AB26" s="49" t="s">
        <v>170</v>
      </c>
      <c r="AC26" s="310">
        <v>190.34</v>
      </c>
      <c r="AD26" s="104" t="s">
        <v>172</v>
      </c>
      <c r="AE26" s="106">
        <v>48</v>
      </c>
      <c r="AF26" s="108">
        <v>1E-3</v>
      </c>
      <c r="AI26" s="83">
        <f t="shared" ca="1" si="15"/>
        <v>43578.791666666635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37</v>
      </c>
      <c r="AQ26" s="81">
        <f t="shared" si="0"/>
        <v>68</v>
      </c>
      <c r="AR26" s="81">
        <f t="shared" si="1"/>
        <v>4521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226</v>
      </c>
      <c r="AX26" s="81">
        <f t="shared" si="3"/>
        <v>207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927</v>
      </c>
      <c r="BC26" s="81">
        <f t="shared" si="5"/>
        <v>207</v>
      </c>
      <c r="BD26" s="81">
        <f t="shared" si="10"/>
        <v>1E-3</v>
      </c>
      <c r="BE26" s="81">
        <f t="shared" si="11"/>
        <v>48</v>
      </c>
      <c r="BF26" s="84" t="str">
        <f t="shared" si="12"/>
        <v>Ticket No: 799691 190.34 bbls sold</v>
      </c>
    </row>
    <row r="27" spans="2:58" x14ac:dyDescent="0.25">
      <c r="B27" s="189">
        <f t="shared" ca="1" si="14"/>
        <v>43578.833333333299</v>
      </c>
      <c r="C27" s="205"/>
      <c r="D27" s="321">
        <v>916</v>
      </c>
      <c r="E27" s="51">
        <v>44</v>
      </c>
      <c r="F27" s="321">
        <v>1.8</v>
      </c>
      <c r="G27" s="51">
        <v>250</v>
      </c>
      <c r="H27" s="206">
        <v>204</v>
      </c>
      <c r="I27" s="322"/>
      <c r="J27" s="160"/>
      <c r="K27" s="65"/>
      <c r="L27" s="49"/>
      <c r="M27" s="310"/>
      <c r="N27" s="52"/>
      <c r="O27" s="54">
        <v>4947</v>
      </c>
      <c r="P27" s="310">
        <v>38</v>
      </c>
      <c r="Q27" s="52">
        <v>67</v>
      </c>
      <c r="R27" s="23">
        <f t="shared" si="13"/>
        <v>531</v>
      </c>
      <c r="S27" s="24">
        <f t="shared" si="13"/>
        <v>954</v>
      </c>
      <c r="T27" s="62"/>
      <c r="U27" s="62"/>
      <c r="V27" s="62"/>
      <c r="W27" s="114">
        <f t="shared" ca="1" si="6"/>
        <v>156197</v>
      </c>
      <c r="X27" s="115">
        <f ca="1">IFERROR(('Main Tab'!$D$10-W27)/'Main Tab'!$D$10,1)</f>
        <v>0.12055200216206477</v>
      </c>
      <c r="Y27" s="110"/>
      <c r="Z27" s="221">
        <v>5</v>
      </c>
      <c r="AA27" s="49"/>
      <c r="AB27" s="49"/>
      <c r="AC27" s="310"/>
      <c r="AD27" s="104"/>
      <c r="AE27" s="106"/>
      <c r="AF27" s="108"/>
      <c r="AI27" s="83">
        <f t="shared" ca="1" si="15"/>
        <v>43578.833333333299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38</v>
      </c>
      <c r="AQ27" s="81">
        <f t="shared" si="0"/>
        <v>67</v>
      </c>
      <c r="AR27" s="81">
        <f t="shared" si="1"/>
        <v>4947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250</v>
      </c>
      <c r="AX27" s="81">
        <f t="shared" si="3"/>
        <v>204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916</v>
      </c>
      <c r="BC27" s="81">
        <f t="shared" si="5"/>
        <v>204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189">
        <f t="shared" ca="1" si="14"/>
        <v>43578.874999999964</v>
      </c>
      <c r="C28" s="205"/>
      <c r="D28" s="321">
        <v>938</v>
      </c>
      <c r="E28" s="51">
        <v>44</v>
      </c>
      <c r="F28" s="321">
        <v>1.8</v>
      </c>
      <c r="G28" s="51">
        <v>248</v>
      </c>
      <c r="H28" s="206">
        <v>206</v>
      </c>
      <c r="I28" s="322"/>
      <c r="J28" s="160"/>
      <c r="K28" s="65"/>
      <c r="L28" s="49"/>
      <c r="M28" s="310"/>
      <c r="N28" s="52"/>
      <c r="O28" s="54">
        <v>4796</v>
      </c>
      <c r="P28" s="310">
        <v>37</v>
      </c>
      <c r="Q28" s="52">
        <v>65</v>
      </c>
      <c r="R28" s="23">
        <f t="shared" si="13"/>
        <v>568</v>
      </c>
      <c r="S28" s="24">
        <f t="shared" si="13"/>
        <v>1019</v>
      </c>
      <c r="T28" s="62"/>
      <c r="U28" s="62"/>
      <c r="V28" s="62"/>
      <c r="W28" s="114">
        <f t="shared" ca="1" si="6"/>
        <v>156132</v>
      </c>
      <c r="X28" s="115">
        <f ca="1">IFERROR(('Main Tab'!$D$10-W28)/'Main Tab'!$D$10,1)</f>
        <v>0.12091797666771767</v>
      </c>
      <c r="Y28" s="110"/>
      <c r="Z28" s="221">
        <v>5</v>
      </c>
      <c r="AA28" s="49"/>
      <c r="AB28" s="49"/>
      <c r="AC28" s="310"/>
      <c r="AD28" s="104"/>
      <c r="AE28" s="106"/>
      <c r="AF28" s="108"/>
      <c r="AI28" s="83">
        <f t="shared" ca="1" si="15"/>
        <v>43578.874999999964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37</v>
      </c>
      <c r="AQ28" s="81">
        <f t="shared" si="0"/>
        <v>65</v>
      </c>
      <c r="AR28" s="81">
        <f t="shared" si="1"/>
        <v>4796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248</v>
      </c>
      <c r="AX28" s="81">
        <f t="shared" si="3"/>
        <v>206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938</v>
      </c>
      <c r="BC28" s="81">
        <f t="shared" si="5"/>
        <v>206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189">
        <f t="shared" ca="1" si="14"/>
        <v>43578.916666666628</v>
      </c>
      <c r="C29" s="205"/>
      <c r="D29" s="321">
        <v>934</v>
      </c>
      <c r="E29" s="51">
        <v>44</v>
      </c>
      <c r="F29" s="321">
        <v>1.8</v>
      </c>
      <c r="G29" s="51">
        <v>274</v>
      </c>
      <c r="H29" s="206">
        <v>206</v>
      </c>
      <c r="I29" s="322"/>
      <c r="J29" s="160"/>
      <c r="K29" s="65"/>
      <c r="L29" s="49"/>
      <c r="M29" s="310"/>
      <c r="N29" s="52"/>
      <c r="O29" s="54">
        <v>4981</v>
      </c>
      <c r="P29" s="310">
        <v>36</v>
      </c>
      <c r="Q29" s="52">
        <v>70</v>
      </c>
      <c r="R29" s="23">
        <f t="shared" si="13"/>
        <v>604</v>
      </c>
      <c r="S29" s="24">
        <f t="shared" si="13"/>
        <v>1089</v>
      </c>
      <c r="T29" s="62"/>
      <c r="U29" s="62"/>
      <c r="V29" s="62"/>
      <c r="W29" s="114">
        <f t="shared" ca="1" si="6"/>
        <v>156062</v>
      </c>
      <c r="X29" s="115">
        <f ca="1">IFERROR(('Main Tab'!$D$10-W29)/'Main Tab'!$D$10,1)</f>
        <v>0.12131210305842079</v>
      </c>
      <c r="Y29" s="110"/>
      <c r="Z29" s="221">
        <v>5</v>
      </c>
      <c r="AA29" s="49"/>
      <c r="AB29" s="49"/>
      <c r="AC29" s="310"/>
      <c r="AD29" s="104"/>
      <c r="AE29" s="106"/>
      <c r="AF29" s="108"/>
      <c r="AI29" s="83">
        <f t="shared" ca="1" si="15"/>
        <v>43578.916666666628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36</v>
      </c>
      <c r="AQ29" s="81">
        <f t="shared" si="0"/>
        <v>70</v>
      </c>
      <c r="AR29" s="81">
        <f t="shared" si="1"/>
        <v>4981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274</v>
      </c>
      <c r="AX29" s="81">
        <f t="shared" si="3"/>
        <v>206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934</v>
      </c>
      <c r="BC29" s="81">
        <f t="shared" si="5"/>
        <v>206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189">
        <f t="shared" ca="1" si="14"/>
        <v>43578.958333333292</v>
      </c>
      <c r="C30" s="205"/>
      <c r="D30" s="321">
        <v>930</v>
      </c>
      <c r="E30" s="51">
        <v>44</v>
      </c>
      <c r="F30" s="321">
        <v>1.8</v>
      </c>
      <c r="G30" s="51">
        <v>300</v>
      </c>
      <c r="H30" s="206">
        <v>206</v>
      </c>
      <c r="I30" s="322"/>
      <c r="J30" s="160"/>
      <c r="K30" s="65"/>
      <c r="L30" s="49"/>
      <c r="M30" s="310"/>
      <c r="N30" s="52"/>
      <c r="O30" s="54">
        <v>5112</v>
      </c>
      <c r="P30" s="310">
        <v>36</v>
      </c>
      <c r="Q30" s="52">
        <v>74</v>
      </c>
      <c r="R30" s="23">
        <f t="shared" si="13"/>
        <v>640</v>
      </c>
      <c r="S30" s="24">
        <f t="shared" si="13"/>
        <v>1163</v>
      </c>
      <c r="T30" s="62"/>
      <c r="U30" s="62"/>
      <c r="V30" s="62"/>
      <c r="W30" s="114">
        <f t="shared" ca="1" si="6"/>
        <v>155988</v>
      </c>
      <c r="X30" s="115">
        <f ca="1">IFERROR(('Main Tab'!$D$10-W30)/'Main Tab'!$D$10,1)</f>
        <v>0.12172875095716409</v>
      </c>
      <c r="Y30" s="110" t="s">
        <v>273</v>
      </c>
      <c r="Z30" s="221">
        <v>5</v>
      </c>
      <c r="AA30" s="49"/>
      <c r="AB30" s="49"/>
      <c r="AC30" s="310"/>
      <c r="AD30" s="104"/>
      <c r="AE30" s="106"/>
      <c r="AF30" s="108"/>
      <c r="AI30" s="83">
        <f t="shared" ca="1" si="15"/>
        <v>43578.958333333292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>shut choke,check for flow,choke holding.</v>
      </c>
      <c r="AP30" s="81">
        <f t="shared" si="0"/>
        <v>36</v>
      </c>
      <c r="AQ30" s="81">
        <f t="shared" si="0"/>
        <v>74</v>
      </c>
      <c r="AR30" s="81">
        <f t="shared" si="1"/>
        <v>5112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300</v>
      </c>
      <c r="AX30" s="81">
        <f t="shared" si="3"/>
        <v>206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930</v>
      </c>
      <c r="BC30" s="81">
        <f t="shared" si="5"/>
        <v>206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189">
        <f t="shared" ca="1" si="14"/>
        <v>43578.999999999956</v>
      </c>
      <c r="C31" s="205"/>
      <c r="D31" s="321">
        <v>922</v>
      </c>
      <c r="E31" s="51">
        <v>44</v>
      </c>
      <c r="F31" s="321">
        <v>1.8</v>
      </c>
      <c r="G31" s="51">
        <v>239</v>
      </c>
      <c r="H31" s="206">
        <v>204</v>
      </c>
      <c r="I31" s="322"/>
      <c r="J31" s="160"/>
      <c r="K31" s="65"/>
      <c r="L31" s="49"/>
      <c r="M31" s="310"/>
      <c r="N31" s="52"/>
      <c r="O31" s="54">
        <v>5063</v>
      </c>
      <c r="P31" s="310">
        <v>34</v>
      </c>
      <c r="Q31" s="52">
        <v>72</v>
      </c>
      <c r="R31" s="23">
        <f t="shared" si="13"/>
        <v>674</v>
      </c>
      <c r="S31" s="24">
        <f t="shared" si="13"/>
        <v>1235</v>
      </c>
      <c r="T31" s="62"/>
      <c r="U31" s="62"/>
      <c r="V31" s="62"/>
      <c r="W31" s="114">
        <f t="shared" ca="1" si="6"/>
        <v>155916</v>
      </c>
      <c r="X31" s="115">
        <f ca="1">IFERROR(('Main Tab'!$D$10-W31)/'Main Tab'!$D$10,1)</f>
        <v>0.12213413810188731</v>
      </c>
      <c r="Y31" s="110"/>
      <c r="Z31" s="221">
        <v>5</v>
      </c>
      <c r="AA31" s="49"/>
      <c r="AB31" s="49"/>
      <c r="AC31" s="310"/>
      <c r="AD31" s="104"/>
      <c r="AE31" s="106"/>
      <c r="AF31" s="108"/>
      <c r="AI31" s="83">
        <f t="shared" ca="1" si="15"/>
        <v>43578.999999999956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34</v>
      </c>
      <c r="AQ31" s="81">
        <f t="shared" si="0"/>
        <v>72</v>
      </c>
      <c r="AR31" s="81">
        <f t="shared" si="1"/>
        <v>5063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239</v>
      </c>
      <c r="AX31" s="81">
        <f t="shared" si="3"/>
        <v>204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922</v>
      </c>
      <c r="BC31" s="81">
        <f t="shared" si="5"/>
        <v>204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189">
        <f t="shared" ca="1" si="14"/>
        <v>43579.041666666621</v>
      </c>
      <c r="C32" s="205"/>
      <c r="D32" s="321">
        <v>917</v>
      </c>
      <c r="E32" s="51">
        <v>44</v>
      </c>
      <c r="F32" s="321">
        <v>1.8</v>
      </c>
      <c r="G32" s="51">
        <v>245</v>
      </c>
      <c r="H32" s="206">
        <v>204</v>
      </c>
      <c r="I32" s="322"/>
      <c r="J32" s="160"/>
      <c r="K32" s="65"/>
      <c r="L32" s="49"/>
      <c r="M32" s="310"/>
      <c r="N32" s="52"/>
      <c r="O32" s="54">
        <v>5090</v>
      </c>
      <c r="P32" s="310">
        <v>36</v>
      </c>
      <c r="Q32" s="52">
        <v>73</v>
      </c>
      <c r="R32" s="23">
        <f t="shared" ref="R32:S37" si="16">P32+R31</f>
        <v>710</v>
      </c>
      <c r="S32" s="24">
        <f t="shared" si="16"/>
        <v>1308</v>
      </c>
      <c r="T32" s="62"/>
      <c r="U32" s="62"/>
      <c r="V32" s="62"/>
      <c r="W32" s="114">
        <f t="shared" ca="1" si="6"/>
        <v>155843</v>
      </c>
      <c r="X32" s="115">
        <f ca="1">IFERROR(('Main Tab'!$D$10-W32)/'Main Tab'!$D$10,1)</f>
        <v>0.12254515562362056</v>
      </c>
      <c r="Y32" s="110"/>
      <c r="Z32" s="221">
        <v>5</v>
      </c>
      <c r="AA32" s="49"/>
      <c r="AB32" s="49"/>
      <c r="AC32" s="310"/>
      <c r="AD32" s="104"/>
      <c r="AE32" s="106"/>
      <c r="AF32" s="108"/>
      <c r="AI32" s="83">
        <f t="shared" ca="1" si="15"/>
        <v>43579.041666666621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36</v>
      </c>
      <c r="AQ32" s="81">
        <f t="shared" si="0"/>
        <v>73</v>
      </c>
      <c r="AR32" s="81">
        <f t="shared" si="1"/>
        <v>5090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245</v>
      </c>
      <c r="AX32" s="81">
        <f t="shared" si="3"/>
        <v>204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917</v>
      </c>
      <c r="BC32" s="81">
        <f t="shared" si="5"/>
        <v>204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189">
        <f t="shared" ca="1" si="14"/>
        <v>43579.083333333285</v>
      </c>
      <c r="C33" s="205"/>
      <c r="D33" s="321">
        <v>917</v>
      </c>
      <c r="E33" s="51">
        <v>44</v>
      </c>
      <c r="F33" s="321">
        <v>1.8</v>
      </c>
      <c r="G33" s="51">
        <v>241</v>
      </c>
      <c r="H33" s="206">
        <v>204</v>
      </c>
      <c r="I33" s="322"/>
      <c r="J33" s="160"/>
      <c r="K33" s="65"/>
      <c r="L33" s="49"/>
      <c r="M33" s="310"/>
      <c r="N33" s="52"/>
      <c r="O33" s="54">
        <v>5072</v>
      </c>
      <c r="P33" s="310">
        <v>35</v>
      </c>
      <c r="Q33" s="52">
        <v>71</v>
      </c>
      <c r="R33" s="23">
        <f t="shared" si="16"/>
        <v>745</v>
      </c>
      <c r="S33" s="24">
        <f t="shared" si="16"/>
        <v>1379</v>
      </c>
      <c r="T33" s="62"/>
      <c r="U33" s="62"/>
      <c r="V33" s="62"/>
      <c r="W33" s="114">
        <f t="shared" ca="1" si="6"/>
        <v>155772</v>
      </c>
      <c r="X33" s="115">
        <f ca="1">IFERROR(('Main Tab'!$D$10-W33)/'Main Tab'!$D$10,1)</f>
        <v>0.12294491239133372</v>
      </c>
      <c r="Y33" s="110"/>
      <c r="Z33" s="221">
        <v>5</v>
      </c>
      <c r="AA33" s="49">
        <v>802900</v>
      </c>
      <c r="AB33" s="49" t="s">
        <v>170</v>
      </c>
      <c r="AC33" s="310">
        <v>202.2</v>
      </c>
      <c r="AD33" s="104" t="s">
        <v>172</v>
      </c>
      <c r="AE33" s="106">
        <v>48</v>
      </c>
      <c r="AF33" s="108">
        <v>1E-3</v>
      </c>
      <c r="AI33" s="83">
        <f t="shared" ca="1" si="15"/>
        <v>43579.083333333285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35</v>
      </c>
      <c r="AQ33" s="81">
        <f t="shared" si="0"/>
        <v>71</v>
      </c>
      <c r="AR33" s="81">
        <f t="shared" si="1"/>
        <v>5072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241</v>
      </c>
      <c r="AX33" s="81">
        <f t="shared" si="3"/>
        <v>204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917</v>
      </c>
      <c r="BC33" s="81">
        <f t="shared" si="5"/>
        <v>204</v>
      </c>
      <c r="BD33" s="81">
        <f t="shared" si="10"/>
        <v>1E-3</v>
      </c>
      <c r="BE33" s="81">
        <f t="shared" si="11"/>
        <v>48</v>
      </c>
      <c r="BF33" s="84" t="str">
        <f t="shared" si="12"/>
        <v>Ticket No: 802900 202.2 bbls sold</v>
      </c>
    </row>
    <row r="34" spans="2:58" x14ac:dyDescent="0.25">
      <c r="B34" s="189">
        <f t="shared" ca="1" si="14"/>
        <v>43579.124999999949</v>
      </c>
      <c r="C34" s="205"/>
      <c r="D34" s="321">
        <v>918</v>
      </c>
      <c r="E34" s="51">
        <v>44</v>
      </c>
      <c r="F34" s="321">
        <v>1.8</v>
      </c>
      <c r="G34" s="51">
        <v>239</v>
      </c>
      <c r="H34" s="206">
        <v>204</v>
      </c>
      <c r="I34" s="322"/>
      <c r="J34" s="160"/>
      <c r="K34" s="65"/>
      <c r="L34" s="49"/>
      <c r="M34" s="310"/>
      <c r="N34" s="52"/>
      <c r="O34" s="54">
        <v>5056</v>
      </c>
      <c r="P34" s="310">
        <v>36</v>
      </c>
      <c r="Q34" s="52">
        <v>72</v>
      </c>
      <c r="R34" s="23">
        <f t="shared" si="16"/>
        <v>781</v>
      </c>
      <c r="S34" s="24">
        <f t="shared" si="16"/>
        <v>1451</v>
      </c>
      <c r="T34" s="62"/>
      <c r="U34" s="62"/>
      <c r="V34" s="62"/>
      <c r="W34" s="114">
        <f t="shared" ca="1" si="6"/>
        <v>155700</v>
      </c>
      <c r="X34" s="115">
        <f ca="1">IFERROR(('Main Tab'!$D$10-W34)/'Main Tab'!$D$10,1)</f>
        <v>0.12335029953605693</v>
      </c>
      <c r="Y34" s="110" t="s">
        <v>277</v>
      </c>
      <c r="Z34" s="221">
        <v>5</v>
      </c>
      <c r="AA34" s="49"/>
      <c r="AB34" s="49"/>
      <c r="AC34" s="310"/>
      <c r="AD34" s="104"/>
      <c r="AE34" s="106"/>
      <c r="AF34" s="108"/>
      <c r="AI34" s="83">
        <f t="shared" ca="1" si="15"/>
        <v>43579.124999999949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 61983</v>
      </c>
      <c r="AP34" s="81">
        <f t="shared" si="0"/>
        <v>36</v>
      </c>
      <c r="AQ34" s="81">
        <f t="shared" si="0"/>
        <v>72</v>
      </c>
      <c r="AR34" s="81">
        <f t="shared" si="1"/>
        <v>5056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239</v>
      </c>
      <c r="AX34" s="81">
        <f t="shared" si="3"/>
        <v>204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918</v>
      </c>
      <c r="BC34" s="81">
        <f t="shared" si="5"/>
        <v>204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189">
        <f t="shared" ca="1" si="14"/>
        <v>43579.166666666613</v>
      </c>
      <c r="C35" s="205"/>
      <c r="D35" s="321">
        <v>900</v>
      </c>
      <c r="E35" s="51">
        <v>44</v>
      </c>
      <c r="F35" s="321">
        <v>1.8</v>
      </c>
      <c r="G35" s="51">
        <v>286</v>
      </c>
      <c r="H35" s="206">
        <v>205</v>
      </c>
      <c r="I35" s="322"/>
      <c r="J35" s="160"/>
      <c r="K35" s="65"/>
      <c r="L35" s="49"/>
      <c r="M35" s="310"/>
      <c r="N35" s="52"/>
      <c r="O35" s="54">
        <v>5193</v>
      </c>
      <c r="P35" s="310">
        <v>34</v>
      </c>
      <c r="Q35" s="52">
        <v>73</v>
      </c>
      <c r="R35" s="23">
        <f t="shared" si="16"/>
        <v>815</v>
      </c>
      <c r="S35" s="24">
        <f t="shared" si="16"/>
        <v>1524</v>
      </c>
      <c r="T35" s="62"/>
      <c r="U35" s="62"/>
      <c r="V35" s="62"/>
      <c r="W35" s="114">
        <f t="shared" ca="1" si="6"/>
        <v>155627</v>
      </c>
      <c r="X35" s="115">
        <f ca="1">IFERROR(('Main Tab'!$D$10-W35)/'Main Tab'!$D$10,1)</f>
        <v>0.12376131705779018</v>
      </c>
      <c r="Y35" s="110" t="s">
        <v>274</v>
      </c>
      <c r="Z35" s="221">
        <v>5</v>
      </c>
      <c r="AA35" s="49"/>
      <c r="AB35" s="49"/>
      <c r="AC35" s="310"/>
      <c r="AD35" s="104"/>
      <c r="AE35" s="106"/>
      <c r="AF35" s="108"/>
      <c r="AI35" s="83">
        <f t="shared" ca="1" si="15"/>
        <v>43579.166666666613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OT1=6-7</v>
      </c>
      <c r="AP35" s="81">
        <f t="shared" si="0"/>
        <v>34</v>
      </c>
      <c r="AQ35" s="81">
        <f t="shared" si="0"/>
        <v>73</v>
      </c>
      <c r="AR35" s="81">
        <f t="shared" si="1"/>
        <v>5193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286</v>
      </c>
      <c r="AX35" s="81">
        <f t="shared" si="3"/>
        <v>205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900</v>
      </c>
      <c r="BC35" s="81">
        <f t="shared" si="5"/>
        <v>205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189">
        <f t="shared" ca="1" si="14"/>
        <v>43579.208333333278</v>
      </c>
      <c r="C36" s="205"/>
      <c r="D36" s="321">
        <v>894</v>
      </c>
      <c r="E36" s="321">
        <v>44</v>
      </c>
      <c r="F36" s="321">
        <v>1.8</v>
      </c>
      <c r="G36" s="51">
        <v>274</v>
      </c>
      <c r="H36" s="206">
        <v>205</v>
      </c>
      <c r="I36" s="322"/>
      <c r="J36" s="160"/>
      <c r="K36" s="65"/>
      <c r="L36" s="49"/>
      <c r="M36" s="310"/>
      <c r="N36" s="52"/>
      <c r="O36" s="54">
        <v>5137</v>
      </c>
      <c r="P36" s="310">
        <v>36</v>
      </c>
      <c r="Q36" s="52">
        <v>74</v>
      </c>
      <c r="R36" s="23">
        <f t="shared" si="16"/>
        <v>851</v>
      </c>
      <c r="S36" s="24">
        <f t="shared" si="16"/>
        <v>1598</v>
      </c>
      <c r="T36" s="62"/>
      <c r="U36" s="62"/>
      <c r="V36" s="62"/>
      <c r="W36" s="114">
        <f t="shared" ca="1" si="6"/>
        <v>155553</v>
      </c>
      <c r="X36" s="115">
        <f ca="1">IFERROR(('Main Tab'!$D$10-W36)/'Main Tab'!$D$10,1)</f>
        <v>0.12417796495653349</v>
      </c>
      <c r="Y36" s="110" t="s">
        <v>275</v>
      </c>
      <c r="Z36" s="221">
        <v>5</v>
      </c>
      <c r="AA36" s="49"/>
      <c r="AB36" s="49"/>
      <c r="AC36" s="310"/>
      <c r="AD36" s="104"/>
      <c r="AE36" s="106"/>
      <c r="AF36" s="108"/>
      <c r="AI36" s="83">
        <f t="shared" ca="1" si="15"/>
        <v>43579.208333333278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OT2=60</v>
      </c>
      <c r="AP36" s="81">
        <f t="shared" si="0"/>
        <v>36</v>
      </c>
      <c r="AQ36" s="81">
        <f t="shared" si="0"/>
        <v>74</v>
      </c>
      <c r="AR36" s="81">
        <f t="shared" si="1"/>
        <v>5137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274</v>
      </c>
      <c r="AX36" s="81">
        <f t="shared" si="3"/>
        <v>205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894</v>
      </c>
      <c r="BC36" s="81">
        <f t="shared" si="5"/>
        <v>205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190">
        <f t="shared" ca="1" si="14"/>
        <v>43579.249999999942</v>
      </c>
      <c r="C37" s="207"/>
      <c r="D37" s="208">
        <v>901</v>
      </c>
      <c r="E37" s="209">
        <v>44</v>
      </c>
      <c r="F37" s="208">
        <v>1.8</v>
      </c>
      <c r="G37" s="209">
        <v>298</v>
      </c>
      <c r="H37" s="216">
        <v>210</v>
      </c>
      <c r="I37" s="323"/>
      <c r="J37" s="161"/>
      <c r="K37" s="66"/>
      <c r="L37" s="55"/>
      <c r="M37" s="311"/>
      <c r="N37" s="58"/>
      <c r="O37" s="60">
        <v>5319</v>
      </c>
      <c r="P37" s="311">
        <v>35</v>
      </c>
      <c r="Q37" s="58">
        <v>71</v>
      </c>
      <c r="R37" s="25">
        <f t="shared" si="16"/>
        <v>886</v>
      </c>
      <c r="S37" s="26">
        <f t="shared" si="16"/>
        <v>1669</v>
      </c>
      <c r="T37" s="63"/>
      <c r="U37" s="63"/>
      <c r="V37" s="63"/>
      <c r="W37" s="116">
        <f t="shared" ca="1" si="6"/>
        <v>155482</v>
      </c>
      <c r="X37" s="117">
        <f ca="1">IFERROR(('Main Tab'!$D$10-W37)/'Main Tab'!$D$10,1)</f>
        <v>0.12457772172424665</v>
      </c>
      <c r="Y37" s="111" t="s">
        <v>276</v>
      </c>
      <c r="Z37" s="222">
        <v>5</v>
      </c>
      <c r="AA37" s="55"/>
      <c r="AB37" s="55"/>
      <c r="AC37" s="311"/>
      <c r="AD37" s="105"/>
      <c r="AE37" s="107"/>
      <c r="AF37" s="109"/>
      <c r="AI37" s="85">
        <f t="shared" ca="1" si="15"/>
        <v>43579.249999999942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PUMPED=1046</v>
      </c>
      <c r="AP37" s="86">
        <f t="shared" si="0"/>
        <v>35</v>
      </c>
      <c r="AQ37" s="86">
        <f t="shared" si="0"/>
        <v>71</v>
      </c>
      <c r="AR37" s="86">
        <f t="shared" si="1"/>
        <v>5319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298</v>
      </c>
      <c r="AX37" s="86">
        <f t="shared" si="3"/>
        <v>210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901</v>
      </c>
      <c r="BC37" s="86">
        <f t="shared" si="5"/>
        <v>210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12" t="s">
        <v>7</v>
      </c>
      <c r="D40" s="312" t="s">
        <v>117</v>
      </c>
      <c r="E40" s="312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14"/>
      <c r="E41" s="314"/>
      <c r="F41" s="622"/>
      <c r="G41" s="622"/>
      <c r="H41" s="623"/>
    </row>
    <row r="42" spans="2:58" x14ac:dyDescent="0.25">
      <c r="B42" s="54"/>
      <c r="C42" s="147"/>
      <c r="D42" s="310"/>
      <c r="E42" s="310"/>
      <c r="F42" s="612"/>
      <c r="G42" s="612"/>
      <c r="H42" s="613"/>
    </row>
    <row r="43" spans="2:58" x14ac:dyDescent="0.25">
      <c r="B43" s="54"/>
      <c r="C43" s="147"/>
      <c r="D43" s="310"/>
      <c r="E43" s="310"/>
      <c r="F43" s="612"/>
      <c r="G43" s="612"/>
      <c r="H43" s="613"/>
    </row>
    <row r="44" spans="2:58" x14ac:dyDescent="0.25">
      <c r="B44" s="54"/>
      <c r="C44" s="147"/>
      <c r="D44" s="310"/>
      <c r="E44" s="310"/>
      <c r="F44" s="612"/>
      <c r="G44" s="612"/>
      <c r="H44" s="613"/>
    </row>
    <row r="45" spans="2:58" x14ac:dyDescent="0.25">
      <c r="B45" s="54"/>
      <c r="C45" s="147"/>
      <c r="D45" s="310"/>
      <c r="E45" s="310"/>
      <c r="F45" s="612"/>
      <c r="G45" s="612"/>
      <c r="H45" s="613"/>
    </row>
    <row r="46" spans="2:58" x14ac:dyDescent="0.25">
      <c r="B46" s="54"/>
      <c r="C46" s="147"/>
      <c r="D46" s="310"/>
      <c r="E46" s="310"/>
      <c r="F46" s="612"/>
      <c r="G46" s="612"/>
      <c r="H46" s="613"/>
    </row>
    <row r="47" spans="2:58" x14ac:dyDescent="0.25">
      <c r="B47" s="54"/>
      <c r="C47" s="147"/>
      <c r="D47" s="310"/>
      <c r="E47" s="310"/>
      <c r="F47" s="612"/>
      <c r="G47" s="612"/>
      <c r="H47" s="613"/>
    </row>
    <row r="48" spans="2:58" x14ac:dyDescent="0.25">
      <c r="B48" s="54"/>
      <c r="C48" s="147"/>
      <c r="D48" s="310"/>
      <c r="E48" s="310"/>
      <c r="F48" s="612"/>
      <c r="G48" s="612"/>
      <c r="H48" s="613"/>
    </row>
    <row r="49" spans="2:8" x14ac:dyDescent="0.25">
      <c r="B49" s="54"/>
      <c r="C49" s="147"/>
      <c r="D49" s="310"/>
      <c r="E49" s="310"/>
      <c r="F49" s="612"/>
      <c r="G49" s="612"/>
      <c r="H49" s="613"/>
    </row>
    <row r="50" spans="2:8" x14ac:dyDescent="0.25">
      <c r="B50" s="54"/>
      <c r="C50" s="147"/>
      <c r="D50" s="310"/>
      <c r="E50" s="310"/>
      <c r="F50" s="612"/>
      <c r="G50" s="612"/>
      <c r="H50" s="613"/>
    </row>
    <row r="51" spans="2:8" x14ac:dyDescent="0.25">
      <c r="B51" s="54"/>
      <c r="C51" s="147"/>
      <c r="D51" s="310"/>
      <c r="E51" s="310"/>
      <c r="F51" s="612"/>
      <c r="G51" s="612"/>
      <c r="H51" s="613"/>
    </row>
    <row r="52" spans="2:8" x14ac:dyDescent="0.25">
      <c r="B52" s="54"/>
      <c r="C52" s="147"/>
      <c r="D52" s="310"/>
      <c r="E52" s="310"/>
      <c r="F52" s="612"/>
      <c r="G52" s="612"/>
      <c r="H52" s="613"/>
    </row>
    <row r="53" spans="2:8" x14ac:dyDescent="0.25">
      <c r="B53" s="54"/>
      <c r="C53" s="147"/>
      <c r="D53" s="310"/>
      <c r="E53" s="310"/>
      <c r="F53" s="612"/>
      <c r="G53" s="612"/>
      <c r="H53" s="613"/>
    </row>
    <row r="54" spans="2:8" x14ac:dyDescent="0.25">
      <c r="B54" s="54"/>
      <c r="C54" s="147"/>
      <c r="D54" s="310"/>
      <c r="E54" s="310"/>
      <c r="F54" s="612"/>
      <c r="G54" s="612"/>
      <c r="H54" s="613"/>
    </row>
    <row r="55" spans="2:8" x14ac:dyDescent="0.25">
      <c r="B55" s="54"/>
      <c r="C55" s="147"/>
      <c r="D55" s="310"/>
      <c r="E55" s="310"/>
      <c r="F55" s="612"/>
      <c r="G55" s="612"/>
      <c r="H55" s="613"/>
    </row>
    <row r="56" spans="2:8" x14ac:dyDescent="0.25">
      <c r="B56" s="54"/>
      <c r="C56" s="147"/>
      <c r="D56" s="310"/>
      <c r="E56" s="310"/>
      <c r="F56" s="612"/>
      <c r="G56" s="612"/>
      <c r="H56" s="613"/>
    </row>
    <row r="57" spans="2:8" x14ac:dyDescent="0.25">
      <c r="B57" s="54"/>
      <c r="C57" s="147"/>
      <c r="D57" s="310"/>
      <c r="E57" s="310"/>
      <c r="F57" s="612"/>
      <c r="G57" s="612"/>
      <c r="H57" s="613"/>
    </row>
    <row r="58" spans="2:8" x14ac:dyDescent="0.25">
      <c r="B58" s="54"/>
      <c r="C58" s="147"/>
      <c r="D58" s="310"/>
      <c r="E58" s="310"/>
      <c r="F58" s="612"/>
      <c r="G58" s="612"/>
      <c r="H58" s="613"/>
    </row>
    <row r="59" spans="2:8" x14ac:dyDescent="0.25">
      <c r="B59" s="54"/>
      <c r="C59" s="147"/>
      <c r="D59" s="310"/>
      <c r="E59" s="310"/>
      <c r="F59" s="612"/>
      <c r="G59" s="612"/>
      <c r="H59" s="613"/>
    </row>
    <row r="60" spans="2:8" x14ac:dyDescent="0.25">
      <c r="B60" s="54"/>
      <c r="C60" s="147"/>
      <c r="D60" s="310"/>
      <c r="E60" s="310"/>
      <c r="F60" s="612"/>
      <c r="G60" s="612"/>
      <c r="H60" s="613"/>
    </row>
    <row r="61" spans="2:8" x14ac:dyDescent="0.25">
      <c r="B61" s="54"/>
      <c r="C61" s="147"/>
      <c r="D61" s="310"/>
      <c r="E61" s="310"/>
      <c r="F61" s="612"/>
      <c r="G61" s="612"/>
      <c r="H61" s="613"/>
    </row>
    <row r="62" spans="2:8" x14ac:dyDescent="0.25">
      <c r="B62" s="54"/>
      <c r="C62" s="147"/>
      <c r="D62" s="310"/>
      <c r="E62" s="310"/>
      <c r="F62" s="612"/>
      <c r="G62" s="612"/>
      <c r="H62" s="613"/>
    </row>
    <row r="63" spans="2:8" x14ac:dyDescent="0.25">
      <c r="B63" s="54"/>
      <c r="C63" s="147"/>
      <c r="D63" s="310"/>
      <c r="E63" s="310"/>
      <c r="F63" s="612"/>
      <c r="G63" s="612"/>
      <c r="H63" s="613"/>
    </row>
    <row r="64" spans="2:8" x14ac:dyDescent="0.25">
      <c r="B64" s="54"/>
      <c r="C64" s="147"/>
      <c r="D64" s="310"/>
      <c r="E64" s="310"/>
      <c r="F64" s="612"/>
      <c r="G64" s="612"/>
      <c r="H64" s="613"/>
    </row>
    <row r="65" spans="2:8" x14ac:dyDescent="0.25">
      <c r="B65" s="54"/>
      <c r="C65" s="147"/>
      <c r="D65" s="310"/>
      <c r="E65" s="310"/>
      <c r="F65" s="612"/>
      <c r="G65" s="612"/>
      <c r="H65" s="613"/>
    </row>
    <row r="66" spans="2:8" x14ac:dyDescent="0.25">
      <c r="B66" s="54"/>
      <c r="C66" s="147"/>
      <c r="D66" s="310"/>
      <c r="E66" s="310"/>
      <c r="F66" s="612"/>
      <c r="G66" s="612"/>
      <c r="H66" s="613"/>
    </row>
    <row r="67" spans="2:8" x14ac:dyDescent="0.25">
      <c r="B67" s="54"/>
      <c r="C67" s="147"/>
      <c r="D67" s="310"/>
      <c r="E67" s="310"/>
      <c r="F67" s="612"/>
      <c r="G67" s="612"/>
      <c r="H67" s="613"/>
    </row>
    <row r="68" spans="2:8" x14ac:dyDescent="0.25">
      <c r="B68" s="54"/>
      <c r="C68" s="147"/>
      <c r="D68" s="310"/>
      <c r="E68" s="310"/>
      <c r="F68" s="612"/>
      <c r="G68" s="612"/>
      <c r="H68" s="613"/>
    </row>
    <row r="69" spans="2:8" x14ac:dyDescent="0.25">
      <c r="B69" s="54"/>
      <c r="C69" s="147"/>
      <c r="D69" s="310"/>
      <c r="E69" s="310"/>
      <c r="F69" s="612"/>
      <c r="G69" s="612"/>
      <c r="H69" s="613"/>
    </row>
    <row r="70" spans="2:8" x14ac:dyDescent="0.25">
      <c r="B70" s="54"/>
      <c r="C70" s="147"/>
      <c r="D70" s="310"/>
      <c r="E70" s="310"/>
      <c r="F70" s="612"/>
      <c r="G70" s="612"/>
      <c r="H70" s="613"/>
    </row>
    <row r="71" spans="2:8" x14ac:dyDescent="0.25">
      <c r="B71" s="54"/>
      <c r="C71" s="147"/>
      <c r="D71" s="310"/>
      <c r="E71" s="310"/>
      <c r="F71" s="612"/>
      <c r="G71" s="612"/>
      <c r="H71" s="613"/>
    </row>
    <row r="72" spans="2:8" x14ac:dyDescent="0.25">
      <c r="B72" s="54"/>
      <c r="C72" s="147"/>
      <c r="D72" s="310"/>
      <c r="E72" s="310"/>
      <c r="F72" s="612"/>
      <c r="G72" s="612"/>
      <c r="H72" s="613"/>
    </row>
    <row r="73" spans="2:8" x14ac:dyDescent="0.25">
      <c r="B73" s="54"/>
      <c r="C73" s="147"/>
      <c r="D73" s="310"/>
      <c r="E73" s="310"/>
      <c r="F73" s="612"/>
      <c r="G73" s="612"/>
      <c r="H73" s="613"/>
    </row>
    <row r="74" spans="2:8" x14ac:dyDescent="0.25">
      <c r="B74" s="54"/>
      <c r="C74" s="147"/>
      <c r="D74" s="310"/>
      <c r="E74" s="310"/>
      <c r="F74" s="612"/>
      <c r="G74" s="612"/>
      <c r="H74" s="613"/>
    </row>
    <row r="75" spans="2:8" x14ac:dyDescent="0.25">
      <c r="B75" s="54"/>
      <c r="C75" s="147"/>
      <c r="D75" s="310"/>
      <c r="E75" s="310"/>
      <c r="F75" s="612"/>
      <c r="G75" s="612"/>
      <c r="H75" s="613"/>
    </row>
    <row r="76" spans="2:8" x14ac:dyDescent="0.25">
      <c r="B76" s="54"/>
      <c r="C76" s="147"/>
      <c r="D76" s="310"/>
      <c r="E76" s="310"/>
      <c r="F76" s="612"/>
      <c r="G76" s="612"/>
      <c r="H76" s="613"/>
    </row>
    <row r="77" spans="2:8" x14ac:dyDescent="0.25">
      <c r="B77" s="54"/>
      <c r="C77" s="147"/>
      <c r="D77" s="310"/>
      <c r="E77" s="310"/>
      <c r="F77" s="612"/>
      <c r="G77" s="612"/>
      <c r="H77" s="613"/>
    </row>
    <row r="78" spans="2:8" x14ac:dyDescent="0.25">
      <c r="B78" s="54"/>
      <c r="C78" s="147"/>
      <c r="D78" s="310"/>
      <c r="E78" s="310"/>
      <c r="F78" s="612"/>
      <c r="G78" s="612"/>
      <c r="H78" s="613"/>
    </row>
    <row r="79" spans="2:8" x14ac:dyDescent="0.25">
      <c r="B79" s="54"/>
      <c r="C79" s="147"/>
      <c r="D79" s="310"/>
      <c r="E79" s="310"/>
      <c r="F79" s="612"/>
      <c r="G79" s="612"/>
      <c r="H79" s="613"/>
    </row>
    <row r="80" spans="2:8" x14ac:dyDescent="0.25">
      <c r="B80" s="54"/>
      <c r="C80" s="147"/>
      <c r="D80" s="310"/>
      <c r="E80" s="310"/>
      <c r="F80" s="612"/>
      <c r="G80" s="612"/>
      <c r="H80" s="613"/>
    </row>
    <row r="81" spans="2:8" x14ac:dyDescent="0.25">
      <c r="B81" s="54"/>
      <c r="C81" s="147"/>
      <c r="D81" s="310"/>
      <c r="E81" s="310"/>
      <c r="F81" s="612"/>
      <c r="G81" s="612"/>
      <c r="H81" s="613"/>
    </row>
    <row r="82" spans="2:8" x14ac:dyDescent="0.25">
      <c r="B82" s="54"/>
      <c r="C82" s="147"/>
      <c r="D82" s="310"/>
      <c r="E82" s="310"/>
      <c r="F82" s="612"/>
      <c r="G82" s="612"/>
      <c r="H82" s="613"/>
    </row>
    <row r="83" spans="2:8" x14ac:dyDescent="0.25">
      <c r="B83" s="54"/>
      <c r="C83" s="147"/>
      <c r="D83" s="310"/>
      <c r="E83" s="310"/>
      <c r="F83" s="612"/>
      <c r="G83" s="612"/>
      <c r="H83" s="613"/>
    </row>
    <row r="84" spans="2:8" x14ac:dyDescent="0.25">
      <c r="B84" s="54"/>
      <c r="C84" s="147"/>
      <c r="D84" s="310"/>
      <c r="E84" s="310"/>
      <c r="F84" s="612"/>
      <c r="G84" s="612"/>
      <c r="H84" s="613"/>
    </row>
    <row r="85" spans="2:8" x14ac:dyDescent="0.25">
      <c r="B85" s="54"/>
      <c r="C85" s="147"/>
      <c r="D85" s="310"/>
      <c r="E85" s="310"/>
      <c r="F85" s="612"/>
      <c r="G85" s="612"/>
      <c r="H85" s="613"/>
    </row>
    <row r="86" spans="2:8" x14ac:dyDescent="0.25">
      <c r="B86" s="54"/>
      <c r="C86" s="147"/>
      <c r="D86" s="310"/>
      <c r="E86" s="310"/>
      <c r="F86" s="612"/>
      <c r="G86" s="612"/>
      <c r="H86" s="613"/>
    </row>
    <row r="87" spans="2:8" x14ac:dyDescent="0.25">
      <c r="B87" s="54"/>
      <c r="C87" s="147"/>
      <c r="D87" s="310"/>
      <c r="E87" s="310"/>
      <c r="F87" s="612"/>
      <c r="G87" s="612"/>
      <c r="H87" s="613"/>
    </row>
    <row r="88" spans="2:8" x14ac:dyDescent="0.25">
      <c r="B88" s="54"/>
      <c r="C88" s="147"/>
      <c r="D88" s="310"/>
      <c r="E88" s="310"/>
      <c r="F88" s="612"/>
      <c r="G88" s="612"/>
      <c r="H88" s="613"/>
    </row>
    <row r="89" spans="2:8" x14ac:dyDescent="0.25">
      <c r="B89" s="54"/>
      <c r="C89" s="147"/>
      <c r="D89" s="310"/>
      <c r="E89" s="310"/>
      <c r="F89" s="612"/>
      <c r="G89" s="612"/>
      <c r="H89" s="613"/>
    </row>
    <row r="90" spans="2:8" x14ac:dyDescent="0.25">
      <c r="B90" s="54"/>
      <c r="C90" s="147"/>
      <c r="D90" s="310"/>
      <c r="E90" s="310"/>
      <c r="F90" s="612"/>
      <c r="G90" s="612"/>
      <c r="H90" s="613"/>
    </row>
    <row r="91" spans="2:8" x14ac:dyDescent="0.25">
      <c r="B91" s="54"/>
      <c r="C91" s="147"/>
      <c r="D91" s="310"/>
      <c r="E91" s="310"/>
      <c r="F91" s="612"/>
      <c r="G91" s="612"/>
      <c r="H91" s="613"/>
    </row>
    <row r="92" spans="2:8" x14ac:dyDescent="0.25">
      <c r="B92" s="54"/>
      <c r="C92" s="147"/>
      <c r="D92" s="310"/>
      <c r="E92" s="310"/>
      <c r="F92" s="612"/>
      <c r="G92" s="612"/>
      <c r="H92" s="613"/>
    </row>
    <row r="93" spans="2:8" x14ac:dyDescent="0.25">
      <c r="B93" s="54"/>
      <c r="C93" s="147"/>
      <c r="D93" s="310"/>
      <c r="E93" s="310"/>
      <c r="F93" s="612"/>
      <c r="G93" s="612"/>
      <c r="H93" s="613"/>
    </row>
    <row r="94" spans="2:8" x14ac:dyDescent="0.25">
      <c r="B94" s="54"/>
      <c r="C94" s="147"/>
      <c r="D94" s="310"/>
      <c r="E94" s="310"/>
      <c r="F94" s="612"/>
      <c r="G94" s="612"/>
      <c r="H94" s="613"/>
    </row>
    <row r="95" spans="2:8" x14ac:dyDescent="0.25">
      <c r="B95" s="54"/>
      <c r="C95" s="147"/>
      <c r="D95" s="310"/>
      <c r="E95" s="310"/>
      <c r="F95" s="612"/>
      <c r="G95" s="612"/>
      <c r="H95" s="613"/>
    </row>
    <row r="96" spans="2:8" x14ac:dyDescent="0.25">
      <c r="B96" s="54"/>
      <c r="C96" s="147"/>
      <c r="D96" s="310"/>
      <c r="E96" s="310"/>
      <c r="F96" s="612"/>
      <c r="G96" s="612"/>
      <c r="H96" s="613"/>
    </row>
    <row r="97" spans="2:8" x14ac:dyDescent="0.25">
      <c r="B97" s="54"/>
      <c r="C97" s="147"/>
      <c r="D97" s="310"/>
      <c r="E97" s="310"/>
      <c r="F97" s="612"/>
      <c r="G97" s="612"/>
      <c r="H97" s="613"/>
    </row>
    <row r="98" spans="2:8" x14ac:dyDescent="0.25">
      <c r="B98" s="54"/>
      <c r="C98" s="147"/>
      <c r="D98" s="310"/>
      <c r="E98" s="310"/>
      <c r="F98" s="612"/>
      <c r="G98" s="612"/>
      <c r="H98" s="613"/>
    </row>
    <row r="99" spans="2:8" x14ac:dyDescent="0.25">
      <c r="B99" s="54"/>
      <c r="C99" s="147"/>
      <c r="D99" s="310"/>
      <c r="E99" s="310"/>
      <c r="F99" s="612"/>
      <c r="G99" s="612"/>
      <c r="H99" s="613"/>
    </row>
    <row r="100" spans="2:8" ht="15.75" thickBot="1" x14ac:dyDescent="0.3">
      <c r="B100" s="60"/>
      <c r="C100" s="148"/>
      <c r="D100" s="311"/>
      <c r="E100" s="311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37" xr:uid="{00000000-0002-0000-25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1">
    <tabColor theme="1"/>
    <pageSetUpPr fitToPage="1"/>
  </sheetPr>
  <dimension ref="B1:BF101"/>
  <sheetViews>
    <sheetView showGridLines="0" topLeftCell="T1" zoomScaleNormal="100" zoomScaleSheetLayoutView="50" workbookViewId="0">
      <selection activeCell="U25" sqref="U2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567" t="str">
        <f ca="1">"Oil Sales for "&amp;TEXT(L5,"MM-DD-YY")</f>
        <v>Oil Sales for 04-22-19</v>
      </c>
      <c r="O5" s="568"/>
      <c r="P5" s="96">
        <f>SUM(AC14:AC37)</f>
        <v>952.52</v>
      </c>
      <c r="Q5" s="10"/>
      <c r="R5" s="610" t="str">
        <f ca="1">"Flare Total For "&amp;TEXT(L5,"MM-DD-YY")</f>
        <v>Flare Total For 04-22-19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855</v>
      </c>
      <c r="M6" s="10"/>
      <c r="N6" s="571" t="str">
        <f ca="1">"Gas Sales for "&amp;TEXT(L5,"MM-DD-YY")</f>
        <v>Gas Sales for 04-22-19</v>
      </c>
      <c r="O6" s="572"/>
      <c r="P6" s="132">
        <v>4610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1495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3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05" t="s">
        <v>3</v>
      </c>
      <c r="F11" s="305" t="s">
        <v>31</v>
      </c>
      <c r="G11" s="305" t="s">
        <v>32</v>
      </c>
      <c r="H11" s="30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05" t="s">
        <v>40</v>
      </c>
      <c r="N11" s="306" t="s">
        <v>42</v>
      </c>
      <c r="O11" s="38" t="s">
        <v>2</v>
      </c>
      <c r="P11" s="305" t="s">
        <v>6</v>
      </c>
      <c r="Q11" s="30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05" t="s">
        <v>6</v>
      </c>
      <c r="AD11" s="305" t="s">
        <v>102</v>
      </c>
      <c r="AE11" s="305" t="s">
        <v>50</v>
      </c>
      <c r="AF11" s="30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/>
      <c r="D14" s="304">
        <v>942</v>
      </c>
      <c r="E14" s="304">
        <v>44</v>
      </c>
      <c r="F14" s="304">
        <v>1.8</v>
      </c>
      <c r="G14" s="51">
        <v>285</v>
      </c>
      <c r="H14" s="52">
        <v>211</v>
      </c>
      <c r="I14" s="53"/>
      <c r="J14" s="160"/>
      <c r="K14" s="65"/>
      <c r="L14" s="49"/>
      <c r="M14" s="304"/>
      <c r="N14" s="52"/>
      <c r="O14" s="54">
        <v>4985</v>
      </c>
      <c r="P14" s="304">
        <v>29</v>
      </c>
      <c r="Q14" s="58">
        <v>30</v>
      </c>
      <c r="R14" s="21">
        <f>P14</f>
        <v>29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158578</v>
      </c>
      <c r="X14" s="113">
        <f ca="1">IFERROR(('Main Tab'!$D$10-W14)/'Main Tab'!$D$10,1)</f>
        <v>0.1071460745011486</v>
      </c>
      <c r="Y14" s="186"/>
      <c r="Z14" s="65">
        <v>6</v>
      </c>
      <c r="AA14" s="49">
        <v>7995301</v>
      </c>
      <c r="AB14" s="49" t="s">
        <v>170</v>
      </c>
      <c r="AC14" s="304">
        <v>191.19</v>
      </c>
      <c r="AD14" s="104" t="s">
        <v>169</v>
      </c>
      <c r="AE14" s="106">
        <v>46</v>
      </c>
      <c r="AF14" s="108">
        <v>1E-3</v>
      </c>
      <c r="AI14" s="83">
        <f ca="1">$L$5+B14</f>
        <v>43577.291666666664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29</v>
      </c>
      <c r="AQ14" s="81">
        <f t="shared" si="0"/>
        <v>30</v>
      </c>
      <c r="AR14" s="81">
        <f t="shared" ref="AR14:AR37" si="1">IF(O14="","",O14)</f>
        <v>4985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285</v>
      </c>
      <c r="AX14" s="81">
        <f t="shared" si="3"/>
        <v>211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942</v>
      </c>
      <c r="BC14" s="81">
        <f t="shared" ref="BC14:BC37" si="5">IF(H14="","",H14)</f>
        <v>211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7995301 191.19 bbls sold</v>
      </c>
    </row>
    <row r="15" spans="2:58" ht="16.5" thickTop="1" thickBot="1" x14ac:dyDescent="0.3">
      <c r="B15" s="47">
        <f ca="1">+B14+$L$5+TIME(1,0,0)</f>
        <v>43577.333333333328</v>
      </c>
      <c r="C15" s="49"/>
      <c r="D15" s="304">
        <v>942</v>
      </c>
      <c r="E15" s="304">
        <v>44</v>
      </c>
      <c r="F15" s="304">
        <v>1.8</v>
      </c>
      <c r="G15" s="51">
        <v>276</v>
      </c>
      <c r="H15" s="52">
        <v>212</v>
      </c>
      <c r="I15" s="53"/>
      <c r="J15" s="160"/>
      <c r="K15" s="65"/>
      <c r="L15" s="49"/>
      <c r="M15" s="304"/>
      <c r="N15" s="52"/>
      <c r="O15" s="54">
        <v>4652</v>
      </c>
      <c r="P15" s="304">
        <v>28</v>
      </c>
      <c r="Q15" s="58">
        <v>32</v>
      </c>
      <c r="R15" s="23">
        <f>P15+R14</f>
        <v>57</v>
      </c>
      <c r="S15" s="24">
        <f>Q15+S14</f>
        <v>62</v>
      </c>
      <c r="T15" s="62"/>
      <c r="U15" s="62"/>
      <c r="V15" s="62"/>
      <c r="W15" s="114">
        <f t="shared" ref="W15:W37" ca="1" si="6">W14-Q15</f>
        <v>158546</v>
      </c>
      <c r="X15" s="115">
        <f ca="1">IFERROR(('Main Tab'!$D$10-W15)/'Main Tab'!$D$10,1)</f>
        <v>0.10732624656547002</v>
      </c>
      <c r="Y15" s="110"/>
      <c r="Z15" s="65">
        <v>4</v>
      </c>
      <c r="AA15" s="49"/>
      <c r="AB15" s="49"/>
      <c r="AC15" s="304"/>
      <c r="AD15" s="104"/>
      <c r="AE15" s="106"/>
      <c r="AF15" s="108"/>
      <c r="AI15" s="83">
        <f ca="1">B15</f>
        <v>43577.333333333328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32</v>
      </c>
      <c r="AR15" s="81">
        <f t="shared" si="1"/>
        <v>4652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276</v>
      </c>
      <c r="AX15" s="81">
        <f t="shared" si="3"/>
        <v>212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942</v>
      </c>
      <c r="BC15" s="81">
        <f t="shared" si="5"/>
        <v>212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43577.374999999993</v>
      </c>
      <c r="C16" s="49"/>
      <c r="D16" s="304">
        <v>943</v>
      </c>
      <c r="E16" s="304">
        <v>44</v>
      </c>
      <c r="F16" s="304">
        <v>1.8</v>
      </c>
      <c r="G16" s="51">
        <v>232</v>
      </c>
      <c r="H16" s="52">
        <v>211</v>
      </c>
      <c r="I16" s="53"/>
      <c r="J16" s="160"/>
      <c r="K16" s="65"/>
      <c r="L16" s="49"/>
      <c r="M16" s="304"/>
      <c r="N16" s="52"/>
      <c r="O16" s="54">
        <v>4722</v>
      </c>
      <c r="P16" s="304">
        <v>30</v>
      </c>
      <c r="Q16" s="58">
        <v>30</v>
      </c>
      <c r="R16" s="23">
        <f t="shared" ref="R16:S31" si="13">P16+R15</f>
        <v>87</v>
      </c>
      <c r="S16" s="24">
        <f t="shared" si="13"/>
        <v>92</v>
      </c>
      <c r="T16" s="62"/>
      <c r="U16" s="62"/>
      <c r="V16" s="62"/>
      <c r="W16" s="114">
        <f t="shared" ca="1" si="6"/>
        <v>158516</v>
      </c>
      <c r="X16" s="115">
        <f ca="1">IFERROR(('Main Tab'!$D$10-W16)/'Main Tab'!$D$10,1)</f>
        <v>0.10749515787577137</v>
      </c>
      <c r="Y16" s="110"/>
      <c r="Z16" s="65">
        <v>5</v>
      </c>
      <c r="AA16" s="49"/>
      <c r="AB16" s="49"/>
      <c r="AC16" s="304"/>
      <c r="AD16" s="104"/>
      <c r="AE16" s="106"/>
      <c r="AF16" s="108"/>
      <c r="AI16" s="83">
        <f ca="1">B16</f>
        <v>43577.374999999993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30</v>
      </c>
      <c r="AQ16" s="81">
        <f t="shared" si="0"/>
        <v>30</v>
      </c>
      <c r="AR16" s="81">
        <f t="shared" si="1"/>
        <v>4722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232</v>
      </c>
      <c r="AX16" s="81">
        <f t="shared" si="3"/>
        <v>211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943</v>
      </c>
      <c r="BC16" s="81">
        <f t="shared" si="5"/>
        <v>211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43577.416666666657</v>
      </c>
      <c r="C17" s="49"/>
      <c r="D17" s="304">
        <v>941</v>
      </c>
      <c r="E17" s="304">
        <v>44</v>
      </c>
      <c r="F17" s="304">
        <v>1.8</v>
      </c>
      <c r="G17" s="51">
        <v>250</v>
      </c>
      <c r="H17" s="52">
        <v>211</v>
      </c>
      <c r="I17" s="53"/>
      <c r="J17" s="160"/>
      <c r="K17" s="65"/>
      <c r="L17" s="49"/>
      <c r="M17" s="304"/>
      <c r="N17" s="52"/>
      <c r="O17" s="54">
        <v>4458</v>
      </c>
      <c r="P17" s="304">
        <v>28</v>
      </c>
      <c r="Q17" s="58">
        <v>28</v>
      </c>
      <c r="R17" s="23">
        <f t="shared" si="13"/>
        <v>115</v>
      </c>
      <c r="S17" s="24">
        <f>Q17+S16</f>
        <v>120</v>
      </c>
      <c r="T17" s="62"/>
      <c r="U17" s="172"/>
      <c r="V17" s="62"/>
      <c r="W17" s="114">
        <f t="shared" ca="1" si="6"/>
        <v>158488</v>
      </c>
      <c r="X17" s="115">
        <f ca="1">IFERROR(('Main Tab'!$D$10-W17)/'Main Tab'!$D$10,1)</f>
        <v>0.1076528084320526</v>
      </c>
      <c r="Y17" s="110"/>
      <c r="Z17" s="65">
        <v>8</v>
      </c>
      <c r="AA17" s="49"/>
      <c r="AB17" s="49"/>
      <c r="AC17" s="304"/>
      <c r="AD17" s="104"/>
      <c r="AE17" s="106"/>
      <c r="AF17" s="108"/>
      <c r="AI17" s="83">
        <f t="shared" ref="AI17:AI37" ca="1" si="15">B17</f>
        <v>43577.416666666657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28</v>
      </c>
      <c r="AQ17" s="81">
        <f t="shared" si="0"/>
        <v>28</v>
      </c>
      <c r="AR17" s="81">
        <f t="shared" si="1"/>
        <v>4458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250</v>
      </c>
      <c r="AX17" s="81">
        <f t="shared" si="3"/>
        <v>211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941</v>
      </c>
      <c r="BC17" s="81">
        <f t="shared" si="5"/>
        <v>211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43577.458333333321</v>
      </c>
      <c r="C18" s="49"/>
      <c r="D18" s="304">
        <v>942</v>
      </c>
      <c r="E18" s="51">
        <v>44</v>
      </c>
      <c r="F18" s="304">
        <v>1.8</v>
      </c>
      <c r="G18" s="51">
        <v>240</v>
      </c>
      <c r="H18" s="52">
        <v>212</v>
      </c>
      <c r="I18" s="53"/>
      <c r="J18" s="160"/>
      <c r="K18" s="65"/>
      <c r="L18" s="49"/>
      <c r="M18" s="304"/>
      <c r="N18" s="52"/>
      <c r="O18" s="54">
        <v>4589</v>
      </c>
      <c r="P18" s="304">
        <v>26</v>
      </c>
      <c r="Q18" s="58">
        <v>30</v>
      </c>
      <c r="R18" s="23">
        <f t="shared" si="13"/>
        <v>141</v>
      </c>
      <c r="S18" s="24">
        <f t="shared" si="13"/>
        <v>150</v>
      </c>
      <c r="T18" s="62"/>
      <c r="U18" s="62"/>
      <c r="V18" s="62"/>
      <c r="W18" s="114">
        <f t="shared" ca="1" si="6"/>
        <v>158458</v>
      </c>
      <c r="X18" s="115">
        <f ca="1">IFERROR(('Main Tab'!$D$10-W18)/'Main Tab'!$D$10,1)</f>
        <v>0.10782171974235395</v>
      </c>
      <c r="Y18" s="110"/>
      <c r="Z18" s="65">
        <v>4</v>
      </c>
      <c r="AA18" s="49"/>
      <c r="AB18" s="49"/>
      <c r="AC18" s="304"/>
      <c r="AD18" s="104"/>
      <c r="AE18" s="106"/>
      <c r="AF18" s="108"/>
      <c r="AI18" s="83">
        <f t="shared" ca="1" si="15"/>
        <v>43577.458333333321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26</v>
      </c>
      <c r="AQ18" s="81">
        <f t="shared" si="0"/>
        <v>30</v>
      </c>
      <c r="AR18" s="81">
        <f t="shared" si="1"/>
        <v>4589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240</v>
      </c>
      <c r="AX18" s="81">
        <f t="shared" si="3"/>
        <v>212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942</v>
      </c>
      <c r="BC18" s="81">
        <f t="shared" si="5"/>
        <v>212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43577.499999999985</v>
      </c>
      <c r="C19" s="49"/>
      <c r="D19" s="304">
        <v>940</v>
      </c>
      <c r="E19" s="51">
        <v>44</v>
      </c>
      <c r="F19" s="304">
        <v>1.8</v>
      </c>
      <c r="G19" s="51">
        <v>226</v>
      </c>
      <c r="H19" s="52">
        <v>213</v>
      </c>
      <c r="I19" s="53"/>
      <c r="J19" s="160"/>
      <c r="K19" s="65"/>
      <c r="L19" s="49"/>
      <c r="M19" s="304"/>
      <c r="N19" s="52"/>
      <c r="O19" s="54">
        <v>4630</v>
      </c>
      <c r="P19" s="304">
        <v>28</v>
      </c>
      <c r="Q19" s="58">
        <v>35</v>
      </c>
      <c r="R19" s="23">
        <f t="shared" si="13"/>
        <v>169</v>
      </c>
      <c r="S19" s="24">
        <f t="shared" si="13"/>
        <v>185</v>
      </c>
      <c r="T19" s="62"/>
      <c r="U19" s="62"/>
      <c r="V19" s="62"/>
      <c r="W19" s="114">
        <f t="shared" ca="1" si="6"/>
        <v>158423</v>
      </c>
      <c r="X19" s="115">
        <f ca="1">IFERROR(('Main Tab'!$D$10-W19)/'Main Tab'!$D$10,1)</f>
        <v>0.1080187829377055</v>
      </c>
      <c r="Y19" s="110"/>
      <c r="Z19" s="65">
        <v>5</v>
      </c>
      <c r="AA19" s="49"/>
      <c r="AB19" s="49"/>
      <c r="AC19" s="304"/>
      <c r="AD19" s="104"/>
      <c r="AE19" s="106"/>
      <c r="AF19" s="108"/>
      <c r="AI19" s="83">
        <f t="shared" ca="1" si="15"/>
        <v>43577.499999999985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28</v>
      </c>
      <c r="AQ19" s="81">
        <f t="shared" si="0"/>
        <v>35</v>
      </c>
      <c r="AR19" s="81">
        <f t="shared" si="1"/>
        <v>4630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226</v>
      </c>
      <c r="AX19" s="81">
        <f t="shared" si="3"/>
        <v>213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940</v>
      </c>
      <c r="BC19" s="81">
        <f t="shared" si="5"/>
        <v>213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5.75" thickTop="1" x14ac:dyDescent="0.25">
      <c r="B20" s="47">
        <f t="shared" ca="1" si="14"/>
        <v>43577.54166666665</v>
      </c>
      <c r="C20" s="49"/>
      <c r="D20" s="304">
        <v>940</v>
      </c>
      <c r="E20" s="51">
        <v>44</v>
      </c>
      <c r="F20" s="304">
        <v>1.8</v>
      </c>
      <c r="G20" s="51">
        <v>226</v>
      </c>
      <c r="H20" s="52">
        <v>213</v>
      </c>
      <c r="I20" s="53"/>
      <c r="J20" s="160"/>
      <c r="K20" s="65"/>
      <c r="L20" s="49"/>
      <c r="M20" s="304"/>
      <c r="N20" s="52"/>
      <c r="O20" s="54">
        <v>4630</v>
      </c>
      <c r="P20" s="304">
        <v>27</v>
      </c>
      <c r="Q20" s="52">
        <v>45</v>
      </c>
      <c r="R20" s="23">
        <f t="shared" si="13"/>
        <v>196</v>
      </c>
      <c r="S20" s="24">
        <f t="shared" si="13"/>
        <v>230</v>
      </c>
      <c r="T20" s="62"/>
      <c r="U20" s="62"/>
      <c r="V20" s="62"/>
      <c r="W20" s="114">
        <f t="shared" ca="1" si="6"/>
        <v>158378</v>
      </c>
      <c r="X20" s="115">
        <f ca="1">IFERROR(('Main Tab'!$D$10-W20)/'Main Tab'!$D$10,1)</f>
        <v>0.10827214990315752</v>
      </c>
      <c r="Y20" s="110"/>
      <c r="Z20" s="65">
        <v>4</v>
      </c>
      <c r="AA20" s="49"/>
      <c r="AB20" s="49"/>
      <c r="AC20" s="304"/>
      <c r="AD20" s="104"/>
      <c r="AE20" s="106"/>
      <c r="AF20" s="108"/>
      <c r="AI20" s="83">
        <f t="shared" ca="1" si="15"/>
        <v>43577.54166666665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27</v>
      </c>
      <c r="AQ20" s="81">
        <f t="shared" si="0"/>
        <v>45</v>
      </c>
      <c r="AR20" s="81">
        <f t="shared" si="1"/>
        <v>4630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226</v>
      </c>
      <c r="AX20" s="81">
        <f t="shared" si="3"/>
        <v>213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940</v>
      </c>
      <c r="BC20" s="81">
        <f t="shared" si="5"/>
        <v>213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43577.583333333314</v>
      </c>
      <c r="C21" s="49"/>
      <c r="D21" s="304">
        <v>941</v>
      </c>
      <c r="E21" s="51">
        <v>44</v>
      </c>
      <c r="F21" s="304">
        <v>1.8</v>
      </c>
      <c r="G21" s="51">
        <v>146</v>
      </c>
      <c r="H21" s="52">
        <v>224</v>
      </c>
      <c r="I21" s="53"/>
      <c r="J21" s="160"/>
      <c r="K21" s="65"/>
      <c r="L21" s="49"/>
      <c r="M21" s="304"/>
      <c r="N21" s="52"/>
      <c r="O21" s="54">
        <v>3895</v>
      </c>
      <c r="P21" s="304">
        <v>28</v>
      </c>
      <c r="Q21" s="52">
        <v>62</v>
      </c>
      <c r="R21" s="23">
        <f t="shared" si="13"/>
        <v>224</v>
      </c>
      <c r="S21" s="24">
        <f t="shared" si="13"/>
        <v>292</v>
      </c>
      <c r="T21" s="62"/>
      <c r="U21" s="62"/>
      <c r="V21" s="62"/>
      <c r="W21" s="114">
        <f t="shared" ca="1" si="6"/>
        <v>158316</v>
      </c>
      <c r="X21" s="115">
        <f ca="1">IFERROR(('Main Tab'!$D$10-W21)/'Main Tab'!$D$10,1)</f>
        <v>0.10862123327778028</v>
      </c>
      <c r="Y21" s="110"/>
      <c r="Z21" s="65">
        <v>5</v>
      </c>
      <c r="AA21" s="49"/>
      <c r="AB21" s="49"/>
      <c r="AC21" s="304"/>
      <c r="AD21" s="104"/>
      <c r="AE21" s="106"/>
      <c r="AF21" s="108"/>
      <c r="AI21" s="83">
        <f t="shared" ca="1" si="15"/>
        <v>43577.583333333314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28</v>
      </c>
      <c r="AQ21" s="81">
        <f t="shared" si="0"/>
        <v>62</v>
      </c>
      <c r="AR21" s="81">
        <f t="shared" si="1"/>
        <v>3895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146</v>
      </c>
      <c r="AX21" s="81">
        <f t="shared" si="3"/>
        <v>224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941</v>
      </c>
      <c r="BC21" s="81">
        <f t="shared" si="5"/>
        <v>224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43577.624999999978</v>
      </c>
      <c r="C22" s="49"/>
      <c r="D22" s="304">
        <v>940</v>
      </c>
      <c r="E22" s="51">
        <v>44</v>
      </c>
      <c r="F22" s="304">
        <v>1.8</v>
      </c>
      <c r="G22" s="51">
        <v>185</v>
      </c>
      <c r="H22" s="52">
        <v>224</v>
      </c>
      <c r="I22" s="53"/>
      <c r="J22" s="160"/>
      <c r="K22" s="65"/>
      <c r="L22" s="49"/>
      <c r="M22" s="304"/>
      <c r="N22" s="52"/>
      <c r="O22" s="54">
        <v>4258</v>
      </c>
      <c r="P22" s="304">
        <v>27</v>
      </c>
      <c r="Q22" s="52">
        <v>88</v>
      </c>
      <c r="R22" s="23">
        <f t="shared" si="13"/>
        <v>251</v>
      </c>
      <c r="S22" s="24">
        <f t="shared" si="13"/>
        <v>380</v>
      </c>
      <c r="T22" s="62"/>
      <c r="U22" s="62"/>
      <c r="V22" s="62"/>
      <c r="W22" s="114">
        <f t="shared" ca="1" si="6"/>
        <v>158228</v>
      </c>
      <c r="X22" s="115">
        <f ca="1">IFERROR(('Main Tab'!$D$10-W22)/'Main Tab'!$D$10,1)</f>
        <v>0.1091167064546642</v>
      </c>
      <c r="Y22" s="110"/>
      <c r="Z22" s="65">
        <v>8</v>
      </c>
      <c r="AA22" s="49">
        <v>7994301</v>
      </c>
      <c r="AB22" s="49" t="s">
        <v>170</v>
      </c>
      <c r="AC22" s="304">
        <v>182.87</v>
      </c>
      <c r="AD22" s="104" t="s">
        <v>169</v>
      </c>
      <c r="AE22" s="106">
        <v>47.8</v>
      </c>
      <c r="AF22" s="108">
        <v>1E-3</v>
      </c>
      <c r="AI22" s="83">
        <f t="shared" ca="1" si="15"/>
        <v>43577.624999999978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27</v>
      </c>
      <c r="AQ22" s="81">
        <f t="shared" si="0"/>
        <v>88</v>
      </c>
      <c r="AR22" s="81">
        <f t="shared" si="1"/>
        <v>4258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185</v>
      </c>
      <c r="AX22" s="81">
        <f t="shared" si="3"/>
        <v>224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940</v>
      </c>
      <c r="BC22" s="81">
        <f t="shared" si="5"/>
        <v>224</v>
      </c>
      <c r="BD22" s="81">
        <f t="shared" si="10"/>
        <v>1E-3</v>
      </c>
      <c r="BE22" s="81">
        <f t="shared" si="11"/>
        <v>47.8</v>
      </c>
      <c r="BF22" s="84" t="str">
        <f t="shared" si="12"/>
        <v>Ticket No: 7994301 182.87 bbls sold</v>
      </c>
    </row>
    <row r="23" spans="2:58" x14ac:dyDescent="0.25">
      <c r="B23" s="47">
        <f t="shared" ca="1" si="14"/>
        <v>43577.666666666642</v>
      </c>
      <c r="C23" s="49"/>
      <c r="D23" s="304">
        <v>941</v>
      </c>
      <c r="E23" s="51">
        <v>44</v>
      </c>
      <c r="F23" s="304">
        <v>1.8</v>
      </c>
      <c r="G23" s="51">
        <v>236</v>
      </c>
      <c r="H23" s="52">
        <v>224</v>
      </c>
      <c r="I23" s="53"/>
      <c r="J23" s="160"/>
      <c r="K23" s="65"/>
      <c r="L23" s="49"/>
      <c r="M23" s="304"/>
      <c r="N23" s="52"/>
      <c r="O23" s="54">
        <v>4376</v>
      </c>
      <c r="P23" s="304">
        <v>26</v>
      </c>
      <c r="Q23" s="52">
        <v>64</v>
      </c>
      <c r="R23" s="23">
        <f t="shared" si="13"/>
        <v>277</v>
      </c>
      <c r="S23" s="24">
        <f t="shared" si="13"/>
        <v>444</v>
      </c>
      <c r="T23" s="62"/>
      <c r="U23" s="62"/>
      <c r="V23" s="62"/>
      <c r="W23" s="114">
        <f t="shared" ca="1" si="6"/>
        <v>158164</v>
      </c>
      <c r="X23" s="115">
        <f ca="1">IFERROR(('Main Tab'!$D$10-W23)/'Main Tab'!$D$10,1)</f>
        <v>0.10947705058330706</v>
      </c>
      <c r="Y23" s="110"/>
      <c r="Z23" s="65">
        <v>4</v>
      </c>
      <c r="AA23" s="49"/>
      <c r="AB23" s="49"/>
      <c r="AC23" s="304"/>
      <c r="AD23" s="104"/>
      <c r="AE23" s="106"/>
      <c r="AF23" s="108"/>
      <c r="AI23" s="83">
        <f t="shared" ca="1" si="15"/>
        <v>43577.666666666642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26</v>
      </c>
      <c r="AQ23" s="81">
        <f t="shared" si="0"/>
        <v>64</v>
      </c>
      <c r="AR23" s="81">
        <f t="shared" si="1"/>
        <v>4376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236</v>
      </c>
      <c r="AX23" s="81">
        <f t="shared" si="3"/>
        <v>224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941</v>
      </c>
      <c r="BC23" s="81">
        <f t="shared" si="5"/>
        <v>224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43577.708333333307</v>
      </c>
      <c r="C24" s="49"/>
      <c r="D24" s="304">
        <v>937</v>
      </c>
      <c r="E24" s="51">
        <v>44</v>
      </c>
      <c r="F24" s="304">
        <v>1.8</v>
      </c>
      <c r="G24" s="51">
        <v>215</v>
      </c>
      <c r="H24" s="52">
        <v>224</v>
      </c>
      <c r="I24" s="53"/>
      <c r="J24" s="160"/>
      <c r="K24" s="65"/>
      <c r="L24" s="49"/>
      <c r="M24" s="304"/>
      <c r="N24" s="52"/>
      <c r="O24" s="54">
        <v>4878</v>
      </c>
      <c r="P24" s="304">
        <v>30</v>
      </c>
      <c r="Q24" s="52">
        <v>88</v>
      </c>
      <c r="R24" s="23">
        <f t="shared" si="13"/>
        <v>307</v>
      </c>
      <c r="S24" s="24">
        <f t="shared" si="13"/>
        <v>532</v>
      </c>
      <c r="T24" s="62"/>
      <c r="U24" s="62"/>
      <c r="V24" s="62"/>
      <c r="W24" s="114">
        <f t="shared" ca="1" si="6"/>
        <v>158076</v>
      </c>
      <c r="X24" s="115">
        <f ca="1">IFERROR(('Main Tab'!$D$10-W24)/'Main Tab'!$D$10,1)</f>
        <v>0.10997252376019098</v>
      </c>
      <c r="Y24" s="110"/>
      <c r="Z24" s="65">
        <v>5</v>
      </c>
      <c r="AA24" s="49"/>
      <c r="AB24" s="49"/>
      <c r="AC24" s="304"/>
      <c r="AD24" s="104"/>
      <c r="AE24" s="106"/>
      <c r="AF24" s="108"/>
      <c r="AI24" s="83">
        <f t="shared" ca="1" si="15"/>
        <v>43577.708333333307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30</v>
      </c>
      <c r="AQ24" s="81">
        <f t="shared" si="0"/>
        <v>88</v>
      </c>
      <c r="AR24" s="81">
        <f t="shared" si="1"/>
        <v>4878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215</v>
      </c>
      <c r="AX24" s="81">
        <f t="shared" si="3"/>
        <v>224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937</v>
      </c>
      <c r="BC24" s="81">
        <f t="shared" si="5"/>
        <v>224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26.25" x14ac:dyDescent="0.25">
      <c r="B25" s="47">
        <f t="shared" ca="1" si="14"/>
        <v>43577.749999999971</v>
      </c>
      <c r="C25" s="49"/>
      <c r="D25" s="304">
        <v>938</v>
      </c>
      <c r="E25" s="51">
        <v>44</v>
      </c>
      <c r="F25" s="304">
        <v>1.8</v>
      </c>
      <c r="G25" s="51">
        <v>199</v>
      </c>
      <c r="H25" s="52">
        <v>219</v>
      </c>
      <c r="I25" s="53"/>
      <c r="J25" s="160"/>
      <c r="K25" s="65"/>
      <c r="L25" s="49"/>
      <c r="M25" s="304"/>
      <c r="N25" s="52"/>
      <c r="O25" s="54">
        <v>4409</v>
      </c>
      <c r="P25" s="304">
        <v>32</v>
      </c>
      <c r="Q25" s="52">
        <v>50</v>
      </c>
      <c r="R25" s="23">
        <f t="shared" si="13"/>
        <v>339</v>
      </c>
      <c r="S25" s="24">
        <f t="shared" si="13"/>
        <v>582</v>
      </c>
      <c r="T25" s="62"/>
      <c r="U25" s="62"/>
      <c r="V25" s="62"/>
      <c r="W25" s="114">
        <f t="shared" ca="1" si="6"/>
        <v>158026</v>
      </c>
      <c r="X25" s="115">
        <f ca="1">IFERROR(('Main Tab'!$D$10-W25)/'Main Tab'!$D$10,1)</f>
        <v>0.11025404261069321</v>
      </c>
      <c r="Y25" s="110" t="s">
        <v>269</v>
      </c>
      <c r="Z25" s="65">
        <v>5</v>
      </c>
      <c r="AA25" s="49">
        <v>7995001</v>
      </c>
      <c r="AB25" s="49" t="s">
        <v>170</v>
      </c>
      <c r="AC25" s="304">
        <v>196.73</v>
      </c>
      <c r="AD25" s="104" t="s">
        <v>172</v>
      </c>
      <c r="AE25" s="106">
        <v>47.7</v>
      </c>
      <c r="AF25" s="108">
        <v>1E-3</v>
      </c>
      <c r="AI25" s="83">
        <f t="shared" ca="1" si="15"/>
        <v>43577.749999999971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>water production increase.shut choke,check for flow.choke holding.</v>
      </c>
      <c r="AP25" s="81">
        <f t="shared" si="0"/>
        <v>32</v>
      </c>
      <c r="AQ25" s="81">
        <f t="shared" si="0"/>
        <v>50</v>
      </c>
      <c r="AR25" s="81">
        <f t="shared" si="1"/>
        <v>4409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199</v>
      </c>
      <c r="AX25" s="81">
        <f t="shared" si="3"/>
        <v>219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938</v>
      </c>
      <c r="BC25" s="81">
        <f t="shared" si="5"/>
        <v>219</v>
      </c>
      <c r="BD25" s="81">
        <f t="shared" si="10"/>
        <v>1E-3</v>
      </c>
      <c r="BE25" s="81">
        <f t="shared" si="11"/>
        <v>47.7</v>
      </c>
      <c r="BF25" s="84" t="str">
        <f t="shared" si="12"/>
        <v>Ticket No: 7995001 196.73 bbls sold</v>
      </c>
    </row>
    <row r="26" spans="2:58" x14ac:dyDescent="0.25">
      <c r="B26" s="47">
        <f t="shared" ca="1" si="14"/>
        <v>43577.791666666635</v>
      </c>
      <c r="C26" s="49"/>
      <c r="D26" s="304">
        <v>940</v>
      </c>
      <c r="E26" s="51">
        <v>44</v>
      </c>
      <c r="F26" s="304">
        <v>1.8</v>
      </c>
      <c r="G26" s="51">
        <v>215</v>
      </c>
      <c r="H26" s="52">
        <v>218</v>
      </c>
      <c r="I26" s="53"/>
      <c r="J26" s="160"/>
      <c r="K26" s="65"/>
      <c r="L26" s="49"/>
      <c r="M26" s="304"/>
      <c r="N26" s="52"/>
      <c r="O26" s="54">
        <v>4577</v>
      </c>
      <c r="P26" s="304">
        <v>38</v>
      </c>
      <c r="Q26" s="52">
        <v>52</v>
      </c>
      <c r="R26" s="23">
        <f t="shared" si="13"/>
        <v>377</v>
      </c>
      <c r="S26" s="24">
        <f t="shared" si="13"/>
        <v>634</v>
      </c>
      <c r="T26" s="62"/>
      <c r="U26" s="62"/>
      <c r="V26" s="62"/>
      <c r="W26" s="114">
        <f t="shared" ca="1" si="6"/>
        <v>157974</v>
      </c>
      <c r="X26" s="115">
        <f ca="1">IFERROR(('Main Tab'!$D$10-W26)/'Main Tab'!$D$10,1)</f>
        <v>0.11054682221521553</v>
      </c>
      <c r="Y26" s="110"/>
      <c r="Z26" s="65">
        <v>5</v>
      </c>
      <c r="AA26" s="49"/>
      <c r="AB26" s="49"/>
      <c r="AC26" s="304"/>
      <c r="AD26" s="104"/>
      <c r="AE26" s="106"/>
      <c r="AF26" s="108"/>
      <c r="AI26" s="83">
        <f t="shared" ca="1" si="15"/>
        <v>43577.791666666635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38</v>
      </c>
      <c r="AQ26" s="81">
        <f t="shared" si="0"/>
        <v>52</v>
      </c>
      <c r="AR26" s="81">
        <f t="shared" si="1"/>
        <v>4577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215</v>
      </c>
      <c r="AX26" s="81">
        <f t="shared" si="3"/>
        <v>218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940</v>
      </c>
      <c r="BC26" s="81">
        <f t="shared" si="5"/>
        <v>218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43577.833333333299</v>
      </c>
      <c r="C27" s="49"/>
      <c r="D27" s="304">
        <v>930</v>
      </c>
      <c r="E27" s="51">
        <v>44</v>
      </c>
      <c r="F27" s="304">
        <v>1.8</v>
      </c>
      <c r="G27" s="51">
        <v>200</v>
      </c>
      <c r="H27" s="52">
        <v>214</v>
      </c>
      <c r="I27" s="53"/>
      <c r="J27" s="160"/>
      <c r="K27" s="65"/>
      <c r="L27" s="49"/>
      <c r="M27" s="304"/>
      <c r="N27" s="52"/>
      <c r="O27" s="54">
        <v>4423</v>
      </c>
      <c r="P27" s="304">
        <v>40</v>
      </c>
      <c r="Q27" s="52">
        <v>54</v>
      </c>
      <c r="R27" s="23">
        <f t="shared" si="13"/>
        <v>417</v>
      </c>
      <c r="S27" s="24">
        <f t="shared" si="13"/>
        <v>688</v>
      </c>
      <c r="T27" s="62"/>
      <c r="U27" s="62"/>
      <c r="V27" s="62"/>
      <c r="W27" s="114">
        <f t="shared" ca="1" si="6"/>
        <v>157920</v>
      </c>
      <c r="X27" s="115">
        <f ca="1">IFERROR(('Main Tab'!$D$10-W27)/'Main Tab'!$D$10,1)</f>
        <v>0.11085086257375794</v>
      </c>
      <c r="Y27" s="110"/>
      <c r="Z27" s="65">
        <v>5</v>
      </c>
      <c r="AA27" s="49"/>
      <c r="AB27" s="49"/>
      <c r="AC27" s="304"/>
      <c r="AD27" s="104"/>
      <c r="AE27" s="106"/>
      <c r="AF27" s="108"/>
      <c r="AI27" s="83">
        <f t="shared" ca="1" si="15"/>
        <v>43577.833333333299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40</v>
      </c>
      <c r="AQ27" s="81">
        <f t="shared" si="0"/>
        <v>54</v>
      </c>
      <c r="AR27" s="81">
        <f t="shared" si="1"/>
        <v>4423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200</v>
      </c>
      <c r="AX27" s="81">
        <f t="shared" si="3"/>
        <v>214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930</v>
      </c>
      <c r="BC27" s="81">
        <f t="shared" si="5"/>
        <v>214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43577.874999999964</v>
      </c>
      <c r="C28" s="49"/>
      <c r="D28" s="304">
        <v>924</v>
      </c>
      <c r="E28" s="51">
        <v>44</v>
      </c>
      <c r="F28" s="304">
        <v>1.8</v>
      </c>
      <c r="G28" s="51">
        <v>198</v>
      </c>
      <c r="H28" s="52">
        <v>214</v>
      </c>
      <c r="I28" s="53"/>
      <c r="J28" s="160"/>
      <c r="K28" s="65"/>
      <c r="L28" s="49"/>
      <c r="M28" s="304"/>
      <c r="N28" s="52"/>
      <c r="O28" s="54">
        <v>4384</v>
      </c>
      <c r="P28" s="304">
        <v>39</v>
      </c>
      <c r="Q28" s="52">
        <v>66</v>
      </c>
      <c r="R28" s="23">
        <f t="shared" si="13"/>
        <v>456</v>
      </c>
      <c r="S28" s="24">
        <f t="shared" si="13"/>
        <v>754</v>
      </c>
      <c r="T28" s="62"/>
      <c r="U28" s="62"/>
      <c r="V28" s="62"/>
      <c r="W28" s="114">
        <f t="shared" ca="1" si="6"/>
        <v>157854</v>
      </c>
      <c r="X28" s="115">
        <f ca="1">IFERROR(('Main Tab'!$D$10-W28)/'Main Tab'!$D$10,1)</f>
        <v>0.11122246745642088</v>
      </c>
      <c r="Y28" s="110"/>
      <c r="Z28" s="65">
        <v>5</v>
      </c>
      <c r="AA28" s="49"/>
      <c r="AB28" s="49"/>
      <c r="AC28" s="304"/>
      <c r="AD28" s="104"/>
      <c r="AE28" s="106"/>
      <c r="AF28" s="108"/>
      <c r="AI28" s="83">
        <f t="shared" ca="1" si="15"/>
        <v>43577.874999999964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39</v>
      </c>
      <c r="AQ28" s="81">
        <f t="shared" si="0"/>
        <v>66</v>
      </c>
      <c r="AR28" s="81">
        <f t="shared" si="1"/>
        <v>4384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198</v>
      </c>
      <c r="AX28" s="81">
        <f t="shared" si="3"/>
        <v>214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924</v>
      </c>
      <c r="BC28" s="81">
        <f t="shared" si="5"/>
        <v>214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43577.916666666628</v>
      </c>
      <c r="C29" s="49"/>
      <c r="D29" s="304">
        <v>938</v>
      </c>
      <c r="E29" s="51">
        <v>44</v>
      </c>
      <c r="F29" s="304">
        <v>1.8</v>
      </c>
      <c r="G29" s="51">
        <v>211</v>
      </c>
      <c r="H29" s="52">
        <v>214</v>
      </c>
      <c r="I29" s="53"/>
      <c r="J29" s="160"/>
      <c r="K29" s="65"/>
      <c r="L29" s="49"/>
      <c r="M29" s="304"/>
      <c r="N29" s="52"/>
      <c r="O29" s="54">
        <v>4389</v>
      </c>
      <c r="P29" s="304">
        <v>42</v>
      </c>
      <c r="Q29" s="52">
        <v>70</v>
      </c>
      <c r="R29" s="23">
        <f t="shared" si="13"/>
        <v>498</v>
      </c>
      <c r="S29" s="24">
        <f t="shared" si="13"/>
        <v>824</v>
      </c>
      <c r="T29" s="62"/>
      <c r="U29" s="62"/>
      <c r="V29" s="62"/>
      <c r="W29" s="114">
        <f t="shared" ca="1" si="6"/>
        <v>157784</v>
      </c>
      <c r="X29" s="115">
        <f ca="1">IFERROR(('Main Tab'!$D$10-W29)/'Main Tab'!$D$10,1)</f>
        <v>0.11161659384712401</v>
      </c>
      <c r="Y29" s="110"/>
      <c r="Z29" s="65">
        <v>5</v>
      </c>
      <c r="AA29" s="49"/>
      <c r="AB29" s="49"/>
      <c r="AC29" s="304"/>
      <c r="AD29" s="104"/>
      <c r="AE29" s="106"/>
      <c r="AF29" s="108"/>
      <c r="AI29" s="83">
        <f t="shared" ca="1" si="15"/>
        <v>43577.916666666628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42</v>
      </c>
      <c r="AQ29" s="81">
        <f t="shared" si="0"/>
        <v>70</v>
      </c>
      <c r="AR29" s="81">
        <f t="shared" si="1"/>
        <v>4389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211</v>
      </c>
      <c r="AX29" s="81">
        <f t="shared" si="3"/>
        <v>214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938</v>
      </c>
      <c r="BC29" s="81">
        <f t="shared" si="5"/>
        <v>214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43577.958333333292</v>
      </c>
      <c r="C30" s="49"/>
      <c r="D30" s="304">
        <v>939</v>
      </c>
      <c r="E30" s="51">
        <v>44</v>
      </c>
      <c r="F30" s="304">
        <v>1.8</v>
      </c>
      <c r="G30" s="51">
        <v>220</v>
      </c>
      <c r="H30" s="52">
        <v>215</v>
      </c>
      <c r="I30" s="53"/>
      <c r="J30" s="160"/>
      <c r="K30" s="65"/>
      <c r="L30" s="49"/>
      <c r="M30" s="304"/>
      <c r="N30" s="52"/>
      <c r="O30" s="54">
        <v>4687</v>
      </c>
      <c r="P30" s="304">
        <v>42</v>
      </c>
      <c r="Q30" s="52">
        <v>84</v>
      </c>
      <c r="R30" s="23">
        <f t="shared" si="13"/>
        <v>540</v>
      </c>
      <c r="S30" s="24">
        <f t="shared" si="13"/>
        <v>908</v>
      </c>
      <c r="T30" s="62"/>
      <c r="U30" s="62"/>
      <c r="V30" s="62"/>
      <c r="W30" s="114">
        <f t="shared" ca="1" si="6"/>
        <v>157700</v>
      </c>
      <c r="X30" s="115">
        <f ca="1">IFERROR(('Main Tab'!$D$10-W30)/'Main Tab'!$D$10,1)</f>
        <v>0.11208954551596775</v>
      </c>
      <c r="Y30" s="110"/>
      <c r="Z30" s="65">
        <v>5</v>
      </c>
      <c r="AA30" s="49"/>
      <c r="AB30" s="49"/>
      <c r="AC30" s="304"/>
      <c r="AD30" s="104"/>
      <c r="AE30" s="106"/>
      <c r="AF30" s="108"/>
      <c r="AI30" s="83">
        <f t="shared" ca="1" si="15"/>
        <v>43577.958333333292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42</v>
      </c>
      <c r="AQ30" s="81">
        <f t="shared" si="0"/>
        <v>84</v>
      </c>
      <c r="AR30" s="81">
        <f t="shared" si="1"/>
        <v>4687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220</v>
      </c>
      <c r="AX30" s="81">
        <f t="shared" si="3"/>
        <v>215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939</v>
      </c>
      <c r="BC30" s="81">
        <f t="shared" si="5"/>
        <v>215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43577.999999999956</v>
      </c>
      <c r="C31" s="49"/>
      <c r="D31" s="304">
        <v>939</v>
      </c>
      <c r="E31" s="51">
        <v>44</v>
      </c>
      <c r="F31" s="304">
        <v>1.8</v>
      </c>
      <c r="G31" s="51">
        <v>244</v>
      </c>
      <c r="H31" s="52">
        <v>215</v>
      </c>
      <c r="I31" s="53"/>
      <c r="J31" s="160"/>
      <c r="K31" s="65"/>
      <c r="L31" s="49"/>
      <c r="M31" s="304"/>
      <c r="N31" s="52"/>
      <c r="O31" s="54">
        <v>4905</v>
      </c>
      <c r="P31" s="304">
        <v>44</v>
      </c>
      <c r="Q31" s="52">
        <v>86</v>
      </c>
      <c r="R31" s="23">
        <f t="shared" si="13"/>
        <v>584</v>
      </c>
      <c r="S31" s="24">
        <f t="shared" si="13"/>
        <v>994</v>
      </c>
      <c r="T31" s="62"/>
      <c r="U31" s="62"/>
      <c r="V31" s="62"/>
      <c r="W31" s="114">
        <f t="shared" ca="1" si="6"/>
        <v>157614</v>
      </c>
      <c r="X31" s="115">
        <f ca="1">IFERROR(('Main Tab'!$D$10-W31)/'Main Tab'!$D$10,1)</f>
        <v>0.11257375793883158</v>
      </c>
      <c r="Y31" s="110"/>
      <c r="Z31" s="65">
        <v>5</v>
      </c>
      <c r="AA31" s="49"/>
      <c r="AB31" s="49"/>
      <c r="AC31" s="304"/>
      <c r="AD31" s="104"/>
      <c r="AE31" s="106"/>
      <c r="AF31" s="108"/>
      <c r="AI31" s="83">
        <f t="shared" ca="1" si="15"/>
        <v>43577.999999999956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44</v>
      </c>
      <c r="AQ31" s="81">
        <f t="shared" si="0"/>
        <v>86</v>
      </c>
      <c r="AR31" s="81">
        <f t="shared" si="1"/>
        <v>4905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244</v>
      </c>
      <c r="AX31" s="81">
        <f t="shared" si="3"/>
        <v>215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939</v>
      </c>
      <c r="BC31" s="81">
        <f t="shared" si="5"/>
        <v>215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43578.041666666621</v>
      </c>
      <c r="C32" s="49"/>
      <c r="D32" s="304">
        <v>940</v>
      </c>
      <c r="E32" s="51">
        <v>44</v>
      </c>
      <c r="F32" s="304">
        <v>1.8</v>
      </c>
      <c r="G32" s="51">
        <v>210</v>
      </c>
      <c r="H32" s="52">
        <v>214</v>
      </c>
      <c r="I32" s="53"/>
      <c r="J32" s="160"/>
      <c r="K32" s="65"/>
      <c r="L32" s="49"/>
      <c r="M32" s="304"/>
      <c r="N32" s="52"/>
      <c r="O32" s="54">
        <v>4376</v>
      </c>
      <c r="P32" s="304">
        <v>42</v>
      </c>
      <c r="Q32" s="52">
        <v>85</v>
      </c>
      <c r="R32" s="23">
        <f t="shared" ref="R32:S37" si="16">P32+R31</f>
        <v>626</v>
      </c>
      <c r="S32" s="24">
        <f t="shared" si="16"/>
        <v>1079</v>
      </c>
      <c r="T32" s="62"/>
      <c r="U32" s="62"/>
      <c r="V32" s="62"/>
      <c r="W32" s="114">
        <f t="shared" ca="1" si="6"/>
        <v>157529</v>
      </c>
      <c r="X32" s="115">
        <f ca="1">IFERROR(('Main Tab'!$D$10-W32)/'Main Tab'!$D$10,1)</f>
        <v>0.11305233998468538</v>
      </c>
      <c r="Y32" s="110"/>
      <c r="Z32" s="65">
        <v>5</v>
      </c>
      <c r="AA32" s="49">
        <v>796861</v>
      </c>
      <c r="AB32" s="49" t="s">
        <v>170</v>
      </c>
      <c r="AC32" s="304">
        <v>196.73</v>
      </c>
      <c r="AD32" s="104" t="s">
        <v>172</v>
      </c>
      <c r="AE32" s="106">
        <v>47</v>
      </c>
      <c r="AF32" s="108">
        <v>2E-3</v>
      </c>
      <c r="AI32" s="83">
        <f t="shared" ca="1" si="15"/>
        <v>43578.041666666621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42</v>
      </c>
      <c r="AQ32" s="81">
        <f t="shared" si="0"/>
        <v>85</v>
      </c>
      <c r="AR32" s="81">
        <f t="shared" si="1"/>
        <v>4376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210</v>
      </c>
      <c r="AX32" s="81">
        <f t="shared" si="3"/>
        <v>214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940</v>
      </c>
      <c r="BC32" s="81">
        <f t="shared" si="5"/>
        <v>214</v>
      </c>
      <c r="BD32" s="81">
        <f t="shared" si="10"/>
        <v>2E-3</v>
      </c>
      <c r="BE32" s="81">
        <f t="shared" si="11"/>
        <v>47</v>
      </c>
      <c r="BF32" s="84" t="str">
        <f t="shared" si="12"/>
        <v>Ticket No: 796861 196.73 bbls sold</v>
      </c>
    </row>
    <row r="33" spans="2:58" x14ac:dyDescent="0.25">
      <c r="B33" s="47">
        <f t="shared" ca="1" si="14"/>
        <v>43578.083333333285</v>
      </c>
      <c r="C33" s="49"/>
      <c r="D33" s="304">
        <v>941</v>
      </c>
      <c r="E33" s="51">
        <v>44</v>
      </c>
      <c r="F33" s="304">
        <v>1.8</v>
      </c>
      <c r="G33" s="51">
        <v>215</v>
      </c>
      <c r="H33" s="52">
        <v>214</v>
      </c>
      <c r="I33" s="53"/>
      <c r="J33" s="160"/>
      <c r="K33" s="65"/>
      <c r="L33" s="49"/>
      <c r="M33" s="304"/>
      <c r="N33" s="52"/>
      <c r="O33" s="54">
        <v>4456</v>
      </c>
      <c r="P33" s="304">
        <v>46</v>
      </c>
      <c r="Q33" s="52">
        <v>86</v>
      </c>
      <c r="R33" s="23">
        <f t="shared" si="16"/>
        <v>672</v>
      </c>
      <c r="S33" s="24">
        <f t="shared" si="16"/>
        <v>1165</v>
      </c>
      <c r="T33" s="62"/>
      <c r="U33" s="62"/>
      <c r="V33" s="62"/>
      <c r="W33" s="114">
        <f t="shared" ca="1" si="6"/>
        <v>157443</v>
      </c>
      <c r="X33" s="115">
        <f ca="1">IFERROR(('Main Tab'!$D$10-W33)/'Main Tab'!$D$10,1)</f>
        <v>0.11353655240754922</v>
      </c>
      <c r="Y33" s="110"/>
      <c r="Z33" s="65">
        <v>5</v>
      </c>
      <c r="AA33" s="49"/>
      <c r="AB33" s="49"/>
      <c r="AC33" s="304"/>
      <c r="AD33" s="104"/>
      <c r="AE33" s="106"/>
      <c r="AF33" s="108"/>
      <c r="AI33" s="83">
        <f t="shared" ca="1" si="15"/>
        <v>43578.083333333285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46</v>
      </c>
      <c r="AQ33" s="81">
        <f t="shared" si="0"/>
        <v>86</v>
      </c>
      <c r="AR33" s="81">
        <f t="shared" si="1"/>
        <v>4456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215</v>
      </c>
      <c r="AX33" s="81">
        <f t="shared" si="3"/>
        <v>214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941</v>
      </c>
      <c r="BC33" s="81">
        <f t="shared" si="5"/>
        <v>214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43578.124999999949</v>
      </c>
      <c r="C34" s="49"/>
      <c r="D34" s="304">
        <v>936</v>
      </c>
      <c r="E34" s="51">
        <v>44</v>
      </c>
      <c r="F34" s="304">
        <v>1.8</v>
      </c>
      <c r="G34" s="51">
        <v>247</v>
      </c>
      <c r="H34" s="52">
        <v>210</v>
      </c>
      <c r="I34" s="53"/>
      <c r="J34" s="160"/>
      <c r="K34" s="65"/>
      <c r="L34" s="49"/>
      <c r="M34" s="304"/>
      <c r="N34" s="52"/>
      <c r="O34" s="54">
        <v>4901</v>
      </c>
      <c r="P34" s="304">
        <v>44</v>
      </c>
      <c r="Q34" s="52">
        <v>84</v>
      </c>
      <c r="R34" s="23">
        <f t="shared" si="16"/>
        <v>716</v>
      </c>
      <c r="S34" s="24">
        <f t="shared" si="16"/>
        <v>1249</v>
      </c>
      <c r="T34" s="62"/>
      <c r="U34" s="62"/>
      <c r="V34" s="62"/>
      <c r="W34" s="114">
        <f t="shared" ca="1" si="6"/>
        <v>157359</v>
      </c>
      <c r="X34" s="115">
        <f ca="1">IFERROR(('Main Tab'!$D$10-W34)/'Main Tab'!$D$10,1)</f>
        <v>0.11400950407639296</v>
      </c>
      <c r="Y34" s="110" t="s">
        <v>270</v>
      </c>
      <c r="Z34" s="65">
        <v>5</v>
      </c>
      <c r="AA34" s="49">
        <v>7995101</v>
      </c>
      <c r="AB34" s="49" t="s">
        <v>170</v>
      </c>
      <c r="AC34" s="304">
        <v>185</v>
      </c>
      <c r="AD34" s="104" t="s">
        <v>172</v>
      </c>
      <c r="AE34" s="106">
        <v>48</v>
      </c>
      <c r="AF34" s="108">
        <v>5.0000000000000001E-4</v>
      </c>
      <c r="AI34" s="83">
        <f t="shared" ca="1" si="15"/>
        <v>43578.124999999949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ACC=57236</v>
      </c>
      <c r="AP34" s="81">
        <f t="shared" si="0"/>
        <v>44</v>
      </c>
      <c r="AQ34" s="81">
        <f t="shared" si="0"/>
        <v>84</v>
      </c>
      <c r="AR34" s="81">
        <f t="shared" si="1"/>
        <v>4901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247</v>
      </c>
      <c r="AX34" s="81">
        <f t="shared" si="3"/>
        <v>210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936</v>
      </c>
      <c r="BC34" s="81">
        <f t="shared" si="5"/>
        <v>210</v>
      </c>
      <c r="BD34" s="81">
        <f t="shared" si="10"/>
        <v>5.0000000000000001E-4</v>
      </c>
      <c r="BE34" s="81">
        <f t="shared" si="11"/>
        <v>48</v>
      </c>
      <c r="BF34" s="84" t="str">
        <f t="shared" si="12"/>
        <v>Ticket No: 7995101 185 bbls sold</v>
      </c>
    </row>
    <row r="35" spans="2:58" x14ac:dyDescent="0.25">
      <c r="B35" s="47">
        <f t="shared" ca="1" si="14"/>
        <v>43578.166666666613</v>
      </c>
      <c r="C35" s="49"/>
      <c r="D35" s="304">
        <v>931</v>
      </c>
      <c r="E35" s="51">
        <v>44</v>
      </c>
      <c r="F35" s="304">
        <v>1.8</v>
      </c>
      <c r="G35" s="51">
        <v>253</v>
      </c>
      <c r="H35" s="52">
        <v>210</v>
      </c>
      <c r="I35" s="53"/>
      <c r="J35" s="160"/>
      <c r="K35" s="65"/>
      <c r="L35" s="49"/>
      <c r="M35" s="304"/>
      <c r="N35" s="52"/>
      <c r="O35" s="54">
        <v>4960</v>
      </c>
      <c r="P35" s="304">
        <v>45</v>
      </c>
      <c r="Q35" s="52">
        <v>86</v>
      </c>
      <c r="R35" s="23">
        <f t="shared" si="16"/>
        <v>761</v>
      </c>
      <c r="S35" s="24">
        <f t="shared" si="16"/>
        <v>1335</v>
      </c>
      <c r="T35" s="62"/>
      <c r="U35" s="62"/>
      <c r="V35" s="62"/>
      <c r="W35" s="114">
        <f t="shared" ca="1" si="6"/>
        <v>157273</v>
      </c>
      <c r="X35" s="115">
        <f ca="1">IFERROR(('Main Tab'!$D$10-W35)/'Main Tab'!$D$10,1)</f>
        <v>0.11449371649925678</v>
      </c>
      <c r="Y35" s="110" t="s">
        <v>271</v>
      </c>
      <c r="Z35" s="65">
        <v>5</v>
      </c>
      <c r="AA35" s="49"/>
      <c r="AB35" s="49"/>
      <c r="AC35" s="304"/>
      <c r="AD35" s="104"/>
      <c r="AE35" s="106"/>
      <c r="AF35" s="108"/>
      <c r="AI35" s="83">
        <f t="shared" ca="1" si="15"/>
        <v>43578.166666666613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ot1=8-2</v>
      </c>
      <c r="AP35" s="81">
        <f t="shared" si="0"/>
        <v>45</v>
      </c>
      <c r="AQ35" s="81">
        <f t="shared" si="0"/>
        <v>86</v>
      </c>
      <c r="AR35" s="81">
        <f t="shared" si="1"/>
        <v>4960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253</v>
      </c>
      <c r="AX35" s="81">
        <f t="shared" si="3"/>
        <v>210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931</v>
      </c>
      <c r="BC35" s="81">
        <f t="shared" si="5"/>
        <v>210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43578.208333333278</v>
      </c>
      <c r="C36" s="49"/>
      <c r="D36" s="304">
        <v>922</v>
      </c>
      <c r="E36" s="304">
        <v>44</v>
      </c>
      <c r="F36" s="304">
        <v>1.8</v>
      </c>
      <c r="G36" s="51">
        <v>238</v>
      </c>
      <c r="H36" s="52">
        <v>210</v>
      </c>
      <c r="I36" s="53"/>
      <c r="J36" s="160"/>
      <c r="K36" s="65"/>
      <c r="L36" s="49"/>
      <c r="M36" s="304"/>
      <c r="N36" s="52"/>
      <c r="O36" s="54">
        <v>4863</v>
      </c>
      <c r="P36" s="304">
        <v>46</v>
      </c>
      <c r="Q36" s="52">
        <v>73</v>
      </c>
      <c r="R36" s="23">
        <f t="shared" si="16"/>
        <v>807</v>
      </c>
      <c r="S36" s="24">
        <f t="shared" si="16"/>
        <v>1408</v>
      </c>
      <c r="T36" s="62"/>
      <c r="U36" s="62"/>
      <c r="V36" s="62"/>
      <c r="W36" s="114">
        <f t="shared" ca="1" si="6"/>
        <v>157200</v>
      </c>
      <c r="X36" s="115">
        <f ca="1">IFERROR(('Main Tab'!$D$10-W36)/'Main Tab'!$D$10,1)</f>
        <v>0.11490473402099005</v>
      </c>
      <c r="Y36" s="110" t="s">
        <v>262</v>
      </c>
      <c r="Z36" s="65">
        <v>5</v>
      </c>
      <c r="AA36" s="49"/>
      <c r="AB36" s="49"/>
      <c r="AC36" s="304"/>
      <c r="AD36" s="104"/>
      <c r="AE36" s="106"/>
      <c r="AF36" s="108"/>
      <c r="AI36" s="83">
        <f t="shared" ca="1" si="15"/>
        <v>43578.208333333278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ot2=1-5</v>
      </c>
      <c r="AP36" s="81">
        <f t="shared" si="0"/>
        <v>46</v>
      </c>
      <c r="AQ36" s="81">
        <f t="shared" si="0"/>
        <v>73</v>
      </c>
      <c r="AR36" s="81">
        <f t="shared" si="1"/>
        <v>4863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238</v>
      </c>
      <c r="AX36" s="81">
        <f t="shared" si="3"/>
        <v>210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922</v>
      </c>
      <c r="BC36" s="81">
        <f t="shared" si="5"/>
        <v>210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43578.249999999942</v>
      </c>
      <c r="C37" s="55"/>
      <c r="D37" s="308">
        <v>934</v>
      </c>
      <c r="E37" s="57">
        <v>44</v>
      </c>
      <c r="F37" s="304">
        <v>1.8</v>
      </c>
      <c r="G37" s="57">
        <v>241</v>
      </c>
      <c r="H37" s="58">
        <v>209</v>
      </c>
      <c r="I37" s="59"/>
      <c r="J37" s="161"/>
      <c r="K37" s="66"/>
      <c r="L37" s="55"/>
      <c r="M37" s="308"/>
      <c r="N37" s="58"/>
      <c r="O37" s="60">
        <v>4912</v>
      </c>
      <c r="P37" s="308">
        <v>48</v>
      </c>
      <c r="Q37" s="58">
        <v>87</v>
      </c>
      <c r="R37" s="25">
        <f t="shared" si="16"/>
        <v>855</v>
      </c>
      <c r="S37" s="26">
        <f t="shared" si="16"/>
        <v>1495</v>
      </c>
      <c r="T37" s="63"/>
      <c r="U37" s="63"/>
      <c r="V37" s="63"/>
      <c r="W37" s="116">
        <f t="shared" ca="1" si="6"/>
        <v>157113</v>
      </c>
      <c r="X37" s="117">
        <f ca="1">IFERROR(('Main Tab'!$D$10-W37)/'Main Tab'!$D$10,1)</f>
        <v>0.11539457682086393</v>
      </c>
      <c r="Y37" s="111" t="s">
        <v>272</v>
      </c>
      <c r="Z37" s="65">
        <v>5</v>
      </c>
      <c r="AA37" s="55"/>
      <c r="AB37" s="55"/>
      <c r="AC37" s="308"/>
      <c r="AD37" s="105"/>
      <c r="AE37" s="107"/>
      <c r="AF37" s="109"/>
      <c r="AI37" s="85">
        <f t="shared" ca="1" si="15"/>
        <v>43578.249999999942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h20 pumped=1081</v>
      </c>
      <c r="AP37" s="86">
        <f t="shared" si="0"/>
        <v>48</v>
      </c>
      <c r="AQ37" s="86">
        <f t="shared" si="0"/>
        <v>87</v>
      </c>
      <c r="AR37" s="86">
        <f t="shared" si="1"/>
        <v>4912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241</v>
      </c>
      <c r="AX37" s="86">
        <f t="shared" si="3"/>
        <v>209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934</v>
      </c>
      <c r="BC37" s="86">
        <f t="shared" si="5"/>
        <v>209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05" t="s">
        <v>7</v>
      </c>
      <c r="D40" s="305" t="s">
        <v>117</v>
      </c>
      <c r="E40" s="305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07"/>
      <c r="E41" s="307"/>
      <c r="F41" s="622"/>
      <c r="G41" s="622"/>
      <c r="H41" s="623"/>
    </row>
    <row r="42" spans="2:58" x14ac:dyDescent="0.25">
      <c r="B42" s="54"/>
      <c r="C42" s="147"/>
      <c r="D42" s="304"/>
      <c r="E42" s="304"/>
      <c r="F42" s="612"/>
      <c r="G42" s="612"/>
      <c r="H42" s="613"/>
    </row>
    <row r="43" spans="2:58" x14ac:dyDescent="0.25">
      <c r="B43" s="54"/>
      <c r="C43" s="147"/>
      <c r="D43" s="304"/>
      <c r="E43" s="304"/>
      <c r="F43" s="612"/>
      <c r="G43" s="612"/>
      <c r="H43" s="613"/>
    </row>
    <row r="44" spans="2:58" x14ac:dyDescent="0.25">
      <c r="B44" s="54"/>
      <c r="C44" s="147"/>
      <c r="D44" s="304"/>
      <c r="E44" s="304"/>
      <c r="F44" s="612"/>
      <c r="G44" s="612"/>
      <c r="H44" s="613"/>
    </row>
    <row r="45" spans="2:58" x14ac:dyDescent="0.25">
      <c r="B45" s="54"/>
      <c r="C45" s="147"/>
      <c r="D45" s="304"/>
      <c r="E45" s="304"/>
      <c r="F45" s="612"/>
      <c r="G45" s="612"/>
      <c r="H45" s="613"/>
    </row>
    <row r="46" spans="2:58" x14ac:dyDescent="0.25">
      <c r="B46" s="54"/>
      <c r="C46" s="147"/>
      <c r="D46" s="304"/>
      <c r="E46" s="304"/>
      <c r="F46" s="612"/>
      <c r="G46" s="612"/>
      <c r="H46" s="613"/>
    </row>
    <row r="47" spans="2:58" x14ac:dyDescent="0.25">
      <c r="B47" s="54"/>
      <c r="C47" s="147"/>
      <c r="D47" s="304"/>
      <c r="E47" s="304"/>
      <c r="F47" s="612"/>
      <c r="G47" s="612"/>
      <c r="H47" s="613"/>
    </row>
    <row r="48" spans="2:58" x14ac:dyDescent="0.25">
      <c r="B48" s="54"/>
      <c r="C48" s="147"/>
      <c r="D48" s="304"/>
      <c r="E48" s="304"/>
      <c r="F48" s="612"/>
      <c r="G48" s="612"/>
      <c r="H48" s="613"/>
    </row>
    <row r="49" spans="2:8" x14ac:dyDescent="0.25">
      <c r="B49" s="54"/>
      <c r="C49" s="147"/>
      <c r="D49" s="304"/>
      <c r="E49" s="304"/>
      <c r="F49" s="612"/>
      <c r="G49" s="612"/>
      <c r="H49" s="613"/>
    </row>
    <row r="50" spans="2:8" x14ac:dyDescent="0.25">
      <c r="B50" s="54"/>
      <c r="C50" s="147"/>
      <c r="D50" s="304"/>
      <c r="E50" s="304"/>
      <c r="F50" s="612"/>
      <c r="G50" s="612"/>
      <c r="H50" s="613"/>
    </row>
    <row r="51" spans="2:8" x14ac:dyDescent="0.25">
      <c r="B51" s="54"/>
      <c r="C51" s="147"/>
      <c r="D51" s="304"/>
      <c r="E51" s="304"/>
      <c r="F51" s="612"/>
      <c r="G51" s="612"/>
      <c r="H51" s="613"/>
    </row>
    <row r="52" spans="2:8" x14ac:dyDescent="0.25">
      <c r="B52" s="54"/>
      <c r="C52" s="147"/>
      <c r="D52" s="304"/>
      <c r="E52" s="304"/>
      <c r="F52" s="612"/>
      <c r="G52" s="612"/>
      <c r="H52" s="613"/>
    </row>
    <row r="53" spans="2:8" x14ac:dyDescent="0.25">
      <c r="B53" s="54"/>
      <c r="C53" s="147"/>
      <c r="D53" s="304"/>
      <c r="E53" s="304"/>
      <c r="F53" s="612"/>
      <c r="G53" s="612"/>
      <c r="H53" s="613"/>
    </row>
    <row r="54" spans="2:8" x14ac:dyDescent="0.25">
      <c r="B54" s="54"/>
      <c r="C54" s="147"/>
      <c r="D54" s="304"/>
      <c r="E54" s="304"/>
      <c r="F54" s="612"/>
      <c r="G54" s="612"/>
      <c r="H54" s="613"/>
    </row>
    <row r="55" spans="2:8" x14ac:dyDescent="0.25">
      <c r="B55" s="54"/>
      <c r="C55" s="147"/>
      <c r="D55" s="304"/>
      <c r="E55" s="304"/>
      <c r="F55" s="612"/>
      <c r="G55" s="612"/>
      <c r="H55" s="613"/>
    </row>
    <row r="56" spans="2:8" x14ac:dyDescent="0.25">
      <c r="B56" s="54"/>
      <c r="C56" s="147"/>
      <c r="D56" s="304"/>
      <c r="E56" s="304"/>
      <c r="F56" s="612"/>
      <c r="G56" s="612"/>
      <c r="H56" s="613"/>
    </row>
    <row r="57" spans="2:8" x14ac:dyDescent="0.25">
      <c r="B57" s="54"/>
      <c r="C57" s="147"/>
      <c r="D57" s="304"/>
      <c r="E57" s="304"/>
      <c r="F57" s="612"/>
      <c r="G57" s="612"/>
      <c r="H57" s="613"/>
    </row>
    <row r="58" spans="2:8" x14ac:dyDescent="0.25">
      <c r="B58" s="54"/>
      <c r="C58" s="147"/>
      <c r="D58" s="304"/>
      <c r="E58" s="304"/>
      <c r="F58" s="612"/>
      <c r="G58" s="612"/>
      <c r="H58" s="613"/>
    </row>
    <row r="59" spans="2:8" x14ac:dyDescent="0.25">
      <c r="B59" s="54"/>
      <c r="C59" s="147"/>
      <c r="D59" s="304"/>
      <c r="E59" s="304"/>
      <c r="F59" s="612"/>
      <c r="G59" s="612"/>
      <c r="H59" s="613"/>
    </row>
    <row r="60" spans="2:8" x14ac:dyDescent="0.25">
      <c r="B60" s="54"/>
      <c r="C60" s="147"/>
      <c r="D60" s="304"/>
      <c r="E60" s="304"/>
      <c r="F60" s="612"/>
      <c r="G60" s="612"/>
      <c r="H60" s="613"/>
    </row>
    <row r="61" spans="2:8" x14ac:dyDescent="0.25">
      <c r="B61" s="54"/>
      <c r="C61" s="147"/>
      <c r="D61" s="304"/>
      <c r="E61" s="304"/>
      <c r="F61" s="612"/>
      <c r="G61" s="612"/>
      <c r="H61" s="613"/>
    </row>
    <row r="62" spans="2:8" x14ac:dyDescent="0.25">
      <c r="B62" s="54"/>
      <c r="C62" s="147"/>
      <c r="D62" s="304"/>
      <c r="E62" s="304"/>
      <c r="F62" s="612"/>
      <c r="G62" s="612"/>
      <c r="H62" s="613"/>
    </row>
    <row r="63" spans="2:8" x14ac:dyDescent="0.25">
      <c r="B63" s="54"/>
      <c r="C63" s="147"/>
      <c r="D63" s="304"/>
      <c r="E63" s="304"/>
      <c r="F63" s="612"/>
      <c r="G63" s="612"/>
      <c r="H63" s="613"/>
    </row>
    <row r="64" spans="2:8" x14ac:dyDescent="0.25">
      <c r="B64" s="54"/>
      <c r="C64" s="147"/>
      <c r="D64" s="304"/>
      <c r="E64" s="304"/>
      <c r="F64" s="612"/>
      <c r="G64" s="612"/>
      <c r="H64" s="613"/>
    </row>
    <row r="65" spans="2:8" x14ac:dyDescent="0.25">
      <c r="B65" s="54"/>
      <c r="C65" s="147"/>
      <c r="D65" s="304"/>
      <c r="E65" s="304"/>
      <c r="F65" s="612"/>
      <c r="G65" s="612"/>
      <c r="H65" s="613"/>
    </row>
    <row r="66" spans="2:8" x14ac:dyDescent="0.25">
      <c r="B66" s="54"/>
      <c r="C66" s="147"/>
      <c r="D66" s="304"/>
      <c r="E66" s="304"/>
      <c r="F66" s="612"/>
      <c r="G66" s="612"/>
      <c r="H66" s="613"/>
    </row>
    <row r="67" spans="2:8" x14ac:dyDescent="0.25">
      <c r="B67" s="54"/>
      <c r="C67" s="147"/>
      <c r="D67" s="304"/>
      <c r="E67" s="304"/>
      <c r="F67" s="612"/>
      <c r="G67" s="612"/>
      <c r="H67" s="613"/>
    </row>
    <row r="68" spans="2:8" x14ac:dyDescent="0.25">
      <c r="B68" s="54"/>
      <c r="C68" s="147"/>
      <c r="D68" s="304"/>
      <c r="E68" s="304"/>
      <c r="F68" s="612"/>
      <c r="G68" s="612"/>
      <c r="H68" s="613"/>
    </row>
    <row r="69" spans="2:8" x14ac:dyDescent="0.25">
      <c r="B69" s="54"/>
      <c r="C69" s="147"/>
      <c r="D69" s="304"/>
      <c r="E69" s="304"/>
      <c r="F69" s="612"/>
      <c r="G69" s="612"/>
      <c r="H69" s="613"/>
    </row>
    <row r="70" spans="2:8" x14ac:dyDescent="0.25">
      <c r="B70" s="54"/>
      <c r="C70" s="147"/>
      <c r="D70" s="304"/>
      <c r="E70" s="304"/>
      <c r="F70" s="612"/>
      <c r="G70" s="612"/>
      <c r="H70" s="613"/>
    </row>
    <row r="71" spans="2:8" x14ac:dyDescent="0.25">
      <c r="B71" s="54"/>
      <c r="C71" s="147"/>
      <c r="D71" s="304"/>
      <c r="E71" s="304"/>
      <c r="F71" s="612"/>
      <c r="G71" s="612"/>
      <c r="H71" s="613"/>
    </row>
    <row r="72" spans="2:8" x14ac:dyDescent="0.25">
      <c r="B72" s="54"/>
      <c r="C72" s="147"/>
      <c r="D72" s="304"/>
      <c r="E72" s="304"/>
      <c r="F72" s="612"/>
      <c r="G72" s="612"/>
      <c r="H72" s="613"/>
    </row>
    <row r="73" spans="2:8" x14ac:dyDescent="0.25">
      <c r="B73" s="54"/>
      <c r="C73" s="147"/>
      <c r="D73" s="304"/>
      <c r="E73" s="304"/>
      <c r="F73" s="612"/>
      <c r="G73" s="612"/>
      <c r="H73" s="613"/>
    </row>
    <row r="74" spans="2:8" x14ac:dyDescent="0.25">
      <c r="B74" s="54"/>
      <c r="C74" s="147"/>
      <c r="D74" s="304"/>
      <c r="E74" s="304"/>
      <c r="F74" s="612"/>
      <c r="G74" s="612"/>
      <c r="H74" s="613"/>
    </row>
    <row r="75" spans="2:8" x14ac:dyDescent="0.25">
      <c r="B75" s="54"/>
      <c r="C75" s="147"/>
      <c r="D75" s="304"/>
      <c r="E75" s="304"/>
      <c r="F75" s="612"/>
      <c r="G75" s="612"/>
      <c r="H75" s="613"/>
    </row>
    <row r="76" spans="2:8" x14ac:dyDescent="0.25">
      <c r="B76" s="54"/>
      <c r="C76" s="147"/>
      <c r="D76" s="304"/>
      <c r="E76" s="304"/>
      <c r="F76" s="612"/>
      <c r="G76" s="612"/>
      <c r="H76" s="613"/>
    </row>
    <row r="77" spans="2:8" x14ac:dyDescent="0.25">
      <c r="B77" s="54"/>
      <c r="C77" s="147"/>
      <c r="D77" s="304"/>
      <c r="E77" s="304"/>
      <c r="F77" s="612"/>
      <c r="G77" s="612"/>
      <c r="H77" s="613"/>
    </row>
    <row r="78" spans="2:8" x14ac:dyDescent="0.25">
      <c r="B78" s="54"/>
      <c r="C78" s="147"/>
      <c r="D78" s="304"/>
      <c r="E78" s="304"/>
      <c r="F78" s="612"/>
      <c r="G78" s="612"/>
      <c r="H78" s="613"/>
    </row>
    <row r="79" spans="2:8" x14ac:dyDescent="0.25">
      <c r="B79" s="54"/>
      <c r="C79" s="147"/>
      <c r="D79" s="304"/>
      <c r="E79" s="304"/>
      <c r="F79" s="612"/>
      <c r="G79" s="612"/>
      <c r="H79" s="613"/>
    </row>
    <row r="80" spans="2:8" x14ac:dyDescent="0.25">
      <c r="B80" s="54"/>
      <c r="C80" s="147"/>
      <c r="D80" s="304"/>
      <c r="E80" s="304"/>
      <c r="F80" s="612"/>
      <c r="G80" s="612"/>
      <c r="H80" s="613"/>
    </row>
    <row r="81" spans="2:8" x14ac:dyDescent="0.25">
      <c r="B81" s="54"/>
      <c r="C81" s="147"/>
      <c r="D81" s="304"/>
      <c r="E81" s="304"/>
      <c r="F81" s="612"/>
      <c r="G81" s="612"/>
      <c r="H81" s="613"/>
    </row>
    <row r="82" spans="2:8" x14ac:dyDescent="0.25">
      <c r="B82" s="54"/>
      <c r="C82" s="147"/>
      <c r="D82" s="304"/>
      <c r="E82" s="304"/>
      <c r="F82" s="612"/>
      <c r="G82" s="612"/>
      <c r="H82" s="613"/>
    </row>
    <row r="83" spans="2:8" x14ac:dyDescent="0.25">
      <c r="B83" s="54"/>
      <c r="C83" s="147"/>
      <c r="D83" s="304"/>
      <c r="E83" s="304"/>
      <c r="F83" s="612"/>
      <c r="G83" s="612"/>
      <c r="H83" s="613"/>
    </row>
    <row r="84" spans="2:8" x14ac:dyDescent="0.25">
      <c r="B84" s="54"/>
      <c r="C84" s="147"/>
      <c r="D84" s="304"/>
      <c r="E84" s="304"/>
      <c r="F84" s="612"/>
      <c r="G84" s="612"/>
      <c r="H84" s="613"/>
    </row>
    <row r="85" spans="2:8" x14ac:dyDescent="0.25">
      <c r="B85" s="54"/>
      <c r="C85" s="147"/>
      <c r="D85" s="304"/>
      <c r="E85" s="304"/>
      <c r="F85" s="612"/>
      <c r="G85" s="612"/>
      <c r="H85" s="613"/>
    </row>
    <row r="86" spans="2:8" x14ac:dyDescent="0.25">
      <c r="B86" s="54"/>
      <c r="C86" s="147"/>
      <c r="D86" s="304"/>
      <c r="E86" s="304"/>
      <c r="F86" s="612"/>
      <c r="G86" s="612"/>
      <c r="H86" s="613"/>
    </row>
    <row r="87" spans="2:8" x14ac:dyDescent="0.25">
      <c r="B87" s="54"/>
      <c r="C87" s="147"/>
      <c r="D87" s="304"/>
      <c r="E87" s="304"/>
      <c r="F87" s="612"/>
      <c r="G87" s="612"/>
      <c r="H87" s="613"/>
    </row>
    <row r="88" spans="2:8" x14ac:dyDescent="0.25">
      <c r="B88" s="54"/>
      <c r="C88" s="147"/>
      <c r="D88" s="304"/>
      <c r="E88" s="304"/>
      <c r="F88" s="612"/>
      <c r="G88" s="612"/>
      <c r="H88" s="613"/>
    </row>
    <row r="89" spans="2:8" x14ac:dyDescent="0.25">
      <c r="B89" s="54"/>
      <c r="C89" s="147"/>
      <c r="D89" s="304"/>
      <c r="E89" s="304"/>
      <c r="F89" s="612"/>
      <c r="G89" s="612"/>
      <c r="H89" s="613"/>
    </row>
    <row r="90" spans="2:8" x14ac:dyDescent="0.25">
      <c r="B90" s="54"/>
      <c r="C90" s="147"/>
      <c r="D90" s="304"/>
      <c r="E90" s="304"/>
      <c r="F90" s="612"/>
      <c r="G90" s="612"/>
      <c r="H90" s="613"/>
    </row>
    <row r="91" spans="2:8" x14ac:dyDescent="0.25">
      <c r="B91" s="54"/>
      <c r="C91" s="147"/>
      <c r="D91" s="304"/>
      <c r="E91" s="304"/>
      <c r="F91" s="612"/>
      <c r="G91" s="612"/>
      <c r="H91" s="613"/>
    </row>
    <row r="92" spans="2:8" x14ac:dyDescent="0.25">
      <c r="B92" s="54"/>
      <c r="C92" s="147"/>
      <c r="D92" s="304"/>
      <c r="E92" s="304"/>
      <c r="F92" s="612"/>
      <c r="G92" s="612"/>
      <c r="H92" s="613"/>
    </row>
    <row r="93" spans="2:8" x14ac:dyDescent="0.25">
      <c r="B93" s="54"/>
      <c r="C93" s="147"/>
      <c r="D93" s="304"/>
      <c r="E93" s="304"/>
      <c r="F93" s="612"/>
      <c r="G93" s="612"/>
      <c r="H93" s="613"/>
    </row>
    <row r="94" spans="2:8" x14ac:dyDescent="0.25">
      <c r="B94" s="54"/>
      <c r="C94" s="147"/>
      <c r="D94" s="304"/>
      <c r="E94" s="304"/>
      <c r="F94" s="612"/>
      <c r="G94" s="612"/>
      <c r="H94" s="613"/>
    </row>
    <row r="95" spans="2:8" x14ac:dyDescent="0.25">
      <c r="B95" s="54"/>
      <c r="C95" s="147"/>
      <c r="D95" s="304"/>
      <c r="E95" s="304"/>
      <c r="F95" s="612"/>
      <c r="G95" s="612"/>
      <c r="H95" s="613"/>
    </row>
    <row r="96" spans="2:8" x14ac:dyDescent="0.25">
      <c r="B96" s="54"/>
      <c r="C96" s="147"/>
      <c r="D96" s="304"/>
      <c r="E96" s="304"/>
      <c r="F96" s="612"/>
      <c r="G96" s="612"/>
      <c r="H96" s="613"/>
    </row>
    <row r="97" spans="2:8" x14ac:dyDescent="0.25">
      <c r="B97" s="54"/>
      <c r="C97" s="147"/>
      <c r="D97" s="304"/>
      <c r="E97" s="304"/>
      <c r="F97" s="612"/>
      <c r="G97" s="612"/>
      <c r="H97" s="613"/>
    </row>
    <row r="98" spans="2:8" x14ac:dyDescent="0.25">
      <c r="B98" s="54"/>
      <c r="C98" s="147"/>
      <c r="D98" s="304"/>
      <c r="E98" s="304"/>
      <c r="F98" s="612"/>
      <c r="G98" s="612"/>
      <c r="H98" s="613"/>
    </row>
    <row r="99" spans="2:8" x14ac:dyDescent="0.25">
      <c r="B99" s="54"/>
      <c r="C99" s="147"/>
      <c r="D99" s="304"/>
      <c r="E99" s="304"/>
      <c r="F99" s="612"/>
      <c r="G99" s="612"/>
      <c r="H99" s="613"/>
    </row>
    <row r="100" spans="2:8" ht="15.75" thickBot="1" x14ac:dyDescent="0.3">
      <c r="B100" s="60"/>
      <c r="C100" s="148"/>
      <c r="D100" s="308"/>
      <c r="E100" s="308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8:E37" xr:uid="{00000000-0002-0000-26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0">
    <tabColor theme="1"/>
    <pageSetUpPr fitToPage="1"/>
  </sheetPr>
  <dimension ref="B1:BF101"/>
  <sheetViews>
    <sheetView showGridLines="0" topLeftCell="S18" zoomScaleNormal="100" zoomScaleSheetLayoutView="50" workbookViewId="0">
      <selection activeCell="P31" sqref="P3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567" t="str">
        <f ca="1">"Oil Sales for "&amp;TEXT(L5,"MM-DD-YY")</f>
        <v>Oil Sales for 04-21-19</v>
      </c>
      <c r="O5" s="568"/>
      <c r="P5" s="96">
        <f>SUM(AC14:AC37)</f>
        <v>954.49</v>
      </c>
      <c r="Q5" s="10"/>
      <c r="R5" s="610" t="str">
        <f ca="1">"Flare Total For "&amp;TEXT(L5,"MM-DD-YY")</f>
        <v>Flare Total For 04-21-19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898</v>
      </c>
      <c r="M6" s="10"/>
      <c r="N6" s="571" t="str">
        <f ca="1">"Gas Sales for "&amp;TEXT(L5,"MM-DD-YY")</f>
        <v>Gas Sales for 04-21-19</v>
      </c>
      <c r="O6" s="572"/>
      <c r="P6" s="132">
        <v>4572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652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7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300" t="s">
        <v>3</v>
      </c>
      <c r="F11" s="300" t="s">
        <v>31</v>
      </c>
      <c r="G11" s="300" t="s">
        <v>32</v>
      </c>
      <c r="H11" s="30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00" t="s">
        <v>40</v>
      </c>
      <c r="N11" s="301" t="s">
        <v>42</v>
      </c>
      <c r="O11" s="38" t="s">
        <v>2</v>
      </c>
      <c r="P11" s="300" t="s">
        <v>6</v>
      </c>
      <c r="Q11" s="30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00" t="s">
        <v>6</v>
      </c>
      <c r="AD11" s="300" t="s">
        <v>102</v>
      </c>
      <c r="AE11" s="300" t="s">
        <v>50</v>
      </c>
      <c r="AF11" s="30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98">
        <v>947</v>
      </c>
      <c r="E14" s="51">
        <v>44</v>
      </c>
      <c r="F14" s="298">
        <v>1.8</v>
      </c>
      <c r="G14" s="51">
        <v>221</v>
      </c>
      <c r="H14" s="52">
        <v>210</v>
      </c>
      <c r="I14" s="53"/>
      <c r="J14" s="160"/>
      <c r="K14" s="65"/>
      <c r="L14" s="49"/>
      <c r="M14" s="298"/>
      <c r="N14" s="52"/>
      <c r="O14" s="54">
        <v>4565</v>
      </c>
      <c r="P14" s="298">
        <v>36</v>
      </c>
      <c r="Q14" s="52">
        <v>28</v>
      </c>
      <c r="R14" s="21">
        <f>P14</f>
        <v>36</v>
      </c>
      <c r="S14" s="22">
        <f>Q14</f>
        <v>28</v>
      </c>
      <c r="T14" s="61"/>
      <c r="U14" s="61"/>
      <c r="V14" s="61"/>
      <c r="W14" s="112">
        <f ca="1">INDEX('Daily Totals'!$1:$1048576,MATCH(L5,'Daily Totals'!B:B)-1,17)</f>
        <v>159230</v>
      </c>
      <c r="X14" s="113">
        <f ca="1">IFERROR(('Main Tab'!$D$10-W14)/'Main Tab'!$D$10,1)</f>
        <v>0.10347506869059953</v>
      </c>
      <c r="Y14" s="186"/>
      <c r="Z14" s="64">
        <v>5</v>
      </c>
      <c r="AA14" s="49">
        <v>7940611</v>
      </c>
      <c r="AB14" s="49" t="s">
        <v>170</v>
      </c>
      <c r="AC14" s="298">
        <v>196.73</v>
      </c>
      <c r="AD14" s="104" t="s">
        <v>172</v>
      </c>
      <c r="AE14" s="106">
        <v>47</v>
      </c>
      <c r="AF14" s="108">
        <v>1E-3</v>
      </c>
      <c r="AI14" s="83">
        <f ca="1">$L$5+B14</f>
        <v>43576.291666666664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36</v>
      </c>
      <c r="AQ14" s="81">
        <f t="shared" si="0"/>
        <v>28</v>
      </c>
      <c r="AR14" s="81">
        <f t="shared" ref="AR14:AR37" si="1">IF(O14="","",O14)</f>
        <v>4565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221</v>
      </c>
      <c r="AX14" s="81">
        <f t="shared" si="3"/>
        <v>210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947</v>
      </c>
      <c r="BC14" s="81">
        <f t="shared" ref="BC14:BC37" si="5">IF(H14="","",H14)</f>
        <v>210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7940611 196.73 bbls sold</v>
      </c>
    </row>
    <row r="15" spans="2:58" x14ac:dyDescent="0.25">
      <c r="B15" s="47">
        <f ca="1">+B14+$L$5+TIME(1,0,0)</f>
        <v>43576.333333333328</v>
      </c>
      <c r="C15" s="49"/>
      <c r="D15" s="298">
        <v>945</v>
      </c>
      <c r="E15" s="51">
        <v>44</v>
      </c>
      <c r="F15" s="298">
        <v>1.8</v>
      </c>
      <c r="G15" s="51">
        <v>227</v>
      </c>
      <c r="H15" s="52">
        <v>209</v>
      </c>
      <c r="I15" s="53"/>
      <c r="J15" s="160"/>
      <c r="K15" s="65"/>
      <c r="L15" s="49"/>
      <c r="M15" s="298"/>
      <c r="N15" s="52"/>
      <c r="O15" s="54">
        <v>4597</v>
      </c>
      <c r="P15" s="298">
        <v>38</v>
      </c>
      <c r="Q15" s="52">
        <v>31</v>
      </c>
      <c r="R15" s="23">
        <f>P15+R14</f>
        <v>74</v>
      </c>
      <c r="S15" s="24">
        <f>Q15+S14</f>
        <v>59</v>
      </c>
      <c r="T15" s="62"/>
      <c r="U15" s="62"/>
      <c r="V15" s="62"/>
      <c r="W15" s="114">
        <f t="shared" ref="W15:W37" ca="1" si="6">W14-Q15</f>
        <v>159199</v>
      </c>
      <c r="X15" s="115">
        <f ca="1">IFERROR(('Main Tab'!$D$10-W15)/'Main Tab'!$D$10,1)</f>
        <v>0.1036496103779109</v>
      </c>
      <c r="Y15" s="110"/>
      <c r="Z15" s="65">
        <v>5</v>
      </c>
      <c r="AA15" s="49">
        <v>7968001</v>
      </c>
      <c r="AB15" s="49" t="s">
        <v>170</v>
      </c>
      <c r="AC15" s="298">
        <v>197.42</v>
      </c>
      <c r="AD15" s="104" t="s">
        <v>172</v>
      </c>
      <c r="AE15" s="106">
        <v>47.7</v>
      </c>
      <c r="AF15" s="108">
        <v>1E-3</v>
      </c>
      <c r="AI15" s="83">
        <f ca="1">B15</f>
        <v>43576.333333333328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38</v>
      </c>
      <c r="AQ15" s="81">
        <f t="shared" si="0"/>
        <v>31</v>
      </c>
      <c r="AR15" s="81">
        <f t="shared" si="1"/>
        <v>4597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227</v>
      </c>
      <c r="AX15" s="81">
        <f t="shared" si="3"/>
        <v>209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945</v>
      </c>
      <c r="BC15" s="81">
        <f t="shared" si="5"/>
        <v>209</v>
      </c>
      <c r="BD15" s="81">
        <f t="shared" ref="BD15:BD37" si="10">IF(AF15="","",AF15)</f>
        <v>1E-3</v>
      </c>
      <c r="BE15" s="81">
        <f t="shared" ref="BE15:BE37" si="11">IF(AE15="","",AE15)</f>
        <v>47.7</v>
      </c>
      <c r="BF15" s="84" t="str">
        <f t="shared" ref="BF15:BF37" si="12">IF(AA15&amp;AC15="","","Ticket No: "&amp;AA15&amp;" " &amp;AC15 &amp; " bbls sold")</f>
        <v>Ticket No: 7968001 197.42 bbls sold</v>
      </c>
    </row>
    <row r="16" spans="2:58" x14ac:dyDescent="0.25">
      <c r="B16" s="47">
        <f ca="1">+B15+TIME(1,0,0)</f>
        <v>43576.374999999993</v>
      </c>
      <c r="C16" s="49"/>
      <c r="D16" s="298">
        <v>945</v>
      </c>
      <c r="E16" s="51">
        <v>44</v>
      </c>
      <c r="F16" s="298">
        <v>1.8</v>
      </c>
      <c r="G16" s="51">
        <v>231</v>
      </c>
      <c r="H16" s="52">
        <v>209</v>
      </c>
      <c r="I16" s="53"/>
      <c r="J16" s="160"/>
      <c r="K16" s="65"/>
      <c r="L16" s="49"/>
      <c r="M16" s="298"/>
      <c r="N16" s="52"/>
      <c r="O16" s="54">
        <v>4623</v>
      </c>
      <c r="P16" s="298">
        <v>40</v>
      </c>
      <c r="Q16" s="52">
        <v>30</v>
      </c>
      <c r="R16" s="23">
        <f t="shared" ref="R16:S31" si="13">P16+R15</f>
        <v>114</v>
      </c>
      <c r="S16" s="24">
        <f t="shared" si="13"/>
        <v>89</v>
      </c>
      <c r="T16" s="62"/>
      <c r="U16" s="62"/>
      <c r="V16" s="62"/>
      <c r="W16" s="114">
        <f t="shared" ca="1" si="6"/>
        <v>159169</v>
      </c>
      <c r="X16" s="115">
        <f ca="1">IFERROR(('Main Tab'!$D$10-W16)/'Main Tab'!$D$10,1)</f>
        <v>0.10381852168821225</v>
      </c>
      <c r="Y16" s="110"/>
      <c r="Z16" s="65">
        <v>5</v>
      </c>
      <c r="AA16" s="49"/>
      <c r="AB16" s="49"/>
      <c r="AC16" s="298"/>
      <c r="AD16" s="104"/>
      <c r="AE16" s="106"/>
      <c r="AF16" s="108"/>
      <c r="AI16" s="83">
        <f ca="1">B16</f>
        <v>43576.374999999993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40</v>
      </c>
      <c r="AQ16" s="81">
        <f t="shared" si="0"/>
        <v>30</v>
      </c>
      <c r="AR16" s="81">
        <f t="shared" si="1"/>
        <v>4623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231</v>
      </c>
      <c r="AX16" s="81">
        <f t="shared" si="3"/>
        <v>209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945</v>
      </c>
      <c r="BC16" s="81">
        <f t="shared" si="5"/>
        <v>209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43576.416666666657</v>
      </c>
      <c r="C17" s="49"/>
      <c r="D17" s="298">
        <v>953</v>
      </c>
      <c r="E17" s="51">
        <v>44</v>
      </c>
      <c r="F17" s="298">
        <v>1.8</v>
      </c>
      <c r="G17" s="51">
        <v>232</v>
      </c>
      <c r="H17" s="52">
        <v>210</v>
      </c>
      <c r="I17" s="53"/>
      <c r="J17" s="160"/>
      <c r="K17" s="65"/>
      <c r="L17" s="49"/>
      <c r="M17" s="298"/>
      <c r="N17" s="52"/>
      <c r="O17" s="54">
        <v>4681</v>
      </c>
      <c r="P17" s="298">
        <v>39</v>
      </c>
      <c r="Q17" s="52">
        <v>29</v>
      </c>
      <c r="R17" s="23">
        <f t="shared" si="13"/>
        <v>153</v>
      </c>
      <c r="S17" s="24">
        <f>Q17+S16</f>
        <v>118</v>
      </c>
      <c r="T17" s="62"/>
      <c r="U17" s="172"/>
      <c r="V17" s="62"/>
      <c r="W17" s="114">
        <f t="shared" ca="1" si="6"/>
        <v>159140</v>
      </c>
      <c r="X17" s="115">
        <f ca="1">IFERROR(('Main Tab'!$D$10-W17)/'Main Tab'!$D$10,1)</f>
        <v>0.10398180262150354</v>
      </c>
      <c r="Y17" s="110"/>
      <c r="Z17" s="65">
        <v>5</v>
      </c>
      <c r="AA17" s="49"/>
      <c r="AB17" s="49"/>
      <c r="AC17" s="298"/>
      <c r="AD17" s="104"/>
      <c r="AE17" s="106"/>
      <c r="AF17" s="108"/>
      <c r="AI17" s="83">
        <f t="shared" ref="AI17:AI37" ca="1" si="15">B17</f>
        <v>43576.416666666657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39</v>
      </c>
      <c r="AQ17" s="81">
        <f t="shared" si="0"/>
        <v>29</v>
      </c>
      <c r="AR17" s="81">
        <f t="shared" si="1"/>
        <v>4681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232</v>
      </c>
      <c r="AX17" s="81">
        <f t="shared" si="3"/>
        <v>210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953</v>
      </c>
      <c r="BC17" s="81">
        <f t="shared" si="5"/>
        <v>210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26.25" x14ac:dyDescent="0.25">
      <c r="B18" s="47">
        <f t="shared" ca="1" si="14"/>
        <v>43576.458333333321</v>
      </c>
      <c r="C18" s="49"/>
      <c r="D18" s="298">
        <v>923</v>
      </c>
      <c r="E18" s="51">
        <v>44</v>
      </c>
      <c r="F18" s="298">
        <v>1.8</v>
      </c>
      <c r="G18" s="51">
        <v>232</v>
      </c>
      <c r="H18" s="52">
        <v>209</v>
      </c>
      <c r="I18" s="53"/>
      <c r="J18" s="160"/>
      <c r="K18" s="65"/>
      <c r="L18" s="49"/>
      <c r="M18" s="298"/>
      <c r="N18" s="52"/>
      <c r="O18" s="54">
        <v>4721</v>
      </c>
      <c r="P18" s="298">
        <v>36</v>
      </c>
      <c r="Q18" s="52">
        <v>28</v>
      </c>
      <c r="R18" s="23">
        <f t="shared" si="13"/>
        <v>189</v>
      </c>
      <c r="S18" s="24">
        <f t="shared" si="13"/>
        <v>146</v>
      </c>
      <c r="T18" s="62"/>
      <c r="U18" s="62"/>
      <c r="V18" s="62"/>
      <c r="W18" s="114">
        <f t="shared" ca="1" si="6"/>
        <v>159112</v>
      </c>
      <c r="X18" s="115">
        <f ca="1">IFERROR(('Main Tab'!$D$10-W18)/'Main Tab'!$D$10,1)</f>
        <v>0.10413945317778478</v>
      </c>
      <c r="Y18" s="110" t="s">
        <v>264</v>
      </c>
      <c r="Z18" s="65">
        <v>5</v>
      </c>
      <c r="AA18" s="49"/>
      <c r="AB18" s="49"/>
      <c r="AC18" s="298"/>
      <c r="AD18" s="104"/>
      <c r="AE18" s="106"/>
      <c r="AF18" s="108"/>
      <c r="AI18" s="83">
        <f t="shared" ca="1" si="15"/>
        <v>43576.458333333321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>swapped sides on manifold, replaced seat an stem.</v>
      </c>
      <c r="AP18" s="81">
        <f t="shared" si="0"/>
        <v>36</v>
      </c>
      <c r="AQ18" s="81">
        <f t="shared" si="0"/>
        <v>28</v>
      </c>
      <c r="AR18" s="81">
        <f t="shared" si="1"/>
        <v>4721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232</v>
      </c>
      <c r="AX18" s="81">
        <f t="shared" si="3"/>
        <v>209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923</v>
      </c>
      <c r="BC18" s="81">
        <f t="shared" si="5"/>
        <v>209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43576.499999999985</v>
      </c>
      <c r="C19" s="49"/>
      <c r="D19" s="298">
        <v>933</v>
      </c>
      <c r="E19" s="51">
        <v>44</v>
      </c>
      <c r="F19" s="298">
        <v>1.8</v>
      </c>
      <c r="G19" s="51">
        <v>217</v>
      </c>
      <c r="H19" s="52">
        <v>212</v>
      </c>
      <c r="I19" s="53"/>
      <c r="J19" s="160"/>
      <c r="K19" s="65"/>
      <c r="L19" s="49"/>
      <c r="M19" s="298"/>
      <c r="N19" s="52"/>
      <c r="O19" s="54">
        <v>4544</v>
      </c>
      <c r="P19" s="298">
        <v>38</v>
      </c>
      <c r="Q19" s="52">
        <v>26</v>
      </c>
      <c r="R19" s="23">
        <f t="shared" si="13"/>
        <v>227</v>
      </c>
      <c r="S19" s="24">
        <f t="shared" si="13"/>
        <v>172</v>
      </c>
      <c r="T19" s="62"/>
      <c r="U19" s="62"/>
      <c r="V19" s="62"/>
      <c r="W19" s="114">
        <f t="shared" ca="1" si="6"/>
        <v>159086</v>
      </c>
      <c r="X19" s="115">
        <f ca="1">IFERROR(('Main Tab'!$D$10-W19)/'Main Tab'!$D$10,1)</f>
        <v>0.10428584298004595</v>
      </c>
      <c r="Y19" s="110"/>
      <c r="Z19" s="65">
        <v>5</v>
      </c>
      <c r="AA19" s="49"/>
      <c r="AB19" s="49"/>
      <c r="AC19" s="298"/>
      <c r="AD19" s="104"/>
      <c r="AE19" s="106"/>
      <c r="AF19" s="108"/>
      <c r="AI19" s="83">
        <f t="shared" ca="1" si="15"/>
        <v>43576.499999999985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38</v>
      </c>
      <c r="AQ19" s="81">
        <f t="shared" si="0"/>
        <v>26</v>
      </c>
      <c r="AR19" s="81">
        <f t="shared" si="1"/>
        <v>4544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217</v>
      </c>
      <c r="AX19" s="81">
        <f t="shared" si="3"/>
        <v>212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933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43576.54166666665</v>
      </c>
      <c r="C20" s="49"/>
      <c r="D20" s="298">
        <v>958</v>
      </c>
      <c r="E20" s="51">
        <v>44</v>
      </c>
      <c r="F20" s="298">
        <v>1.8</v>
      </c>
      <c r="G20" s="51">
        <v>280</v>
      </c>
      <c r="H20" s="52">
        <v>215</v>
      </c>
      <c r="I20" s="53"/>
      <c r="J20" s="160"/>
      <c r="K20" s="65"/>
      <c r="L20" s="49"/>
      <c r="M20" s="298"/>
      <c r="N20" s="52"/>
      <c r="O20" s="54">
        <v>4791</v>
      </c>
      <c r="P20" s="298">
        <v>37</v>
      </c>
      <c r="Q20" s="52">
        <v>28</v>
      </c>
      <c r="R20" s="23">
        <f t="shared" si="13"/>
        <v>264</v>
      </c>
      <c r="S20" s="24">
        <f t="shared" si="13"/>
        <v>200</v>
      </c>
      <c r="T20" s="62"/>
      <c r="U20" s="62"/>
      <c r="V20" s="62"/>
      <c r="W20" s="114">
        <f t="shared" ca="1" si="6"/>
        <v>159058</v>
      </c>
      <c r="X20" s="115">
        <f ca="1">IFERROR(('Main Tab'!$D$10-W20)/'Main Tab'!$D$10,1)</f>
        <v>0.10444349353632719</v>
      </c>
      <c r="Y20" s="110"/>
      <c r="Z20" s="65">
        <v>4</v>
      </c>
      <c r="AA20" s="49"/>
      <c r="AB20" s="49"/>
      <c r="AC20" s="298"/>
      <c r="AD20" s="104"/>
      <c r="AE20" s="106"/>
      <c r="AF20" s="108"/>
      <c r="AI20" s="83">
        <f t="shared" ca="1" si="15"/>
        <v>43576.54166666665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37</v>
      </c>
      <c r="AQ20" s="81">
        <f t="shared" si="0"/>
        <v>28</v>
      </c>
      <c r="AR20" s="81">
        <f t="shared" si="1"/>
        <v>4791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280</v>
      </c>
      <c r="AX20" s="81">
        <f t="shared" si="3"/>
        <v>215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958</v>
      </c>
      <c r="BC20" s="81">
        <f t="shared" si="5"/>
        <v>215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43576.583333333314</v>
      </c>
      <c r="C21" s="49"/>
      <c r="D21" s="298">
        <v>945</v>
      </c>
      <c r="E21" s="51">
        <v>44</v>
      </c>
      <c r="F21" s="298">
        <v>1.8</v>
      </c>
      <c r="G21" s="51">
        <v>286</v>
      </c>
      <c r="H21" s="52">
        <v>215</v>
      </c>
      <c r="I21" s="53"/>
      <c r="J21" s="160"/>
      <c r="K21" s="65"/>
      <c r="L21" s="49"/>
      <c r="M21" s="298"/>
      <c r="N21" s="52"/>
      <c r="O21" s="54">
        <v>5185</v>
      </c>
      <c r="P21" s="298">
        <v>36</v>
      </c>
      <c r="Q21" s="52">
        <v>29</v>
      </c>
      <c r="R21" s="23">
        <f t="shared" si="13"/>
        <v>300</v>
      </c>
      <c r="S21" s="24">
        <f t="shared" si="13"/>
        <v>229</v>
      </c>
      <c r="T21" s="62"/>
      <c r="U21" s="62"/>
      <c r="V21" s="62"/>
      <c r="W21" s="114">
        <f t="shared" ca="1" si="6"/>
        <v>159029</v>
      </c>
      <c r="X21" s="115">
        <f ca="1">IFERROR(('Main Tab'!$D$10-W21)/'Main Tab'!$D$10,1)</f>
        <v>0.10460677446961848</v>
      </c>
      <c r="Y21" s="110"/>
      <c r="Z21" s="65">
        <v>4</v>
      </c>
      <c r="AA21" s="49"/>
      <c r="AB21" s="49"/>
      <c r="AC21" s="298"/>
      <c r="AD21" s="104"/>
      <c r="AE21" s="106"/>
      <c r="AF21" s="108"/>
      <c r="AI21" s="83">
        <f t="shared" ca="1" si="15"/>
        <v>43576.583333333314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36</v>
      </c>
      <c r="AQ21" s="81">
        <f t="shared" si="0"/>
        <v>29</v>
      </c>
      <c r="AR21" s="81">
        <f t="shared" si="1"/>
        <v>5185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286</v>
      </c>
      <c r="AX21" s="81">
        <f t="shared" si="3"/>
        <v>215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945</v>
      </c>
      <c r="BC21" s="81">
        <f t="shared" si="5"/>
        <v>215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43576.624999999978</v>
      </c>
      <c r="C22" s="49"/>
      <c r="D22" s="298">
        <v>652</v>
      </c>
      <c r="E22" s="51">
        <v>44</v>
      </c>
      <c r="F22" s="298">
        <v>1.8</v>
      </c>
      <c r="G22" s="51">
        <v>263</v>
      </c>
      <c r="H22" s="52">
        <v>211</v>
      </c>
      <c r="I22" s="53"/>
      <c r="J22" s="160"/>
      <c r="K22" s="65"/>
      <c r="L22" s="49"/>
      <c r="M22" s="298"/>
      <c r="N22" s="52"/>
      <c r="O22" s="54">
        <v>4975</v>
      </c>
      <c r="P22" s="298">
        <v>39</v>
      </c>
      <c r="Q22" s="52">
        <v>27</v>
      </c>
      <c r="R22" s="23">
        <f t="shared" si="13"/>
        <v>339</v>
      </c>
      <c r="S22" s="24">
        <f t="shared" si="13"/>
        <v>256</v>
      </c>
      <c r="T22" s="62"/>
      <c r="U22" s="62"/>
      <c r="V22" s="62"/>
      <c r="W22" s="114">
        <f t="shared" ca="1" si="6"/>
        <v>159002</v>
      </c>
      <c r="X22" s="115">
        <f ca="1">IFERROR(('Main Tab'!$D$10-W22)/'Main Tab'!$D$10,1)</f>
        <v>0.10475879464888969</v>
      </c>
      <c r="Y22" s="110"/>
      <c r="Z22" s="65">
        <v>5</v>
      </c>
      <c r="AA22" s="49"/>
      <c r="AB22" s="49"/>
      <c r="AC22" s="298"/>
      <c r="AD22" s="104"/>
      <c r="AE22" s="106"/>
      <c r="AF22" s="108"/>
      <c r="AI22" s="83">
        <f t="shared" ca="1" si="15"/>
        <v>43576.624999999978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39</v>
      </c>
      <c r="AQ22" s="81">
        <f t="shared" si="0"/>
        <v>27</v>
      </c>
      <c r="AR22" s="81">
        <f t="shared" si="1"/>
        <v>4975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263</v>
      </c>
      <c r="AX22" s="81">
        <f t="shared" si="3"/>
        <v>211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652</v>
      </c>
      <c r="BC22" s="81">
        <f t="shared" si="5"/>
        <v>211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43576.666666666642</v>
      </c>
      <c r="C23" s="49"/>
      <c r="D23" s="298">
        <v>960</v>
      </c>
      <c r="E23" s="51">
        <v>44</v>
      </c>
      <c r="F23" s="298">
        <v>1.8</v>
      </c>
      <c r="G23" s="51">
        <v>252</v>
      </c>
      <c r="H23" s="52">
        <v>213</v>
      </c>
      <c r="I23" s="53"/>
      <c r="J23" s="160"/>
      <c r="K23" s="65"/>
      <c r="L23" s="49"/>
      <c r="M23" s="298"/>
      <c r="N23" s="52"/>
      <c r="O23" s="54">
        <v>4818</v>
      </c>
      <c r="P23" s="298">
        <v>34</v>
      </c>
      <c r="Q23" s="52">
        <v>26</v>
      </c>
      <c r="R23" s="23">
        <f t="shared" si="13"/>
        <v>373</v>
      </c>
      <c r="S23" s="24">
        <f t="shared" si="13"/>
        <v>282</v>
      </c>
      <c r="T23" s="62"/>
      <c r="U23" s="62"/>
      <c r="V23" s="62"/>
      <c r="W23" s="114">
        <f t="shared" ca="1" si="6"/>
        <v>158976</v>
      </c>
      <c r="X23" s="115">
        <f ca="1">IFERROR(('Main Tab'!$D$10-W23)/'Main Tab'!$D$10,1)</f>
        <v>0.10490518445115085</v>
      </c>
      <c r="Y23" s="110"/>
      <c r="Z23" s="65">
        <v>5</v>
      </c>
      <c r="AA23" s="49"/>
      <c r="AB23" s="49"/>
      <c r="AC23" s="298"/>
      <c r="AD23" s="104"/>
      <c r="AE23" s="106"/>
      <c r="AF23" s="108"/>
      <c r="AI23" s="83">
        <f t="shared" ca="1" si="15"/>
        <v>43576.666666666642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34</v>
      </c>
      <c r="AQ23" s="81">
        <f t="shared" si="0"/>
        <v>26</v>
      </c>
      <c r="AR23" s="81">
        <f t="shared" si="1"/>
        <v>4818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252</v>
      </c>
      <c r="AX23" s="81">
        <f t="shared" si="3"/>
        <v>213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960</v>
      </c>
      <c r="BC23" s="81">
        <f t="shared" si="5"/>
        <v>213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43576.708333333307</v>
      </c>
      <c r="C24" s="49"/>
      <c r="D24" s="298">
        <v>953</v>
      </c>
      <c r="E24" s="51">
        <v>44</v>
      </c>
      <c r="F24" s="298">
        <v>1.8</v>
      </c>
      <c r="G24" s="51">
        <v>219</v>
      </c>
      <c r="H24" s="52">
        <v>212</v>
      </c>
      <c r="I24" s="53"/>
      <c r="J24" s="160"/>
      <c r="K24" s="65"/>
      <c r="L24" s="49"/>
      <c r="M24" s="298"/>
      <c r="N24" s="52"/>
      <c r="O24" s="54">
        <v>4627</v>
      </c>
      <c r="P24" s="298">
        <v>36</v>
      </c>
      <c r="Q24" s="52">
        <v>28</v>
      </c>
      <c r="R24" s="23">
        <f t="shared" si="13"/>
        <v>409</v>
      </c>
      <c r="S24" s="24">
        <f t="shared" si="13"/>
        <v>310</v>
      </c>
      <c r="T24" s="62"/>
      <c r="U24" s="62"/>
      <c r="V24" s="62"/>
      <c r="W24" s="114">
        <f t="shared" ca="1" si="6"/>
        <v>158948</v>
      </c>
      <c r="X24" s="115">
        <f ca="1">IFERROR(('Main Tab'!$D$10-W24)/'Main Tab'!$D$10,1)</f>
        <v>0.1050628350074321</v>
      </c>
      <c r="Y24" s="110"/>
      <c r="Z24" s="65">
        <v>4</v>
      </c>
      <c r="AA24" s="49"/>
      <c r="AB24" s="49"/>
      <c r="AC24" s="298"/>
      <c r="AD24" s="104"/>
      <c r="AE24" s="106"/>
      <c r="AF24" s="108"/>
      <c r="AI24" s="83">
        <f t="shared" ca="1" si="15"/>
        <v>43576.708333333307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36</v>
      </c>
      <c r="AQ24" s="81">
        <f t="shared" si="0"/>
        <v>28</v>
      </c>
      <c r="AR24" s="81">
        <f t="shared" si="1"/>
        <v>4627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219</v>
      </c>
      <c r="AX24" s="81">
        <f t="shared" si="3"/>
        <v>212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953</v>
      </c>
      <c r="BC24" s="81">
        <f t="shared" si="5"/>
        <v>212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43576.749999999971</v>
      </c>
      <c r="C25" s="49"/>
      <c r="D25" s="298">
        <v>936</v>
      </c>
      <c r="E25" s="51">
        <v>44</v>
      </c>
      <c r="F25" s="298">
        <v>1.8</v>
      </c>
      <c r="G25" s="51">
        <v>283</v>
      </c>
      <c r="H25" s="52">
        <v>215</v>
      </c>
      <c r="I25" s="53"/>
      <c r="J25" s="160"/>
      <c r="K25" s="65"/>
      <c r="L25" s="49"/>
      <c r="M25" s="298"/>
      <c r="N25" s="52"/>
      <c r="O25" s="54">
        <v>4878</v>
      </c>
      <c r="P25" s="298">
        <v>38</v>
      </c>
      <c r="Q25" s="52">
        <v>25</v>
      </c>
      <c r="R25" s="23">
        <f t="shared" si="13"/>
        <v>447</v>
      </c>
      <c r="S25" s="24">
        <f t="shared" si="13"/>
        <v>335</v>
      </c>
      <c r="T25" s="62"/>
      <c r="U25" s="62"/>
      <c r="V25" s="62"/>
      <c r="W25" s="114">
        <f t="shared" ca="1" si="6"/>
        <v>158923</v>
      </c>
      <c r="X25" s="115">
        <f ca="1">IFERROR(('Main Tab'!$D$10-W25)/'Main Tab'!$D$10,1)</f>
        <v>0.10520359443268321</v>
      </c>
      <c r="Y25" s="110"/>
      <c r="Z25" s="65">
        <v>4</v>
      </c>
      <c r="AA25" s="49"/>
      <c r="AB25" s="49"/>
      <c r="AC25" s="298"/>
      <c r="AD25" s="104"/>
      <c r="AE25" s="106"/>
      <c r="AF25" s="108"/>
      <c r="AI25" s="83">
        <f t="shared" ca="1" si="15"/>
        <v>43576.749999999971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38</v>
      </c>
      <c r="AQ25" s="81">
        <f t="shared" si="0"/>
        <v>25</v>
      </c>
      <c r="AR25" s="81">
        <f t="shared" si="1"/>
        <v>4878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283</v>
      </c>
      <c r="AX25" s="81">
        <f t="shared" si="3"/>
        <v>215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936</v>
      </c>
      <c r="BC25" s="81">
        <f t="shared" si="5"/>
        <v>215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43576.791666666635</v>
      </c>
      <c r="C26" s="49"/>
      <c r="D26" s="298">
        <v>932</v>
      </c>
      <c r="E26" s="51">
        <v>44</v>
      </c>
      <c r="F26" s="298">
        <v>1.8</v>
      </c>
      <c r="G26" s="51">
        <v>259</v>
      </c>
      <c r="H26" s="52">
        <v>214</v>
      </c>
      <c r="I26" s="53"/>
      <c r="J26" s="160"/>
      <c r="K26" s="65"/>
      <c r="L26" s="49"/>
      <c r="M26" s="298"/>
      <c r="N26" s="52"/>
      <c r="O26" s="54">
        <v>4884</v>
      </c>
      <c r="P26" s="298">
        <v>36</v>
      </c>
      <c r="Q26" s="52">
        <v>27</v>
      </c>
      <c r="R26" s="23">
        <f t="shared" si="13"/>
        <v>483</v>
      </c>
      <c r="S26" s="24">
        <f t="shared" si="13"/>
        <v>362</v>
      </c>
      <c r="T26" s="62"/>
      <c r="U26" s="62"/>
      <c r="V26" s="62"/>
      <c r="W26" s="114">
        <f t="shared" ca="1" si="6"/>
        <v>158896</v>
      </c>
      <c r="X26" s="115">
        <f ca="1">IFERROR(('Main Tab'!$D$10-W26)/'Main Tab'!$D$10,1)</f>
        <v>0.10535561461195442</v>
      </c>
      <c r="Y26" s="110"/>
      <c r="Z26" s="65">
        <v>4</v>
      </c>
      <c r="AA26" s="49">
        <v>7995101</v>
      </c>
      <c r="AB26" s="49" t="s">
        <v>170</v>
      </c>
      <c r="AC26" s="298">
        <v>185</v>
      </c>
      <c r="AD26" s="104" t="s">
        <v>172</v>
      </c>
      <c r="AE26" s="106">
        <v>48</v>
      </c>
      <c r="AF26" s="108">
        <v>5.0000000000000001E-3</v>
      </c>
      <c r="AI26" s="83">
        <f t="shared" ca="1" si="15"/>
        <v>43576.791666666635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36</v>
      </c>
      <c r="AQ26" s="81">
        <f t="shared" si="0"/>
        <v>27</v>
      </c>
      <c r="AR26" s="81">
        <f t="shared" si="1"/>
        <v>4884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259</v>
      </c>
      <c r="AX26" s="81">
        <f t="shared" si="3"/>
        <v>214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932</v>
      </c>
      <c r="BC26" s="81">
        <f t="shared" si="5"/>
        <v>214</v>
      </c>
      <c r="BD26" s="81">
        <f t="shared" si="10"/>
        <v>5.0000000000000001E-3</v>
      </c>
      <c r="BE26" s="81">
        <f t="shared" si="11"/>
        <v>48</v>
      </c>
      <c r="BF26" s="84" t="str">
        <f t="shared" si="12"/>
        <v>Ticket No: 7995101 185 bbls sold</v>
      </c>
    </row>
    <row r="27" spans="2:58" x14ac:dyDescent="0.25">
      <c r="B27" s="47">
        <f t="shared" ca="1" si="14"/>
        <v>43576.833333333299</v>
      </c>
      <c r="C27" s="49"/>
      <c r="D27" s="298">
        <v>952</v>
      </c>
      <c r="E27" s="51">
        <v>44</v>
      </c>
      <c r="F27" s="298">
        <v>1.8</v>
      </c>
      <c r="G27" s="51">
        <v>256</v>
      </c>
      <c r="H27" s="52">
        <v>214</v>
      </c>
      <c r="I27" s="53"/>
      <c r="J27" s="160"/>
      <c r="K27" s="65"/>
      <c r="L27" s="49"/>
      <c r="M27" s="298"/>
      <c r="N27" s="52"/>
      <c r="O27" s="54">
        <v>4837</v>
      </c>
      <c r="P27" s="298">
        <v>38</v>
      </c>
      <c r="Q27" s="52">
        <v>25</v>
      </c>
      <c r="R27" s="23">
        <f t="shared" si="13"/>
        <v>521</v>
      </c>
      <c r="S27" s="24">
        <f t="shared" si="13"/>
        <v>387</v>
      </c>
      <c r="T27" s="62"/>
      <c r="U27" s="62"/>
      <c r="V27" s="62"/>
      <c r="W27" s="114">
        <f t="shared" ca="1" si="6"/>
        <v>158871</v>
      </c>
      <c r="X27" s="115">
        <f ca="1">IFERROR(('Main Tab'!$D$10-W27)/'Main Tab'!$D$10,1)</f>
        <v>0.10549637403720553</v>
      </c>
      <c r="Y27" s="110"/>
      <c r="Z27" s="65">
        <v>4</v>
      </c>
      <c r="AA27" s="49"/>
      <c r="AB27" s="49"/>
      <c r="AC27" s="298"/>
      <c r="AD27" s="104"/>
      <c r="AE27" s="106"/>
      <c r="AF27" s="108"/>
      <c r="AI27" s="83">
        <f t="shared" ca="1" si="15"/>
        <v>43576.833333333299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38</v>
      </c>
      <c r="AQ27" s="81">
        <f t="shared" si="0"/>
        <v>25</v>
      </c>
      <c r="AR27" s="81">
        <f t="shared" si="1"/>
        <v>4837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256</v>
      </c>
      <c r="AX27" s="81">
        <f t="shared" si="3"/>
        <v>214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952</v>
      </c>
      <c r="BC27" s="81">
        <f t="shared" si="5"/>
        <v>214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43576.874999999964</v>
      </c>
      <c r="C28" s="49"/>
      <c r="D28" s="298">
        <v>953</v>
      </c>
      <c r="E28" s="51">
        <v>44</v>
      </c>
      <c r="F28" s="298">
        <v>1.8</v>
      </c>
      <c r="G28" s="51">
        <v>223</v>
      </c>
      <c r="H28" s="52">
        <v>210</v>
      </c>
      <c r="I28" s="53"/>
      <c r="J28" s="160"/>
      <c r="K28" s="65"/>
      <c r="L28" s="49"/>
      <c r="M28" s="298"/>
      <c r="N28" s="52"/>
      <c r="O28" s="54">
        <v>4675</v>
      </c>
      <c r="P28" s="298">
        <v>36</v>
      </c>
      <c r="Q28" s="52">
        <v>25</v>
      </c>
      <c r="R28" s="23">
        <f t="shared" si="13"/>
        <v>557</v>
      </c>
      <c r="S28" s="24">
        <f t="shared" si="13"/>
        <v>412</v>
      </c>
      <c r="T28" s="62"/>
      <c r="U28" s="62"/>
      <c r="V28" s="62"/>
      <c r="W28" s="114">
        <f t="shared" ca="1" si="6"/>
        <v>158846</v>
      </c>
      <c r="X28" s="115">
        <f ca="1">IFERROR(('Main Tab'!$D$10-W28)/'Main Tab'!$D$10,1)</f>
        <v>0.10563713346245665</v>
      </c>
      <c r="Y28" s="110"/>
      <c r="Z28" s="65">
        <v>4</v>
      </c>
      <c r="AA28" s="49">
        <v>7916851</v>
      </c>
      <c r="AB28" s="49" t="s">
        <v>170</v>
      </c>
      <c r="AC28" s="298">
        <v>185</v>
      </c>
      <c r="AD28" s="104" t="s">
        <v>172</v>
      </c>
      <c r="AE28" s="106">
        <v>48</v>
      </c>
      <c r="AF28" s="108">
        <v>5.0000000000000001E-3</v>
      </c>
      <c r="AI28" s="83">
        <f t="shared" ca="1" si="15"/>
        <v>43576.874999999964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36</v>
      </c>
      <c r="AQ28" s="81">
        <f t="shared" si="0"/>
        <v>25</v>
      </c>
      <c r="AR28" s="81">
        <f t="shared" si="1"/>
        <v>4675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223</v>
      </c>
      <c r="AX28" s="81">
        <f t="shared" si="3"/>
        <v>210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953</v>
      </c>
      <c r="BC28" s="81">
        <f t="shared" si="5"/>
        <v>210</v>
      </c>
      <c r="BD28" s="81">
        <f t="shared" si="10"/>
        <v>5.0000000000000001E-3</v>
      </c>
      <c r="BE28" s="81">
        <f t="shared" si="11"/>
        <v>48</v>
      </c>
      <c r="BF28" s="84" t="str">
        <f t="shared" si="12"/>
        <v>Ticket No: 7916851 185 bbls sold</v>
      </c>
    </row>
    <row r="29" spans="2:58" x14ac:dyDescent="0.25">
      <c r="B29" s="47">
        <f t="shared" ca="1" si="14"/>
        <v>43576.916666666628</v>
      </c>
      <c r="C29" s="49"/>
      <c r="D29" s="298">
        <v>954</v>
      </c>
      <c r="E29" s="51">
        <v>44</v>
      </c>
      <c r="F29" s="298">
        <v>1.8</v>
      </c>
      <c r="G29" s="51">
        <v>228</v>
      </c>
      <c r="H29" s="52">
        <v>210</v>
      </c>
      <c r="I29" s="53"/>
      <c r="J29" s="160"/>
      <c r="K29" s="65"/>
      <c r="L29" s="49"/>
      <c r="M29" s="298"/>
      <c r="N29" s="52"/>
      <c r="O29" s="54">
        <v>4712</v>
      </c>
      <c r="P29" s="298">
        <v>38</v>
      </c>
      <c r="Q29" s="52">
        <v>28</v>
      </c>
      <c r="R29" s="23">
        <f t="shared" si="13"/>
        <v>595</v>
      </c>
      <c r="S29" s="24">
        <f t="shared" si="13"/>
        <v>440</v>
      </c>
      <c r="T29" s="62"/>
      <c r="U29" s="62"/>
      <c r="V29" s="62"/>
      <c r="W29" s="114">
        <f t="shared" ca="1" si="6"/>
        <v>158818</v>
      </c>
      <c r="X29" s="115">
        <f ca="1">IFERROR(('Main Tab'!$D$10-W29)/'Main Tab'!$D$10,1)</f>
        <v>0.10579478401873789</v>
      </c>
      <c r="Y29" s="110"/>
      <c r="Z29" s="65">
        <v>4</v>
      </c>
      <c r="AA29" s="49"/>
      <c r="AB29" s="49"/>
      <c r="AC29" s="298"/>
      <c r="AD29" s="104"/>
      <c r="AE29" s="106"/>
      <c r="AF29" s="108"/>
      <c r="AI29" s="83">
        <f t="shared" ca="1" si="15"/>
        <v>43576.916666666628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38</v>
      </c>
      <c r="AQ29" s="81">
        <f t="shared" si="0"/>
        <v>28</v>
      </c>
      <c r="AR29" s="81">
        <f t="shared" si="1"/>
        <v>4712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228</v>
      </c>
      <c r="AX29" s="81">
        <f t="shared" si="3"/>
        <v>210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954</v>
      </c>
      <c r="BC29" s="81">
        <f t="shared" si="5"/>
        <v>210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43576.958333333292</v>
      </c>
      <c r="C30" s="49"/>
      <c r="D30" s="298">
        <v>952</v>
      </c>
      <c r="E30" s="51">
        <v>44</v>
      </c>
      <c r="F30" s="298">
        <v>1.8</v>
      </c>
      <c r="G30" s="51">
        <v>226</v>
      </c>
      <c r="H30" s="52">
        <v>211</v>
      </c>
      <c r="I30" s="53"/>
      <c r="J30" s="160"/>
      <c r="K30" s="65"/>
      <c r="L30" s="49"/>
      <c r="M30" s="298"/>
      <c r="N30" s="52"/>
      <c r="O30" s="54">
        <v>4662</v>
      </c>
      <c r="P30" s="298">
        <v>36</v>
      </c>
      <c r="Q30" s="52">
        <v>26</v>
      </c>
      <c r="R30" s="23">
        <f t="shared" si="13"/>
        <v>631</v>
      </c>
      <c r="S30" s="24">
        <f t="shared" si="13"/>
        <v>466</v>
      </c>
      <c r="T30" s="62"/>
      <c r="U30" s="62"/>
      <c r="V30" s="62"/>
      <c r="W30" s="114">
        <f t="shared" ca="1" si="6"/>
        <v>158792</v>
      </c>
      <c r="X30" s="115">
        <f ca="1">IFERROR(('Main Tab'!$D$10-W30)/'Main Tab'!$D$10,1)</f>
        <v>0.10594117382099906</v>
      </c>
      <c r="Y30" s="110"/>
      <c r="Z30" s="65">
        <v>4</v>
      </c>
      <c r="AA30" s="49"/>
      <c r="AB30" s="49"/>
      <c r="AC30" s="298"/>
      <c r="AD30" s="104"/>
      <c r="AE30" s="106"/>
      <c r="AF30" s="108"/>
      <c r="AI30" s="83">
        <f t="shared" ca="1" si="15"/>
        <v>43576.958333333292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36</v>
      </c>
      <c r="AQ30" s="81">
        <f t="shared" si="0"/>
        <v>26</v>
      </c>
      <c r="AR30" s="81">
        <f t="shared" si="1"/>
        <v>4662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226</v>
      </c>
      <c r="AX30" s="81">
        <f t="shared" si="3"/>
        <v>211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952</v>
      </c>
      <c r="BC30" s="81">
        <f t="shared" si="5"/>
        <v>211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43576.999999999956</v>
      </c>
      <c r="C31" s="49"/>
      <c r="D31" s="298">
        <v>950</v>
      </c>
      <c r="E31" s="51">
        <v>44</v>
      </c>
      <c r="F31" s="298">
        <v>1.8</v>
      </c>
      <c r="G31" s="51">
        <v>230</v>
      </c>
      <c r="H31" s="52">
        <v>211</v>
      </c>
      <c r="I31" s="53"/>
      <c r="J31" s="160"/>
      <c r="K31" s="65"/>
      <c r="L31" s="49"/>
      <c r="M31" s="298"/>
      <c r="N31" s="52"/>
      <c r="O31" s="54">
        <v>4680</v>
      </c>
      <c r="P31" s="298">
        <v>38</v>
      </c>
      <c r="Q31" s="52">
        <v>27</v>
      </c>
      <c r="R31" s="23">
        <f t="shared" si="13"/>
        <v>669</v>
      </c>
      <c r="S31" s="24">
        <f t="shared" si="13"/>
        <v>493</v>
      </c>
      <c r="T31" s="62"/>
      <c r="U31" s="62"/>
      <c r="V31" s="62"/>
      <c r="W31" s="114">
        <f t="shared" ca="1" si="6"/>
        <v>158765</v>
      </c>
      <c r="X31" s="115">
        <f ca="1">IFERROR(('Main Tab'!$D$10-W31)/'Main Tab'!$D$10,1)</f>
        <v>0.10609319400027026</v>
      </c>
      <c r="Y31" s="110"/>
      <c r="Z31" s="65">
        <v>4</v>
      </c>
      <c r="AA31" s="49"/>
      <c r="AB31" s="49"/>
      <c r="AC31" s="298"/>
      <c r="AD31" s="104"/>
      <c r="AE31" s="106"/>
      <c r="AF31" s="108"/>
      <c r="AI31" s="83">
        <f t="shared" ca="1" si="15"/>
        <v>43576.999999999956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38</v>
      </c>
      <c r="AQ31" s="81">
        <f t="shared" si="0"/>
        <v>27</v>
      </c>
      <c r="AR31" s="81">
        <f t="shared" si="1"/>
        <v>4680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230</v>
      </c>
      <c r="AX31" s="81">
        <f t="shared" si="3"/>
        <v>211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950</v>
      </c>
      <c r="BC31" s="81">
        <f t="shared" si="5"/>
        <v>211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43577.041666666621</v>
      </c>
      <c r="C32" s="49"/>
      <c r="D32" s="298">
        <v>938</v>
      </c>
      <c r="E32" s="51">
        <v>44</v>
      </c>
      <c r="F32" s="298">
        <v>1.8</v>
      </c>
      <c r="G32" s="51">
        <v>228</v>
      </c>
      <c r="H32" s="52">
        <v>211</v>
      </c>
      <c r="I32" s="53"/>
      <c r="J32" s="160"/>
      <c r="K32" s="65"/>
      <c r="L32" s="49"/>
      <c r="M32" s="298"/>
      <c r="N32" s="52"/>
      <c r="O32" s="54">
        <v>4671</v>
      </c>
      <c r="P32" s="298">
        <v>38</v>
      </c>
      <c r="Q32" s="52">
        <v>28</v>
      </c>
      <c r="R32" s="23">
        <f t="shared" ref="R32:S37" si="16">P32+R31</f>
        <v>707</v>
      </c>
      <c r="S32" s="24">
        <f t="shared" si="16"/>
        <v>521</v>
      </c>
      <c r="T32" s="62"/>
      <c r="U32" s="62"/>
      <c r="V32" s="62"/>
      <c r="W32" s="114">
        <f t="shared" ca="1" si="6"/>
        <v>158737</v>
      </c>
      <c r="X32" s="115">
        <f ca="1">IFERROR(('Main Tab'!$D$10-W32)/'Main Tab'!$D$10,1)</f>
        <v>0.10625084455655151</v>
      </c>
      <c r="Y32" s="110"/>
      <c r="Z32" s="65">
        <v>4</v>
      </c>
      <c r="AA32" s="49">
        <v>799520</v>
      </c>
      <c r="AB32" s="49" t="s">
        <v>170</v>
      </c>
      <c r="AC32" s="298">
        <v>190.34</v>
      </c>
      <c r="AD32" s="104" t="s">
        <v>172</v>
      </c>
      <c r="AE32" s="106">
        <v>47</v>
      </c>
      <c r="AF32" s="108">
        <v>1E-3</v>
      </c>
      <c r="AI32" s="83">
        <f t="shared" ca="1" si="15"/>
        <v>43577.041666666621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38</v>
      </c>
      <c r="AQ32" s="81">
        <f t="shared" si="0"/>
        <v>28</v>
      </c>
      <c r="AR32" s="81">
        <f t="shared" si="1"/>
        <v>4671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228</v>
      </c>
      <c r="AX32" s="81">
        <f t="shared" si="3"/>
        <v>211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938</v>
      </c>
      <c r="BC32" s="81">
        <f t="shared" si="5"/>
        <v>211</v>
      </c>
      <c r="BD32" s="81">
        <f t="shared" si="10"/>
        <v>1E-3</v>
      </c>
      <c r="BE32" s="81">
        <f t="shared" si="11"/>
        <v>47</v>
      </c>
      <c r="BF32" s="84" t="str">
        <f t="shared" si="12"/>
        <v>Ticket No: 799520 190.34 bbls sold</v>
      </c>
    </row>
    <row r="33" spans="2:58" x14ac:dyDescent="0.25">
      <c r="B33" s="47">
        <f t="shared" ca="1" si="14"/>
        <v>43577.083333333285</v>
      </c>
      <c r="C33" s="49"/>
      <c r="D33" s="298">
        <v>925</v>
      </c>
      <c r="E33" s="51">
        <v>44</v>
      </c>
      <c r="F33" s="298">
        <v>1.8</v>
      </c>
      <c r="G33" s="51">
        <v>230</v>
      </c>
      <c r="H33" s="52">
        <v>211</v>
      </c>
      <c r="I33" s="53"/>
      <c r="J33" s="160"/>
      <c r="K33" s="65"/>
      <c r="L33" s="49"/>
      <c r="M33" s="298"/>
      <c r="N33" s="52"/>
      <c r="O33" s="54">
        <v>4687</v>
      </c>
      <c r="P33" s="298">
        <v>36</v>
      </c>
      <c r="Q33" s="52">
        <v>27</v>
      </c>
      <c r="R33" s="23">
        <f t="shared" si="16"/>
        <v>743</v>
      </c>
      <c r="S33" s="24">
        <f t="shared" si="16"/>
        <v>548</v>
      </c>
      <c r="T33" s="62"/>
      <c r="U33" s="62"/>
      <c r="V33" s="62"/>
      <c r="W33" s="114">
        <f t="shared" ca="1" si="6"/>
        <v>158710</v>
      </c>
      <c r="X33" s="115">
        <f ca="1">IFERROR(('Main Tab'!$D$10-W33)/'Main Tab'!$D$10,1)</f>
        <v>0.10640286473582271</v>
      </c>
      <c r="Y33" s="110"/>
      <c r="Z33" s="65">
        <v>4</v>
      </c>
      <c r="AA33" s="49"/>
      <c r="AB33" s="49"/>
      <c r="AC33" s="298"/>
      <c r="AD33" s="104"/>
      <c r="AE33" s="106"/>
      <c r="AF33" s="108"/>
      <c r="AI33" s="83">
        <f t="shared" ca="1" si="15"/>
        <v>43577.083333333285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36</v>
      </c>
      <c r="AQ33" s="81">
        <f t="shared" si="0"/>
        <v>27</v>
      </c>
      <c r="AR33" s="81">
        <f t="shared" si="1"/>
        <v>4687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230</v>
      </c>
      <c r="AX33" s="81">
        <f t="shared" si="3"/>
        <v>211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925</v>
      </c>
      <c r="BC33" s="81">
        <f t="shared" si="5"/>
        <v>211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43577.124999999949</v>
      </c>
      <c r="C34" s="49"/>
      <c r="D34" s="298">
        <v>933</v>
      </c>
      <c r="E34" s="51">
        <v>44</v>
      </c>
      <c r="F34" s="298">
        <v>1.8</v>
      </c>
      <c r="G34" s="51">
        <v>236</v>
      </c>
      <c r="H34" s="52">
        <v>206</v>
      </c>
      <c r="I34" s="53"/>
      <c r="J34" s="160"/>
      <c r="K34" s="65"/>
      <c r="L34" s="49"/>
      <c r="M34" s="298"/>
      <c r="N34" s="52"/>
      <c r="O34" s="54">
        <v>4811</v>
      </c>
      <c r="P34" s="298">
        <v>38</v>
      </c>
      <c r="Q34" s="52">
        <v>27</v>
      </c>
      <c r="R34" s="23">
        <f t="shared" si="16"/>
        <v>781</v>
      </c>
      <c r="S34" s="24">
        <f t="shared" si="16"/>
        <v>575</v>
      </c>
      <c r="T34" s="62"/>
      <c r="U34" s="62"/>
      <c r="V34" s="62"/>
      <c r="W34" s="114">
        <f t="shared" ca="1" si="6"/>
        <v>158683</v>
      </c>
      <c r="X34" s="115">
        <f ca="1">IFERROR(('Main Tab'!$D$10-W34)/'Main Tab'!$D$10,1)</f>
        <v>0.10655488491509392</v>
      </c>
      <c r="Y34" s="110" t="s">
        <v>265</v>
      </c>
      <c r="Z34" s="65">
        <v>4</v>
      </c>
      <c r="AA34" s="49"/>
      <c r="AB34" s="49"/>
      <c r="AC34" s="298"/>
      <c r="AD34" s="104"/>
      <c r="AE34" s="106"/>
      <c r="AF34" s="108"/>
      <c r="AI34" s="83">
        <f t="shared" ca="1" si="15"/>
        <v>43577.124999999949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Water Pumped 1092</v>
      </c>
      <c r="AP34" s="81">
        <f t="shared" si="0"/>
        <v>38</v>
      </c>
      <c r="AQ34" s="81">
        <f t="shared" si="0"/>
        <v>27</v>
      </c>
      <c r="AR34" s="81">
        <f t="shared" si="1"/>
        <v>4811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236</v>
      </c>
      <c r="AX34" s="81">
        <f t="shared" si="3"/>
        <v>206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933</v>
      </c>
      <c r="BC34" s="81">
        <f t="shared" si="5"/>
        <v>206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43577.166666666613</v>
      </c>
      <c r="C35" s="49"/>
      <c r="D35" s="298">
        <v>937</v>
      </c>
      <c r="E35" s="51">
        <v>44</v>
      </c>
      <c r="F35" s="298">
        <v>1.8</v>
      </c>
      <c r="G35" s="51">
        <v>233</v>
      </c>
      <c r="H35" s="52">
        <v>206</v>
      </c>
      <c r="I35" s="53"/>
      <c r="J35" s="160"/>
      <c r="K35" s="65"/>
      <c r="L35" s="49"/>
      <c r="M35" s="298"/>
      <c r="N35" s="52"/>
      <c r="O35" s="54">
        <v>4780</v>
      </c>
      <c r="P35" s="298">
        <v>39</v>
      </c>
      <c r="Q35" s="52">
        <v>26</v>
      </c>
      <c r="R35" s="23">
        <f t="shared" si="16"/>
        <v>820</v>
      </c>
      <c r="S35" s="24">
        <f t="shared" si="16"/>
        <v>601</v>
      </c>
      <c r="T35" s="62"/>
      <c r="U35" s="62"/>
      <c r="V35" s="62"/>
      <c r="W35" s="114">
        <f t="shared" ca="1" si="6"/>
        <v>158657</v>
      </c>
      <c r="X35" s="115">
        <f ca="1">IFERROR(('Main Tab'!$D$10-W35)/'Main Tab'!$D$10,1)</f>
        <v>0.10670127471735508</v>
      </c>
      <c r="Y35" s="110" t="s">
        <v>266</v>
      </c>
      <c r="Z35" s="65">
        <v>4</v>
      </c>
      <c r="AA35" s="49"/>
      <c r="AB35" s="49"/>
      <c r="AC35" s="298"/>
      <c r="AD35" s="104"/>
      <c r="AE35" s="106"/>
      <c r="AF35" s="108"/>
      <c r="AI35" s="83">
        <f t="shared" ca="1" si="15"/>
        <v>43577.166666666613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Accum- 52626</v>
      </c>
      <c r="AP35" s="81">
        <f t="shared" si="0"/>
        <v>39</v>
      </c>
      <c r="AQ35" s="81">
        <f t="shared" si="0"/>
        <v>26</v>
      </c>
      <c r="AR35" s="81">
        <f t="shared" si="1"/>
        <v>4780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233</v>
      </c>
      <c r="AX35" s="81">
        <f t="shared" si="3"/>
        <v>206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937</v>
      </c>
      <c r="BC35" s="81">
        <f t="shared" si="5"/>
        <v>206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43577.208333333278</v>
      </c>
      <c r="C36" s="49"/>
      <c r="D36" s="298">
        <v>947</v>
      </c>
      <c r="E36" s="298">
        <v>44</v>
      </c>
      <c r="F36" s="298">
        <v>1.8</v>
      </c>
      <c r="G36" s="51">
        <v>230</v>
      </c>
      <c r="H36" s="52">
        <v>206</v>
      </c>
      <c r="I36" s="53"/>
      <c r="J36" s="160"/>
      <c r="K36" s="65"/>
      <c r="L36" s="49"/>
      <c r="M36" s="298"/>
      <c r="N36" s="52"/>
      <c r="O36" s="54">
        <v>4701</v>
      </c>
      <c r="P36" s="298">
        <v>38</v>
      </c>
      <c r="Q36" s="52">
        <v>26</v>
      </c>
      <c r="R36" s="23">
        <f t="shared" si="16"/>
        <v>858</v>
      </c>
      <c r="S36" s="24">
        <f t="shared" si="16"/>
        <v>627</v>
      </c>
      <c r="T36" s="62"/>
      <c r="U36" s="62"/>
      <c r="V36" s="62"/>
      <c r="W36" s="114">
        <f t="shared" ca="1" si="6"/>
        <v>158631</v>
      </c>
      <c r="X36" s="115">
        <f ca="1">IFERROR(('Main Tab'!$D$10-W36)/'Main Tab'!$D$10,1)</f>
        <v>0.10684766451961623</v>
      </c>
      <c r="Y36" s="110" t="s">
        <v>267</v>
      </c>
      <c r="Z36" s="65">
        <v>4</v>
      </c>
      <c r="AA36" s="49"/>
      <c r="AB36" s="49"/>
      <c r="AC36" s="298"/>
      <c r="AD36" s="104"/>
      <c r="AE36" s="106"/>
      <c r="AF36" s="108"/>
      <c r="AI36" s="83">
        <f t="shared" ca="1" si="15"/>
        <v>43577.208333333278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 #1- 8'10"</v>
      </c>
      <c r="AP36" s="81">
        <f t="shared" si="0"/>
        <v>38</v>
      </c>
      <c r="AQ36" s="81">
        <f t="shared" si="0"/>
        <v>26</v>
      </c>
      <c r="AR36" s="81">
        <f t="shared" si="1"/>
        <v>4701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230</v>
      </c>
      <c r="AX36" s="81">
        <f t="shared" si="3"/>
        <v>206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947</v>
      </c>
      <c r="BC36" s="81">
        <f t="shared" si="5"/>
        <v>206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43577.249999999942</v>
      </c>
      <c r="C37" s="55"/>
      <c r="D37" s="299">
        <v>942</v>
      </c>
      <c r="E37" s="57">
        <v>44</v>
      </c>
      <c r="F37" s="298">
        <v>1.8</v>
      </c>
      <c r="G37" s="57">
        <v>298</v>
      </c>
      <c r="H37" s="58">
        <v>211</v>
      </c>
      <c r="I37" s="59"/>
      <c r="J37" s="161"/>
      <c r="K37" s="66"/>
      <c r="L37" s="55"/>
      <c r="M37" s="299"/>
      <c r="N37" s="58"/>
      <c r="O37" s="60">
        <v>5296</v>
      </c>
      <c r="P37" s="299">
        <v>40</v>
      </c>
      <c r="Q37" s="58">
        <v>25</v>
      </c>
      <c r="R37" s="25">
        <f t="shared" si="16"/>
        <v>898</v>
      </c>
      <c r="S37" s="26">
        <f t="shared" si="16"/>
        <v>652</v>
      </c>
      <c r="T37" s="63"/>
      <c r="U37" s="63"/>
      <c r="V37" s="63"/>
      <c r="W37" s="116">
        <f t="shared" ca="1" si="6"/>
        <v>158606</v>
      </c>
      <c r="X37" s="117">
        <f ca="1">IFERROR(('Main Tab'!$D$10-W37)/'Main Tab'!$D$10,1)</f>
        <v>0.10698842394486735</v>
      </c>
      <c r="Y37" s="111" t="s">
        <v>268</v>
      </c>
      <c r="Z37" s="65">
        <v>5</v>
      </c>
      <c r="AA37" s="55"/>
      <c r="AB37" s="55"/>
      <c r="AC37" s="299"/>
      <c r="AD37" s="105"/>
      <c r="AE37" s="107"/>
      <c r="AF37" s="109"/>
      <c r="AI37" s="85">
        <f t="shared" ca="1" si="15"/>
        <v>43577.249999999942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OT #2 - 1'5"</v>
      </c>
      <c r="AP37" s="86">
        <f t="shared" si="0"/>
        <v>40</v>
      </c>
      <c r="AQ37" s="86">
        <f t="shared" si="0"/>
        <v>25</v>
      </c>
      <c r="AR37" s="86">
        <f t="shared" si="1"/>
        <v>5296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298</v>
      </c>
      <c r="AX37" s="86">
        <f t="shared" si="3"/>
        <v>211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942</v>
      </c>
      <c r="BC37" s="86">
        <f t="shared" si="5"/>
        <v>211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300" t="s">
        <v>7</v>
      </c>
      <c r="D40" s="300" t="s">
        <v>117</v>
      </c>
      <c r="E40" s="300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302"/>
      <c r="E41" s="302"/>
      <c r="F41" s="622"/>
      <c r="G41" s="622"/>
      <c r="H41" s="623"/>
    </row>
    <row r="42" spans="2:58" x14ac:dyDescent="0.25">
      <c r="B42" s="54"/>
      <c r="C42" s="147"/>
      <c r="D42" s="298"/>
      <c r="E42" s="298"/>
      <c r="F42" s="612"/>
      <c r="G42" s="612"/>
      <c r="H42" s="613"/>
    </row>
    <row r="43" spans="2:58" x14ac:dyDescent="0.25">
      <c r="B43" s="54"/>
      <c r="C43" s="147"/>
      <c r="D43" s="298"/>
      <c r="E43" s="298"/>
      <c r="F43" s="612"/>
      <c r="G43" s="612"/>
      <c r="H43" s="613"/>
    </row>
    <row r="44" spans="2:58" x14ac:dyDescent="0.25">
      <c r="B44" s="54"/>
      <c r="C44" s="147"/>
      <c r="D44" s="298"/>
      <c r="E44" s="298"/>
      <c r="F44" s="612"/>
      <c r="G44" s="612"/>
      <c r="H44" s="613"/>
    </row>
    <row r="45" spans="2:58" x14ac:dyDescent="0.25">
      <c r="B45" s="54"/>
      <c r="C45" s="147"/>
      <c r="D45" s="298"/>
      <c r="E45" s="298"/>
      <c r="F45" s="612"/>
      <c r="G45" s="612"/>
      <c r="H45" s="613"/>
    </row>
    <row r="46" spans="2:58" x14ac:dyDescent="0.25">
      <c r="B46" s="54"/>
      <c r="C46" s="147"/>
      <c r="D46" s="298"/>
      <c r="E46" s="298"/>
      <c r="F46" s="612"/>
      <c r="G46" s="612"/>
      <c r="H46" s="613"/>
    </row>
    <row r="47" spans="2:58" x14ac:dyDescent="0.25">
      <c r="B47" s="54"/>
      <c r="C47" s="147"/>
      <c r="D47" s="298"/>
      <c r="E47" s="298"/>
      <c r="F47" s="612"/>
      <c r="G47" s="612"/>
      <c r="H47" s="613"/>
    </row>
    <row r="48" spans="2:58" x14ac:dyDescent="0.25">
      <c r="B48" s="54"/>
      <c r="C48" s="147"/>
      <c r="D48" s="298"/>
      <c r="E48" s="298"/>
      <c r="F48" s="612"/>
      <c r="G48" s="612"/>
      <c r="H48" s="613"/>
    </row>
    <row r="49" spans="2:8" x14ac:dyDescent="0.25">
      <c r="B49" s="54"/>
      <c r="C49" s="147"/>
      <c r="D49" s="298"/>
      <c r="E49" s="298"/>
      <c r="F49" s="612"/>
      <c r="G49" s="612"/>
      <c r="H49" s="613"/>
    </row>
    <row r="50" spans="2:8" x14ac:dyDescent="0.25">
      <c r="B50" s="54"/>
      <c r="C50" s="147"/>
      <c r="D50" s="298"/>
      <c r="E50" s="298"/>
      <c r="F50" s="612"/>
      <c r="G50" s="612"/>
      <c r="H50" s="613"/>
    </row>
    <row r="51" spans="2:8" x14ac:dyDescent="0.25">
      <c r="B51" s="54"/>
      <c r="C51" s="147"/>
      <c r="D51" s="298"/>
      <c r="E51" s="298"/>
      <c r="F51" s="612"/>
      <c r="G51" s="612"/>
      <c r="H51" s="613"/>
    </row>
    <row r="52" spans="2:8" x14ac:dyDescent="0.25">
      <c r="B52" s="54"/>
      <c r="C52" s="147"/>
      <c r="D52" s="298"/>
      <c r="E52" s="298"/>
      <c r="F52" s="612"/>
      <c r="G52" s="612"/>
      <c r="H52" s="613"/>
    </row>
    <row r="53" spans="2:8" x14ac:dyDescent="0.25">
      <c r="B53" s="54"/>
      <c r="C53" s="147"/>
      <c r="D53" s="298"/>
      <c r="E53" s="298"/>
      <c r="F53" s="612"/>
      <c r="G53" s="612"/>
      <c r="H53" s="613"/>
    </row>
    <row r="54" spans="2:8" x14ac:dyDescent="0.25">
      <c r="B54" s="54"/>
      <c r="C54" s="147"/>
      <c r="D54" s="298"/>
      <c r="E54" s="298"/>
      <c r="F54" s="612"/>
      <c r="G54" s="612"/>
      <c r="H54" s="613"/>
    </row>
    <row r="55" spans="2:8" x14ac:dyDescent="0.25">
      <c r="B55" s="54"/>
      <c r="C55" s="147"/>
      <c r="D55" s="298"/>
      <c r="E55" s="298"/>
      <c r="F55" s="612"/>
      <c r="G55" s="612"/>
      <c r="H55" s="613"/>
    </row>
    <row r="56" spans="2:8" x14ac:dyDescent="0.25">
      <c r="B56" s="54"/>
      <c r="C56" s="147"/>
      <c r="D56" s="298"/>
      <c r="E56" s="298"/>
      <c r="F56" s="612"/>
      <c r="G56" s="612"/>
      <c r="H56" s="613"/>
    </row>
    <row r="57" spans="2:8" x14ac:dyDescent="0.25">
      <c r="B57" s="54"/>
      <c r="C57" s="147"/>
      <c r="D57" s="298"/>
      <c r="E57" s="298"/>
      <c r="F57" s="612"/>
      <c r="G57" s="612"/>
      <c r="H57" s="613"/>
    </row>
    <row r="58" spans="2:8" x14ac:dyDescent="0.25">
      <c r="B58" s="54"/>
      <c r="C58" s="147"/>
      <c r="D58" s="298"/>
      <c r="E58" s="298"/>
      <c r="F58" s="612"/>
      <c r="G58" s="612"/>
      <c r="H58" s="613"/>
    </row>
    <row r="59" spans="2:8" x14ac:dyDescent="0.25">
      <c r="B59" s="54"/>
      <c r="C59" s="147"/>
      <c r="D59" s="298"/>
      <c r="E59" s="298"/>
      <c r="F59" s="612"/>
      <c r="G59" s="612"/>
      <c r="H59" s="613"/>
    </row>
    <row r="60" spans="2:8" x14ac:dyDescent="0.25">
      <c r="B60" s="54"/>
      <c r="C60" s="147"/>
      <c r="D60" s="298"/>
      <c r="E60" s="298"/>
      <c r="F60" s="612"/>
      <c r="G60" s="612"/>
      <c r="H60" s="613"/>
    </row>
    <row r="61" spans="2:8" x14ac:dyDescent="0.25">
      <c r="B61" s="54"/>
      <c r="C61" s="147"/>
      <c r="D61" s="298"/>
      <c r="E61" s="298"/>
      <c r="F61" s="612"/>
      <c r="G61" s="612"/>
      <c r="H61" s="613"/>
    </row>
    <row r="62" spans="2:8" x14ac:dyDescent="0.25">
      <c r="B62" s="54"/>
      <c r="C62" s="147"/>
      <c r="D62" s="298"/>
      <c r="E62" s="298"/>
      <c r="F62" s="612"/>
      <c r="G62" s="612"/>
      <c r="H62" s="613"/>
    </row>
    <row r="63" spans="2:8" x14ac:dyDescent="0.25">
      <c r="B63" s="54"/>
      <c r="C63" s="147"/>
      <c r="D63" s="298"/>
      <c r="E63" s="298"/>
      <c r="F63" s="612"/>
      <c r="G63" s="612"/>
      <c r="H63" s="613"/>
    </row>
    <row r="64" spans="2:8" x14ac:dyDescent="0.25">
      <c r="B64" s="54"/>
      <c r="C64" s="147"/>
      <c r="D64" s="298"/>
      <c r="E64" s="298"/>
      <c r="F64" s="612"/>
      <c r="G64" s="612"/>
      <c r="H64" s="613"/>
    </row>
    <row r="65" spans="2:8" x14ac:dyDescent="0.25">
      <c r="B65" s="54"/>
      <c r="C65" s="147"/>
      <c r="D65" s="298"/>
      <c r="E65" s="298"/>
      <c r="F65" s="612"/>
      <c r="G65" s="612"/>
      <c r="H65" s="613"/>
    </row>
    <row r="66" spans="2:8" x14ac:dyDescent="0.25">
      <c r="B66" s="54"/>
      <c r="C66" s="147"/>
      <c r="D66" s="298"/>
      <c r="E66" s="298"/>
      <c r="F66" s="612"/>
      <c r="G66" s="612"/>
      <c r="H66" s="613"/>
    </row>
    <row r="67" spans="2:8" x14ac:dyDescent="0.25">
      <c r="B67" s="54"/>
      <c r="C67" s="147"/>
      <c r="D67" s="298"/>
      <c r="E67" s="298"/>
      <c r="F67" s="612"/>
      <c r="G67" s="612"/>
      <c r="H67" s="613"/>
    </row>
    <row r="68" spans="2:8" x14ac:dyDescent="0.25">
      <c r="B68" s="54"/>
      <c r="C68" s="147"/>
      <c r="D68" s="298"/>
      <c r="E68" s="298"/>
      <c r="F68" s="612"/>
      <c r="G68" s="612"/>
      <c r="H68" s="613"/>
    </row>
    <row r="69" spans="2:8" x14ac:dyDescent="0.25">
      <c r="B69" s="54"/>
      <c r="C69" s="147"/>
      <c r="D69" s="298"/>
      <c r="E69" s="298"/>
      <c r="F69" s="612"/>
      <c r="G69" s="612"/>
      <c r="H69" s="613"/>
    </row>
    <row r="70" spans="2:8" x14ac:dyDescent="0.25">
      <c r="B70" s="54"/>
      <c r="C70" s="147"/>
      <c r="D70" s="298"/>
      <c r="E70" s="298"/>
      <c r="F70" s="612"/>
      <c r="G70" s="612"/>
      <c r="H70" s="613"/>
    </row>
    <row r="71" spans="2:8" x14ac:dyDescent="0.25">
      <c r="B71" s="54"/>
      <c r="C71" s="147"/>
      <c r="D71" s="298"/>
      <c r="E71" s="298"/>
      <c r="F71" s="612"/>
      <c r="G71" s="612"/>
      <c r="H71" s="613"/>
    </row>
    <row r="72" spans="2:8" x14ac:dyDescent="0.25">
      <c r="B72" s="54"/>
      <c r="C72" s="147"/>
      <c r="D72" s="298"/>
      <c r="E72" s="298"/>
      <c r="F72" s="612"/>
      <c r="G72" s="612"/>
      <c r="H72" s="613"/>
    </row>
    <row r="73" spans="2:8" x14ac:dyDescent="0.25">
      <c r="B73" s="54"/>
      <c r="C73" s="147"/>
      <c r="D73" s="298"/>
      <c r="E73" s="298"/>
      <c r="F73" s="612"/>
      <c r="G73" s="612"/>
      <c r="H73" s="613"/>
    </row>
    <row r="74" spans="2:8" x14ac:dyDescent="0.25">
      <c r="B74" s="54"/>
      <c r="C74" s="147"/>
      <c r="D74" s="298"/>
      <c r="E74" s="298"/>
      <c r="F74" s="612"/>
      <c r="G74" s="612"/>
      <c r="H74" s="613"/>
    </row>
    <row r="75" spans="2:8" x14ac:dyDescent="0.25">
      <c r="B75" s="54"/>
      <c r="C75" s="147"/>
      <c r="D75" s="298"/>
      <c r="E75" s="298"/>
      <c r="F75" s="612"/>
      <c r="G75" s="612"/>
      <c r="H75" s="613"/>
    </row>
    <row r="76" spans="2:8" x14ac:dyDescent="0.25">
      <c r="B76" s="54"/>
      <c r="C76" s="147"/>
      <c r="D76" s="298"/>
      <c r="E76" s="298"/>
      <c r="F76" s="612"/>
      <c r="G76" s="612"/>
      <c r="H76" s="613"/>
    </row>
    <row r="77" spans="2:8" x14ac:dyDescent="0.25">
      <c r="B77" s="54"/>
      <c r="C77" s="147"/>
      <c r="D77" s="298"/>
      <c r="E77" s="298"/>
      <c r="F77" s="612"/>
      <c r="G77" s="612"/>
      <c r="H77" s="613"/>
    </row>
    <row r="78" spans="2:8" x14ac:dyDescent="0.25">
      <c r="B78" s="54"/>
      <c r="C78" s="147"/>
      <c r="D78" s="298"/>
      <c r="E78" s="298"/>
      <c r="F78" s="612"/>
      <c r="G78" s="612"/>
      <c r="H78" s="613"/>
    </row>
    <row r="79" spans="2:8" x14ac:dyDescent="0.25">
      <c r="B79" s="54"/>
      <c r="C79" s="147"/>
      <c r="D79" s="298"/>
      <c r="E79" s="298"/>
      <c r="F79" s="612"/>
      <c r="G79" s="612"/>
      <c r="H79" s="613"/>
    </row>
    <row r="80" spans="2:8" x14ac:dyDescent="0.25">
      <c r="B80" s="54"/>
      <c r="C80" s="147"/>
      <c r="D80" s="298"/>
      <c r="E80" s="298"/>
      <c r="F80" s="612"/>
      <c r="G80" s="612"/>
      <c r="H80" s="613"/>
    </row>
    <row r="81" spans="2:8" x14ac:dyDescent="0.25">
      <c r="B81" s="54"/>
      <c r="C81" s="147"/>
      <c r="D81" s="298"/>
      <c r="E81" s="298"/>
      <c r="F81" s="612"/>
      <c r="G81" s="612"/>
      <c r="H81" s="613"/>
    </row>
    <row r="82" spans="2:8" x14ac:dyDescent="0.25">
      <c r="B82" s="54"/>
      <c r="C82" s="147"/>
      <c r="D82" s="298"/>
      <c r="E82" s="298"/>
      <c r="F82" s="612"/>
      <c r="G82" s="612"/>
      <c r="H82" s="613"/>
    </row>
    <row r="83" spans="2:8" x14ac:dyDescent="0.25">
      <c r="B83" s="54"/>
      <c r="C83" s="147"/>
      <c r="D83" s="298"/>
      <c r="E83" s="298"/>
      <c r="F83" s="612"/>
      <c r="G83" s="612"/>
      <c r="H83" s="613"/>
    </row>
    <row r="84" spans="2:8" x14ac:dyDescent="0.25">
      <c r="B84" s="54"/>
      <c r="C84" s="147"/>
      <c r="D84" s="298"/>
      <c r="E84" s="298"/>
      <c r="F84" s="612"/>
      <c r="G84" s="612"/>
      <c r="H84" s="613"/>
    </row>
    <row r="85" spans="2:8" x14ac:dyDescent="0.25">
      <c r="B85" s="54"/>
      <c r="C85" s="147"/>
      <c r="D85" s="298"/>
      <c r="E85" s="298"/>
      <c r="F85" s="612"/>
      <c r="G85" s="612"/>
      <c r="H85" s="613"/>
    </row>
    <row r="86" spans="2:8" x14ac:dyDescent="0.25">
      <c r="B86" s="54"/>
      <c r="C86" s="147"/>
      <c r="D86" s="298"/>
      <c r="E86" s="298"/>
      <c r="F86" s="612"/>
      <c r="G86" s="612"/>
      <c r="H86" s="613"/>
    </row>
    <row r="87" spans="2:8" x14ac:dyDescent="0.25">
      <c r="B87" s="54"/>
      <c r="C87" s="147"/>
      <c r="D87" s="298"/>
      <c r="E87" s="298"/>
      <c r="F87" s="612"/>
      <c r="G87" s="612"/>
      <c r="H87" s="613"/>
    </row>
    <row r="88" spans="2:8" x14ac:dyDescent="0.25">
      <c r="B88" s="54"/>
      <c r="C88" s="147"/>
      <c r="D88" s="298"/>
      <c r="E88" s="298"/>
      <c r="F88" s="612"/>
      <c r="G88" s="612"/>
      <c r="H88" s="613"/>
    </row>
    <row r="89" spans="2:8" x14ac:dyDescent="0.25">
      <c r="B89" s="54"/>
      <c r="C89" s="147"/>
      <c r="D89" s="298"/>
      <c r="E89" s="298"/>
      <c r="F89" s="612"/>
      <c r="G89" s="612"/>
      <c r="H89" s="613"/>
    </row>
    <row r="90" spans="2:8" x14ac:dyDescent="0.25">
      <c r="B90" s="54"/>
      <c r="C90" s="147"/>
      <c r="D90" s="298"/>
      <c r="E90" s="298"/>
      <c r="F90" s="612"/>
      <c r="G90" s="612"/>
      <c r="H90" s="613"/>
    </row>
    <row r="91" spans="2:8" x14ac:dyDescent="0.25">
      <c r="B91" s="54"/>
      <c r="C91" s="147"/>
      <c r="D91" s="298"/>
      <c r="E91" s="298"/>
      <c r="F91" s="612"/>
      <c r="G91" s="612"/>
      <c r="H91" s="613"/>
    </row>
    <row r="92" spans="2:8" x14ac:dyDescent="0.25">
      <c r="B92" s="54"/>
      <c r="C92" s="147"/>
      <c r="D92" s="298"/>
      <c r="E92" s="298"/>
      <c r="F92" s="612"/>
      <c r="G92" s="612"/>
      <c r="H92" s="613"/>
    </row>
    <row r="93" spans="2:8" x14ac:dyDescent="0.25">
      <c r="B93" s="54"/>
      <c r="C93" s="147"/>
      <c r="D93" s="298"/>
      <c r="E93" s="298"/>
      <c r="F93" s="612"/>
      <c r="G93" s="612"/>
      <c r="H93" s="613"/>
    </row>
    <row r="94" spans="2:8" x14ac:dyDescent="0.25">
      <c r="B94" s="54"/>
      <c r="C94" s="147"/>
      <c r="D94" s="298"/>
      <c r="E94" s="298"/>
      <c r="F94" s="612"/>
      <c r="G94" s="612"/>
      <c r="H94" s="613"/>
    </row>
    <row r="95" spans="2:8" x14ac:dyDescent="0.25">
      <c r="B95" s="54"/>
      <c r="C95" s="147"/>
      <c r="D95" s="298"/>
      <c r="E95" s="298"/>
      <c r="F95" s="612"/>
      <c r="G95" s="612"/>
      <c r="H95" s="613"/>
    </row>
    <row r="96" spans="2:8" x14ac:dyDescent="0.25">
      <c r="B96" s="54"/>
      <c r="C96" s="147"/>
      <c r="D96" s="298"/>
      <c r="E96" s="298"/>
      <c r="F96" s="612"/>
      <c r="G96" s="612"/>
      <c r="H96" s="613"/>
    </row>
    <row r="97" spans="2:8" x14ac:dyDescent="0.25">
      <c r="B97" s="54"/>
      <c r="C97" s="147"/>
      <c r="D97" s="298"/>
      <c r="E97" s="298"/>
      <c r="F97" s="612"/>
      <c r="G97" s="612"/>
      <c r="H97" s="613"/>
    </row>
    <row r="98" spans="2:8" x14ac:dyDescent="0.25">
      <c r="B98" s="54"/>
      <c r="C98" s="147"/>
      <c r="D98" s="298"/>
      <c r="E98" s="298"/>
      <c r="F98" s="612"/>
      <c r="G98" s="612"/>
      <c r="H98" s="613"/>
    </row>
    <row r="99" spans="2:8" x14ac:dyDescent="0.25">
      <c r="B99" s="54"/>
      <c r="C99" s="147"/>
      <c r="D99" s="298"/>
      <c r="E99" s="298"/>
      <c r="F99" s="612"/>
      <c r="G99" s="612"/>
      <c r="H99" s="613"/>
    </row>
    <row r="100" spans="2:8" ht="15.75" thickBot="1" x14ac:dyDescent="0.3">
      <c r="B100" s="60"/>
      <c r="C100" s="148"/>
      <c r="D100" s="299"/>
      <c r="E100" s="299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27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9">
    <tabColor theme="1"/>
    <pageSetUpPr fitToPage="1"/>
  </sheetPr>
  <dimension ref="B1:BF101"/>
  <sheetViews>
    <sheetView showGridLines="0" topLeftCell="M15" zoomScaleNormal="100" zoomScaleSheetLayoutView="50" workbookViewId="0">
      <selection activeCell="S35" sqref="S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567" t="str">
        <f ca="1">"Oil Sales for "&amp;TEXT(L5,"MM-DD-YY")</f>
        <v>Oil Sales for 04-20-19</v>
      </c>
      <c r="O5" s="568"/>
      <c r="P5" s="96">
        <f>SUM(AC14:AC37)</f>
        <v>1166.3499999999999</v>
      </c>
      <c r="Q5" s="10"/>
      <c r="R5" s="610" t="str">
        <f ca="1">"Flare Total For "&amp;TEXT(L5,"MM-DD-YY")</f>
        <v>Flare Total For 04-20-19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1017</v>
      </c>
      <c r="M6" s="10"/>
      <c r="N6" s="571" t="str">
        <f ca="1">"Gas Sales for "&amp;TEXT(L5,"MM-DD-YY")</f>
        <v>Gas Sales for 04-20-19</v>
      </c>
      <c r="O6" s="572"/>
      <c r="P6" s="132">
        <v>4488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760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1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93" t="s">
        <v>3</v>
      </c>
      <c r="F11" s="293" t="s">
        <v>31</v>
      </c>
      <c r="G11" s="293" t="s">
        <v>32</v>
      </c>
      <c r="H11" s="29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3" t="s">
        <v>40</v>
      </c>
      <c r="N11" s="294" t="s">
        <v>42</v>
      </c>
      <c r="O11" s="38" t="s">
        <v>2</v>
      </c>
      <c r="P11" s="293" t="s">
        <v>6</v>
      </c>
      <c r="Q11" s="29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3" t="s">
        <v>6</v>
      </c>
      <c r="AD11" s="293" t="s">
        <v>102</v>
      </c>
      <c r="AE11" s="293" t="s">
        <v>50</v>
      </c>
      <c r="AF11" s="29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92">
        <v>950</v>
      </c>
      <c r="E14" s="51">
        <v>44</v>
      </c>
      <c r="F14" s="292">
        <v>1.8</v>
      </c>
      <c r="G14" s="51">
        <v>210</v>
      </c>
      <c r="H14" s="52">
        <v>206</v>
      </c>
      <c r="I14" s="53"/>
      <c r="J14" s="160"/>
      <c r="K14" s="65"/>
      <c r="L14" s="49"/>
      <c r="M14" s="292"/>
      <c r="N14" s="52"/>
      <c r="O14" s="54">
        <v>4383</v>
      </c>
      <c r="P14" s="292">
        <v>40</v>
      </c>
      <c r="Q14" s="52">
        <v>33</v>
      </c>
      <c r="R14" s="21">
        <f>P14</f>
        <v>40</v>
      </c>
      <c r="S14" s="22">
        <f>Q14</f>
        <v>33</v>
      </c>
      <c r="T14" s="61"/>
      <c r="U14" s="61"/>
      <c r="V14" s="61"/>
      <c r="W14" s="112">
        <f ca="1">INDEX('Daily Totals'!$1:$1048576,MATCH(L5,'Daily Totals'!B:B)-1,17)</f>
        <v>159990</v>
      </c>
      <c r="X14" s="113">
        <f ca="1">IFERROR(('Main Tab'!$D$10-W14)/'Main Tab'!$D$10,1)</f>
        <v>9.9195982162965629E-2</v>
      </c>
      <c r="Y14" s="186"/>
      <c r="Z14" s="64">
        <v>4</v>
      </c>
      <c r="AA14" s="49">
        <v>794071</v>
      </c>
      <c r="AB14" s="49" t="s">
        <v>170</v>
      </c>
      <c r="AC14" s="292">
        <v>190.48</v>
      </c>
      <c r="AD14" s="104" t="s">
        <v>172</v>
      </c>
      <c r="AE14" s="106">
        <v>48</v>
      </c>
      <c r="AF14" s="108">
        <v>1E-3</v>
      </c>
      <c r="AI14" s="83">
        <f ca="1">$L$5+B14</f>
        <v>43575.291666666664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40</v>
      </c>
      <c r="AQ14" s="81">
        <f t="shared" si="0"/>
        <v>33</v>
      </c>
      <c r="AR14" s="81">
        <f t="shared" ref="AR14:AR37" si="1">IF(O14="","",O14)</f>
        <v>4383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210</v>
      </c>
      <c r="AX14" s="81">
        <f t="shared" si="3"/>
        <v>206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950</v>
      </c>
      <c r="BC14" s="81">
        <f t="shared" ref="BC14:BC37" si="5">IF(H14="","",H14)</f>
        <v>206</v>
      </c>
      <c r="BD14" s="81">
        <f>IF(AF14="","",AF14)</f>
        <v>1E-3</v>
      </c>
      <c r="BE14" s="81">
        <f>IF(AE14="","",AE14)</f>
        <v>48</v>
      </c>
      <c r="BF14" s="84" t="str">
        <f>IF(AA14&amp;AC14="","","Ticket No: "&amp;AA14&amp;" " &amp;AC14 &amp; " bbls sold")</f>
        <v>Ticket No: 794071 190.48 bbls sold</v>
      </c>
    </row>
    <row r="15" spans="2:58" x14ac:dyDescent="0.25">
      <c r="B15" s="47">
        <f ca="1">+B14+$L$5+TIME(1,0,0)</f>
        <v>43575.333333333328</v>
      </c>
      <c r="C15" s="49"/>
      <c r="D15" s="292">
        <v>949</v>
      </c>
      <c r="E15" s="51">
        <v>44</v>
      </c>
      <c r="F15" s="292">
        <v>1.8</v>
      </c>
      <c r="G15" s="51">
        <v>209</v>
      </c>
      <c r="H15" s="52">
        <v>206</v>
      </c>
      <c r="I15" s="53"/>
      <c r="J15" s="160"/>
      <c r="K15" s="65"/>
      <c r="L15" s="49"/>
      <c r="M15" s="292"/>
      <c r="N15" s="52"/>
      <c r="O15" s="54">
        <v>4468</v>
      </c>
      <c r="P15" s="292">
        <v>42</v>
      </c>
      <c r="Q15" s="52">
        <v>34</v>
      </c>
      <c r="R15" s="23">
        <f>P15+R14</f>
        <v>82</v>
      </c>
      <c r="S15" s="24">
        <f>Q15+S14</f>
        <v>67</v>
      </c>
      <c r="T15" s="62"/>
      <c r="U15" s="62"/>
      <c r="V15" s="62"/>
      <c r="W15" s="114">
        <f t="shared" ref="W15:W37" ca="1" si="6">W14-Q15</f>
        <v>159956</v>
      </c>
      <c r="X15" s="115">
        <f ca="1">IFERROR(('Main Tab'!$D$10-W15)/'Main Tab'!$D$10,1)</f>
        <v>9.9387414981307154E-2</v>
      </c>
      <c r="Y15" s="110"/>
      <c r="Z15" s="65">
        <v>4</v>
      </c>
      <c r="AA15" s="49">
        <v>796870</v>
      </c>
      <c r="AB15" s="49" t="s">
        <v>170</v>
      </c>
      <c r="AC15" s="292">
        <v>190.34</v>
      </c>
      <c r="AD15" s="104" t="s">
        <v>172</v>
      </c>
      <c r="AE15" s="106">
        <v>48</v>
      </c>
      <c r="AF15" s="108">
        <v>1E-3</v>
      </c>
      <c r="AI15" s="83">
        <f ca="1">B15</f>
        <v>43575.333333333328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42</v>
      </c>
      <c r="AQ15" s="81">
        <f t="shared" si="0"/>
        <v>34</v>
      </c>
      <c r="AR15" s="81">
        <f t="shared" si="1"/>
        <v>4468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209</v>
      </c>
      <c r="AX15" s="81">
        <f t="shared" si="3"/>
        <v>206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949</v>
      </c>
      <c r="BC15" s="81">
        <f t="shared" si="5"/>
        <v>206</v>
      </c>
      <c r="BD15" s="81">
        <f t="shared" ref="BD15:BD37" si="10">IF(AF15="","",AF15)</f>
        <v>1E-3</v>
      </c>
      <c r="BE15" s="81">
        <f t="shared" ref="BE15:BE37" si="11">IF(AE15="","",AE15)</f>
        <v>48</v>
      </c>
      <c r="BF15" s="84" t="str">
        <f t="shared" ref="BF15:BF37" si="12">IF(AA15&amp;AC15="","","Ticket No: "&amp;AA15&amp;" " &amp;AC15 &amp; " bbls sold")</f>
        <v>Ticket No: 796870 190.34 bbls sold</v>
      </c>
    </row>
    <row r="16" spans="2:58" x14ac:dyDescent="0.25">
      <c r="B16" s="47">
        <f ca="1">+B15+TIME(1,0,0)</f>
        <v>43575.374999999993</v>
      </c>
      <c r="C16" s="49"/>
      <c r="D16" s="292">
        <v>947</v>
      </c>
      <c r="E16" s="51">
        <v>44</v>
      </c>
      <c r="F16" s="292">
        <v>1.8</v>
      </c>
      <c r="G16" s="51">
        <v>214</v>
      </c>
      <c r="H16" s="52">
        <v>207</v>
      </c>
      <c r="I16" s="53"/>
      <c r="J16" s="160"/>
      <c r="K16" s="65"/>
      <c r="L16" s="49"/>
      <c r="M16" s="292"/>
      <c r="N16" s="52"/>
      <c r="O16" s="54">
        <v>4482</v>
      </c>
      <c r="P16" s="292">
        <v>40</v>
      </c>
      <c r="Q16" s="52">
        <v>31</v>
      </c>
      <c r="R16" s="23">
        <f t="shared" ref="R16:S31" si="13">P16+R15</f>
        <v>122</v>
      </c>
      <c r="S16" s="24">
        <f t="shared" si="13"/>
        <v>98</v>
      </c>
      <c r="T16" s="62"/>
      <c r="U16" s="62"/>
      <c r="V16" s="62"/>
      <c r="W16" s="114">
        <f t="shared" ca="1" si="6"/>
        <v>159925</v>
      </c>
      <c r="X16" s="115">
        <f ca="1">IFERROR(('Main Tab'!$D$10-W16)/'Main Tab'!$D$10,1)</f>
        <v>9.9561956668618529E-2</v>
      </c>
      <c r="Y16" s="110"/>
      <c r="Z16" s="65">
        <v>4</v>
      </c>
      <c r="AA16" s="49">
        <v>7928541</v>
      </c>
      <c r="AB16" s="49" t="s">
        <v>170</v>
      </c>
      <c r="AC16" s="292">
        <v>195.34</v>
      </c>
      <c r="AD16" s="104" t="s">
        <v>171</v>
      </c>
      <c r="AE16" s="106">
        <v>47.7</v>
      </c>
      <c r="AF16" s="108">
        <v>1E-3</v>
      </c>
      <c r="AI16" s="83">
        <f ca="1">B16</f>
        <v>43575.374999999993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40</v>
      </c>
      <c r="AQ16" s="81">
        <f t="shared" si="0"/>
        <v>31</v>
      </c>
      <c r="AR16" s="81">
        <f t="shared" si="1"/>
        <v>4482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214</v>
      </c>
      <c r="AX16" s="81">
        <f t="shared" si="3"/>
        <v>207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947</v>
      </c>
      <c r="BC16" s="81">
        <f t="shared" si="5"/>
        <v>207</v>
      </c>
      <c r="BD16" s="81">
        <f t="shared" si="10"/>
        <v>1E-3</v>
      </c>
      <c r="BE16" s="81">
        <f t="shared" si="11"/>
        <v>47.7</v>
      </c>
      <c r="BF16" s="84" t="str">
        <f t="shared" si="12"/>
        <v>Ticket No: 7928541 195.34 bbls sold</v>
      </c>
    </row>
    <row r="17" spans="2:58" x14ac:dyDescent="0.25">
      <c r="B17" s="47">
        <f t="shared" ref="B17:B37" ca="1" si="14">+B16+TIME(1,0,0)</f>
        <v>43575.416666666657</v>
      </c>
      <c r="C17" s="49"/>
      <c r="D17" s="292">
        <v>950</v>
      </c>
      <c r="E17" s="51">
        <v>44</v>
      </c>
      <c r="F17" s="292">
        <v>1.8</v>
      </c>
      <c r="G17" s="51">
        <v>209</v>
      </c>
      <c r="H17" s="52">
        <v>208</v>
      </c>
      <c r="I17" s="53"/>
      <c r="J17" s="160"/>
      <c r="K17" s="65"/>
      <c r="L17" s="49"/>
      <c r="M17" s="292"/>
      <c r="N17" s="52"/>
      <c r="O17" s="54">
        <v>4458</v>
      </c>
      <c r="P17" s="292">
        <v>44</v>
      </c>
      <c r="Q17" s="52">
        <v>30</v>
      </c>
      <c r="R17" s="23">
        <f t="shared" si="13"/>
        <v>166</v>
      </c>
      <c r="S17" s="24">
        <f>Q17+S16</f>
        <v>128</v>
      </c>
      <c r="T17" s="62"/>
      <c r="U17" s="172"/>
      <c r="V17" s="62"/>
      <c r="W17" s="114">
        <f t="shared" ca="1" si="6"/>
        <v>159895</v>
      </c>
      <c r="X17" s="115">
        <f ca="1">IFERROR(('Main Tab'!$D$10-W17)/'Main Tab'!$D$10,1)</f>
        <v>9.9730867978919863E-2</v>
      </c>
      <c r="Y17" s="110"/>
      <c r="Z17" s="65">
        <v>4</v>
      </c>
      <c r="AA17" s="49"/>
      <c r="AB17" s="49"/>
      <c r="AC17" s="292"/>
      <c r="AD17" s="104"/>
      <c r="AE17" s="106"/>
      <c r="AF17" s="108"/>
      <c r="AI17" s="83">
        <f t="shared" ref="AI17:AI37" ca="1" si="15">B17</f>
        <v>43575.416666666657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44</v>
      </c>
      <c r="AQ17" s="81">
        <f t="shared" si="0"/>
        <v>30</v>
      </c>
      <c r="AR17" s="81">
        <f t="shared" si="1"/>
        <v>4458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209</v>
      </c>
      <c r="AX17" s="81">
        <f t="shared" si="3"/>
        <v>208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950</v>
      </c>
      <c r="BC17" s="81">
        <f t="shared" si="5"/>
        <v>208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43575.458333333321</v>
      </c>
      <c r="C18" s="49"/>
      <c r="D18" s="292">
        <v>951</v>
      </c>
      <c r="E18" s="51">
        <v>44</v>
      </c>
      <c r="F18" s="292">
        <v>1.8</v>
      </c>
      <c r="G18" s="51">
        <v>206</v>
      </c>
      <c r="H18" s="52">
        <v>209</v>
      </c>
      <c r="I18" s="53"/>
      <c r="J18" s="160"/>
      <c r="K18" s="65"/>
      <c r="L18" s="49"/>
      <c r="M18" s="292"/>
      <c r="N18" s="52"/>
      <c r="O18" s="54">
        <v>4430</v>
      </c>
      <c r="P18" s="292">
        <v>41</v>
      </c>
      <c r="Q18" s="52">
        <v>32</v>
      </c>
      <c r="R18" s="23">
        <f t="shared" si="13"/>
        <v>207</v>
      </c>
      <c r="S18" s="24">
        <f t="shared" si="13"/>
        <v>160</v>
      </c>
      <c r="T18" s="62"/>
      <c r="U18" s="62"/>
      <c r="V18" s="62"/>
      <c r="W18" s="114">
        <f t="shared" ca="1" si="6"/>
        <v>159863</v>
      </c>
      <c r="X18" s="115">
        <f ca="1">IFERROR(('Main Tab'!$D$10-W18)/'Main Tab'!$D$10,1)</f>
        <v>9.9911040043241292E-2</v>
      </c>
      <c r="Y18" s="110"/>
      <c r="Z18" s="65">
        <v>4</v>
      </c>
      <c r="AA18" s="49"/>
      <c r="AB18" s="49"/>
      <c r="AC18" s="292"/>
      <c r="AD18" s="104"/>
      <c r="AE18" s="106"/>
      <c r="AF18" s="108"/>
      <c r="AI18" s="83">
        <f t="shared" ca="1" si="15"/>
        <v>43575.458333333321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41</v>
      </c>
      <c r="AQ18" s="81">
        <f t="shared" si="0"/>
        <v>32</v>
      </c>
      <c r="AR18" s="81">
        <f t="shared" si="1"/>
        <v>4430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206</v>
      </c>
      <c r="AX18" s="81">
        <f t="shared" si="3"/>
        <v>209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951</v>
      </c>
      <c r="BC18" s="81">
        <f t="shared" si="5"/>
        <v>209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43575.499999999985</v>
      </c>
      <c r="C19" s="49"/>
      <c r="D19" s="292">
        <v>957</v>
      </c>
      <c r="E19" s="51">
        <v>44</v>
      </c>
      <c r="F19" s="292">
        <v>1.8</v>
      </c>
      <c r="G19" s="51">
        <v>198</v>
      </c>
      <c r="H19" s="52">
        <v>209</v>
      </c>
      <c r="I19" s="53"/>
      <c r="J19" s="160"/>
      <c r="K19" s="65"/>
      <c r="L19" s="49"/>
      <c r="M19" s="292"/>
      <c r="N19" s="52"/>
      <c r="O19" s="54">
        <v>4335</v>
      </c>
      <c r="P19" s="292">
        <v>42</v>
      </c>
      <c r="Q19" s="52">
        <v>32</v>
      </c>
      <c r="R19" s="23">
        <f t="shared" si="13"/>
        <v>249</v>
      </c>
      <c r="S19" s="24">
        <f t="shared" si="13"/>
        <v>192</v>
      </c>
      <c r="T19" s="62"/>
      <c r="U19" s="62"/>
      <c r="V19" s="62"/>
      <c r="W19" s="114">
        <f t="shared" ca="1" si="6"/>
        <v>159831</v>
      </c>
      <c r="X19" s="115">
        <f ca="1">IFERROR(('Main Tab'!$D$10-W19)/'Main Tab'!$D$10,1)</f>
        <v>0.10009121210756272</v>
      </c>
      <c r="Y19" s="110"/>
      <c r="Z19" s="65">
        <v>4</v>
      </c>
      <c r="AA19" s="49"/>
      <c r="AB19" s="49"/>
      <c r="AC19" s="292"/>
      <c r="AD19" s="104"/>
      <c r="AE19" s="106"/>
      <c r="AF19" s="108"/>
      <c r="AI19" s="83">
        <f t="shared" ca="1" si="15"/>
        <v>43575.499999999985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42</v>
      </c>
      <c r="AQ19" s="81">
        <f t="shared" si="0"/>
        <v>32</v>
      </c>
      <c r="AR19" s="81">
        <f t="shared" si="1"/>
        <v>4335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198</v>
      </c>
      <c r="AX19" s="81">
        <f t="shared" si="3"/>
        <v>209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957</v>
      </c>
      <c r="BC19" s="81">
        <f t="shared" si="5"/>
        <v>209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43575.54166666665</v>
      </c>
      <c r="C20" s="49"/>
      <c r="D20" s="292">
        <v>955</v>
      </c>
      <c r="E20" s="51">
        <v>44</v>
      </c>
      <c r="F20" s="292">
        <v>1.8</v>
      </c>
      <c r="G20" s="51">
        <v>201</v>
      </c>
      <c r="H20" s="52">
        <v>211</v>
      </c>
      <c r="I20" s="53"/>
      <c r="J20" s="160"/>
      <c r="K20" s="65"/>
      <c r="L20" s="49"/>
      <c r="M20" s="292"/>
      <c r="N20" s="52"/>
      <c r="O20" s="54">
        <v>4387</v>
      </c>
      <c r="P20" s="292">
        <v>44</v>
      </c>
      <c r="Q20" s="52">
        <v>31</v>
      </c>
      <c r="R20" s="23">
        <f t="shared" si="13"/>
        <v>293</v>
      </c>
      <c r="S20" s="24">
        <f t="shared" si="13"/>
        <v>223</v>
      </c>
      <c r="T20" s="62"/>
      <c r="U20" s="62"/>
      <c r="V20" s="62"/>
      <c r="W20" s="114">
        <f t="shared" ca="1" si="6"/>
        <v>159800</v>
      </c>
      <c r="X20" s="115">
        <f ca="1">IFERROR(('Main Tab'!$D$10-W20)/'Main Tab'!$D$10,1)</f>
        <v>0.10026575379487411</v>
      </c>
      <c r="Y20" s="110"/>
      <c r="Z20" s="65">
        <v>5</v>
      </c>
      <c r="AA20" s="49"/>
      <c r="AB20" s="49"/>
      <c r="AC20" s="292"/>
      <c r="AD20" s="104"/>
      <c r="AE20" s="106"/>
      <c r="AF20" s="108"/>
      <c r="AI20" s="83">
        <f t="shared" ca="1" si="15"/>
        <v>43575.54166666665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44</v>
      </c>
      <c r="AQ20" s="81">
        <f t="shared" si="0"/>
        <v>31</v>
      </c>
      <c r="AR20" s="81">
        <f t="shared" si="1"/>
        <v>4387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201</v>
      </c>
      <c r="AX20" s="81">
        <f t="shared" si="3"/>
        <v>211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955</v>
      </c>
      <c r="BC20" s="81">
        <f t="shared" si="5"/>
        <v>211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43575.583333333314</v>
      </c>
      <c r="C21" s="49"/>
      <c r="D21" s="292">
        <v>952</v>
      </c>
      <c r="E21" s="51">
        <v>44</v>
      </c>
      <c r="F21" s="292">
        <v>1.8</v>
      </c>
      <c r="G21" s="51">
        <v>200</v>
      </c>
      <c r="H21" s="52">
        <v>210</v>
      </c>
      <c r="I21" s="53"/>
      <c r="J21" s="160"/>
      <c r="K21" s="65"/>
      <c r="L21" s="49"/>
      <c r="M21" s="292"/>
      <c r="N21" s="52"/>
      <c r="O21" s="54">
        <v>4376</v>
      </c>
      <c r="P21" s="292">
        <v>43</v>
      </c>
      <c r="Q21" s="52">
        <v>30</v>
      </c>
      <c r="R21" s="23">
        <f t="shared" si="13"/>
        <v>336</v>
      </c>
      <c r="S21" s="24">
        <f t="shared" si="13"/>
        <v>253</v>
      </c>
      <c r="T21" s="62"/>
      <c r="U21" s="62"/>
      <c r="V21" s="62"/>
      <c r="W21" s="114">
        <f t="shared" ca="1" si="6"/>
        <v>159770</v>
      </c>
      <c r="X21" s="115">
        <f ca="1">IFERROR(('Main Tab'!$D$10-W21)/'Main Tab'!$D$10,1)</f>
        <v>0.10043466510517544</v>
      </c>
      <c r="Y21" s="110"/>
      <c r="Z21" s="65">
        <v>5</v>
      </c>
      <c r="AA21" s="49"/>
      <c r="AB21" s="49"/>
      <c r="AC21" s="292"/>
      <c r="AD21" s="104"/>
      <c r="AE21" s="106"/>
      <c r="AF21" s="108"/>
      <c r="AI21" s="83">
        <f t="shared" ca="1" si="15"/>
        <v>43575.583333333314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43</v>
      </c>
      <c r="AQ21" s="81">
        <f t="shared" si="0"/>
        <v>30</v>
      </c>
      <c r="AR21" s="81">
        <f t="shared" si="1"/>
        <v>4376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200</v>
      </c>
      <c r="AX21" s="81">
        <f t="shared" si="3"/>
        <v>210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952</v>
      </c>
      <c r="BC21" s="81">
        <f t="shared" si="5"/>
        <v>210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43575.624999999978</v>
      </c>
      <c r="C22" s="49"/>
      <c r="D22" s="292">
        <v>950</v>
      </c>
      <c r="E22" s="51">
        <v>44</v>
      </c>
      <c r="F22" s="292">
        <v>1.8</v>
      </c>
      <c r="G22" s="51">
        <v>202</v>
      </c>
      <c r="H22" s="52">
        <v>212</v>
      </c>
      <c r="I22" s="53"/>
      <c r="J22" s="160"/>
      <c r="K22" s="65"/>
      <c r="L22" s="49"/>
      <c r="M22" s="292"/>
      <c r="N22" s="52"/>
      <c r="O22" s="54">
        <v>4406</v>
      </c>
      <c r="P22" s="292">
        <v>42</v>
      </c>
      <c r="Q22" s="52">
        <v>32</v>
      </c>
      <c r="R22" s="23">
        <f t="shared" si="13"/>
        <v>378</v>
      </c>
      <c r="S22" s="24">
        <f t="shared" si="13"/>
        <v>285</v>
      </c>
      <c r="T22" s="62"/>
      <c r="U22" s="62"/>
      <c r="V22" s="62"/>
      <c r="W22" s="114">
        <f t="shared" ca="1" si="6"/>
        <v>159738</v>
      </c>
      <c r="X22" s="115">
        <f ca="1">IFERROR(('Main Tab'!$D$10-W22)/'Main Tab'!$D$10,1)</f>
        <v>0.10061483716949687</v>
      </c>
      <c r="Y22" s="110"/>
      <c r="Z22" s="65">
        <v>5</v>
      </c>
      <c r="AA22" s="49"/>
      <c r="AB22" s="49"/>
      <c r="AC22" s="292"/>
      <c r="AD22" s="104"/>
      <c r="AE22" s="106"/>
      <c r="AF22" s="108"/>
      <c r="AI22" s="83">
        <f t="shared" ca="1" si="15"/>
        <v>43575.624999999978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42</v>
      </c>
      <c r="AQ22" s="81">
        <f t="shared" si="0"/>
        <v>32</v>
      </c>
      <c r="AR22" s="81">
        <f t="shared" si="1"/>
        <v>4406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202</v>
      </c>
      <c r="AX22" s="81">
        <f t="shared" si="3"/>
        <v>212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950</v>
      </c>
      <c r="BC22" s="81">
        <f t="shared" si="5"/>
        <v>212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43575.666666666642</v>
      </c>
      <c r="C23" s="49"/>
      <c r="D23" s="292">
        <v>944</v>
      </c>
      <c r="E23" s="51">
        <v>44</v>
      </c>
      <c r="F23" s="292">
        <v>1.8</v>
      </c>
      <c r="G23" s="51">
        <v>201</v>
      </c>
      <c r="H23" s="52">
        <v>212</v>
      </c>
      <c r="I23" s="53"/>
      <c r="J23" s="160"/>
      <c r="K23" s="65"/>
      <c r="L23" s="49"/>
      <c r="M23" s="292"/>
      <c r="N23" s="52"/>
      <c r="O23" s="54">
        <v>4336</v>
      </c>
      <c r="P23" s="292">
        <v>44</v>
      </c>
      <c r="Q23" s="52">
        <v>33</v>
      </c>
      <c r="R23" s="23">
        <f t="shared" si="13"/>
        <v>422</v>
      </c>
      <c r="S23" s="24">
        <f t="shared" si="13"/>
        <v>318</v>
      </c>
      <c r="T23" s="62"/>
      <c r="U23" s="62"/>
      <c r="V23" s="62"/>
      <c r="W23" s="114">
        <f t="shared" ca="1" si="6"/>
        <v>159705</v>
      </c>
      <c r="X23" s="115">
        <f ca="1">IFERROR(('Main Tab'!$D$10-W23)/'Main Tab'!$D$10,1)</f>
        <v>0.10080063961082834</v>
      </c>
      <c r="Y23" s="110"/>
      <c r="Z23" s="65">
        <v>5</v>
      </c>
      <c r="AA23" s="49"/>
      <c r="AB23" s="49"/>
      <c r="AC23" s="292"/>
      <c r="AD23" s="104"/>
      <c r="AE23" s="106"/>
      <c r="AF23" s="108"/>
      <c r="AI23" s="83">
        <f t="shared" ca="1" si="15"/>
        <v>43575.666666666642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44</v>
      </c>
      <c r="AQ23" s="81">
        <f t="shared" si="0"/>
        <v>33</v>
      </c>
      <c r="AR23" s="81">
        <f t="shared" si="1"/>
        <v>4336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201</v>
      </c>
      <c r="AX23" s="81">
        <f t="shared" si="3"/>
        <v>212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944</v>
      </c>
      <c r="BC23" s="81">
        <f t="shared" si="5"/>
        <v>212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43575.708333333307</v>
      </c>
      <c r="C24" s="49"/>
      <c r="D24" s="292">
        <v>946</v>
      </c>
      <c r="E24" s="51">
        <v>44</v>
      </c>
      <c r="F24" s="292">
        <v>1.8</v>
      </c>
      <c r="G24" s="51">
        <v>191</v>
      </c>
      <c r="H24" s="52">
        <v>213</v>
      </c>
      <c r="I24" s="53"/>
      <c r="J24" s="160"/>
      <c r="K24" s="65"/>
      <c r="L24" s="49"/>
      <c r="M24" s="292"/>
      <c r="N24" s="52"/>
      <c r="O24" s="54">
        <v>4251</v>
      </c>
      <c r="P24" s="292">
        <v>42</v>
      </c>
      <c r="Q24" s="52">
        <v>35</v>
      </c>
      <c r="R24" s="23">
        <f t="shared" si="13"/>
        <v>464</v>
      </c>
      <c r="S24" s="24">
        <f t="shared" si="13"/>
        <v>353</v>
      </c>
      <c r="T24" s="62"/>
      <c r="U24" s="62"/>
      <c r="V24" s="62"/>
      <c r="W24" s="114">
        <f t="shared" ca="1" si="6"/>
        <v>159670</v>
      </c>
      <c r="X24" s="115">
        <f ca="1">IFERROR(('Main Tab'!$D$10-W24)/'Main Tab'!$D$10,1)</f>
        <v>0.1009977028061799</v>
      </c>
      <c r="Y24" s="110"/>
      <c r="Z24" s="65">
        <v>4</v>
      </c>
      <c r="AA24" s="49"/>
      <c r="AB24" s="49"/>
      <c r="AC24" s="292"/>
      <c r="AD24" s="104"/>
      <c r="AE24" s="106"/>
      <c r="AF24" s="108"/>
      <c r="AI24" s="83">
        <f t="shared" ca="1" si="15"/>
        <v>43575.708333333307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42</v>
      </c>
      <c r="AQ24" s="81">
        <f t="shared" si="0"/>
        <v>35</v>
      </c>
      <c r="AR24" s="81">
        <f t="shared" si="1"/>
        <v>4251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191</v>
      </c>
      <c r="AX24" s="81">
        <f t="shared" si="3"/>
        <v>213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946</v>
      </c>
      <c r="BC24" s="81">
        <f t="shared" si="5"/>
        <v>213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43575.749999999971</v>
      </c>
      <c r="C25" s="49"/>
      <c r="D25" s="292">
        <v>951</v>
      </c>
      <c r="E25" s="51">
        <v>44</v>
      </c>
      <c r="F25" s="292">
        <v>1.8</v>
      </c>
      <c r="G25" s="51">
        <v>184</v>
      </c>
      <c r="H25" s="52">
        <v>213</v>
      </c>
      <c r="I25" s="53"/>
      <c r="J25" s="160"/>
      <c r="K25" s="65"/>
      <c r="L25" s="49"/>
      <c r="M25" s="292"/>
      <c r="N25" s="52"/>
      <c r="O25" s="54">
        <v>4240</v>
      </c>
      <c r="P25" s="292">
        <v>40</v>
      </c>
      <c r="Q25" s="52">
        <v>33</v>
      </c>
      <c r="R25" s="23">
        <f t="shared" si="13"/>
        <v>504</v>
      </c>
      <c r="S25" s="24">
        <f t="shared" si="13"/>
        <v>386</v>
      </c>
      <c r="T25" s="62"/>
      <c r="U25" s="62"/>
      <c r="V25" s="62"/>
      <c r="W25" s="114">
        <f t="shared" ca="1" si="6"/>
        <v>159637</v>
      </c>
      <c r="X25" s="115">
        <f ca="1">IFERROR(('Main Tab'!$D$10-W25)/'Main Tab'!$D$10,1)</f>
        <v>0.10118350524751138</v>
      </c>
      <c r="Y25" s="110"/>
      <c r="Z25" s="65">
        <v>4</v>
      </c>
      <c r="AA25" s="49"/>
      <c r="AB25" s="49"/>
      <c r="AC25" s="292"/>
      <c r="AD25" s="104"/>
      <c r="AE25" s="106"/>
      <c r="AF25" s="108"/>
      <c r="AI25" s="83">
        <f t="shared" ca="1" si="15"/>
        <v>43575.749999999971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40</v>
      </c>
      <c r="AQ25" s="81">
        <f t="shared" si="0"/>
        <v>33</v>
      </c>
      <c r="AR25" s="81">
        <f t="shared" si="1"/>
        <v>4240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184</v>
      </c>
      <c r="AX25" s="81">
        <f t="shared" si="3"/>
        <v>213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951</v>
      </c>
      <c r="BC25" s="81">
        <f t="shared" si="5"/>
        <v>213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43575.791666666635</v>
      </c>
      <c r="C26" s="49"/>
      <c r="D26" s="292">
        <v>951</v>
      </c>
      <c r="E26" s="51">
        <v>44</v>
      </c>
      <c r="F26" s="292">
        <v>1.8</v>
      </c>
      <c r="G26" s="51">
        <v>182</v>
      </c>
      <c r="H26" s="52">
        <v>213</v>
      </c>
      <c r="I26" s="53"/>
      <c r="J26" s="160"/>
      <c r="K26" s="65"/>
      <c r="L26" s="49"/>
      <c r="M26" s="292"/>
      <c r="N26" s="52"/>
      <c r="O26" s="54">
        <v>4228</v>
      </c>
      <c r="P26" s="292">
        <v>43</v>
      </c>
      <c r="Q26" s="52">
        <v>32</v>
      </c>
      <c r="R26" s="23">
        <f t="shared" si="13"/>
        <v>547</v>
      </c>
      <c r="S26" s="24">
        <f t="shared" si="13"/>
        <v>418</v>
      </c>
      <c r="T26" s="62"/>
      <c r="U26" s="62"/>
      <c r="V26" s="62"/>
      <c r="W26" s="114">
        <f t="shared" ca="1" si="6"/>
        <v>159605</v>
      </c>
      <c r="X26" s="115">
        <f ca="1">IFERROR(('Main Tab'!$D$10-W26)/'Main Tab'!$D$10,1)</f>
        <v>0.10136367731183279</v>
      </c>
      <c r="Y26" s="110"/>
      <c r="Z26" s="65">
        <v>4</v>
      </c>
      <c r="AA26" s="49"/>
      <c r="AB26" s="49"/>
      <c r="AC26" s="292"/>
      <c r="AD26" s="104"/>
      <c r="AE26" s="106"/>
      <c r="AF26" s="108"/>
      <c r="AI26" s="83">
        <f t="shared" ca="1" si="15"/>
        <v>43575.791666666635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43</v>
      </c>
      <c r="AQ26" s="81">
        <f t="shared" si="0"/>
        <v>32</v>
      </c>
      <c r="AR26" s="81">
        <f t="shared" si="1"/>
        <v>4228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182</v>
      </c>
      <c r="AX26" s="81">
        <f t="shared" si="3"/>
        <v>213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951</v>
      </c>
      <c r="BC26" s="81">
        <f t="shared" si="5"/>
        <v>213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43575.833333333299</v>
      </c>
      <c r="C27" s="49"/>
      <c r="D27" s="292">
        <v>950</v>
      </c>
      <c r="E27" s="51">
        <v>44</v>
      </c>
      <c r="F27" s="292">
        <v>1.8</v>
      </c>
      <c r="G27" s="51">
        <v>186</v>
      </c>
      <c r="H27" s="52">
        <v>213</v>
      </c>
      <c r="I27" s="53"/>
      <c r="J27" s="160"/>
      <c r="K27" s="65"/>
      <c r="L27" s="49"/>
      <c r="M27" s="292"/>
      <c r="N27" s="52"/>
      <c r="O27" s="54">
        <v>4261</v>
      </c>
      <c r="P27" s="292">
        <v>41</v>
      </c>
      <c r="Q27" s="52">
        <v>30</v>
      </c>
      <c r="R27" s="23">
        <f t="shared" si="13"/>
        <v>588</v>
      </c>
      <c r="S27" s="24">
        <f t="shared" si="13"/>
        <v>448</v>
      </c>
      <c r="T27" s="62"/>
      <c r="U27" s="62"/>
      <c r="V27" s="62"/>
      <c r="W27" s="114">
        <f t="shared" ca="1" si="6"/>
        <v>159575</v>
      </c>
      <c r="X27" s="115">
        <f ca="1">IFERROR(('Main Tab'!$D$10-W27)/'Main Tab'!$D$10,1)</f>
        <v>0.10153258862213414</v>
      </c>
      <c r="Y27" s="110"/>
      <c r="Z27" s="65">
        <v>4</v>
      </c>
      <c r="AA27" s="49"/>
      <c r="AB27" s="49"/>
      <c r="AC27" s="292"/>
      <c r="AD27" s="104"/>
      <c r="AE27" s="106"/>
      <c r="AF27" s="108"/>
      <c r="AI27" s="83">
        <f t="shared" ca="1" si="15"/>
        <v>43575.833333333299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41</v>
      </c>
      <c r="AQ27" s="81">
        <f t="shared" si="0"/>
        <v>30</v>
      </c>
      <c r="AR27" s="81">
        <f t="shared" si="1"/>
        <v>4261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186</v>
      </c>
      <c r="AX27" s="81">
        <f t="shared" si="3"/>
        <v>213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950</v>
      </c>
      <c r="BC27" s="81">
        <f t="shared" si="5"/>
        <v>213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43575.874999999964</v>
      </c>
      <c r="C28" s="49"/>
      <c r="D28" s="292">
        <v>947</v>
      </c>
      <c r="E28" s="51">
        <v>44</v>
      </c>
      <c r="F28" s="292">
        <v>1.8</v>
      </c>
      <c r="G28" s="51">
        <v>201</v>
      </c>
      <c r="H28" s="52">
        <v>213</v>
      </c>
      <c r="I28" s="53"/>
      <c r="J28" s="160"/>
      <c r="K28" s="65"/>
      <c r="L28" s="49"/>
      <c r="M28" s="292"/>
      <c r="N28" s="52"/>
      <c r="O28" s="54">
        <v>4402</v>
      </c>
      <c r="P28" s="292">
        <v>42</v>
      </c>
      <c r="Q28" s="52">
        <v>30</v>
      </c>
      <c r="R28" s="23">
        <f t="shared" si="13"/>
        <v>630</v>
      </c>
      <c r="S28" s="24">
        <f t="shared" si="13"/>
        <v>478</v>
      </c>
      <c r="T28" s="62"/>
      <c r="U28" s="62"/>
      <c r="V28" s="62"/>
      <c r="W28" s="114">
        <f t="shared" ca="1" si="6"/>
        <v>159545</v>
      </c>
      <c r="X28" s="115">
        <f ca="1">IFERROR(('Main Tab'!$D$10-W28)/'Main Tab'!$D$10,1)</f>
        <v>0.10170149993243548</v>
      </c>
      <c r="Y28" s="110"/>
      <c r="Z28" s="65">
        <v>4</v>
      </c>
      <c r="AA28" s="49">
        <v>7969101</v>
      </c>
      <c r="AB28" s="49" t="s">
        <v>170</v>
      </c>
      <c r="AC28" s="292">
        <v>196.73</v>
      </c>
      <c r="AD28" s="104" t="s">
        <v>172</v>
      </c>
      <c r="AE28" s="106">
        <v>47.2</v>
      </c>
      <c r="AF28" s="108">
        <v>1E-3</v>
      </c>
      <c r="AI28" s="83">
        <f t="shared" ca="1" si="15"/>
        <v>43575.874999999964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42</v>
      </c>
      <c r="AQ28" s="81">
        <f t="shared" si="0"/>
        <v>30</v>
      </c>
      <c r="AR28" s="81">
        <f t="shared" si="1"/>
        <v>4402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201</v>
      </c>
      <c r="AX28" s="81">
        <f t="shared" si="3"/>
        <v>213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947</v>
      </c>
      <c r="BC28" s="81">
        <f t="shared" si="5"/>
        <v>213</v>
      </c>
      <c r="BD28" s="81">
        <f t="shared" si="10"/>
        <v>1E-3</v>
      </c>
      <c r="BE28" s="81">
        <f t="shared" si="11"/>
        <v>47.2</v>
      </c>
      <c r="BF28" s="84" t="str">
        <f t="shared" si="12"/>
        <v>Ticket No: 7969101 196.73 bbls sold</v>
      </c>
    </row>
    <row r="29" spans="2:58" x14ac:dyDescent="0.25">
      <c r="B29" s="47">
        <f t="shared" ca="1" si="14"/>
        <v>43575.916666666628</v>
      </c>
      <c r="C29" s="49"/>
      <c r="D29" s="292">
        <v>945</v>
      </c>
      <c r="E29" s="51">
        <v>44</v>
      </c>
      <c r="F29" s="292">
        <v>1.8</v>
      </c>
      <c r="G29" s="51">
        <v>206</v>
      </c>
      <c r="H29" s="52">
        <v>213</v>
      </c>
      <c r="I29" s="53"/>
      <c r="J29" s="160"/>
      <c r="K29" s="65"/>
      <c r="L29" s="49"/>
      <c r="M29" s="292"/>
      <c r="N29" s="52"/>
      <c r="O29" s="54">
        <v>4521</v>
      </c>
      <c r="P29" s="292">
        <v>42</v>
      </c>
      <c r="Q29" s="52">
        <v>31</v>
      </c>
      <c r="R29" s="23">
        <f t="shared" si="13"/>
        <v>672</v>
      </c>
      <c r="S29" s="24">
        <f t="shared" si="13"/>
        <v>509</v>
      </c>
      <c r="T29" s="62"/>
      <c r="U29" s="62"/>
      <c r="V29" s="62"/>
      <c r="W29" s="114">
        <f t="shared" ca="1" si="6"/>
        <v>159514</v>
      </c>
      <c r="X29" s="115">
        <f ca="1">IFERROR(('Main Tab'!$D$10-W29)/'Main Tab'!$D$10,1)</f>
        <v>0.10187604161974685</v>
      </c>
      <c r="Y29" s="110"/>
      <c r="Z29" s="65">
        <v>4</v>
      </c>
      <c r="AA29" s="49"/>
      <c r="AB29" s="49"/>
      <c r="AC29" s="292"/>
      <c r="AD29" s="104"/>
      <c r="AE29" s="106"/>
      <c r="AF29" s="108"/>
      <c r="AI29" s="83">
        <f t="shared" ca="1" si="15"/>
        <v>43575.916666666628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42</v>
      </c>
      <c r="AQ29" s="81">
        <f t="shared" si="0"/>
        <v>31</v>
      </c>
      <c r="AR29" s="81">
        <f t="shared" si="1"/>
        <v>4521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206</v>
      </c>
      <c r="AX29" s="81">
        <f t="shared" si="3"/>
        <v>213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945</v>
      </c>
      <c r="BC29" s="81">
        <f t="shared" si="5"/>
        <v>213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43575.958333333292</v>
      </c>
      <c r="C30" s="49"/>
      <c r="D30" s="292">
        <v>944</v>
      </c>
      <c r="E30" s="51">
        <v>44</v>
      </c>
      <c r="F30" s="292">
        <v>1.8</v>
      </c>
      <c r="G30" s="51">
        <v>210</v>
      </c>
      <c r="H30" s="52">
        <v>213</v>
      </c>
      <c r="I30" s="53"/>
      <c r="J30" s="160"/>
      <c r="K30" s="65"/>
      <c r="L30" s="49"/>
      <c r="M30" s="292"/>
      <c r="N30" s="52"/>
      <c r="O30" s="54">
        <v>4428</v>
      </c>
      <c r="P30" s="292">
        <v>44</v>
      </c>
      <c r="Q30" s="52">
        <v>32</v>
      </c>
      <c r="R30" s="23">
        <f t="shared" si="13"/>
        <v>716</v>
      </c>
      <c r="S30" s="24">
        <f t="shared" si="13"/>
        <v>541</v>
      </c>
      <c r="T30" s="62"/>
      <c r="U30" s="62"/>
      <c r="V30" s="62"/>
      <c r="W30" s="114">
        <f t="shared" ca="1" si="6"/>
        <v>159482</v>
      </c>
      <c r="X30" s="115">
        <f ca="1">IFERROR(('Main Tab'!$D$10-W30)/'Main Tab'!$D$10,1)</f>
        <v>0.10205621368406828</v>
      </c>
      <c r="Y30" s="110"/>
      <c r="Z30" s="65">
        <v>4</v>
      </c>
      <c r="AA30" s="49"/>
      <c r="AB30" s="49"/>
      <c r="AC30" s="292"/>
      <c r="AD30" s="104"/>
      <c r="AE30" s="106"/>
      <c r="AF30" s="108"/>
      <c r="AI30" s="83">
        <f t="shared" ca="1" si="15"/>
        <v>43575.958333333292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44</v>
      </c>
      <c r="AQ30" s="81">
        <f t="shared" si="0"/>
        <v>32</v>
      </c>
      <c r="AR30" s="81">
        <f t="shared" si="1"/>
        <v>4428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210</v>
      </c>
      <c r="AX30" s="81">
        <f t="shared" si="3"/>
        <v>213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944</v>
      </c>
      <c r="BC30" s="81">
        <f t="shared" si="5"/>
        <v>213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43575.999999999956</v>
      </c>
      <c r="C31" s="49"/>
      <c r="D31" s="292">
        <v>938</v>
      </c>
      <c r="E31" s="51">
        <v>44</v>
      </c>
      <c r="F31" s="292">
        <v>1.8</v>
      </c>
      <c r="G31" s="51">
        <v>209</v>
      </c>
      <c r="H31" s="52">
        <v>210</v>
      </c>
      <c r="I31" s="53"/>
      <c r="J31" s="160"/>
      <c r="K31" s="65"/>
      <c r="L31" s="49"/>
      <c r="M31" s="292"/>
      <c r="N31" s="52"/>
      <c r="O31" s="54">
        <v>4421</v>
      </c>
      <c r="P31" s="292">
        <v>42</v>
      </c>
      <c r="Q31" s="52">
        <v>29</v>
      </c>
      <c r="R31" s="23">
        <f t="shared" si="13"/>
        <v>758</v>
      </c>
      <c r="S31" s="24">
        <f t="shared" si="13"/>
        <v>570</v>
      </c>
      <c r="T31" s="62"/>
      <c r="U31" s="62"/>
      <c r="V31" s="62"/>
      <c r="W31" s="114">
        <f t="shared" ca="1" si="6"/>
        <v>159453</v>
      </c>
      <c r="X31" s="115">
        <f ca="1">IFERROR(('Main Tab'!$D$10-W31)/'Main Tab'!$D$10,1)</f>
        <v>0.10221949461735957</v>
      </c>
      <c r="Y31" s="110"/>
      <c r="Z31" s="65">
        <v>4</v>
      </c>
      <c r="AA31" s="49"/>
      <c r="AB31" s="49"/>
      <c r="AC31" s="292"/>
      <c r="AD31" s="104"/>
      <c r="AE31" s="106"/>
      <c r="AF31" s="108"/>
      <c r="AI31" s="83">
        <f t="shared" ca="1" si="15"/>
        <v>43575.999999999956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42</v>
      </c>
      <c r="AQ31" s="81">
        <f t="shared" si="0"/>
        <v>29</v>
      </c>
      <c r="AR31" s="81">
        <f t="shared" si="1"/>
        <v>4421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209</v>
      </c>
      <c r="AX31" s="81">
        <f t="shared" si="3"/>
        <v>210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938</v>
      </c>
      <c r="BC31" s="81">
        <f t="shared" si="5"/>
        <v>210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43576.041666666621</v>
      </c>
      <c r="C32" s="49"/>
      <c r="D32" s="292">
        <v>936</v>
      </c>
      <c r="E32" s="51">
        <v>44</v>
      </c>
      <c r="F32" s="292">
        <v>1.8</v>
      </c>
      <c r="G32" s="51">
        <v>212</v>
      </c>
      <c r="H32" s="52">
        <v>210</v>
      </c>
      <c r="I32" s="53"/>
      <c r="J32" s="160"/>
      <c r="K32" s="65"/>
      <c r="L32" s="49"/>
      <c r="M32" s="292"/>
      <c r="N32" s="52"/>
      <c r="O32" s="54">
        <v>4448</v>
      </c>
      <c r="P32" s="292">
        <v>43</v>
      </c>
      <c r="Q32" s="52">
        <v>30</v>
      </c>
      <c r="R32" s="23">
        <f t="shared" ref="R32:S37" si="16">P32+R31</f>
        <v>801</v>
      </c>
      <c r="S32" s="24">
        <f t="shared" si="16"/>
        <v>600</v>
      </c>
      <c r="T32" s="62"/>
      <c r="U32" s="62"/>
      <c r="V32" s="62"/>
      <c r="W32" s="114">
        <f t="shared" ca="1" si="6"/>
        <v>159423</v>
      </c>
      <c r="X32" s="115">
        <f ca="1">IFERROR(('Main Tab'!$D$10-W32)/'Main Tab'!$D$10,1)</f>
        <v>0.10238840592766092</v>
      </c>
      <c r="Y32" s="110"/>
      <c r="Z32" s="65">
        <v>4</v>
      </c>
      <c r="AA32" s="49"/>
      <c r="AB32" s="49"/>
      <c r="AC32" s="292"/>
      <c r="AD32" s="104"/>
      <c r="AE32" s="106"/>
      <c r="AF32" s="108"/>
      <c r="AI32" s="83">
        <f t="shared" ca="1" si="15"/>
        <v>43576.041666666621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43</v>
      </c>
      <c r="AQ32" s="81">
        <f t="shared" si="0"/>
        <v>30</v>
      </c>
      <c r="AR32" s="81">
        <f t="shared" si="1"/>
        <v>4448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212</v>
      </c>
      <c r="AX32" s="81">
        <f t="shared" si="3"/>
        <v>210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936</v>
      </c>
      <c r="BC32" s="81">
        <f t="shared" si="5"/>
        <v>210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43576.083333333285</v>
      </c>
      <c r="C33" s="49"/>
      <c r="D33" s="292">
        <v>950</v>
      </c>
      <c r="E33" s="51">
        <v>44</v>
      </c>
      <c r="F33" s="292">
        <v>1.8</v>
      </c>
      <c r="G33" s="51">
        <v>206</v>
      </c>
      <c r="H33" s="52">
        <v>210</v>
      </c>
      <c r="I33" s="53"/>
      <c r="J33" s="160"/>
      <c r="K33" s="65"/>
      <c r="L33" s="49"/>
      <c r="M33" s="292"/>
      <c r="N33" s="52"/>
      <c r="O33" s="54">
        <v>4430</v>
      </c>
      <c r="P33" s="292">
        <v>42</v>
      </c>
      <c r="Q33" s="52">
        <v>30</v>
      </c>
      <c r="R33" s="23">
        <f t="shared" si="16"/>
        <v>843</v>
      </c>
      <c r="S33" s="24">
        <f t="shared" si="16"/>
        <v>630</v>
      </c>
      <c r="T33" s="62"/>
      <c r="U33" s="62"/>
      <c r="V33" s="62"/>
      <c r="W33" s="114">
        <f t="shared" ca="1" si="6"/>
        <v>159393</v>
      </c>
      <c r="X33" s="115">
        <f ca="1">IFERROR(('Main Tab'!$D$10-W33)/'Main Tab'!$D$10,1)</f>
        <v>0.10255731723796226</v>
      </c>
      <c r="Y33" s="110"/>
      <c r="Z33" s="65">
        <v>4</v>
      </c>
      <c r="AA33" s="49">
        <v>796880</v>
      </c>
      <c r="AB33" s="49" t="s">
        <v>170</v>
      </c>
      <c r="AC33" s="292">
        <v>196.73</v>
      </c>
      <c r="AD33" s="104" t="s">
        <v>172</v>
      </c>
      <c r="AE33" s="106">
        <v>47</v>
      </c>
      <c r="AF33" s="108">
        <v>2E-3</v>
      </c>
      <c r="AI33" s="83">
        <f t="shared" ca="1" si="15"/>
        <v>43576.083333333285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42</v>
      </c>
      <c r="AQ33" s="81">
        <f t="shared" si="0"/>
        <v>30</v>
      </c>
      <c r="AR33" s="81">
        <f t="shared" si="1"/>
        <v>4430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206</v>
      </c>
      <c r="AX33" s="81">
        <f t="shared" si="3"/>
        <v>210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950</v>
      </c>
      <c r="BC33" s="81">
        <f t="shared" si="5"/>
        <v>210</v>
      </c>
      <c r="BD33" s="81">
        <f t="shared" si="10"/>
        <v>2E-3</v>
      </c>
      <c r="BE33" s="81">
        <f t="shared" si="11"/>
        <v>47</v>
      </c>
      <c r="BF33" s="84" t="str">
        <f t="shared" si="12"/>
        <v>Ticket No: 796880 196.73 bbls sold</v>
      </c>
    </row>
    <row r="34" spans="2:58" x14ac:dyDescent="0.25">
      <c r="B34" s="47">
        <f t="shared" ca="1" si="14"/>
        <v>43576.124999999949</v>
      </c>
      <c r="C34" s="49"/>
      <c r="D34" s="292">
        <v>952</v>
      </c>
      <c r="E34" s="51">
        <v>44</v>
      </c>
      <c r="F34" s="292">
        <v>1.8</v>
      </c>
      <c r="G34" s="51">
        <v>202</v>
      </c>
      <c r="H34" s="52">
        <v>210</v>
      </c>
      <c r="I34" s="53"/>
      <c r="J34" s="160"/>
      <c r="K34" s="65"/>
      <c r="L34" s="49"/>
      <c r="M34" s="292"/>
      <c r="N34" s="52"/>
      <c r="O34" s="54">
        <v>4475</v>
      </c>
      <c r="P34" s="292">
        <v>44</v>
      </c>
      <c r="Q34" s="52">
        <v>32</v>
      </c>
      <c r="R34" s="23">
        <f t="shared" si="16"/>
        <v>887</v>
      </c>
      <c r="S34" s="24">
        <f t="shared" si="16"/>
        <v>662</v>
      </c>
      <c r="T34" s="62"/>
      <c r="U34" s="62"/>
      <c r="V34" s="62"/>
      <c r="W34" s="114">
        <f t="shared" ca="1" si="6"/>
        <v>159361</v>
      </c>
      <c r="X34" s="115">
        <f ca="1">IFERROR(('Main Tab'!$D$10-W34)/'Main Tab'!$D$10,1)</f>
        <v>0.10273748930228369</v>
      </c>
      <c r="Y34" s="110" t="s">
        <v>260</v>
      </c>
      <c r="Z34" s="65">
        <v>4</v>
      </c>
      <c r="AA34" s="49"/>
      <c r="AB34" s="49"/>
      <c r="AC34" s="292"/>
      <c r="AD34" s="104"/>
      <c r="AE34" s="106"/>
      <c r="AF34" s="108"/>
      <c r="AI34" s="83">
        <f t="shared" ca="1" si="15"/>
        <v>43576.124999999949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acc=48054</v>
      </c>
      <c r="AP34" s="81">
        <f t="shared" si="0"/>
        <v>44</v>
      </c>
      <c r="AQ34" s="81">
        <f t="shared" si="0"/>
        <v>32</v>
      </c>
      <c r="AR34" s="81">
        <f t="shared" si="1"/>
        <v>4475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202</v>
      </c>
      <c r="AX34" s="81">
        <f t="shared" si="3"/>
        <v>210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952</v>
      </c>
      <c r="BC34" s="81">
        <f t="shared" si="5"/>
        <v>210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43576.166666666613</v>
      </c>
      <c r="C35" s="49"/>
      <c r="D35" s="292">
        <v>952</v>
      </c>
      <c r="E35" s="51">
        <v>44</v>
      </c>
      <c r="F35" s="292">
        <v>1.8</v>
      </c>
      <c r="G35" s="51">
        <v>200</v>
      </c>
      <c r="H35" s="52">
        <v>210</v>
      </c>
      <c r="I35" s="53"/>
      <c r="J35" s="160"/>
      <c r="K35" s="65"/>
      <c r="L35" s="49"/>
      <c r="M35" s="292"/>
      <c r="N35" s="52"/>
      <c r="O35" s="54">
        <v>4451</v>
      </c>
      <c r="P35" s="292">
        <v>43</v>
      </c>
      <c r="Q35" s="52">
        <v>33</v>
      </c>
      <c r="R35" s="23">
        <f t="shared" si="16"/>
        <v>930</v>
      </c>
      <c r="S35" s="24">
        <f t="shared" si="16"/>
        <v>695</v>
      </c>
      <c r="T35" s="62"/>
      <c r="U35" s="62"/>
      <c r="V35" s="62"/>
      <c r="W35" s="114">
        <f t="shared" ca="1" si="6"/>
        <v>159328</v>
      </c>
      <c r="X35" s="115">
        <f ca="1">IFERROR(('Main Tab'!$D$10-W35)/'Main Tab'!$D$10,1)</f>
        <v>0.10292329174361516</v>
      </c>
      <c r="Y35" s="110" t="s">
        <v>261</v>
      </c>
      <c r="Z35" s="65">
        <v>4</v>
      </c>
      <c r="AA35" s="49">
        <v>7941211</v>
      </c>
      <c r="AB35" s="49" t="s">
        <v>170</v>
      </c>
      <c r="AC35" s="292">
        <v>196.73</v>
      </c>
      <c r="AD35" s="104" t="s">
        <v>172</v>
      </c>
      <c r="AE35" s="106">
        <v>44</v>
      </c>
      <c r="AF35" s="108">
        <v>1E-3</v>
      </c>
      <c r="AI35" s="83">
        <f t="shared" ca="1" si="15"/>
        <v>43576.166666666613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ot1=2-8</v>
      </c>
      <c r="AP35" s="81">
        <f t="shared" si="0"/>
        <v>43</v>
      </c>
      <c r="AQ35" s="81">
        <f t="shared" si="0"/>
        <v>33</v>
      </c>
      <c r="AR35" s="81">
        <f t="shared" si="1"/>
        <v>4451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200</v>
      </c>
      <c r="AX35" s="81">
        <f t="shared" si="3"/>
        <v>210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952</v>
      </c>
      <c r="BC35" s="81">
        <f t="shared" si="5"/>
        <v>210</v>
      </c>
      <c r="BD35" s="81">
        <f t="shared" si="10"/>
        <v>1E-3</v>
      </c>
      <c r="BE35" s="81">
        <f t="shared" si="11"/>
        <v>44</v>
      </c>
      <c r="BF35" s="84" t="str">
        <f t="shared" si="12"/>
        <v>Ticket No: 7941211 196.73 bbls sold</v>
      </c>
    </row>
    <row r="36" spans="2:58" x14ac:dyDescent="0.25">
      <c r="B36" s="47">
        <f t="shared" ca="1" si="14"/>
        <v>43576.208333333278</v>
      </c>
      <c r="C36" s="49"/>
      <c r="D36" s="292">
        <v>961</v>
      </c>
      <c r="E36" s="292">
        <v>44</v>
      </c>
      <c r="F36" s="292">
        <v>1.8</v>
      </c>
      <c r="G36" s="51">
        <v>225</v>
      </c>
      <c r="H36" s="52">
        <v>208</v>
      </c>
      <c r="I36" s="53"/>
      <c r="J36" s="160"/>
      <c r="K36" s="65"/>
      <c r="L36" s="49"/>
      <c r="M36" s="292"/>
      <c r="N36" s="52"/>
      <c r="O36" s="54">
        <v>4590</v>
      </c>
      <c r="P36" s="292">
        <v>45</v>
      </c>
      <c r="Q36" s="52">
        <v>34</v>
      </c>
      <c r="R36" s="23">
        <f t="shared" si="16"/>
        <v>975</v>
      </c>
      <c r="S36" s="24">
        <f t="shared" si="16"/>
        <v>729</v>
      </c>
      <c r="T36" s="62"/>
      <c r="U36" s="62"/>
      <c r="V36" s="62"/>
      <c r="W36" s="114">
        <f t="shared" ca="1" si="6"/>
        <v>159294</v>
      </c>
      <c r="X36" s="115">
        <f ca="1">IFERROR(('Main Tab'!$D$10-W36)/'Main Tab'!$D$10,1)</f>
        <v>0.10311472456195667</v>
      </c>
      <c r="Y36" s="110" t="s">
        <v>262</v>
      </c>
      <c r="Z36" s="65">
        <v>4</v>
      </c>
      <c r="AA36" s="49"/>
      <c r="AB36" s="49"/>
      <c r="AC36" s="292"/>
      <c r="AD36" s="104"/>
      <c r="AE36" s="106"/>
      <c r="AF36" s="108"/>
      <c r="AI36" s="83">
        <f t="shared" ca="1" si="15"/>
        <v>43576.208333333278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ot2=1-5</v>
      </c>
      <c r="AP36" s="81">
        <f t="shared" si="0"/>
        <v>45</v>
      </c>
      <c r="AQ36" s="81">
        <f t="shared" si="0"/>
        <v>34</v>
      </c>
      <c r="AR36" s="81">
        <f t="shared" si="1"/>
        <v>4590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225</v>
      </c>
      <c r="AX36" s="81">
        <f t="shared" si="3"/>
        <v>208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961</v>
      </c>
      <c r="BC36" s="81">
        <f t="shared" si="5"/>
        <v>208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43576.249999999942</v>
      </c>
      <c r="C37" s="55"/>
      <c r="D37" s="296">
        <v>944</v>
      </c>
      <c r="E37" s="57">
        <v>44</v>
      </c>
      <c r="F37" s="292">
        <v>1.8</v>
      </c>
      <c r="G37" s="57">
        <v>240</v>
      </c>
      <c r="H37" s="58">
        <v>209</v>
      </c>
      <c r="I37" s="59"/>
      <c r="J37" s="161"/>
      <c r="K37" s="66"/>
      <c r="L37" s="55"/>
      <c r="M37" s="296"/>
      <c r="N37" s="58"/>
      <c r="O37" s="60">
        <v>4823</v>
      </c>
      <c r="P37" s="296">
        <v>42</v>
      </c>
      <c r="Q37" s="58">
        <v>31</v>
      </c>
      <c r="R37" s="25">
        <f t="shared" si="16"/>
        <v>1017</v>
      </c>
      <c r="S37" s="26">
        <f t="shared" si="16"/>
        <v>760</v>
      </c>
      <c r="T37" s="63"/>
      <c r="U37" s="63"/>
      <c r="V37" s="63"/>
      <c r="W37" s="116">
        <f t="shared" ca="1" si="6"/>
        <v>159263</v>
      </c>
      <c r="X37" s="117">
        <f ca="1">IFERROR(('Main Tab'!$D$10-W37)/'Main Tab'!$D$10,1)</f>
        <v>0.10328926624926806</v>
      </c>
      <c r="Y37" s="111" t="s">
        <v>263</v>
      </c>
      <c r="Z37" s="65">
        <v>4</v>
      </c>
      <c r="AA37" s="55"/>
      <c r="AB37" s="55"/>
      <c r="AC37" s="296"/>
      <c r="AD37" s="105"/>
      <c r="AE37" s="107"/>
      <c r="AF37" s="109"/>
      <c r="AI37" s="85">
        <f t="shared" ca="1" si="15"/>
        <v>43576.249999999942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pumped=1094</v>
      </c>
      <c r="AP37" s="86">
        <f t="shared" si="0"/>
        <v>42</v>
      </c>
      <c r="AQ37" s="86">
        <f t="shared" si="0"/>
        <v>31</v>
      </c>
      <c r="AR37" s="86">
        <f t="shared" si="1"/>
        <v>4823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240</v>
      </c>
      <c r="AX37" s="86">
        <f t="shared" si="3"/>
        <v>209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944</v>
      </c>
      <c r="BC37" s="86">
        <f t="shared" si="5"/>
        <v>209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93" t="s">
        <v>7</v>
      </c>
      <c r="D40" s="293" t="s">
        <v>117</v>
      </c>
      <c r="E40" s="293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95"/>
      <c r="E41" s="295"/>
      <c r="F41" s="622"/>
      <c r="G41" s="622"/>
      <c r="H41" s="623"/>
    </row>
    <row r="42" spans="2:58" x14ac:dyDescent="0.25">
      <c r="B42" s="54"/>
      <c r="C42" s="147"/>
      <c r="D42" s="292"/>
      <c r="E42" s="292"/>
      <c r="F42" s="612"/>
      <c r="G42" s="612"/>
      <c r="H42" s="613"/>
    </row>
    <row r="43" spans="2:58" x14ac:dyDescent="0.25">
      <c r="B43" s="54"/>
      <c r="C43" s="147"/>
      <c r="D43" s="292"/>
      <c r="E43" s="292"/>
      <c r="F43" s="612"/>
      <c r="G43" s="612"/>
      <c r="H43" s="613"/>
    </row>
    <row r="44" spans="2:58" x14ac:dyDescent="0.25">
      <c r="B44" s="54"/>
      <c r="C44" s="147"/>
      <c r="D44" s="292"/>
      <c r="E44" s="292"/>
      <c r="F44" s="612"/>
      <c r="G44" s="612"/>
      <c r="H44" s="613"/>
    </row>
    <row r="45" spans="2:58" x14ac:dyDescent="0.25">
      <c r="B45" s="54"/>
      <c r="C45" s="147"/>
      <c r="D45" s="292"/>
      <c r="E45" s="292"/>
      <c r="F45" s="612"/>
      <c r="G45" s="612"/>
      <c r="H45" s="613"/>
    </row>
    <row r="46" spans="2:58" x14ac:dyDescent="0.25">
      <c r="B46" s="54"/>
      <c r="C46" s="147"/>
      <c r="D46" s="292"/>
      <c r="E46" s="292"/>
      <c r="F46" s="612"/>
      <c r="G46" s="612"/>
      <c r="H46" s="613"/>
    </row>
    <row r="47" spans="2:58" x14ac:dyDescent="0.25">
      <c r="B47" s="54"/>
      <c r="C47" s="147"/>
      <c r="D47" s="292"/>
      <c r="E47" s="292"/>
      <c r="F47" s="612"/>
      <c r="G47" s="612"/>
      <c r="H47" s="613"/>
    </row>
    <row r="48" spans="2:58" x14ac:dyDescent="0.25">
      <c r="B48" s="54"/>
      <c r="C48" s="147"/>
      <c r="D48" s="292"/>
      <c r="E48" s="292"/>
      <c r="F48" s="612"/>
      <c r="G48" s="612"/>
      <c r="H48" s="613"/>
    </row>
    <row r="49" spans="2:8" x14ac:dyDescent="0.25">
      <c r="B49" s="54"/>
      <c r="C49" s="147"/>
      <c r="D49" s="292"/>
      <c r="E49" s="292"/>
      <c r="F49" s="612"/>
      <c r="G49" s="612"/>
      <c r="H49" s="613"/>
    </row>
    <row r="50" spans="2:8" x14ac:dyDescent="0.25">
      <c r="B50" s="54"/>
      <c r="C50" s="147"/>
      <c r="D50" s="292"/>
      <c r="E50" s="292"/>
      <c r="F50" s="612"/>
      <c r="G50" s="612"/>
      <c r="H50" s="613"/>
    </row>
    <row r="51" spans="2:8" x14ac:dyDescent="0.25">
      <c r="B51" s="54"/>
      <c r="C51" s="147"/>
      <c r="D51" s="292"/>
      <c r="E51" s="292"/>
      <c r="F51" s="612"/>
      <c r="G51" s="612"/>
      <c r="H51" s="613"/>
    </row>
    <row r="52" spans="2:8" x14ac:dyDescent="0.25">
      <c r="B52" s="54"/>
      <c r="C52" s="147"/>
      <c r="D52" s="292"/>
      <c r="E52" s="292"/>
      <c r="F52" s="612"/>
      <c r="G52" s="612"/>
      <c r="H52" s="613"/>
    </row>
    <row r="53" spans="2:8" x14ac:dyDescent="0.25">
      <c r="B53" s="54"/>
      <c r="C53" s="147"/>
      <c r="D53" s="292"/>
      <c r="E53" s="292"/>
      <c r="F53" s="612"/>
      <c r="G53" s="612"/>
      <c r="H53" s="613"/>
    </row>
    <row r="54" spans="2:8" x14ac:dyDescent="0.25">
      <c r="B54" s="54"/>
      <c r="C54" s="147"/>
      <c r="D54" s="292"/>
      <c r="E54" s="292"/>
      <c r="F54" s="612"/>
      <c r="G54" s="612"/>
      <c r="H54" s="613"/>
    </row>
    <row r="55" spans="2:8" x14ac:dyDescent="0.25">
      <c r="B55" s="54"/>
      <c r="C55" s="147"/>
      <c r="D55" s="292"/>
      <c r="E55" s="292"/>
      <c r="F55" s="612"/>
      <c r="G55" s="612"/>
      <c r="H55" s="613"/>
    </row>
    <row r="56" spans="2:8" x14ac:dyDescent="0.25">
      <c r="B56" s="54"/>
      <c r="C56" s="147"/>
      <c r="D56" s="292"/>
      <c r="E56" s="292"/>
      <c r="F56" s="612"/>
      <c r="G56" s="612"/>
      <c r="H56" s="613"/>
    </row>
    <row r="57" spans="2:8" x14ac:dyDescent="0.25">
      <c r="B57" s="54"/>
      <c r="C57" s="147"/>
      <c r="D57" s="292"/>
      <c r="E57" s="292"/>
      <c r="F57" s="612"/>
      <c r="G57" s="612"/>
      <c r="H57" s="613"/>
    </row>
    <row r="58" spans="2:8" x14ac:dyDescent="0.25">
      <c r="B58" s="54"/>
      <c r="C58" s="147"/>
      <c r="D58" s="292"/>
      <c r="E58" s="292"/>
      <c r="F58" s="612"/>
      <c r="G58" s="612"/>
      <c r="H58" s="613"/>
    </row>
    <row r="59" spans="2:8" x14ac:dyDescent="0.25">
      <c r="B59" s="54"/>
      <c r="C59" s="147"/>
      <c r="D59" s="292"/>
      <c r="E59" s="292"/>
      <c r="F59" s="612"/>
      <c r="G59" s="612"/>
      <c r="H59" s="613"/>
    </row>
    <row r="60" spans="2:8" x14ac:dyDescent="0.25">
      <c r="B60" s="54"/>
      <c r="C60" s="147"/>
      <c r="D60" s="292"/>
      <c r="E60" s="292"/>
      <c r="F60" s="612"/>
      <c r="G60" s="612"/>
      <c r="H60" s="613"/>
    </row>
    <row r="61" spans="2:8" x14ac:dyDescent="0.25">
      <c r="B61" s="54"/>
      <c r="C61" s="147"/>
      <c r="D61" s="292"/>
      <c r="E61" s="292"/>
      <c r="F61" s="612"/>
      <c r="G61" s="612"/>
      <c r="H61" s="613"/>
    </row>
    <row r="62" spans="2:8" x14ac:dyDescent="0.25">
      <c r="B62" s="54"/>
      <c r="C62" s="147"/>
      <c r="D62" s="292"/>
      <c r="E62" s="292"/>
      <c r="F62" s="612"/>
      <c r="G62" s="612"/>
      <c r="H62" s="613"/>
    </row>
    <row r="63" spans="2:8" x14ac:dyDescent="0.25">
      <c r="B63" s="54"/>
      <c r="C63" s="147"/>
      <c r="D63" s="292"/>
      <c r="E63" s="292"/>
      <c r="F63" s="612"/>
      <c r="G63" s="612"/>
      <c r="H63" s="613"/>
    </row>
    <row r="64" spans="2:8" x14ac:dyDescent="0.25">
      <c r="B64" s="54"/>
      <c r="C64" s="147"/>
      <c r="D64" s="292"/>
      <c r="E64" s="292"/>
      <c r="F64" s="612"/>
      <c r="G64" s="612"/>
      <c r="H64" s="613"/>
    </row>
    <row r="65" spans="2:8" x14ac:dyDescent="0.25">
      <c r="B65" s="54"/>
      <c r="C65" s="147"/>
      <c r="D65" s="292"/>
      <c r="E65" s="292"/>
      <c r="F65" s="612"/>
      <c r="G65" s="612"/>
      <c r="H65" s="613"/>
    </row>
    <row r="66" spans="2:8" x14ac:dyDescent="0.25">
      <c r="B66" s="54"/>
      <c r="C66" s="147"/>
      <c r="D66" s="292"/>
      <c r="E66" s="292"/>
      <c r="F66" s="612"/>
      <c r="G66" s="612"/>
      <c r="H66" s="613"/>
    </row>
    <row r="67" spans="2:8" x14ac:dyDescent="0.25">
      <c r="B67" s="54"/>
      <c r="C67" s="147"/>
      <c r="D67" s="292"/>
      <c r="E67" s="292"/>
      <c r="F67" s="612"/>
      <c r="G67" s="612"/>
      <c r="H67" s="613"/>
    </row>
    <row r="68" spans="2:8" x14ac:dyDescent="0.25">
      <c r="B68" s="54"/>
      <c r="C68" s="147"/>
      <c r="D68" s="292"/>
      <c r="E68" s="292"/>
      <c r="F68" s="612"/>
      <c r="G68" s="612"/>
      <c r="H68" s="613"/>
    </row>
    <row r="69" spans="2:8" x14ac:dyDescent="0.25">
      <c r="B69" s="54"/>
      <c r="C69" s="147"/>
      <c r="D69" s="292"/>
      <c r="E69" s="292"/>
      <c r="F69" s="612"/>
      <c r="G69" s="612"/>
      <c r="H69" s="613"/>
    </row>
    <row r="70" spans="2:8" x14ac:dyDescent="0.25">
      <c r="B70" s="54"/>
      <c r="C70" s="147"/>
      <c r="D70" s="292"/>
      <c r="E70" s="292"/>
      <c r="F70" s="612"/>
      <c r="G70" s="612"/>
      <c r="H70" s="613"/>
    </row>
    <row r="71" spans="2:8" x14ac:dyDescent="0.25">
      <c r="B71" s="54"/>
      <c r="C71" s="147"/>
      <c r="D71" s="292"/>
      <c r="E71" s="292"/>
      <c r="F71" s="612"/>
      <c r="G71" s="612"/>
      <c r="H71" s="613"/>
    </row>
    <row r="72" spans="2:8" x14ac:dyDescent="0.25">
      <c r="B72" s="54"/>
      <c r="C72" s="147"/>
      <c r="D72" s="292"/>
      <c r="E72" s="292"/>
      <c r="F72" s="612"/>
      <c r="G72" s="612"/>
      <c r="H72" s="613"/>
    </row>
    <row r="73" spans="2:8" x14ac:dyDescent="0.25">
      <c r="B73" s="54"/>
      <c r="C73" s="147"/>
      <c r="D73" s="292"/>
      <c r="E73" s="292"/>
      <c r="F73" s="612"/>
      <c r="G73" s="612"/>
      <c r="H73" s="613"/>
    </row>
    <row r="74" spans="2:8" x14ac:dyDescent="0.25">
      <c r="B74" s="54"/>
      <c r="C74" s="147"/>
      <c r="D74" s="292"/>
      <c r="E74" s="292"/>
      <c r="F74" s="612"/>
      <c r="G74" s="612"/>
      <c r="H74" s="613"/>
    </row>
    <row r="75" spans="2:8" x14ac:dyDescent="0.25">
      <c r="B75" s="54"/>
      <c r="C75" s="147"/>
      <c r="D75" s="292"/>
      <c r="E75" s="292"/>
      <c r="F75" s="612"/>
      <c r="G75" s="612"/>
      <c r="H75" s="613"/>
    </row>
    <row r="76" spans="2:8" x14ac:dyDescent="0.25">
      <c r="B76" s="54"/>
      <c r="C76" s="147"/>
      <c r="D76" s="292"/>
      <c r="E76" s="292"/>
      <c r="F76" s="612"/>
      <c r="G76" s="612"/>
      <c r="H76" s="613"/>
    </row>
    <row r="77" spans="2:8" x14ac:dyDescent="0.25">
      <c r="B77" s="54"/>
      <c r="C77" s="147"/>
      <c r="D77" s="292"/>
      <c r="E77" s="292"/>
      <c r="F77" s="612"/>
      <c r="G77" s="612"/>
      <c r="H77" s="613"/>
    </row>
    <row r="78" spans="2:8" x14ac:dyDescent="0.25">
      <c r="B78" s="54"/>
      <c r="C78" s="147"/>
      <c r="D78" s="292"/>
      <c r="E78" s="292"/>
      <c r="F78" s="612"/>
      <c r="G78" s="612"/>
      <c r="H78" s="613"/>
    </row>
    <row r="79" spans="2:8" x14ac:dyDescent="0.25">
      <c r="B79" s="54"/>
      <c r="C79" s="147"/>
      <c r="D79" s="292"/>
      <c r="E79" s="292"/>
      <c r="F79" s="612"/>
      <c r="G79" s="612"/>
      <c r="H79" s="613"/>
    </row>
    <row r="80" spans="2:8" x14ac:dyDescent="0.25">
      <c r="B80" s="54"/>
      <c r="C80" s="147"/>
      <c r="D80" s="292"/>
      <c r="E80" s="292"/>
      <c r="F80" s="612"/>
      <c r="G80" s="612"/>
      <c r="H80" s="613"/>
    </row>
    <row r="81" spans="2:8" x14ac:dyDescent="0.25">
      <c r="B81" s="54"/>
      <c r="C81" s="147"/>
      <c r="D81" s="292"/>
      <c r="E81" s="292"/>
      <c r="F81" s="612"/>
      <c r="G81" s="612"/>
      <c r="H81" s="613"/>
    </row>
    <row r="82" spans="2:8" x14ac:dyDescent="0.25">
      <c r="B82" s="54"/>
      <c r="C82" s="147"/>
      <c r="D82" s="292"/>
      <c r="E82" s="292"/>
      <c r="F82" s="612"/>
      <c r="G82" s="612"/>
      <c r="H82" s="613"/>
    </row>
    <row r="83" spans="2:8" x14ac:dyDescent="0.25">
      <c r="B83" s="54"/>
      <c r="C83" s="147"/>
      <c r="D83" s="292"/>
      <c r="E83" s="292"/>
      <c r="F83" s="612"/>
      <c r="G83" s="612"/>
      <c r="H83" s="613"/>
    </row>
    <row r="84" spans="2:8" x14ac:dyDescent="0.25">
      <c r="B84" s="54"/>
      <c r="C84" s="147"/>
      <c r="D84" s="292"/>
      <c r="E84" s="292"/>
      <c r="F84" s="612"/>
      <c r="G84" s="612"/>
      <c r="H84" s="613"/>
    </row>
    <row r="85" spans="2:8" x14ac:dyDescent="0.25">
      <c r="B85" s="54"/>
      <c r="C85" s="147"/>
      <c r="D85" s="292"/>
      <c r="E85" s="292"/>
      <c r="F85" s="612"/>
      <c r="G85" s="612"/>
      <c r="H85" s="613"/>
    </row>
    <row r="86" spans="2:8" x14ac:dyDescent="0.25">
      <c r="B86" s="54"/>
      <c r="C86" s="147"/>
      <c r="D86" s="292"/>
      <c r="E86" s="292"/>
      <c r="F86" s="612"/>
      <c r="G86" s="612"/>
      <c r="H86" s="613"/>
    </row>
    <row r="87" spans="2:8" x14ac:dyDescent="0.25">
      <c r="B87" s="54"/>
      <c r="C87" s="147"/>
      <c r="D87" s="292"/>
      <c r="E87" s="292"/>
      <c r="F87" s="612"/>
      <c r="G87" s="612"/>
      <c r="H87" s="613"/>
    </row>
    <row r="88" spans="2:8" x14ac:dyDescent="0.25">
      <c r="B88" s="54"/>
      <c r="C88" s="147"/>
      <c r="D88" s="292"/>
      <c r="E88" s="292"/>
      <c r="F88" s="612"/>
      <c r="G88" s="612"/>
      <c r="H88" s="613"/>
    </row>
    <row r="89" spans="2:8" x14ac:dyDescent="0.25">
      <c r="B89" s="54"/>
      <c r="C89" s="147"/>
      <c r="D89" s="292"/>
      <c r="E89" s="292"/>
      <c r="F89" s="612"/>
      <c r="G89" s="612"/>
      <c r="H89" s="613"/>
    </row>
    <row r="90" spans="2:8" x14ac:dyDescent="0.25">
      <c r="B90" s="54"/>
      <c r="C90" s="147"/>
      <c r="D90" s="292"/>
      <c r="E90" s="292"/>
      <c r="F90" s="612"/>
      <c r="G90" s="612"/>
      <c r="H90" s="613"/>
    </row>
    <row r="91" spans="2:8" x14ac:dyDescent="0.25">
      <c r="B91" s="54"/>
      <c r="C91" s="147"/>
      <c r="D91" s="292"/>
      <c r="E91" s="292"/>
      <c r="F91" s="612"/>
      <c r="G91" s="612"/>
      <c r="H91" s="613"/>
    </row>
    <row r="92" spans="2:8" x14ac:dyDescent="0.25">
      <c r="B92" s="54"/>
      <c r="C92" s="147"/>
      <c r="D92" s="292"/>
      <c r="E92" s="292"/>
      <c r="F92" s="612"/>
      <c r="G92" s="612"/>
      <c r="H92" s="613"/>
    </row>
    <row r="93" spans="2:8" x14ac:dyDescent="0.25">
      <c r="B93" s="54"/>
      <c r="C93" s="147"/>
      <c r="D93" s="292"/>
      <c r="E93" s="292"/>
      <c r="F93" s="612"/>
      <c r="G93" s="612"/>
      <c r="H93" s="613"/>
    </row>
    <row r="94" spans="2:8" x14ac:dyDescent="0.25">
      <c r="B94" s="54"/>
      <c r="C94" s="147"/>
      <c r="D94" s="292"/>
      <c r="E94" s="292"/>
      <c r="F94" s="612"/>
      <c r="G94" s="612"/>
      <c r="H94" s="613"/>
    </row>
    <row r="95" spans="2:8" x14ac:dyDescent="0.25">
      <c r="B95" s="54"/>
      <c r="C95" s="147"/>
      <c r="D95" s="292"/>
      <c r="E95" s="292"/>
      <c r="F95" s="612"/>
      <c r="G95" s="612"/>
      <c r="H95" s="613"/>
    </row>
    <row r="96" spans="2:8" x14ac:dyDescent="0.25">
      <c r="B96" s="54"/>
      <c r="C96" s="147"/>
      <c r="D96" s="292"/>
      <c r="E96" s="292"/>
      <c r="F96" s="612"/>
      <c r="G96" s="612"/>
      <c r="H96" s="613"/>
    </row>
    <row r="97" spans="2:8" x14ac:dyDescent="0.25">
      <c r="B97" s="54"/>
      <c r="C97" s="147"/>
      <c r="D97" s="292"/>
      <c r="E97" s="292"/>
      <c r="F97" s="612"/>
      <c r="G97" s="612"/>
      <c r="H97" s="613"/>
    </row>
    <row r="98" spans="2:8" x14ac:dyDescent="0.25">
      <c r="B98" s="54"/>
      <c r="C98" s="147"/>
      <c r="D98" s="292"/>
      <c r="E98" s="292"/>
      <c r="F98" s="612"/>
      <c r="G98" s="612"/>
      <c r="H98" s="613"/>
    </row>
    <row r="99" spans="2:8" x14ac:dyDescent="0.25">
      <c r="B99" s="54"/>
      <c r="C99" s="147"/>
      <c r="D99" s="292"/>
      <c r="E99" s="292"/>
      <c r="F99" s="612"/>
      <c r="G99" s="612"/>
      <c r="H99" s="613"/>
    </row>
    <row r="100" spans="2:8" ht="15.75" thickBot="1" x14ac:dyDescent="0.3">
      <c r="B100" s="60"/>
      <c r="C100" s="148"/>
      <c r="D100" s="296"/>
      <c r="E100" s="296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28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8">
    <tabColor theme="1"/>
    <pageSetUpPr fitToPage="1"/>
  </sheetPr>
  <dimension ref="B1:BF101"/>
  <sheetViews>
    <sheetView showGridLines="0" topLeftCell="A18" zoomScaleNormal="100" zoomScaleSheetLayoutView="50" workbookViewId="0">
      <selection activeCell="C37" sqref="C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567" t="str">
        <f ca="1">"Oil Sales for "&amp;TEXT(L5,"MM-DD-YY")</f>
        <v>Oil Sales for 04-19-19</v>
      </c>
      <c r="O5" s="568"/>
      <c r="P5" s="96">
        <f>SUM(AC14:AC37)</f>
        <v>1140.73</v>
      </c>
      <c r="Q5" s="10"/>
      <c r="R5" s="610" t="str">
        <f ca="1">"Flare Total For "&amp;TEXT(L5,"MM-DD-YY")</f>
        <v>Flare Total For 04-19-19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1116</v>
      </c>
      <c r="M6" s="10"/>
      <c r="N6" s="571" t="str">
        <f ca="1">"Gas Sales for "&amp;TEXT(L5,"MM-DD-YY")</f>
        <v>Gas Sales for 04-19-19</v>
      </c>
      <c r="O6" s="572"/>
      <c r="P6" s="132">
        <v>4526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814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5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88" t="s">
        <v>3</v>
      </c>
      <c r="F11" s="288" t="s">
        <v>31</v>
      </c>
      <c r="G11" s="288" t="s">
        <v>32</v>
      </c>
      <c r="H11" s="28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8" t="s">
        <v>40</v>
      </c>
      <c r="N11" s="289" t="s">
        <v>42</v>
      </c>
      <c r="O11" s="38" t="s">
        <v>2</v>
      </c>
      <c r="P11" s="288" t="s">
        <v>6</v>
      </c>
      <c r="Q11" s="28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8" t="s">
        <v>6</v>
      </c>
      <c r="AD11" s="288" t="s">
        <v>102</v>
      </c>
      <c r="AE11" s="288" t="s">
        <v>50</v>
      </c>
      <c r="AF11" s="28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86">
        <v>952</v>
      </c>
      <c r="E14" s="51">
        <v>44</v>
      </c>
      <c r="F14" s="286">
        <v>1.8</v>
      </c>
      <c r="G14" s="51">
        <v>243</v>
      </c>
      <c r="H14" s="52">
        <v>201</v>
      </c>
      <c r="I14" s="53"/>
      <c r="J14" s="160"/>
      <c r="K14" s="65"/>
      <c r="L14" s="49"/>
      <c r="M14" s="286"/>
      <c r="N14" s="52"/>
      <c r="O14" s="54">
        <v>4768</v>
      </c>
      <c r="P14" s="286">
        <v>52</v>
      </c>
      <c r="Q14" s="52">
        <v>37</v>
      </c>
      <c r="R14" s="21">
        <f>P14</f>
        <v>52</v>
      </c>
      <c r="S14" s="22">
        <f>Q14</f>
        <v>37</v>
      </c>
      <c r="T14" s="61"/>
      <c r="U14" s="61"/>
      <c r="V14" s="61"/>
      <c r="W14" s="112">
        <f ca="1">INDEX('Daily Totals'!$1:$1048576,MATCH(L5,'Daily Totals'!B:B)-1,17)</f>
        <v>160804</v>
      </c>
      <c r="X14" s="113">
        <f ca="1">IFERROR(('Main Tab'!$D$10-W14)/'Main Tab'!$D$10,1)</f>
        <v>9.4612855276789337E-2</v>
      </c>
      <c r="Y14" s="186"/>
      <c r="Z14" s="64">
        <v>4</v>
      </c>
      <c r="AA14" s="49">
        <v>7917201</v>
      </c>
      <c r="AB14" s="49" t="s">
        <v>170</v>
      </c>
      <c r="AC14" s="286">
        <v>178.72</v>
      </c>
      <c r="AD14" s="104" t="s">
        <v>172</v>
      </c>
      <c r="AE14" s="106">
        <v>46</v>
      </c>
      <c r="AF14" s="108">
        <v>2E-3</v>
      </c>
      <c r="AI14" s="83">
        <f ca="1">$L$5+B14</f>
        <v>43574.291666666664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52</v>
      </c>
      <c r="AQ14" s="81">
        <f t="shared" si="0"/>
        <v>37</v>
      </c>
      <c r="AR14" s="81">
        <f t="shared" ref="AR14:AR37" si="1">IF(O14="","",O14)</f>
        <v>4768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243</v>
      </c>
      <c r="AX14" s="81">
        <f t="shared" si="3"/>
        <v>201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952</v>
      </c>
      <c r="BC14" s="81">
        <f t="shared" ref="BC14:BC37" si="5">IF(H14="","",H14)</f>
        <v>201</v>
      </c>
      <c r="BD14" s="81">
        <f>IF(AF14="","",AF14)</f>
        <v>2E-3</v>
      </c>
      <c r="BE14" s="81">
        <f>IF(AE14="","",AE14)</f>
        <v>46</v>
      </c>
      <c r="BF14" s="84" t="str">
        <f>IF(AA14&amp;AC14="","","Ticket No: "&amp;AA14&amp;" " &amp;AC14 &amp; " bbls sold")</f>
        <v>Ticket No: 7917201 178.72 bbls sold</v>
      </c>
    </row>
    <row r="15" spans="2:58" x14ac:dyDescent="0.25">
      <c r="B15" s="47">
        <f ca="1">+B14+$L$5+TIME(1,0,0)</f>
        <v>43574.333333333328</v>
      </c>
      <c r="C15" s="49"/>
      <c r="D15" s="286">
        <v>961</v>
      </c>
      <c r="E15" s="51">
        <v>44</v>
      </c>
      <c r="F15" s="286">
        <v>1.8</v>
      </c>
      <c r="G15" s="51">
        <v>240</v>
      </c>
      <c r="H15" s="52">
        <v>203</v>
      </c>
      <c r="I15" s="53"/>
      <c r="J15" s="160"/>
      <c r="K15" s="65"/>
      <c r="L15" s="49"/>
      <c r="M15" s="286"/>
      <c r="N15" s="52"/>
      <c r="O15" s="54">
        <v>4721</v>
      </c>
      <c r="P15" s="286">
        <v>53</v>
      </c>
      <c r="Q15" s="52">
        <v>39</v>
      </c>
      <c r="R15" s="23">
        <f>P15+R14</f>
        <v>105</v>
      </c>
      <c r="S15" s="24">
        <f>Q15+S14</f>
        <v>76</v>
      </c>
      <c r="T15" s="62"/>
      <c r="U15" s="62"/>
      <c r="V15" s="62"/>
      <c r="W15" s="114">
        <f t="shared" ref="W15:W37" ca="1" si="6">W14-Q15</f>
        <v>160765</v>
      </c>
      <c r="X15" s="115">
        <f ca="1">IFERROR(('Main Tab'!$D$10-W15)/'Main Tab'!$D$10,1)</f>
        <v>9.483243998018108E-2</v>
      </c>
      <c r="Y15" s="110"/>
      <c r="Z15" s="65">
        <v>4</v>
      </c>
      <c r="AA15" s="49">
        <v>794030</v>
      </c>
      <c r="AB15" s="49" t="s">
        <v>170</v>
      </c>
      <c r="AC15" s="286">
        <v>190.34</v>
      </c>
      <c r="AD15" s="104" t="s">
        <v>172</v>
      </c>
      <c r="AE15" s="106">
        <v>47</v>
      </c>
      <c r="AF15" s="108">
        <v>1E-3</v>
      </c>
      <c r="AI15" s="83">
        <f ca="1">B15</f>
        <v>43574.333333333328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53</v>
      </c>
      <c r="AQ15" s="81">
        <f t="shared" si="0"/>
        <v>39</v>
      </c>
      <c r="AR15" s="81">
        <f t="shared" si="1"/>
        <v>4721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240</v>
      </c>
      <c r="AX15" s="81">
        <f t="shared" si="3"/>
        <v>203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961</v>
      </c>
      <c r="BC15" s="81">
        <f t="shared" si="5"/>
        <v>203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794030 190.34 bbls sold</v>
      </c>
    </row>
    <row r="16" spans="2:58" ht="26.25" x14ac:dyDescent="0.25">
      <c r="B16" s="47">
        <f ca="1">+B15+TIME(1,0,0)</f>
        <v>43574.374999999993</v>
      </c>
      <c r="C16" s="49"/>
      <c r="D16" s="286">
        <v>961</v>
      </c>
      <c r="E16" s="51">
        <v>44</v>
      </c>
      <c r="F16" s="286">
        <v>1.8</v>
      </c>
      <c r="G16" s="51">
        <v>239</v>
      </c>
      <c r="H16" s="52">
        <v>202</v>
      </c>
      <c r="I16" s="53"/>
      <c r="J16" s="160"/>
      <c r="K16" s="65"/>
      <c r="L16" s="49"/>
      <c r="M16" s="286"/>
      <c r="N16" s="52"/>
      <c r="O16" s="54">
        <v>4686</v>
      </c>
      <c r="P16" s="286">
        <v>50</v>
      </c>
      <c r="Q16" s="52">
        <v>34</v>
      </c>
      <c r="R16" s="23">
        <f t="shared" ref="R16:S31" si="13">P16+R15</f>
        <v>155</v>
      </c>
      <c r="S16" s="24">
        <f t="shared" si="13"/>
        <v>110</v>
      </c>
      <c r="T16" s="62"/>
      <c r="U16" s="62"/>
      <c r="V16" s="62"/>
      <c r="W16" s="114">
        <f t="shared" ca="1" si="6"/>
        <v>160731</v>
      </c>
      <c r="X16" s="115">
        <f ca="1">IFERROR(('Main Tab'!$D$10-W16)/'Main Tab'!$D$10,1)</f>
        <v>9.5023872798522591E-2</v>
      </c>
      <c r="Y16" s="110" t="s">
        <v>256</v>
      </c>
      <c r="Z16" s="65">
        <v>3</v>
      </c>
      <c r="AA16" s="49"/>
      <c r="AB16" s="49"/>
      <c r="AC16" s="286"/>
      <c r="AD16" s="104"/>
      <c r="AE16" s="106"/>
      <c r="AF16" s="108"/>
      <c r="AI16" s="83">
        <f ca="1">B16</f>
        <v>43574.374999999993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swapped sides on my choke manifold. Rates started to climb on the gas.</v>
      </c>
      <c r="AP16" s="81">
        <f t="shared" si="0"/>
        <v>50</v>
      </c>
      <c r="AQ16" s="81">
        <f t="shared" si="0"/>
        <v>34</v>
      </c>
      <c r="AR16" s="81">
        <f t="shared" si="1"/>
        <v>4686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239</v>
      </c>
      <c r="AX16" s="81">
        <f t="shared" si="3"/>
        <v>202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961</v>
      </c>
      <c r="BC16" s="81">
        <f t="shared" si="5"/>
        <v>202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43574.416666666657</v>
      </c>
      <c r="C17" s="49"/>
      <c r="D17" s="286">
        <v>963</v>
      </c>
      <c r="E17" s="51">
        <v>44</v>
      </c>
      <c r="F17" s="286">
        <v>1.8</v>
      </c>
      <c r="G17" s="51">
        <v>280</v>
      </c>
      <c r="H17" s="52">
        <v>204</v>
      </c>
      <c r="I17" s="53"/>
      <c r="J17" s="160"/>
      <c r="K17" s="65"/>
      <c r="L17" s="49"/>
      <c r="M17" s="286"/>
      <c r="N17" s="52"/>
      <c r="O17" s="54">
        <v>5065</v>
      </c>
      <c r="P17" s="286">
        <v>49</v>
      </c>
      <c r="Q17" s="52">
        <v>35</v>
      </c>
      <c r="R17" s="23">
        <f t="shared" si="13"/>
        <v>204</v>
      </c>
      <c r="S17" s="24">
        <f>Q17+S16</f>
        <v>145</v>
      </c>
      <c r="T17" s="62"/>
      <c r="U17" s="172"/>
      <c r="V17" s="62"/>
      <c r="W17" s="114">
        <f t="shared" ca="1" si="6"/>
        <v>160696</v>
      </c>
      <c r="X17" s="115">
        <f ca="1">IFERROR(('Main Tab'!$D$10-W17)/'Main Tab'!$D$10,1)</f>
        <v>9.5220935993874156E-2</v>
      </c>
      <c r="Y17" s="110"/>
      <c r="Z17" s="65">
        <v>3</v>
      </c>
      <c r="AA17" s="49"/>
      <c r="AB17" s="49"/>
      <c r="AC17" s="286"/>
      <c r="AD17" s="104"/>
      <c r="AE17" s="106"/>
      <c r="AF17" s="108"/>
      <c r="AI17" s="83">
        <f t="shared" ref="AI17:AI37" ca="1" si="15">B17</f>
        <v>43574.416666666657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49</v>
      </c>
      <c r="AQ17" s="81">
        <f t="shared" si="0"/>
        <v>35</v>
      </c>
      <c r="AR17" s="81">
        <f t="shared" si="1"/>
        <v>5065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280</v>
      </c>
      <c r="AX17" s="81">
        <f t="shared" si="3"/>
        <v>204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963</v>
      </c>
      <c r="BC17" s="81">
        <f t="shared" si="5"/>
        <v>204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43574.458333333321</v>
      </c>
      <c r="C18" s="49"/>
      <c r="D18" s="286">
        <v>960</v>
      </c>
      <c r="E18" s="51">
        <v>44</v>
      </c>
      <c r="F18" s="286">
        <v>1.8</v>
      </c>
      <c r="G18" s="51">
        <v>263</v>
      </c>
      <c r="H18" s="52">
        <v>202</v>
      </c>
      <c r="I18" s="53"/>
      <c r="J18" s="160"/>
      <c r="K18" s="65"/>
      <c r="L18" s="49"/>
      <c r="M18" s="286"/>
      <c r="N18" s="52"/>
      <c r="O18" s="54">
        <v>4823</v>
      </c>
      <c r="P18" s="286">
        <v>47</v>
      </c>
      <c r="Q18" s="52">
        <v>31</v>
      </c>
      <c r="R18" s="23">
        <f t="shared" si="13"/>
        <v>251</v>
      </c>
      <c r="S18" s="24">
        <f t="shared" si="13"/>
        <v>176</v>
      </c>
      <c r="T18" s="62"/>
      <c r="U18" s="62"/>
      <c r="V18" s="62"/>
      <c r="W18" s="114">
        <f t="shared" ca="1" si="6"/>
        <v>160665</v>
      </c>
      <c r="X18" s="115">
        <f ca="1">IFERROR(('Main Tab'!$D$10-W18)/'Main Tab'!$D$10,1)</f>
        <v>9.5395477681185531E-2</v>
      </c>
      <c r="Y18" s="110"/>
      <c r="Z18" s="65">
        <v>4</v>
      </c>
      <c r="AA18" s="49">
        <v>794000</v>
      </c>
      <c r="AB18" s="49" t="s">
        <v>170</v>
      </c>
      <c r="AC18" s="286">
        <v>193.96</v>
      </c>
      <c r="AD18" s="104" t="s">
        <v>172</v>
      </c>
      <c r="AE18" s="106">
        <v>47</v>
      </c>
      <c r="AF18" s="108">
        <v>2E-3</v>
      </c>
      <c r="AI18" s="83">
        <f t="shared" ca="1" si="15"/>
        <v>43574.458333333321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47</v>
      </c>
      <c r="AQ18" s="81">
        <f t="shared" si="0"/>
        <v>31</v>
      </c>
      <c r="AR18" s="81">
        <f t="shared" si="1"/>
        <v>4823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263</v>
      </c>
      <c r="AX18" s="81">
        <f t="shared" si="3"/>
        <v>202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960</v>
      </c>
      <c r="BC18" s="81">
        <f t="shared" si="5"/>
        <v>202</v>
      </c>
      <c r="BD18" s="81">
        <f t="shared" si="10"/>
        <v>2E-3</v>
      </c>
      <c r="BE18" s="81">
        <f t="shared" si="11"/>
        <v>47</v>
      </c>
      <c r="BF18" s="84" t="str">
        <f t="shared" si="12"/>
        <v>Ticket No: 794000 193.96 bbls sold</v>
      </c>
    </row>
    <row r="19" spans="2:58" x14ac:dyDescent="0.25">
      <c r="B19" s="47">
        <f t="shared" ca="1" si="14"/>
        <v>43574.499999999985</v>
      </c>
      <c r="C19" s="49"/>
      <c r="D19" s="286">
        <v>957</v>
      </c>
      <c r="E19" s="51">
        <v>44</v>
      </c>
      <c r="F19" s="286">
        <v>1.8</v>
      </c>
      <c r="G19" s="51">
        <v>250</v>
      </c>
      <c r="H19" s="52">
        <v>202</v>
      </c>
      <c r="I19" s="53"/>
      <c r="J19" s="160"/>
      <c r="K19" s="65"/>
      <c r="L19" s="49"/>
      <c r="M19" s="286"/>
      <c r="N19" s="52"/>
      <c r="O19" s="54">
        <v>4780</v>
      </c>
      <c r="P19" s="286">
        <v>46</v>
      </c>
      <c r="Q19" s="52">
        <v>35</v>
      </c>
      <c r="R19" s="23">
        <f t="shared" si="13"/>
        <v>297</v>
      </c>
      <c r="S19" s="24">
        <f t="shared" si="13"/>
        <v>211</v>
      </c>
      <c r="T19" s="62"/>
      <c r="U19" s="62"/>
      <c r="V19" s="62"/>
      <c r="W19" s="114">
        <f t="shared" ca="1" si="6"/>
        <v>160630</v>
      </c>
      <c r="X19" s="115">
        <f ca="1">IFERROR(('Main Tab'!$D$10-W19)/'Main Tab'!$D$10,1)</f>
        <v>9.5592540876537097E-2</v>
      </c>
      <c r="Y19" s="110"/>
      <c r="Z19" s="65">
        <v>4</v>
      </c>
      <c r="AA19" s="49"/>
      <c r="AB19" s="49"/>
      <c r="AC19" s="286"/>
      <c r="AD19" s="104"/>
      <c r="AE19" s="106"/>
      <c r="AF19" s="108"/>
      <c r="AI19" s="83">
        <f t="shared" ca="1" si="15"/>
        <v>43574.499999999985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46</v>
      </c>
      <c r="AQ19" s="81">
        <f t="shared" si="0"/>
        <v>35</v>
      </c>
      <c r="AR19" s="81">
        <f t="shared" si="1"/>
        <v>4780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250</v>
      </c>
      <c r="AX19" s="81">
        <f t="shared" si="3"/>
        <v>202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957</v>
      </c>
      <c r="BC19" s="81">
        <f t="shared" si="5"/>
        <v>202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43574.54166666665</v>
      </c>
      <c r="C20" s="49"/>
      <c r="D20" s="286">
        <v>964</v>
      </c>
      <c r="E20" s="51">
        <v>44</v>
      </c>
      <c r="F20" s="286">
        <v>1.8</v>
      </c>
      <c r="G20" s="51">
        <v>237</v>
      </c>
      <c r="H20" s="52">
        <v>200</v>
      </c>
      <c r="I20" s="53"/>
      <c r="J20" s="160"/>
      <c r="K20" s="65"/>
      <c r="L20" s="49"/>
      <c r="M20" s="286"/>
      <c r="N20" s="52"/>
      <c r="O20" s="54">
        <v>4714</v>
      </c>
      <c r="P20" s="286">
        <v>48</v>
      </c>
      <c r="Q20" s="52">
        <v>34</v>
      </c>
      <c r="R20" s="23">
        <f t="shared" si="13"/>
        <v>345</v>
      </c>
      <c r="S20" s="24">
        <f t="shared" si="13"/>
        <v>245</v>
      </c>
      <c r="T20" s="62"/>
      <c r="U20" s="62"/>
      <c r="V20" s="62"/>
      <c r="W20" s="114">
        <f t="shared" ca="1" si="6"/>
        <v>160596</v>
      </c>
      <c r="X20" s="115">
        <f ca="1">IFERROR(('Main Tab'!$D$10-W20)/'Main Tab'!$D$10,1)</f>
        <v>9.5783973694878607E-2</v>
      </c>
      <c r="Y20" s="110"/>
      <c r="Z20" s="65">
        <v>4</v>
      </c>
      <c r="AA20" s="49"/>
      <c r="AB20" s="49"/>
      <c r="AC20" s="286"/>
      <c r="AD20" s="104"/>
      <c r="AE20" s="106"/>
      <c r="AF20" s="108"/>
      <c r="AI20" s="83">
        <f t="shared" ca="1" si="15"/>
        <v>43574.54166666665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48</v>
      </c>
      <c r="AQ20" s="81">
        <f t="shared" si="0"/>
        <v>34</v>
      </c>
      <c r="AR20" s="81">
        <f t="shared" si="1"/>
        <v>4714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237</v>
      </c>
      <c r="AX20" s="81">
        <f t="shared" si="3"/>
        <v>200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964</v>
      </c>
      <c r="BC20" s="81">
        <f t="shared" si="5"/>
        <v>200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43574.583333333314</v>
      </c>
      <c r="C21" s="49"/>
      <c r="D21" s="286">
        <v>963</v>
      </c>
      <c r="E21" s="51">
        <v>44</v>
      </c>
      <c r="F21" s="286">
        <v>1.8</v>
      </c>
      <c r="G21" s="51">
        <v>220</v>
      </c>
      <c r="H21" s="52">
        <v>201</v>
      </c>
      <c r="I21" s="53"/>
      <c r="J21" s="160"/>
      <c r="K21" s="65"/>
      <c r="L21" s="49"/>
      <c r="M21" s="286"/>
      <c r="N21" s="52"/>
      <c r="O21" s="54">
        <v>4538</v>
      </c>
      <c r="P21" s="286">
        <v>48</v>
      </c>
      <c r="Q21" s="52">
        <v>33</v>
      </c>
      <c r="R21" s="23">
        <f t="shared" si="13"/>
        <v>393</v>
      </c>
      <c r="S21" s="24">
        <f t="shared" si="13"/>
        <v>278</v>
      </c>
      <c r="T21" s="62"/>
      <c r="U21" s="62"/>
      <c r="V21" s="62"/>
      <c r="W21" s="114">
        <f t="shared" ca="1" si="6"/>
        <v>160563</v>
      </c>
      <c r="X21" s="115">
        <f ca="1">IFERROR(('Main Tab'!$D$10-W21)/'Main Tab'!$D$10,1)</f>
        <v>9.5969776136210078E-2</v>
      </c>
      <c r="Y21" s="110"/>
      <c r="Z21" s="65">
        <v>4</v>
      </c>
      <c r="AA21" s="49"/>
      <c r="AB21" s="49"/>
      <c r="AC21" s="286"/>
      <c r="AD21" s="104"/>
      <c r="AE21" s="106"/>
      <c r="AF21" s="108"/>
      <c r="AI21" s="83">
        <f t="shared" ca="1" si="15"/>
        <v>43574.583333333314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48</v>
      </c>
      <c r="AQ21" s="81">
        <f t="shared" si="0"/>
        <v>33</v>
      </c>
      <c r="AR21" s="81">
        <f t="shared" si="1"/>
        <v>4538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220</v>
      </c>
      <c r="AX21" s="81">
        <f t="shared" si="3"/>
        <v>201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963</v>
      </c>
      <c r="BC21" s="81">
        <f t="shared" si="5"/>
        <v>201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43574.624999999978</v>
      </c>
      <c r="C22" s="49"/>
      <c r="D22" s="286">
        <v>960</v>
      </c>
      <c r="E22" s="51">
        <v>44</v>
      </c>
      <c r="F22" s="286">
        <v>1.8</v>
      </c>
      <c r="G22" s="51">
        <v>217</v>
      </c>
      <c r="H22" s="52">
        <v>201</v>
      </c>
      <c r="I22" s="53"/>
      <c r="J22" s="160"/>
      <c r="K22" s="65"/>
      <c r="L22" s="49"/>
      <c r="M22" s="286"/>
      <c r="N22" s="52"/>
      <c r="O22" s="54">
        <v>4471</v>
      </c>
      <c r="P22" s="286">
        <v>47</v>
      </c>
      <c r="Q22" s="52">
        <v>31</v>
      </c>
      <c r="R22" s="23">
        <f t="shared" si="13"/>
        <v>440</v>
      </c>
      <c r="S22" s="24">
        <f t="shared" si="13"/>
        <v>309</v>
      </c>
      <c r="T22" s="62"/>
      <c r="U22" s="62"/>
      <c r="V22" s="62"/>
      <c r="W22" s="114">
        <f t="shared" ca="1" si="6"/>
        <v>160532</v>
      </c>
      <c r="X22" s="115">
        <f ca="1">IFERROR(('Main Tab'!$D$10-W22)/'Main Tab'!$D$10,1)</f>
        <v>9.6144317823521466E-2</v>
      </c>
      <c r="Y22" s="110"/>
      <c r="Z22" s="65">
        <v>4</v>
      </c>
      <c r="AA22" s="49"/>
      <c r="AB22" s="49"/>
      <c r="AC22" s="286"/>
      <c r="AD22" s="104"/>
      <c r="AE22" s="106"/>
      <c r="AF22" s="108"/>
      <c r="AI22" s="83">
        <f t="shared" ca="1" si="15"/>
        <v>43574.624999999978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47</v>
      </c>
      <c r="AQ22" s="81">
        <f t="shared" si="0"/>
        <v>31</v>
      </c>
      <c r="AR22" s="81">
        <f t="shared" si="1"/>
        <v>4471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217</v>
      </c>
      <c r="AX22" s="81">
        <f t="shared" si="3"/>
        <v>201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960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43574.666666666642</v>
      </c>
      <c r="C23" s="49"/>
      <c r="D23" s="286">
        <v>959</v>
      </c>
      <c r="E23" s="51">
        <v>44</v>
      </c>
      <c r="F23" s="286">
        <v>1.8</v>
      </c>
      <c r="G23" s="51">
        <v>237</v>
      </c>
      <c r="H23" s="52">
        <v>203</v>
      </c>
      <c r="I23" s="53"/>
      <c r="J23" s="160"/>
      <c r="K23" s="65"/>
      <c r="L23" s="49"/>
      <c r="M23" s="286"/>
      <c r="N23" s="52"/>
      <c r="O23" s="54">
        <v>4568</v>
      </c>
      <c r="P23" s="286">
        <v>50</v>
      </c>
      <c r="Q23" s="52">
        <v>35</v>
      </c>
      <c r="R23" s="23">
        <f t="shared" si="13"/>
        <v>490</v>
      </c>
      <c r="S23" s="24">
        <f t="shared" si="13"/>
        <v>344</v>
      </c>
      <c r="T23" s="62"/>
      <c r="U23" s="62"/>
      <c r="V23" s="62"/>
      <c r="W23" s="114">
        <f t="shared" ca="1" si="6"/>
        <v>160497</v>
      </c>
      <c r="X23" s="115">
        <f ca="1">IFERROR(('Main Tab'!$D$10-W23)/'Main Tab'!$D$10,1)</f>
        <v>9.6341381018873018E-2</v>
      </c>
      <c r="Y23" s="110"/>
      <c r="Z23" s="65">
        <v>4</v>
      </c>
      <c r="AA23" s="49"/>
      <c r="AB23" s="49"/>
      <c r="AC23" s="286"/>
      <c r="AD23" s="104"/>
      <c r="AE23" s="106"/>
      <c r="AF23" s="108"/>
      <c r="AI23" s="83">
        <f t="shared" ca="1" si="15"/>
        <v>43574.666666666642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50</v>
      </c>
      <c r="AQ23" s="81">
        <f t="shared" si="0"/>
        <v>35</v>
      </c>
      <c r="AR23" s="81">
        <f t="shared" si="1"/>
        <v>4568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237</v>
      </c>
      <c r="AX23" s="81">
        <f t="shared" si="3"/>
        <v>203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959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43574.708333333307</v>
      </c>
      <c r="C24" s="49"/>
      <c r="D24" s="286">
        <v>951</v>
      </c>
      <c r="E24" s="51">
        <v>44</v>
      </c>
      <c r="F24" s="286">
        <v>1.8</v>
      </c>
      <c r="G24" s="51">
        <v>227</v>
      </c>
      <c r="H24" s="52">
        <v>203</v>
      </c>
      <c r="I24" s="53"/>
      <c r="J24" s="160"/>
      <c r="K24" s="65"/>
      <c r="L24" s="49"/>
      <c r="M24" s="286"/>
      <c r="N24" s="52"/>
      <c r="O24" s="54">
        <v>4577</v>
      </c>
      <c r="P24" s="286">
        <v>48</v>
      </c>
      <c r="Q24" s="52">
        <v>32</v>
      </c>
      <c r="R24" s="23">
        <f t="shared" si="13"/>
        <v>538</v>
      </c>
      <c r="S24" s="24">
        <f t="shared" si="13"/>
        <v>376</v>
      </c>
      <c r="T24" s="62"/>
      <c r="U24" s="62"/>
      <c r="V24" s="62"/>
      <c r="W24" s="114">
        <f t="shared" ca="1" si="6"/>
        <v>160465</v>
      </c>
      <c r="X24" s="115">
        <f ca="1">IFERROR(('Main Tab'!$D$10-W24)/'Main Tab'!$D$10,1)</f>
        <v>9.6521553083194447E-2</v>
      </c>
      <c r="Y24" s="110"/>
      <c r="Z24" s="65">
        <v>4</v>
      </c>
      <c r="AA24" s="49"/>
      <c r="AB24" s="49"/>
      <c r="AC24" s="286"/>
      <c r="AD24" s="104"/>
      <c r="AE24" s="106"/>
      <c r="AF24" s="108"/>
      <c r="AI24" s="83">
        <f t="shared" ca="1" si="15"/>
        <v>43574.708333333307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48</v>
      </c>
      <c r="AQ24" s="81">
        <f t="shared" si="0"/>
        <v>32</v>
      </c>
      <c r="AR24" s="81">
        <f t="shared" si="1"/>
        <v>4577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227</v>
      </c>
      <c r="AX24" s="81">
        <f t="shared" si="3"/>
        <v>203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951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43574.749999999971</v>
      </c>
      <c r="C25" s="49"/>
      <c r="D25" s="286">
        <v>954</v>
      </c>
      <c r="E25" s="51">
        <v>44</v>
      </c>
      <c r="F25" s="286">
        <v>1.8</v>
      </c>
      <c r="G25" s="51">
        <v>230</v>
      </c>
      <c r="H25" s="52">
        <v>203</v>
      </c>
      <c r="I25" s="53"/>
      <c r="J25" s="160"/>
      <c r="K25" s="65"/>
      <c r="L25" s="49"/>
      <c r="M25" s="286"/>
      <c r="N25" s="52"/>
      <c r="O25" s="54">
        <v>4587</v>
      </c>
      <c r="P25" s="286">
        <v>44</v>
      </c>
      <c r="Q25" s="52">
        <v>34</v>
      </c>
      <c r="R25" s="23">
        <f t="shared" si="13"/>
        <v>582</v>
      </c>
      <c r="S25" s="24">
        <f t="shared" si="13"/>
        <v>410</v>
      </c>
      <c r="T25" s="62"/>
      <c r="U25" s="62"/>
      <c r="V25" s="62"/>
      <c r="W25" s="114">
        <f t="shared" ca="1" si="6"/>
        <v>160431</v>
      </c>
      <c r="X25" s="115">
        <f ca="1">IFERROR(('Main Tab'!$D$10-W25)/'Main Tab'!$D$10,1)</f>
        <v>9.6712985901535972E-2</v>
      </c>
      <c r="Y25" s="110"/>
      <c r="Z25" s="65">
        <v>4</v>
      </c>
      <c r="AA25" s="49"/>
      <c r="AB25" s="49"/>
      <c r="AC25" s="286"/>
      <c r="AD25" s="104"/>
      <c r="AE25" s="106"/>
      <c r="AF25" s="108"/>
      <c r="AI25" s="83">
        <f t="shared" ca="1" si="15"/>
        <v>43574.749999999971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44</v>
      </c>
      <c r="AQ25" s="81">
        <f t="shared" si="0"/>
        <v>34</v>
      </c>
      <c r="AR25" s="81">
        <f t="shared" si="1"/>
        <v>4587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230</v>
      </c>
      <c r="AX25" s="81">
        <f t="shared" si="3"/>
        <v>203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954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43574.791666666635</v>
      </c>
      <c r="C26" s="49"/>
      <c r="D26" s="286">
        <v>967</v>
      </c>
      <c r="E26" s="51">
        <v>44</v>
      </c>
      <c r="F26" s="286">
        <v>1.8</v>
      </c>
      <c r="G26" s="51">
        <v>207</v>
      </c>
      <c r="H26" s="52">
        <v>203</v>
      </c>
      <c r="I26" s="53"/>
      <c r="J26" s="160"/>
      <c r="K26" s="65"/>
      <c r="L26" s="49"/>
      <c r="M26" s="286"/>
      <c r="N26" s="52"/>
      <c r="O26" s="54">
        <v>4256</v>
      </c>
      <c r="P26" s="286">
        <v>42</v>
      </c>
      <c r="Q26" s="52">
        <v>32</v>
      </c>
      <c r="R26" s="23">
        <f t="shared" si="13"/>
        <v>624</v>
      </c>
      <c r="S26" s="24">
        <f t="shared" si="13"/>
        <v>442</v>
      </c>
      <c r="T26" s="62"/>
      <c r="U26" s="62"/>
      <c r="V26" s="62"/>
      <c r="W26" s="114">
        <f t="shared" ca="1" si="6"/>
        <v>160399</v>
      </c>
      <c r="X26" s="115">
        <f ca="1">IFERROR(('Main Tab'!$D$10-W26)/'Main Tab'!$D$10,1)</f>
        <v>9.6893157965857388E-2</v>
      </c>
      <c r="Y26" s="110"/>
      <c r="Z26" s="65">
        <v>4</v>
      </c>
      <c r="AA26" s="49">
        <v>7939801</v>
      </c>
      <c r="AB26" s="49" t="s">
        <v>170</v>
      </c>
      <c r="AC26" s="286">
        <v>190.49</v>
      </c>
      <c r="AD26" s="104" t="s">
        <v>172</v>
      </c>
      <c r="AE26" s="106">
        <v>46.6</v>
      </c>
      <c r="AF26" s="108">
        <v>1E-3</v>
      </c>
      <c r="AI26" s="83">
        <f t="shared" ca="1" si="15"/>
        <v>43574.791666666635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42</v>
      </c>
      <c r="AQ26" s="81">
        <f t="shared" si="0"/>
        <v>32</v>
      </c>
      <c r="AR26" s="81">
        <f t="shared" si="1"/>
        <v>4256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207</v>
      </c>
      <c r="AX26" s="81">
        <f t="shared" si="3"/>
        <v>203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967</v>
      </c>
      <c r="BC26" s="81">
        <f t="shared" si="5"/>
        <v>203</v>
      </c>
      <c r="BD26" s="81">
        <f t="shared" si="10"/>
        <v>1E-3</v>
      </c>
      <c r="BE26" s="81">
        <f t="shared" si="11"/>
        <v>46.6</v>
      </c>
      <c r="BF26" s="84" t="str">
        <f t="shared" si="12"/>
        <v>Ticket No: 7939801 190.49 bbls sold</v>
      </c>
    </row>
    <row r="27" spans="2:58" x14ac:dyDescent="0.25">
      <c r="B27" s="47">
        <f t="shared" ca="1" si="14"/>
        <v>43574.833333333299</v>
      </c>
      <c r="C27" s="49"/>
      <c r="D27" s="286">
        <v>960</v>
      </c>
      <c r="E27" s="51">
        <v>44</v>
      </c>
      <c r="F27" s="286">
        <v>1.8</v>
      </c>
      <c r="G27" s="51">
        <v>202</v>
      </c>
      <c r="H27" s="52">
        <v>203</v>
      </c>
      <c r="I27" s="53"/>
      <c r="J27" s="160"/>
      <c r="K27" s="65"/>
      <c r="L27" s="49"/>
      <c r="M27" s="286"/>
      <c r="N27" s="52"/>
      <c r="O27" s="54">
        <v>4196</v>
      </c>
      <c r="P27" s="286">
        <v>44</v>
      </c>
      <c r="Q27" s="52">
        <v>34</v>
      </c>
      <c r="R27" s="23">
        <f t="shared" si="13"/>
        <v>668</v>
      </c>
      <c r="S27" s="24">
        <f t="shared" si="13"/>
        <v>476</v>
      </c>
      <c r="T27" s="62"/>
      <c r="U27" s="62"/>
      <c r="V27" s="62"/>
      <c r="W27" s="114">
        <f t="shared" ca="1" si="6"/>
        <v>160365</v>
      </c>
      <c r="X27" s="115">
        <f ca="1">IFERROR(('Main Tab'!$D$10-W27)/'Main Tab'!$D$10,1)</f>
        <v>9.7084590784198913E-2</v>
      </c>
      <c r="Y27" s="110"/>
      <c r="Z27" s="65">
        <v>4</v>
      </c>
      <c r="AA27" s="49"/>
      <c r="AB27" s="49"/>
      <c r="AC27" s="286"/>
      <c r="AD27" s="104"/>
      <c r="AE27" s="106"/>
      <c r="AF27" s="108"/>
      <c r="AI27" s="83">
        <f t="shared" ca="1" si="15"/>
        <v>43574.833333333299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44</v>
      </c>
      <c r="AQ27" s="81">
        <f t="shared" si="0"/>
        <v>34</v>
      </c>
      <c r="AR27" s="81">
        <f t="shared" si="1"/>
        <v>4196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202</v>
      </c>
      <c r="AX27" s="81">
        <f t="shared" si="3"/>
        <v>203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960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43574.874999999964</v>
      </c>
      <c r="C28" s="49"/>
      <c r="D28" s="286">
        <v>956</v>
      </c>
      <c r="E28" s="51">
        <v>44</v>
      </c>
      <c r="F28" s="286">
        <v>1.8</v>
      </c>
      <c r="G28" s="51">
        <v>218</v>
      </c>
      <c r="H28" s="52">
        <v>201</v>
      </c>
      <c r="I28" s="53"/>
      <c r="J28" s="160"/>
      <c r="K28" s="65"/>
      <c r="L28" s="49"/>
      <c r="M28" s="286"/>
      <c r="N28" s="52"/>
      <c r="O28" s="54">
        <v>4451</v>
      </c>
      <c r="P28" s="286">
        <v>42</v>
      </c>
      <c r="Q28" s="52">
        <v>35</v>
      </c>
      <c r="R28" s="23">
        <f t="shared" si="13"/>
        <v>710</v>
      </c>
      <c r="S28" s="24">
        <f t="shared" si="13"/>
        <v>511</v>
      </c>
      <c r="T28" s="62"/>
      <c r="U28" s="62"/>
      <c r="V28" s="62"/>
      <c r="W28" s="114">
        <f t="shared" ca="1" si="6"/>
        <v>160330</v>
      </c>
      <c r="X28" s="115">
        <f ca="1">IFERROR(('Main Tab'!$D$10-W28)/'Main Tab'!$D$10,1)</f>
        <v>9.7281653979550464E-2</v>
      </c>
      <c r="Y28" s="110"/>
      <c r="Z28" s="65">
        <v>4</v>
      </c>
      <c r="AA28" s="49"/>
      <c r="AB28" s="49"/>
      <c r="AC28" s="286"/>
      <c r="AD28" s="104"/>
      <c r="AE28" s="106"/>
      <c r="AF28" s="108"/>
      <c r="AI28" s="83">
        <f t="shared" ca="1" si="15"/>
        <v>43574.874999999964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42</v>
      </c>
      <c r="AQ28" s="81">
        <f t="shared" si="0"/>
        <v>35</v>
      </c>
      <c r="AR28" s="81">
        <f t="shared" si="1"/>
        <v>4451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218</v>
      </c>
      <c r="AX28" s="81">
        <f t="shared" si="3"/>
        <v>201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956</v>
      </c>
      <c r="BC28" s="81">
        <f t="shared" si="5"/>
        <v>201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43574.916666666628</v>
      </c>
      <c r="C29" s="49"/>
      <c r="D29" s="286">
        <v>954</v>
      </c>
      <c r="E29" s="51">
        <v>44</v>
      </c>
      <c r="F29" s="286">
        <v>1.8</v>
      </c>
      <c r="G29" s="51">
        <v>210</v>
      </c>
      <c r="H29" s="52">
        <v>201</v>
      </c>
      <c r="I29" s="53"/>
      <c r="J29" s="160"/>
      <c r="K29" s="65"/>
      <c r="L29" s="49"/>
      <c r="M29" s="286"/>
      <c r="N29" s="52"/>
      <c r="O29" s="54">
        <v>4390</v>
      </c>
      <c r="P29" s="286">
        <v>48</v>
      </c>
      <c r="Q29" s="52">
        <v>36</v>
      </c>
      <c r="R29" s="23">
        <f t="shared" si="13"/>
        <v>758</v>
      </c>
      <c r="S29" s="24">
        <f t="shared" si="13"/>
        <v>547</v>
      </c>
      <c r="T29" s="62"/>
      <c r="U29" s="62"/>
      <c r="V29" s="62"/>
      <c r="W29" s="114">
        <f t="shared" ca="1" si="6"/>
        <v>160294</v>
      </c>
      <c r="X29" s="115">
        <f ca="1">IFERROR(('Main Tab'!$D$10-W29)/'Main Tab'!$D$10,1)</f>
        <v>9.7484347551912071E-2</v>
      </c>
      <c r="Y29" s="110"/>
      <c r="Z29" s="65">
        <v>4</v>
      </c>
      <c r="AA29" s="49"/>
      <c r="AB29" s="49"/>
      <c r="AC29" s="286"/>
      <c r="AD29" s="104"/>
      <c r="AE29" s="106"/>
      <c r="AF29" s="108"/>
      <c r="AI29" s="83">
        <f t="shared" ca="1" si="15"/>
        <v>43574.916666666628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48</v>
      </c>
      <c r="AQ29" s="81">
        <f t="shared" si="0"/>
        <v>36</v>
      </c>
      <c r="AR29" s="81">
        <f t="shared" si="1"/>
        <v>4390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210</v>
      </c>
      <c r="AX29" s="81">
        <f t="shared" si="3"/>
        <v>201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954</v>
      </c>
      <c r="BC29" s="81">
        <f t="shared" si="5"/>
        <v>201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43574.958333333292</v>
      </c>
      <c r="C30" s="49"/>
      <c r="D30" s="286">
        <v>952</v>
      </c>
      <c r="E30" s="51">
        <v>44</v>
      </c>
      <c r="F30" s="286">
        <v>1.8</v>
      </c>
      <c r="G30" s="51">
        <v>218</v>
      </c>
      <c r="H30" s="52">
        <v>201</v>
      </c>
      <c r="I30" s="53"/>
      <c r="J30" s="160"/>
      <c r="K30" s="65"/>
      <c r="L30" s="49"/>
      <c r="M30" s="286"/>
      <c r="N30" s="52"/>
      <c r="O30" s="54">
        <v>4458</v>
      </c>
      <c r="P30" s="286">
        <v>47</v>
      </c>
      <c r="Q30" s="52">
        <v>32</v>
      </c>
      <c r="R30" s="23">
        <f t="shared" si="13"/>
        <v>805</v>
      </c>
      <c r="S30" s="24">
        <f t="shared" si="13"/>
        <v>579</v>
      </c>
      <c r="T30" s="62"/>
      <c r="U30" s="62"/>
      <c r="V30" s="62"/>
      <c r="W30" s="114">
        <f t="shared" ca="1" si="6"/>
        <v>160262</v>
      </c>
      <c r="X30" s="115">
        <f ca="1">IFERROR(('Main Tab'!$D$10-W30)/'Main Tab'!$D$10,1)</f>
        <v>9.76645196162335E-2</v>
      </c>
      <c r="Y30" s="110"/>
      <c r="Z30" s="65">
        <v>4</v>
      </c>
      <c r="AA30" s="49"/>
      <c r="AB30" s="49"/>
      <c r="AC30" s="286"/>
      <c r="AD30" s="104"/>
      <c r="AE30" s="106"/>
      <c r="AF30" s="108"/>
      <c r="AI30" s="83">
        <f t="shared" ca="1" si="15"/>
        <v>43574.958333333292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47</v>
      </c>
      <c r="AQ30" s="81">
        <f t="shared" si="0"/>
        <v>32</v>
      </c>
      <c r="AR30" s="81">
        <f t="shared" si="1"/>
        <v>4458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218</v>
      </c>
      <c r="AX30" s="81">
        <f t="shared" si="3"/>
        <v>201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952</v>
      </c>
      <c r="BC30" s="81">
        <f t="shared" si="5"/>
        <v>201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43574.999999999956</v>
      </c>
      <c r="C31" s="49"/>
      <c r="D31" s="286">
        <v>948</v>
      </c>
      <c r="E31" s="51">
        <v>44</v>
      </c>
      <c r="F31" s="286">
        <v>1.8</v>
      </c>
      <c r="G31" s="51">
        <v>216</v>
      </c>
      <c r="H31" s="52">
        <v>201</v>
      </c>
      <c r="I31" s="53"/>
      <c r="J31" s="160"/>
      <c r="K31" s="65"/>
      <c r="L31" s="49"/>
      <c r="M31" s="286"/>
      <c r="N31" s="52"/>
      <c r="O31" s="54">
        <v>4426</v>
      </c>
      <c r="P31" s="286">
        <v>46</v>
      </c>
      <c r="Q31" s="52">
        <v>32</v>
      </c>
      <c r="R31" s="23">
        <f t="shared" si="13"/>
        <v>851</v>
      </c>
      <c r="S31" s="24">
        <f t="shared" si="13"/>
        <v>611</v>
      </c>
      <c r="T31" s="62"/>
      <c r="U31" s="62"/>
      <c r="V31" s="62"/>
      <c r="W31" s="114">
        <f t="shared" ca="1" si="6"/>
        <v>160230</v>
      </c>
      <c r="X31" s="115">
        <f ca="1">IFERROR(('Main Tab'!$D$10-W31)/'Main Tab'!$D$10,1)</f>
        <v>9.7844691680554929E-2</v>
      </c>
      <c r="Y31" s="110"/>
      <c r="Z31" s="65">
        <v>4</v>
      </c>
      <c r="AA31" s="49"/>
      <c r="AB31" s="49"/>
      <c r="AC31" s="286"/>
      <c r="AD31" s="104"/>
      <c r="AE31" s="106"/>
      <c r="AF31" s="108"/>
      <c r="AI31" s="83">
        <f t="shared" ca="1" si="15"/>
        <v>43574.999999999956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46</v>
      </c>
      <c r="AQ31" s="81">
        <f t="shared" si="0"/>
        <v>32</v>
      </c>
      <c r="AR31" s="81">
        <f t="shared" si="1"/>
        <v>4426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216</v>
      </c>
      <c r="AX31" s="81">
        <f t="shared" si="3"/>
        <v>201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948</v>
      </c>
      <c r="BC31" s="81">
        <f t="shared" si="5"/>
        <v>201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43575.041666666621</v>
      </c>
      <c r="C32" s="49"/>
      <c r="D32" s="286">
        <v>948</v>
      </c>
      <c r="E32" s="51">
        <v>44</v>
      </c>
      <c r="F32" s="286">
        <v>1.8</v>
      </c>
      <c r="G32" s="51">
        <v>215</v>
      </c>
      <c r="H32" s="52">
        <v>202</v>
      </c>
      <c r="I32" s="53"/>
      <c r="J32" s="160"/>
      <c r="K32" s="65"/>
      <c r="L32" s="49"/>
      <c r="M32" s="286"/>
      <c r="N32" s="52"/>
      <c r="O32" s="54">
        <v>4432</v>
      </c>
      <c r="P32" s="286">
        <v>44</v>
      </c>
      <c r="Q32" s="52">
        <v>33</v>
      </c>
      <c r="R32" s="23">
        <f t="shared" ref="R32:S37" si="16">P32+R31</f>
        <v>895</v>
      </c>
      <c r="S32" s="24">
        <f t="shared" si="16"/>
        <v>644</v>
      </c>
      <c r="T32" s="62"/>
      <c r="U32" s="62"/>
      <c r="V32" s="62"/>
      <c r="W32" s="114">
        <f t="shared" ca="1" si="6"/>
        <v>160197</v>
      </c>
      <c r="X32" s="115">
        <f ca="1">IFERROR(('Main Tab'!$D$10-W32)/'Main Tab'!$D$10,1)</f>
        <v>9.80304941218864E-2</v>
      </c>
      <c r="Y32" s="110"/>
      <c r="Z32" s="65">
        <v>4</v>
      </c>
      <c r="AA32" s="49"/>
      <c r="AB32" s="49"/>
      <c r="AC32" s="286"/>
      <c r="AD32" s="104"/>
      <c r="AE32" s="106"/>
      <c r="AF32" s="108"/>
      <c r="AI32" s="83">
        <f t="shared" ca="1" si="15"/>
        <v>43575.041666666621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44</v>
      </c>
      <c r="AQ32" s="81">
        <f t="shared" si="0"/>
        <v>33</v>
      </c>
      <c r="AR32" s="81">
        <f t="shared" si="1"/>
        <v>4432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215</v>
      </c>
      <c r="AX32" s="81">
        <f t="shared" si="3"/>
        <v>202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948</v>
      </c>
      <c r="BC32" s="81">
        <f t="shared" si="5"/>
        <v>202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43575.083333333285</v>
      </c>
      <c r="C33" s="49"/>
      <c r="D33" s="286">
        <v>948</v>
      </c>
      <c r="E33" s="51">
        <v>44</v>
      </c>
      <c r="F33" s="286">
        <v>1.8</v>
      </c>
      <c r="G33" s="51">
        <v>220</v>
      </c>
      <c r="H33" s="52">
        <v>202</v>
      </c>
      <c r="I33" s="53"/>
      <c r="J33" s="160"/>
      <c r="K33" s="65"/>
      <c r="L33" s="49"/>
      <c r="M33" s="286"/>
      <c r="N33" s="52"/>
      <c r="O33" s="54">
        <v>4463</v>
      </c>
      <c r="P33" s="286">
        <v>47</v>
      </c>
      <c r="Q33" s="52">
        <v>34</v>
      </c>
      <c r="R33" s="23">
        <f t="shared" si="16"/>
        <v>942</v>
      </c>
      <c r="S33" s="24">
        <f t="shared" si="16"/>
        <v>678</v>
      </c>
      <c r="T33" s="62"/>
      <c r="U33" s="62"/>
      <c r="V33" s="62"/>
      <c r="W33" s="114">
        <f t="shared" ca="1" si="6"/>
        <v>160163</v>
      </c>
      <c r="X33" s="115">
        <f ca="1">IFERROR(('Main Tab'!$D$10-W33)/'Main Tab'!$D$10,1)</f>
        <v>9.8221926940227924E-2</v>
      </c>
      <c r="Y33" s="110"/>
      <c r="Z33" s="65">
        <v>4</v>
      </c>
      <c r="AA33" s="49"/>
      <c r="AB33" s="49"/>
      <c r="AC33" s="286"/>
      <c r="AD33" s="104"/>
      <c r="AE33" s="106"/>
      <c r="AF33" s="108"/>
      <c r="AI33" s="83">
        <f t="shared" ca="1" si="15"/>
        <v>43575.083333333285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47</v>
      </c>
      <c r="AQ33" s="81">
        <f t="shared" si="0"/>
        <v>34</v>
      </c>
      <c r="AR33" s="81">
        <f t="shared" si="1"/>
        <v>4463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220</v>
      </c>
      <c r="AX33" s="81">
        <f t="shared" si="3"/>
        <v>202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948</v>
      </c>
      <c r="BC33" s="81">
        <f t="shared" si="5"/>
        <v>202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43575.124999999949</v>
      </c>
      <c r="C34" s="49"/>
      <c r="D34" s="286">
        <v>950</v>
      </c>
      <c r="E34" s="51">
        <v>44</v>
      </c>
      <c r="F34" s="286">
        <v>1.8</v>
      </c>
      <c r="G34" s="51">
        <v>215</v>
      </c>
      <c r="H34" s="52">
        <v>202</v>
      </c>
      <c r="I34" s="53"/>
      <c r="J34" s="160"/>
      <c r="K34" s="65"/>
      <c r="L34" s="49"/>
      <c r="M34" s="286"/>
      <c r="N34" s="52"/>
      <c r="O34" s="54">
        <v>4451</v>
      </c>
      <c r="P34" s="286">
        <v>45</v>
      </c>
      <c r="Q34" s="52">
        <v>34</v>
      </c>
      <c r="R34" s="23">
        <f t="shared" si="16"/>
        <v>987</v>
      </c>
      <c r="S34" s="24">
        <f t="shared" si="16"/>
        <v>712</v>
      </c>
      <c r="T34" s="62"/>
      <c r="U34" s="62"/>
      <c r="V34" s="62"/>
      <c r="W34" s="114">
        <f t="shared" ca="1" si="6"/>
        <v>160129</v>
      </c>
      <c r="X34" s="115">
        <f ca="1">IFERROR(('Main Tab'!$D$10-W34)/'Main Tab'!$D$10,1)</f>
        <v>9.8413359758569435E-2</v>
      </c>
      <c r="Y34" s="110" t="s">
        <v>257</v>
      </c>
      <c r="Z34" s="65">
        <v>4</v>
      </c>
      <c r="AA34" s="49"/>
      <c r="AB34" s="49"/>
      <c r="AC34" s="286"/>
      <c r="AD34" s="104"/>
      <c r="AE34" s="106"/>
      <c r="AF34" s="108"/>
      <c r="AI34" s="83">
        <f t="shared" ca="1" si="15"/>
        <v>43575.124999999949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ACC=43566</v>
      </c>
      <c r="AP34" s="81">
        <f t="shared" si="0"/>
        <v>45</v>
      </c>
      <c r="AQ34" s="81">
        <f t="shared" si="0"/>
        <v>34</v>
      </c>
      <c r="AR34" s="81">
        <f t="shared" si="1"/>
        <v>4451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215</v>
      </c>
      <c r="AX34" s="81">
        <f t="shared" si="3"/>
        <v>202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950</v>
      </c>
      <c r="BC34" s="81">
        <f t="shared" si="5"/>
        <v>202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43575.166666666613</v>
      </c>
      <c r="C35" s="49"/>
      <c r="D35" s="286">
        <v>952</v>
      </c>
      <c r="E35" s="51">
        <v>44</v>
      </c>
      <c r="F35" s="286">
        <v>1.8</v>
      </c>
      <c r="G35" s="51">
        <v>225</v>
      </c>
      <c r="H35" s="52">
        <v>202</v>
      </c>
      <c r="I35" s="53"/>
      <c r="J35" s="160"/>
      <c r="K35" s="65"/>
      <c r="L35" s="49"/>
      <c r="M35" s="286"/>
      <c r="N35" s="52"/>
      <c r="O35" s="54">
        <v>4487</v>
      </c>
      <c r="P35" s="286">
        <v>43</v>
      </c>
      <c r="Q35" s="52">
        <v>36</v>
      </c>
      <c r="R35" s="23">
        <f t="shared" si="16"/>
        <v>1030</v>
      </c>
      <c r="S35" s="24">
        <f t="shared" si="16"/>
        <v>748</v>
      </c>
      <c r="T35" s="62"/>
      <c r="U35" s="62"/>
      <c r="V35" s="62"/>
      <c r="W35" s="114">
        <f t="shared" ca="1" si="6"/>
        <v>160093</v>
      </c>
      <c r="X35" s="115">
        <f ca="1">IFERROR(('Main Tab'!$D$10-W35)/'Main Tab'!$D$10,1)</f>
        <v>9.8616053330931042E-2</v>
      </c>
      <c r="Y35" s="110" t="s">
        <v>258</v>
      </c>
      <c r="Z35" s="65">
        <v>4</v>
      </c>
      <c r="AA35" s="49">
        <v>794011</v>
      </c>
      <c r="AB35" s="49" t="s">
        <v>170</v>
      </c>
      <c r="AC35" s="286">
        <v>196.73</v>
      </c>
      <c r="AD35" s="104" t="s">
        <v>172</v>
      </c>
      <c r="AE35" s="106">
        <v>46</v>
      </c>
      <c r="AF35" s="108">
        <v>2E-3</v>
      </c>
      <c r="AI35" s="83">
        <f t="shared" ca="1" si="15"/>
        <v>43575.166666666613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OT1=5-7</v>
      </c>
      <c r="AP35" s="81">
        <f t="shared" si="0"/>
        <v>43</v>
      </c>
      <c r="AQ35" s="81">
        <f t="shared" si="0"/>
        <v>36</v>
      </c>
      <c r="AR35" s="81">
        <f t="shared" si="1"/>
        <v>4487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225</v>
      </c>
      <c r="AX35" s="81">
        <f t="shared" si="3"/>
        <v>202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952</v>
      </c>
      <c r="BC35" s="81">
        <f t="shared" si="5"/>
        <v>202</v>
      </c>
      <c r="BD35" s="81">
        <f t="shared" si="10"/>
        <v>2E-3</v>
      </c>
      <c r="BE35" s="81">
        <f t="shared" si="11"/>
        <v>46</v>
      </c>
      <c r="BF35" s="84" t="str">
        <f t="shared" si="12"/>
        <v>Ticket No: 794011 196.73 bbls sold</v>
      </c>
    </row>
    <row r="36" spans="2:58" x14ac:dyDescent="0.25">
      <c r="B36" s="47">
        <f t="shared" ca="1" si="14"/>
        <v>43575.208333333278</v>
      </c>
      <c r="C36" s="49"/>
      <c r="D36" s="286">
        <v>952</v>
      </c>
      <c r="E36" s="286">
        <v>44</v>
      </c>
      <c r="F36" s="286">
        <v>1.8</v>
      </c>
      <c r="G36" s="51">
        <v>228</v>
      </c>
      <c r="H36" s="52">
        <v>201</v>
      </c>
      <c r="I36" s="53"/>
      <c r="J36" s="160"/>
      <c r="K36" s="65"/>
      <c r="L36" s="49"/>
      <c r="M36" s="286"/>
      <c r="N36" s="52"/>
      <c r="O36" s="54">
        <v>4518</v>
      </c>
      <c r="P36" s="286">
        <v>44</v>
      </c>
      <c r="Q36" s="52">
        <v>32</v>
      </c>
      <c r="R36" s="23">
        <f t="shared" si="16"/>
        <v>1074</v>
      </c>
      <c r="S36" s="24">
        <f t="shared" si="16"/>
        <v>780</v>
      </c>
      <c r="T36" s="62"/>
      <c r="U36" s="62"/>
      <c r="V36" s="62"/>
      <c r="W36" s="114">
        <f t="shared" ca="1" si="6"/>
        <v>160061</v>
      </c>
      <c r="X36" s="115">
        <f ca="1">IFERROR(('Main Tab'!$D$10-W36)/'Main Tab'!$D$10,1)</f>
        <v>9.8796225395252471E-2</v>
      </c>
      <c r="Y36" s="110" t="s">
        <v>254</v>
      </c>
      <c r="Z36" s="65">
        <v>4</v>
      </c>
      <c r="AA36" s="49"/>
      <c r="AB36" s="49"/>
      <c r="AC36" s="286"/>
      <c r="AD36" s="104"/>
      <c r="AE36" s="106"/>
      <c r="AF36" s="108"/>
      <c r="AI36" s="83">
        <f t="shared" ca="1" si="15"/>
        <v>43575.208333333278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OT2=1-5</v>
      </c>
      <c r="AP36" s="81">
        <f t="shared" si="0"/>
        <v>44</v>
      </c>
      <c r="AQ36" s="81">
        <f t="shared" si="0"/>
        <v>32</v>
      </c>
      <c r="AR36" s="81">
        <f t="shared" si="1"/>
        <v>4518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228</v>
      </c>
      <c r="AX36" s="81">
        <f t="shared" si="3"/>
        <v>201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952</v>
      </c>
      <c r="BC36" s="81">
        <f t="shared" si="5"/>
        <v>201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43575.249999999942</v>
      </c>
      <c r="C37" s="55"/>
      <c r="D37" s="287">
        <v>950</v>
      </c>
      <c r="E37" s="57">
        <v>44</v>
      </c>
      <c r="F37" s="286">
        <v>1.8</v>
      </c>
      <c r="G37" s="57">
        <v>205</v>
      </c>
      <c r="H37" s="58">
        <v>206</v>
      </c>
      <c r="I37" s="59"/>
      <c r="J37" s="161"/>
      <c r="K37" s="66"/>
      <c r="L37" s="55"/>
      <c r="M37" s="287"/>
      <c r="N37" s="58"/>
      <c r="O37" s="60">
        <v>433</v>
      </c>
      <c r="P37" s="287">
        <v>42</v>
      </c>
      <c r="Q37" s="58">
        <v>34</v>
      </c>
      <c r="R37" s="25">
        <f t="shared" si="16"/>
        <v>1116</v>
      </c>
      <c r="S37" s="26">
        <f t="shared" si="16"/>
        <v>814</v>
      </c>
      <c r="T37" s="63"/>
      <c r="U37" s="63"/>
      <c r="V37" s="63"/>
      <c r="W37" s="116">
        <f t="shared" ca="1" si="6"/>
        <v>160027</v>
      </c>
      <c r="X37" s="117">
        <f ca="1">IFERROR(('Main Tab'!$D$10-W37)/'Main Tab'!$D$10,1)</f>
        <v>9.8987658213593982E-2</v>
      </c>
      <c r="Y37" s="111" t="s">
        <v>259</v>
      </c>
      <c r="Z37" s="65">
        <v>4</v>
      </c>
      <c r="AA37" s="55">
        <v>7939901</v>
      </c>
      <c r="AB37" s="55" t="s">
        <v>170</v>
      </c>
      <c r="AC37" s="287">
        <v>190.49</v>
      </c>
      <c r="AD37" s="105" t="s">
        <v>172</v>
      </c>
      <c r="AE37" s="107">
        <v>46.4</v>
      </c>
      <c r="AF37" s="109">
        <v>1E-3</v>
      </c>
      <c r="AI37" s="85">
        <f t="shared" ca="1" si="15"/>
        <v>43575.249999999942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PUMPED=1425</v>
      </c>
      <c r="AP37" s="86">
        <f t="shared" si="0"/>
        <v>42</v>
      </c>
      <c r="AQ37" s="86">
        <f t="shared" si="0"/>
        <v>34</v>
      </c>
      <c r="AR37" s="86">
        <f t="shared" si="1"/>
        <v>433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205</v>
      </c>
      <c r="AX37" s="86">
        <f t="shared" si="3"/>
        <v>206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950</v>
      </c>
      <c r="BC37" s="86">
        <f t="shared" si="5"/>
        <v>206</v>
      </c>
      <c r="BD37" s="86">
        <f t="shared" si="10"/>
        <v>1E-3</v>
      </c>
      <c r="BE37" s="86">
        <f t="shared" si="11"/>
        <v>46.4</v>
      </c>
      <c r="BF37" s="88" t="str">
        <f t="shared" si="12"/>
        <v>Ticket No: 7939901 190.49 bbls sold</v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88" t="s">
        <v>7</v>
      </c>
      <c r="D40" s="288" t="s">
        <v>117</v>
      </c>
      <c r="E40" s="288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90"/>
      <c r="E41" s="290"/>
      <c r="F41" s="622"/>
      <c r="G41" s="622"/>
      <c r="H41" s="623"/>
    </row>
    <row r="42" spans="2:58" x14ac:dyDescent="0.25">
      <c r="B42" s="54"/>
      <c r="C42" s="147"/>
      <c r="D42" s="286"/>
      <c r="E42" s="286"/>
      <c r="F42" s="612"/>
      <c r="G42" s="612"/>
      <c r="H42" s="613"/>
    </row>
    <row r="43" spans="2:58" x14ac:dyDescent="0.25">
      <c r="B43" s="54"/>
      <c r="C43" s="147"/>
      <c r="D43" s="286"/>
      <c r="E43" s="286"/>
      <c r="F43" s="612"/>
      <c r="G43" s="612"/>
      <c r="H43" s="613"/>
    </row>
    <row r="44" spans="2:58" x14ac:dyDescent="0.25">
      <c r="B44" s="54"/>
      <c r="C44" s="147"/>
      <c r="D44" s="286"/>
      <c r="E44" s="286"/>
      <c r="F44" s="612"/>
      <c r="G44" s="612"/>
      <c r="H44" s="613"/>
    </row>
    <row r="45" spans="2:58" x14ac:dyDescent="0.25">
      <c r="B45" s="54"/>
      <c r="C45" s="147"/>
      <c r="D45" s="286"/>
      <c r="E45" s="286"/>
      <c r="F45" s="612"/>
      <c r="G45" s="612"/>
      <c r="H45" s="613"/>
    </row>
    <row r="46" spans="2:58" x14ac:dyDescent="0.25">
      <c r="B46" s="54"/>
      <c r="C46" s="147"/>
      <c r="D46" s="286"/>
      <c r="E46" s="286"/>
      <c r="F46" s="612"/>
      <c r="G46" s="612"/>
      <c r="H46" s="613"/>
    </row>
    <row r="47" spans="2:58" x14ac:dyDescent="0.25">
      <c r="B47" s="54"/>
      <c r="C47" s="147"/>
      <c r="D47" s="286"/>
      <c r="E47" s="286"/>
      <c r="F47" s="612"/>
      <c r="G47" s="612"/>
      <c r="H47" s="613"/>
    </row>
    <row r="48" spans="2:58" x14ac:dyDescent="0.25">
      <c r="B48" s="54"/>
      <c r="C48" s="147"/>
      <c r="D48" s="286"/>
      <c r="E48" s="286"/>
      <c r="F48" s="612"/>
      <c r="G48" s="612"/>
      <c r="H48" s="613"/>
    </row>
    <row r="49" spans="2:8" x14ac:dyDescent="0.25">
      <c r="B49" s="54"/>
      <c r="C49" s="147"/>
      <c r="D49" s="286"/>
      <c r="E49" s="286"/>
      <c r="F49" s="612"/>
      <c r="G49" s="612"/>
      <c r="H49" s="613"/>
    </row>
    <row r="50" spans="2:8" x14ac:dyDescent="0.25">
      <c r="B50" s="54"/>
      <c r="C50" s="147"/>
      <c r="D50" s="286"/>
      <c r="E50" s="286"/>
      <c r="F50" s="612"/>
      <c r="G50" s="612"/>
      <c r="H50" s="613"/>
    </row>
    <row r="51" spans="2:8" x14ac:dyDescent="0.25">
      <c r="B51" s="54"/>
      <c r="C51" s="147"/>
      <c r="D51" s="286"/>
      <c r="E51" s="286"/>
      <c r="F51" s="612"/>
      <c r="G51" s="612"/>
      <c r="H51" s="613"/>
    </row>
    <row r="52" spans="2:8" x14ac:dyDescent="0.25">
      <c r="B52" s="54"/>
      <c r="C52" s="147"/>
      <c r="D52" s="286"/>
      <c r="E52" s="286"/>
      <c r="F52" s="612"/>
      <c r="G52" s="612"/>
      <c r="H52" s="613"/>
    </row>
    <row r="53" spans="2:8" x14ac:dyDescent="0.25">
      <c r="B53" s="54"/>
      <c r="C53" s="147"/>
      <c r="D53" s="286"/>
      <c r="E53" s="286"/>
      <c r="F53" s="612"/>
      <c r="G53" s="612"/>
      <c r="H53" s="613"/>
    </row>
    <row r="54" spans="2:8" x14ac:dyDescent="0.25">
      <c r="B54" s="54"/>
      <c r="C54" s="147"/>
      <c r="D54" s="286"/>
      <c r="E54" s="286"/>
      <c r="F54" s="612"/>
      <c r="G54" s="612"/>
      <c r="H54" s="613"/>
    </row>
    <row r="55" spans="2:8" x14ac:dyDescent="0.25">
      <c r="B55" s="54"/>
      <c r="C55" s="147"/>
      <c r="D55" s="286"/>
      <c r="E55" s="286"/>
      <c r="F55" s="612"/>
      <c r="G55" s="612"/>
      <c r="H55" s="613"/>
    </row>
    <row r="56" spans="2:8" x14ac:dyDescent="0.25">
      <c r="B56" s="54"/>
      <c r="C56" s="147"/>
      <c r="D56" s="286"/>
      <c r="E56" s="286"/>
      <c r="F56" s="612"/>
      <c r="G56" s="612"/>
      <c r="H56" s="613"/>
    </row>
    <row r="57" spans="2:8" x14ac:dyDescent="0.25">
      <c r="B57" s="54"/>
      <c r="C57" s="147"/>
      <c r="D57" s="286"/>
      <c r="E57" s="286"/>
      <c r="F57" s="612"/>
      <c r="G57" s="612"/>
      <c r="H57" s="613"/>
    </row>
    <row r="58" spans="2:8" x14ac:dyDescent="0.25">
      <c r="B58" s="54"/>
      <c r="C58" s="147"/>
      <c r="D58" s="286"/>
      <c r="E58" s="286"/>
      <c r="F58" s="612"/>
      <c r="G58" s="612"/>
      <c r="H58" s="613"/>
    </row>
    <row r="59" spans="2:8" x14ac:dyDescent="0.25">
      <c r="B59" s="54"/>
      <c r="C59" s="147"/>
      <c r="D59" s="286"/>
      <c r="E59" s="286"/>
      <c r="F59" s="612"/>
      <c r="G59" s="612"/>
      <c r="H59" s="613"/>
    </row>
    <row r="60" spans="2:8" x14ac:dyDescent="0.25">
      <c r="B60" s="54"/>
      <c r="C60" s="147"/>
      <c r="D60" s="286"/>
      <c r="E60" s="286"/>
      <c r="F60" s="612"/>
      <c r="G60" s="612"/>
      <c r="H60" s="613"/>
    </row>
    <row r="61" spans="2:8" x14ac:dyDescent="0.25">
      <c r="B61" s="54"/>
      <c r="C61" s="147"/>
      <c r="D61" s="286"/>
      <c r="E61" s="286"/>
      <c r="F61" s="612"/>
      <c r="G61" s="612"/>
      <c r="H61" s="613"/>
    </row>
    <row r="62" spans="2:8" x14ac:dyDescent="0.25">
      <c r="B62" s="54"/>
      <c r="C62" s="147"/>
      <c r="D62" s="286"/>
      <c r="E62" s="286"/>
      <c r="F62" s="612"/>
      <c r="G62" s="612"/>
      <c r="H62" s="613"/>
    </row>
    <row r="63" spans="2:8" x14ac:dyDescent="0.25">
      <c r="B63" s="54"/>
      <c r="C63" s="147"/>
      <c r="D63" s="286"/>
      <c r="E63" s="286"/>
      <c r="F63" s="612"/>
      <c r="G63" s="612"/>
      <c r="H63" s="613"/>
    </row>
    <row r="64" spans="2:8" x14ac:dyDescent="0.25">
      <c r="B64" s="54"/>
      <c r="C64" s="147"/>
      <c r="D64" s="286"/>
      <c r="E64" s="286"/>
      <c r="F64" s="612"/>
      <c r="G64" s="612"/>
      <c r="H64" s="613"/>
    </row>
    <row r="65" spans="2:8" x14ac:dyDescent="0.25">
      <c r="B65" s="54"/>
      <c r="C65" s="147"/>
      <c r="D65" s="286"/>
      <c r="E65" s="286"/>
      <c r="F65" s="612"/>
      <c r="G65" s="612"/>
      <c r="H65" s="613"/>
    </row>
    <row r="66" spans="2:8" x14ac:dyDescent="0.25">
      <c r="B66" s="54"/>
      <c r="C66" s="147"/>
      <c r="D66" s="286"/>
      <c r="E66" s="286"/>
      <c r="F66" s="612"/>
      <c r="G66" s="612"/>
      <c r="H66" s="613"/>
    </row>
    <row r="67" spans="2:8" x14ac:dyDescent="0.25">
      <c r="B67" s="54"/>
      <c r="C67" s="147"/>
      <c r="D67" s="286"/>
      <c r="E67" s="286"/>
      <c r="F67" s="612"/>
      <c r="G67" s="612"/>
      <c r="H67" s="613"/>
    </row>
    <row r="68" spans="2:8" x14ac:dyDescent="0.25">
      <c r="B68" s="54"/>
      <c r="C68" s="147"/>
      <c r="D68" s="286"/>
      <c r="E68" s="286"/>
      <c r="F68" s="612"/>
      <c r="G68" s="612"/>
      <c r="H68" s="613"/>
    </row>
    <row r="69" spans="2:8" x14ac:dyDescent="0.25">
      <c r="B69" s="54"/>
      <c r="C69" s="147"/>
      <c r="D69" s="286"/>
      <c r="E69" s="286"/>
      <c r="F69" s="612"/>
      <c r="G69" s="612"/>
      <c r="H69" s="613"/>
    </row>
    <row r="70" spans="2:8" x14ac:dyDescent="0.25">
      <c r="B70" s="54"/>
      <c r="C70" s="147"/>
      <c r="D70" s="286"/>
      <c r="E70" s="286"/>
      <c r="F70" s="612"/>
      <c r="G70" s="612"/>
      <c r="H70" s="613"/>
    </row>
    <row r="71" spans="2:8" x14ac:dyDescent="0.25">
      <c r="B71" s="54"/>
      <c r="C71" s="147"/>
      <c r="D71" s="286"/>
      <c r="E71" s="286"/>
      <c r="F71" s="612"/>
      <c r="G71" s="612"/>
      <c r="H71" s="613"/>
    </row>
    <row r="72" spans="2:8" x14ac:dyDescent="0.25">
      <c r="B72" s="54"/>
      <c r="C72" s="147"/>
      <c r="D72" s="286"/>
      <c r="E72" s="286"/>
      <c r="F72" s="612"/>
      <c r="G72" s="612"/>
      <c r="H72" s="613"/>
    </row>
    <row r="73" spans="2:8" x14ac:dyDescent="0.25">
      <c r="B73" s="54"/>
      <c r="C73" s="147"/>
      <c r="D73" s="286"/>
      <c r="E73" s="286"/>
      <c r="F73" s="612"/>
      <c r="G73" s="612"/>
      <c r="H73" s="613"/>
    </row>
    <row r="74" spans="2:8" x14ac:dyDescent="0.25">
      <c r="B74" s="54"/>
      <c r="C74" s="147"/>
      <c r="D74" s="286"/>
      <c r="E74" s="286"/>
      <c r="F74" s="612"/>
      <c r="G74" s="612"/>
      <c r="H74" s="613"/>
    </row>
    <row r="75" spans="2:8" x14ac:dyDescent="0.25">
      <c r="B75" s="54"/>
      <c r="C75" s="147"/>
      <c r="D75" s="286"/>
      <c r="E75" s="286"/>
      <c r="F75" s="612"/>
      <c r="G75" s="612"/>
      <c r="H75" s="613"/>
    </row>
    <row r="76" spans="2:8" x14ac:dyDescent="0.25">
      <c r="B76" s="54"/>
      <c r="C76" s="147"/>
      <c r="D76" s="286"/>
      <c r="E76" s="286"/>
      <c r="F76" s="612"/>
      <c r="G76" s="612"/>
      <c r="H76" s="613"/>
    </row>
    <row r="77" spans="2:8" x14ac:dyDescent="0.25">
      <c r="B77" s="54"/>
      <c r="C77" s="147"/>
      <c r="D77" s="286"/>
      <c r="E77" s="286"/>
      <c r="F77" s="612"/>
      <c r="G77" s="612"/>
      <c r="H77" s="613"/>
    </row>
    <row r="78" spans="2:8" x14ac:dyDescent="0.25">
      <c r="B78" s="54"/>
      <c r="C78" s="147"/>
      <c r="D78" s="286"/>
      <c r="E78" s="286"/>
      <c r="F78" s="612"/>
      <c r="G78" s="612"/>
      <c r="H78" s="613"/>
    </row>
    <row r="79" spans="2:8" x14ac:dyDescent="0.25">
      <c r="B79" s="54"/>
      <c r="C79" s="147"/>
      <c r="D79" s="286"/>
      <c r="E79" s="286"/>
      <c r="F79" s="612"/>
      <c r="G79" s="612"/>
      <c r="H79" s="613"/>
    </row>
    <row r="80" spans="2:8" x14ac:dyDescent="0.25">
      <c r="B80" s="54"/>
      <c r="C80" s="147"/>
      <c r="D80" s="286"/>
      <c r="E80" s="286"/>
      <c r="F80" s="612"/>
      <c r="G80" s="612"/>
      <c r="H80" s="613"/>
    </row>
    <row r="81" spans="2:8" x14ac:dyDescent="0.25">
      <c r="B81" s="54"/>
      <c r="C81" s="147"/>
      <c r="D81" s="286"/>
      <c r="E81" s="286"/>
      <c r="F81" s="612"/>
      <c r="G81" s="612"/>
      <c r="H81" s="613"/>
    </row>
    <row r="82" spans="2:8" x14ac:dyDescent="0.25">
      <c r="B82" s="54"/>
      <c r="C82" s="147"/>
      <c r="D82" s="286"/>
      <c r="E82" s="286"/>
      <c r="F82" s="612"/>
      <c r="G82" s="612"/>
      <c r="H82" s="613"/>
    </row>
    <row r="83" spans="2:8" x14ac:dyDescent="0.25">
      <c r="B83" s="54"/>
      <c r="C83" s="147"/>
      <c r="D83" s="286"/>
      <c r="E83" s="286"/>
      <c r="F83" s="612"/>
      <c r="G83" s="612"/>
      <c r="H83" s="613"/>
    </row>
    <row r="84" spans="2:8" x14ac:dyDescent="0.25">
      <c r="B84" s="54"/>
      <c r="C84" s="147"/>
      <c r="D84" s="286"/>
      <c r="E84" s="286"/>
      <c r="F84" s="612"/>
      <c r="G84" s="612"/>
      <c r="H84" s="613"/>
    </row>
    <row r="85" spans="2:8" x14ac:dyDescent="0.25">
      <c r="B85" s="54"/>
      <c r="C85" s="147"/>
      <c r="D85" s="286"/>
      <c r="E85" s="286"/>
      <c r="F85" s="612"/>
      <c r="G85" s="612"/>
      <c r="H85" s="613"/>
    </row>
    <row r="86" spans="2:8" x14ac:dyDescent="0.25">
      <c r="B86" s="54"/>
      <c r="C86" s="147"/>
      <c r="D86" s="286"/>
      <c r="E86" s="286"/>
      <c r="F86" s="612"/>
      <c r="G86" s="612"/>
      <c r="H86" s="613"/>
    </row>
    <row r="87" spans="2:8" x14ac:dyDescent="0.25">
      <c r="B87" s="54"/>
      <c r="C87" s="147"/>
      <c r="D87" s="286"/>
      <c r="E87" s="286"/>
      <c r="F87" s="612"/>
      <c r="G87" s="612"/>
      <c r="H87" s="613"/>
    </row>
    <row r="88" spans="2:8" x14ac:dyDescent="0.25">
      <c r="B88" s="54"/>
      <c r="C88" s="147"/>
      <c r="D88" s="286"/>
      <c r="E88" s="286"/>
      <c r="F88" s="612"/>
      <c r="G88" s="612"/>
      <c r="H88" s="613"/>
    </row>
    <row r="89" spans="2:8" x14ac:dyDescent="0.25">
      <c r="B89" s="54"/>
      <c r="C89" s="147"/>
      <c r="D89" s="286"/>
      <c r="E89" s="286"/>
      <c r="F89" s="612"/>
      <c r="G89" s="612"/>
      <c r="H89" s="613"/>
    </row>
    <row r="90" spans="2:8" x14ac:dyDescent="0.25">
      <c r="B90" s="54"/>
      <c r="C90" s="147"/>
      <c r="D90" s="286"/>
      <c r="E90" s="286"/>
      <c r="F90" s="612"/>
      <c r="G90" s="612"/>
      <c r="H90" s="613"/>
    </row>
    <row r="91" spans="2:8" x14ac:dyDescent="0.25">
      <c r="B91" s="54"/>
      <c r="C91" s="147"/>
      <c r="D91" s="286"/>
      <c r="E91" s="286"/>
      <c r="F91" s="612"/>
      <c r="G91" s="612"/>
      <c r="H91" s="613"/>
    </row>
    <row r="92" spans="2:8" x14ac:dyDescent="0.25">
      <c r="B92" s="54"/>
      <c r="C92" s="147"/>
      <c r="D92" s="286"/>
      <c r="E92" s="286"/>
      <c r="F92" s="612"/>
      <c r="G92" s="612"/>
      <c r="H92" s="613"/>
    </row>
    <row r="93" spans="2:8" x14ac:dyDescent="0.25">
      <c r="B93" s="54"/>
      <c r="C93" s="147"/>
      <c r="D93" s="286"/>
      <c r="E93" s="286"/>
      <c r="F93" s="612"/>
      <c r="G93" s="612"/>
      <c r="H93" s="613"/>
    </row>
    <row r="94" spans="2:8" x14ac:dyDescent="0.25">
      <c r="B94" s="54"/>
      <c r="C94" s="147"/>
      <c r="D94" s="286"/>
      <c r="E94" s="286"/>
      <c r="F94" s="612"/>
      <c r="G94" s="612"/>
      <c r="H94" s="613"/>
    </row>
    <row r="95" spans="2:8" x14ac:dyDescent="0.25">
      <c r="B95" s="54"/>
      <c r="C95" s="147"/>
      <c r="D95" s="286"/>
      <c r="E95" s="286"/>
      <c r="F95" s="612"/>
      <c r="G95" s="612"/>
      <c r="H95" s="613"/>
    </row>
    <row r="96" spans="2:8" x14ac:dyDescent="0.25">
      <c r="B96" s="54"/>
      <c r="C96" s="147"/>
      <c r="D96" s="286"/>
      <c r="E96" s="286"/>
      <c r="F96" s="612"/>
      <c r="G96" s="612"/>
      <c r="H96" s="613"/>
    </row>
    <row r="97" spans="2:8" x14ac:dyDescent="0.25">
      <c r="B97" s="54"/>
      <c r="C97" s="147"/>
      <c r="D97" s="286"/>
      <c r="E97" s="286"/>
      <c r="F97" s="612"/>
      <c r="G97" s="612"/>
      <c r="H97" s="613"/>
    </row>
    <row r="98" spans="2:8" x14ac:dyDescent="0.25">
      <c r="B98" s="54"/>
      <c r="C98" s="147"/>
      <c r="D98" s="286"/>
      <c r="E98" s="286"/>
      <c r="F98" s="612"/>
      <c r="G98" s="612"/>
      <c r="H98" s="613"/>
    </row>
    <row r="99" spans="2:8" x14ac:dyDescent="0.25">
      <c r="B99" s="54"/>
      <c r="C99" s="147"/>
      <c r="D99" s="286"/>
      <c r="E99" s="286"/>
      <c r="F99" s="612"/>
      <c r="G99" s="612"/>
      <c r="H99" s="613"/>
    </row>
    <row r="100" spans="2:8" ht="15.75" thickBot="1" x14ac:dyDescent="0.3">
      <c r="B100" s="60"/>
      <c r="C100" s="148"/>
      <c r="D100" s="287"/>
      <c r="E100" s="287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9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7">
    <tabColor theme="1"/>
    <pageSetUpPr fitToPage="1"/>
  </sheetPr>
  <dimension ref="B1:BF101"/>
  <sheetViews>
    <sheetView showGridLines="0" topLeftCell="N2" zoomScaleNormal="100" zoomScaleSheetLayoutView="50" workbookViewId="0">
      <selection activeCell="N13" sqref="N1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567" t="str">
        <f ca="1">"Oil Sales for "&amp;TEXT(L5,"MM-DD-YY")</f>
        <v>Oil Sales for 04-18-19</v>
      </c>
      <c r="O5" s="568"/>
      <c r="P5" s="96">
        <f>SUM(AC14:AC37)</f>
        <v>1525.18</v>
      </c>
      <c r="Q5" s="10"/>
      <c r="R5" s="610" t="str">
        <f ca="1">"Flare Total For "&amp;TEXT(L5,"MM-DD-YY")</f>
        <v>Flare Total For 04-18-19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1250</v>
      </c>
      <c r="M6" s="10"/>
      <c r="N6" s="571" t="str">
        <f ca="1">"Gas Sales for "&amp;TEXT(L5,"MM-DD-YY")</f>
        <v>Gas Sales for 04-18-19</v>
      </c>
      <c r="O6" s="572"/>
      <c r="P6" s="132">
        <v>4638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940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9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82" t="s">
        <v>3</v>
      </c>
      <c r="F11" s="282" t="s">
        <v>31</v>
      </c>
      <c r="G11" s="282" t="s">
        <v>32</v>
      </c>
      <c r="H11" s="28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2" t="s">
        <v>40</v>
      </c>
      <c r="N11" s="283" t="s">
        <v>42</v>
      </c>
      <c r="O11" s="38" t="s">
        <v>2</v>
      </c>
      <c r="P11" s="282" t="s">
        <v>6</v>
      </c>
      <c r="Q11" s="28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2" t="s">
        <v>6</v>
      </c>
      <c r="AD11" s="282" t="s">
        <v>102</v>
      </c>
      <c r="AE11" s="282" t="s">
        <v>50</v>
      </c>
      <c r="AF11" s="28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80">
        <v>967</v>
      </c>
      <c r="E14" s="51">
        <v>44</v>
      </c>
      <c r="F14" s="280">
        <v>1.8</v>
      </c>
      <c r="G14" s="51">
        <v>228</v>
      </c>
      <c r="H14" s="52">
        <v>205</v>
      </c>
      <c r="I14" s="53"/>
      <c r="J14" s="160"/>
      <c r="K14" s="65"/>
      <c r="L14" s="49"/>
      <c r="M14" s="280"/>
      <c r="N14" s="52"/>
      <c r="O14" s="54">
        <v>4538</v>
      </c>
      <c r="P14" s="280">
        <v>53</v>
      </c>
      <c r="Q14" s="52">
        <v>36</v>
      </c>
      <c r="R14" s="21">
        <f>P14</f>
        <v>53</v>
      </c>
      <c r="S14" s="22">
        <f>Q14</f>
        <v>36</v>
      </c>
      <c r="T14" s="61"/>
      <c r="U14" s="61"/>
      <c r="V14" s="61"/>
      <c r="W14" s="112">
        <f ca="1">INDEX('Daily Totals'!$1:$1048576,MATCH(L5,'Daily Totals'!B:B)-1,17)</f>
        <v>161744</v>
      </c>
      <c r="X14" s="113">
        <f ca="1">IFERROR(('Main Tab'!$D$10-W14)/'Main Tab'!$D$10,1)</f>
        <v>8.9320300887347423E-2</v>
      </c>
      <c r="Y14" s="186"/>
      <c r="Z14" s="64">
        <v>3</v>
      </c>
      <c r="AA14" s="49">
        <v>784551</v>
      </c>
      <c r="AB14" s="49" t="s">
        <v>170</v>
      </c>
      <c r="AC14" s="280">
        <v>178.02</v>
      </c>
      <c r="AD14" s="104" t="s">
        <v>171</v>
      </c>
      <c r="AE14" s="106">
        <v>46</v>
      </c>
      <c r="AF14" s="108">
        <v>2E-3</v>
      </c>
      <c r="AI14" s="83">
        <f ca="1">$L$5+B14</f>
        <v>43573.291666666664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53</v>
      </c>
      <c r="AQ14" s="81">
        <f t="shared" si="0"/>
        <v>36</v>
      </c>
      <c r="AR14" s="81">
        <f t="shared" ref="AR14:AR37" si="1">IF(O14="","",O14)</f>
        <v>4538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228</v>
      </c>
      <c r="AX14" s="81">
        <f t="shared" si="3"/>
        <v>205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967</v>
      </c>
      <c r="BC14" s="81">
        <f t="shared" ref="BC14:BC37" si="5">IF(H14="","",H14)</f>
        <v>205</v>
      </c>
      <c r="BD14" s="81">
        <f>IF(AF14="","",AF14)</f>
        <v>2E-3</v>
      </c>
      <c r="BE14" s="81">
        <f>IF(AE14="","",AE14)</f>
        <v>46</v>
      </c>
      <c r="BF14" s="84" t="str">
        <f>IF(AA14&amp;AC14="","","Ticket No: "&amp;AA14&amp;" " &amp;AC14 &amp; " bbls sold")</f>
        <v>Ticket No: 784551 178.02 bbls sold</v>
      </c>
    </row>
    <row r="15" spans="2:58" x14ac:dyDescent="0.25">
      <c r="B15" s="47">
        <f ca="1">+B14+$L$5+TIME(1,0,0)</f>
        <v>43573.333333333328</v>
      </c>
      <c r="C15" s="49"/>
      <c r="D15" s="280">
        <v>966</v>
      </c>
      <c r="E15" s="51">
        <v>44</v>
      </c>
      <c r="F15" s="280">
        <v>1.8</v>
      </c>
      <c r="G15" s="51">
        <v>241</v>
      </c>
      <c r="H15" s="52">
        <v>202</v>
      </c>
      <c r="I15" s="53"/>
      <c r="J15" s="160"/>
      <c r="K15" s="65"/>
      <c r="L15" s="49"/>
      <c r="M15" s="280"/>
      <c r="N15" s="52"/>
      <c r="O15" s="54">
        <v>4720</v>
      </c>
      <c r="P15" s="280">
        <v>57</v>
      </c>
      <c r="Q15" s="52">
        <v>38</v>
      </c>
      <c r="R15" s="23">
        <f>P15+R14</f>
        <v>110</v>
      </c>
      <c r="S15" s="24">
        <f>Q15+S14</f>
        <v>74</v>
      </c>
      <c r="T15" s="62"/>
      <c r="U15" s="62"/>
      <c r="V15" s="62"/>
      <c r="W15" s="114">
        <f t="shared" ref="W15:W37" ca="1" si="6">W14-Q15</f>
        <v>161706</v>
      </c>
      <c r="X15" s="115">
        <f ca="1">IFERROR(('Main Tab'!$D$10-W15)/'Main Tab'!$D$10,1)</f>
        <v>8.9534255213729111E-2</v>
      </c>
      <c r="Y15" s="110"/>
      <c r="Z15" s="65">
        <v>3</v>
      </c>
      <c r="AA15" s="49">
        <v>7883311</v>
      </c>
      <c r="AB15" s="49" t="s">
        <v>170</v>
      </c>
      <c r="AC15" s="280">
        <v>196.73</v>
      </c>
      <c r="AD15" s="104" t="s">
        <v>172</v>
      </c>
      <c r="AE15" s="106">
        <v>45.5</v>
      </c>
      <c r="AF15" s="108">
        <v>1E-3</v>
      </c>
      <c r="AI15" s="83">
        <f ca="1">B15</f>
        <v>43573.333333333328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57</v>
      </c>
      <c r="AQ15" s="81">
        <f t="shared" si="0"/>
        <v>38</v>
      </c>
      <c r="AR15" s="81">
        <f t="shared" si="1"/>
        <v>4720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241</v>
      </c>
      <c r="AX15" s="81">
        <f t="shared" si="3"/>
        <v>202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966</v>
      </c>
      <c r="BC15" s="81">
        <f t="shared" si="5"/>
        <v>202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7883311 196.73 bbls sold</v>
      </c>
    </row>
    <row r="16" spans="2:58" x14ac:dyDescent="0.25">
      <c r="B16" s="47">
        <f ca="1">+B15+TIME(1,0,0)</f>
        <v>43573.374999999993</v>
      </c>
      <c r="C16" s="49"/>
      <c r="D16" s="280">
        <v>970</v>
      </c>
      <c r="E16" s="51">
        <v>44</v>
      </c>
      <c r="F16" s="280">
        <v>1.8</v>
      </c>
      <c r="G16" s="51">
        <v>231</v>
      </c>
      <c r="H16" s="52">
        <v>200</v>
      </c>
      <c r="I16" s="53"/>
      <c r="J16" s="160"/>
      <c r="K16" s="65"/>
      <c r="L16" s="49"/>
      <c r="M16" s="280"/>
      <c r="N16" s="52"/>
      <c r="O16" s="54">
        <v>4588</v>
      </c>
      <c r="P16" s="280">
        <v>54</v>
      </c>
      <c r="Q16" s="52">
        <v>37</v>
      </c>
      <c r="R16" s="23">
        <f t="shared" ref="R16:S31" si="13">P16+R15</f>
        <v>164</v>
      </c>
      <c r="S16" s="24">
        <f t="shared" si="13"/>
        <v>111</v>
      </c>
      <c r="T16" s="62"/>
      <c r="U16" s="62"/>
      <c r="V16" s="62"/>
      <c r="W16" s="114">
        <f t="shared" ca="1" si="6"/>
        <v>161669</v>
      </c>
      <c r="X16" s="115">
        <f ca="1">IFERROR(('Main Tab'!$D$10-W16)/'Main Tab'!$D$10,1)</f>
        <v>8.9742579163100758E-2</v>
      </c>
      <c r="Y16" s="110"/>
      <c r="Z16" s="65">
        <v>3</v>
      </c>
      <c r="AA16" s="49">
        <v>7883501</v>
      </c>
      <c r="AB16" s="49" t="s">
        <v>170</v>
      </c>
      <c r="AC16" s="280">
        <v>196.73</v>
      </c>
      <c r="AD16" s="104" t="s">
        <v>171</v>
      </c>
      <c r="AE16" s="106">
        <v>45.5</v>
      </c>
      <c r="AF16" s="108">
        <v>1E-3</v>
      </c>
      <c r="AI16" s="83">
        <f ca="1">B16</f>
        <v>43573.374999999993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54</v>
      </c>
      <c r="AQ16" s="81">
        <f t="shared" si="0"/>
        <v>37</v>
      </c>
      <c r="AR16" s="81">
        <f t="shared" si="1"/>
        <v>4588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231</v>
      </c>
      <c r="AX16" s="81">
        <f t="shared" si="3"/>
        <v>200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970</v>
      </c>
      <c r="BC16" s="81">
        <f t="shared" si="5"/>
        <v>200</v>
      </c>
      <c r="BD16" s="81">
        <f t="shared" si="10"/>
        <v>1E-3</v>
      </c>
      <c r="BE16" s="81">
        <f t="shared" si="11"/>
        <v>45.5</v>
      </c>
      <c r="BF16" s="84" t="str">
        <f t="shared" si="12"/>
        <v>Ticket No: 7883501 196.73 bbls sold</v>
      </c>
    </row>
    <row r="17" spans="2:58" x14ac:dyDescent="0.25">
      <c r="B17" s="47">
        <f t="shared" ref="B17:B37" ca="1" si="14">+B16+TIME(1,0,0)</f>
        <v>43573.416666666657</v>
      </c>
      <c r="C17" s="49"/>
      <c r="D17" s="280">
        <v>978</v>
      </c>
      <c r="E17" s="51">
        <v>44</v>
      </c>
      <c r="F17" s="280">
        <v>1.8</v>
      </c>
      <c r="G17" s="51">
        <v>229</v>
      </c>
      <c r="H17" s="52">
        <v>200</v>
      </c>
      <c r="I17" s="53"/>
      <c r="J17" s="160"/>
      <c r="K17" s="65"/>
      <c r="L17" s="49"/>
      <c r="M17" s="280"/>
      <c r="N17" s="52"/>
      <c r="O17" s="54">
        <v>4531</v>
      </c>
      <c r="P17" s="280">
        <v>56</v>
      </c>
      <c r="Q17" s="52">
        <v>38</v>
      </c>
      <c r="R17" s="23">
        <f t="shared" si="13"/>
        <v>220</v>
      </c>
      <c r="S17" s="24">
        <f>Q17+S16</f>
        <v>149</v>
      </c>
      <c r="T17" s="62"/>
      <c r="U17" s="172"/>
      <c r="V17" s="62"/>
      <c r="W17" s="114">
        <f t="shared" ca="1" si="6"/>
        <v>161631</v>
      </c>
      <c r="X17" s="115">
        <f ca="1">IFERROR(('Main Tab'!$D$10-W17)/'Main Tab'!$D$10,1)</f>
        <v>8.995653348948246E-2</v>
      </c>
      <c r="Y17" s="110"/>
      <c r="Z17" s="65">
        <v>3</v>
      </c>
      <c r="AA17" s="49">
        <v>7916001</v>
      </c>
      <c r="AB17" s="49" t="s">
        <v>170</v>
      </c>
      <c r="AC17" s="280">
        <v>196.73</v>
      </c>
      <c r="AD17" s="104" t="s">
        <v>172</v>
      </c>
      <c r="AE17" s="106">
        <v>45.5</v>
      </c>
      <c r="AF17" s="108">
        <v>1E-3</v>
      </c>
      <c r="AI17" s="83">
        <f t="shared" ref="AI17:AI37" ca="1" si="15">B17</f>
        <v>43573.416666666657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56</v>
      </c>
      <c r="AQ17" s="81">
        <f t="shared" si="0"/>
        <v>38</v>
      </c>
      <c r="AR17" s="81">
        <f t="shared" si="1"/>
        <v>4531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229</v>
      </c>
      <c r="AX17" s="81">
        <f t="shared" si="3"/>
        <v>200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978</v>
      </c>
      <c r="BC17" s="81">
        <f t="shared" si="5"/>
        <v>200</v>
      </c>
      <c r="BD17" s="81">
        <f t="shared" si="10"/>
        <v>1E-3</v>
      </c>
      <c r="BE17" s="81">
        <f t="shared" si="11"/>
        <v>45.5</v>
      </c>
      <c r="BF17" s="84" t="str">
        <f t="shared" si="12"/>
        <v>Ticket No: 7916001 196.73 bbls sold</v>
      </c>
    </row>
    <row r="18" spans="2:58" x14ac:dyDescent="0.25">
      <c r="B18" s="47">
        <f t="shared" ca="1" si="14"/>
        <v>43573.458333333321</v>
      </c>
      <c r="C18" s="49"/>
      <c r="D18" s="280">
        <v>968</v>
      </c>
      <c r="E18" s="51">
        <v>44</v>
      </c>
      <c r="F18" s="280">
        <v>1.8</v>
      </c>
      <c r="G18" s="51">
        <v>227</v>
      </c>
      <c r="H18" s="52">
        <v>201</v>
      </c>
      <c r="I18" s="53"/>
      <c r="J18" s="160"/>
      <c r="K18" s="65"/>
      <c r="L18" s="49"/>
      <c r="M18" s="280"/>
      <c r="N18" s="52"/>
      <c r="O18" s="54">
        <v>4462</v>
      </c>
      <c r="P18" s="280">
        <v>57</v>
      </c>
      <c r="Q18" s="52">
        <v>35</v>
      </c>
      <c r="R18" s="23">
        <f t="shared" si="13"/>
        <v>277</v>
      </c>
      <c r="S18" s="24">
        <f t="shared" si="13"/>
        <v>184</v>
      </c>
      <c r="T18" s="62"/>
      <c r="U18" s="62"/>
      <c r="V18" s="62"/>
      <c r="W18" s="114">
        <f t="shared" ca="1" si="6"/>
        <v>161596</v>
      </c>
      <c r="X18" s="115">
        <f ca="1">IFERROR(('Main Tab'!$D$10-W18)/'Main Tab'!$D$10,1)</f>
        <v>9.0153596684834011E-2</v>
      </c>
      <c r="Y18" s="110"/>
      <c r="Z18" s="65">
        <v>3</v>
      </c>
      <c r="AA18" s="49">
        <v>7916301</v>
      </c>
      <c r="AB18" s="49" t="s">
        <v>170</v>
      </c>
      <c r="AC18" s="280">
        <v>188.41</v>
      </c>
      <c r="AD18" s="104" t="s">
        <v>172</v>
      </c>
      <c r="AE18" s="106">
        <v>47</v>
      </c>
      <c r="AF18" s="108">
        <v>3.0000000000000001E-3</v>
      </c>
      <c r="AI18" s="83">
        <f t="shared" ca="1" si="15"/>
        <v>43573.458333333321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57</v>
      </c>
      <c r="AQ18" s="81">
        <f t="shared" si="0"/>
        <v>35</v>
      </c>
      <c r="AR18" s="81">
        <f t="shared" si="1"/>
        <v>4462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227</v>
      </c>
      <c r="AX18" s="81">
        <f t="shared" si="3"/>
        <v>201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968</v>
      </c>
      <c r="BC18" s="81">
        <f t="shared" si="5"/>
        <v>201</v>
      </c>
      <c r="BD18" s="81">
        <f t="shared" si="10"/>
        <v>3.0000000000000001E-3</v>
      </c>
      <c r="BE18" s="81">
        <f t="shared" si="11"/>
        <v>47</v>
      </c>
      <c r="BF18" s="84" t="str">
        <f t="shared" si="12"/>
        <v>Ticket No: 7916301 188.41 bbls sold</v>
      </c>
    </row>
    <row r="19" spans="2:58" x14ac:dyDescent="0.25">
      <c r="B19" s="47">
        <f t="shared" ca="1" si="14"/>
        <v>43573.499999999985</v>
      </c>
      <c r="C19" s="49"/>
      <c r="D19" s="280">
        <v>966</v>
      </c>
      <c r="E19" s="51">
        <v>44</v>
      </c>
      <c r="F19" s="280">
        <v>1.8</v>
      </c>
      <c r="G19" s="51">
        <v>220</v>
      </c>
      <c r="H19" s="52">
        <v>200</v>
      </c>
      <c r="I19" s="53"/>
      <c r="J19" s="160"/>
      <c r="K19" s="65"/>
      <c r="L19" s="49"/>
      <c r="M19" s="280"/>
      <c r="N19" s="52"/>
      <c r="O19" s="54">
        <v>4439</v>
      </c>
      <c r="P19" s="280">
        <v>55</v>
      </c>
      <c r="Q19" s="52">
        <v>36</v>
      </c>
      <c r="R19" s="23">
        <f t="shared" si="13"/>
        <v>332</v>
      </c>
      <c r="S19" s="24">
        <f t="shared" si="13"/>
        <v>220</v>
      </c>
      <c r="T19" s="62"/>
      <c r="U19" s="62"/>
      <c r="V19" s="62"/>
      <c r="W19" s="114">
        <f t="shared" ca="1" si="6"/>
        <v>161560</v>
      </c>
      <c r="X19" s="115">
        <f ca="1">IFERROR(('Main Tab'!$D$10-W19)/'Main Tab'!$D$10,1)</f>
        <v>9.0356290257195618E-2</v>
      </c>
      <c r="Y19" s="110"/>
      <c r="Z19" s="65">
        <v>3</v>
      </c>
      <c r="AA19" s="49"/>
      <c r="AB19" s="49"/>
      <c r="AC19" s="280"/>
      <c r="AD19" s="104"/>
      <c r="AE19" s="106"/>
      <c r="AF19" s="108"/>
      <c r="AI19" s="83">
        <f t="shared" ca="1" si="15"/>
        <v>43573.499999999985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55</v>
      </c>
      <c r="AQ19" s="81">
        <f t="shared" si="0"/>
        <v>36</v>
      </c>
      <c r="AR19" s="81">
        <f t="shared" si="1"/>
        <v>4439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220</v>
      </c>
      <c r="AX19" s="81">
        <f t="shared" si="3"/>
        <v>200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966</v>
      </c>
      <c r="BC19" s="81">
        <f t="shared" si="5"/>
        <v>200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43573.54166666665</v>
      </c>
      <c r="C20" s="49"/>
      <c r="D20" s="280">
        <v>966</v>
      </c>
      <c r="E20" s="51">
        <v>44</v>
      </c>
      <c r="F20" s="280">
        <v>1.8</v>
      </c>
      <c r="G20" s="51">
        <v>219</v>
      </c>
      <c r="H20" s="52">
        <v>201</v>
      </c>
      <c r="I20" s="53"/>
      <c r="J20" s="160"/>
      <c r="K20" s="65"/>
      <c r="L20" s="49"/>
      <c r="M20" s="280"/>
      <c r="N20" s="52"/>
      <c r="O20" s="54">
        <v>4496</v>
      </c>
      <c r="P20" s="280">
        <v>56</v>
      </c>
      <c r="Q20" s="52">
        <v>37</v>
      </c>
      <c r="R20" s="23">
        <f t="shared" si="13"/>
        <v>388</v>
      </c>
      <c r="S20" s="24">
        <f t="shared" si="13"/>
        <v>257</v>
      </c>
      <c r="T20" s="62"/>
      <c r="U20" s="62"/>
      <c r="V20" s="62"/>
      <c r="W20" s="114">
        <f t="shared" ca="1" si="6"/>
        <v>161523</v>
      </c>
      <c r="X20" s="115">
        <f ca="1">IFERROR(('Main Tab'!$D$10-W20)/'Main Tab'!$D$10,1)</f>
        <v>9.0564614206567265E-2</v>
      </c>
      <c r="Y20" s="110"/>
      <c r="Z20" s="65">
        <v>3</v>
      </c>
      <c r="AA20" s="49"/>
      <c r="AB20" s="49"/>
      <c r="AC20" s="280"/>
      <c r="AD20" s="104"/>
      <c r="AE20" s="106"/>
      <c r="AF20" s="108"/>
      <c r="AI20" s="83">
        <f t="shared" ca="1" si="15"/>
        <v>43573.54166666665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56</v>
      </c>
      <c r="AQ20" s="81">
        <f t="shared" si="0"/>
        <v>37</v>
      </c>
      <c r="AR20" s="81">
        <f t="shared" si="1"/>
        <v>4496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219</v>
      </c>
      <c r="AX20" s="81">
        <f t="shared" si="3"/>
        <v>201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966</v>
      </c>
      <c r="BC20" s="81">
        <f t="shared" si="5"/>
        <v>201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43573.583333333314</v>
      </c>
      <c r="C21" s="49"/>
      <c r="D21" s="280">
        <v>964</v>
      </c>
      <c r="E21" s="51">
        <v>44</v>
      </c>
      <c r="F21" s="280">
        <v>1.8</v>
      </c>
      <c r="G21" s="51">
        <v>222</v>
      </c>
      <c r="H21" s="52">
        <v>203</v>
      </c>
      <c r="I21" s="53"/>
      <c r="J21" s="160"/>
      <c r="K21" s="65"/>
      <c r="L21" s="49"/>
      <c r="M21" s="280"/>
      <c r="N21" s="52"/>
      <c r="O21" s="54">
        <v>4555</v>
      </c>
      <c r="P21" s="280">
        <v>55</v>
      </c>
      <c r="Q21" s="52">
        <v>38</v>
      </c>
      <c r="R21" s="23">
        <f t="shared" si="13"/>
        <v>443</v>
      </c>
      <c r="S21" s="24">
        <f t="shared" si="13"/>
        <v>295</v>
      </c>
      <c r="T21" s="62"/>
      <c r="U21" s="62"/>
      <c r="V21" s="62"/>
      <c r="W21" s="114">
        <f t="shared" ca="1" si="6"/>
        <v>161485</v>
      </c>
      <c r="X21" s="115">
        <f ca="1">IFERROR(('Main Tab'!$D$10-W21)/'Main Tab'!$D$10,1)</f>
        <v>9.0778568532948967E-2</v>
      </c>
      <c r="Y21" s="110"/>
      <c r="Z21" s="65">
        <v>3</v>
      </c>
      <c r="AA21" s="49"/>
      <c r="AB21" s="49"/>
      <c r="AC21" s="280"/>
      <c r="AD21" s="104"/>
      <c r="AE21" s="106"/>
      <c r="AF21" s="108"/>
      <c r="AI21" s="83">
        <f t="shared" ca="1" si="15"/>
        <v>43573.583333333314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55</v>
      </c>
      <c r="AQ21" s="81">
        <f t="shared" si="0"/>
        <v>38</v>
      </c>
      <c r="AR21" s="81">
        <f t="shared" si="1"/>
        <v>4555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222</v>
      </c>
      <c r="AX21" s="81">
        <f t="shared" si="3"/>
        <v>203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964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43573.624999999978</v>
      </c>
      <c r="C22" s="49"/>
      <c r="D22" s="280">
        <v>966</v>
      </c>
      <c r="E22" s="51">
        <v>44</v>
      </c>
      <c r="F22" s="280">
        <v>1.8</v>
      </c>
      <c r="G22" s="51">
        <v>227</v>
      </c>
      <c r="H22" s="52">
        <v>201</v>
      </c>
      <c r="I22" s="53"/>
      <c r="J22" s="160"/>
      <c r="K22" s="65"/>
      <c r="L22" s="49"/>
      <c r="M22" s="280"/>
      <c r="N22" s="52"/>
      <c r="O22" s="54">
        <v>4503</v>
      </c>
      <c r="P22" s="280">
        <v>56</v>
      </c>
      <c r="Q22" s="52">
        <v>40</v>
      </c>
      <c r="R22" s="23">
        <f t="shared" si="13"/>
        <v>499</v>
      </c>
      <c r="S22" s="24">
        <f t="shared" si="13"/>
        <v>335</v>
      </c>
      <c r="T22" s="62"/>
      <c r="U22" s="62"/>
      <c r="V22" s="62"/>
      <c r="W22" s="114">
        <f t="shared" ca="1" si="6"/>
        <v>161445</v>
      </c>
      <c r="X22" s="115">
        <f ca="1">IFERROR(('Main Tab'!$D$10-W22)/'Main Tab'!$D$10,1)</f>
        <v>9.100378361335075E-2</v>
      </c>
      <c r="Y22" s="110"/>
      <c r="Z22" s="65">
        <v>3</v>
      </c>
      <c r="AA22" s="49"/>
      <c r="AB22" s="49"/>
      <c r="AC22" s="280"/>
      <c r="AD22" s="104"/>
      <c r="AE22" s="106"/>
      <c r="AF22" s="108"/>
      <c r="AI22" s="83">
        <f t="shared" ca="1" si="15"/>
        <v>43573.624999999978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56</v>
      </c>
      <c r="AQ22" s="81">
        <f t="shared" si="0"/>
        <v>40</v>
      </c>
      <c r="AR22" s="81">
        <f t="shared" si="1"/>
        <v>4503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227</v>
      </c>
      <c r="AX22" s="81">
        <f t="shared" si="3"/>
        <v>201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966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43573.666666666642</v>
      </c>
      <c r="C23" s="49"/>
      <c r="D23" s="280">
        <v>967</v>
      </c>
      <c r="E23" s="51">
        <v>44</v>
      </c>
      <c r="F23" s="280">
        <v>1.8</v>
      </c>
      <c r="G23" s="51">
        <v>226</v>
      </c>
      <c r="H23" s="52">
        <v>203</v>
      </c>
      <c r="I23" s="53"/>
      <c r="J23" s="160"/>
      <c r="K23" s="65"/>
      <c r="L23" s="49"/>
      <c r="M23" s="280"/>
      <c r="N23" s="52"/>
      <c r="O23" s="54">
        <v>4487</v>
      </c>
      <c r="P23" s="280">
        <v>55</v>
      </c>
      <c r="Q23" s="52">
        <v>36</v>
      </c>
      <c r="R23" s="23">
        <f t="shared" si="13"/>
        <v>554</v>
      </c>
      <c r="S23" s="24">
        <f t="shared" si="13"/>
        <v>371</v>
      </c>
      <c r="T23" s="62"/>
      <c r="U23" s="62"/>
      <c r="V23" s="62"/>
      <c r="W23" s="114">
        <f t="shared" ca="1" si="6"/>
        <v>161409</v>
      </c>
      <c r="X23" s="115">
        <f ca="1">IFERROR(('Main Tab'!$D$10-W23)/'Main Tab'!$D$10,1)</f>
        <v>9.1206477185712356E-2</v>
      </c>
      <c r="Y23" s="110"/>
      <c r="Z23" s="65">
        <v>3</v>
      </c>
      <c r="AA23" s="49"/>
      <c r="AB23" s="49"/>
      <c r="AC23" s="280"/>
      <c r="AD23" s="104"/>
      <c r="AE23" s="106"/>
      <c r="AF23" s="108"/>
      <c r="AI23" s="83">
        <f t="shared" ca="1" si="15"/>
        <v>43573.666666666642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55</v>
      </c>
      <c r="AQ23" s="81">
        <f t="shared" si="0"/>
        <v>36</v>
      </c>
      <c r="AR23" s="81">
        <f t="shared" si="1"/>
        <v>4487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226</v>
      </c>
      <c r="AX23" s="81">
        <f t="shared" si="3"/>
        <v>203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967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43573.708333333307</v>
      </c>
      <c r="C24" s="49"/>
      <c r="D24" s="280">
        <v>967</v>
      </c>
      <c r="E24" s="51">
        <v>44</v>
      </c>
      <c r="F24" s="280">
        <v>1.8</v>
      </c>
      <c r="G24" s="51">
        <v>229</v>
      </c>
      <c r="H24" s="52">
        <v>203</v>
      </c>
      <c r="I24" s="53"/>
      <c r="J24" s="160"/>
      <c r="K24" s="65"/>
      <c r="L24" s="49"/>
      <c r="M24" s="280"/>
      <c r="N24" s="52"/>
      <c r="O24" s="54">
        <v>4476</v>
      </c>
      <c r="P24" s="280">
        <v>52</v>
      </c>
      <c r="Q24" s="52">
        <v>39</v>
      </c>
      <c r="R24" s="23">
        <f t="shared" si="13"/>
        <v>606</v>
      </c>
      <c r="S24" s="24">
        <f t="shared" si="13"/>
        <v>410</v>
      </c>
      <c r="T24" s="62"/>
      <c r="U24" s="62"/>
      <c r="V24" s="62"/>
      <c r="W24" s="114">
        <f t="shared" ca="1" si="6"/>
        <v>161370</v>
      </c>
      <c r="X24" s="115">
        <f ca="1">IFERROR(('Main Tab'!$D$10-W24)/'Main Tab'!$D$10,1)</f>
        <v>9.1426061889104099E-2</v>
      </c>
      <c r="Y24" s="110"/>
      <c r="Z24" s="65">
        <v>3</v>
      </c>
      <c r="AA24" s="49"/>
      <c r="AB24" s="49"/>
      <c r="AC24" s="280"/>
      <c r="AD24" s="104"/>
      <c r="AE24" s="106"/>
      <c r="AF24" s="108"/>
      <c r="AI24" s="83">
        <f t="shared" ca="1" si="15"/>
        <v>43573.708333333307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52</v>
      </c>
      <c r="AQ24" s="81">
        <f t="shared" si="0"/>
        <v>39</v>
      </c>
      <c r="AR24" s="81">
        <f t="shared" si="1"/>
        <v>4476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229</v>
      </c>
      <c r="AX24" s="81">
        <f t="shared" si="3"/>
        <v>203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967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43573.749999999971</v>
      </c>
      <c r="C25" s="49"/>
      <c r="D25" s="280">
        <v>969</v>
      </c>
      <c r="E25" s="51">
        <v>44</v>
      </c>
      <c r="F25" s="280">
        <v>1.8</v>
      </c>
      <c r="G25" s="51">
        <v>227</v>
      </c>
      <c r="H25" s="52">
        <v>203</v>
      </c>
      <c r="I25" s="53"/>
      <c r="J25" s="160"/>
      <c r="K25" s="65"/>
      <c r="L25" s="49"/>
      <c r="M25" s="280"/>
      <c r="N25" s="52"/>
      <c r="O25" s="54">
        <v>4465</v>
      </c>
      <c r="P25" s="280">
        <v>50</v>
      </c>
      <c r="Q25" s="52">
        <v>40</v>
      </c>
      <c r="R25" s="23">
        <f t="shared" si="13"/>
        <v>656</v>
      </c>
      <c r="S25" s="24">
        <f t="shared" si="13"/>
        <v>450</v>
      </c>
      <c r="T25" s="62"/>
      <c r="U25" s="62"/>
      <c r="V25" s="62"/>
      <c r="W25" s="114">
        <f t="shared" ca="1" si="6"/>
        <v>161330</v>
      </c>
      <c r="X25" s="115">
        <f ca="1">IFERROR(('Main Tab'!$D$10-W25)/'Main Tab'!$D$10,1)</f>
        <v>9.1651276969505882E-2</v>
      </c>
      <c r="Y25" s="110"/>
      <c r="Z25" s="65">
        <v>3</v>
      </c>
      <c r="AA25" s="49"/>
      <c r="AB25" s="49"/>
      <c r="AC25" s="280"/>
      <c r="AD25" s="104"/>
      <c r="AE25" s="106"/>
      <c r="AF25" s="108"/>
      <c r="AI25" s="83">
        <f t="shared" ca="1" si="15"/>
        <v>43573.749999999971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50</v>
      </c>
      <c r="AQ25" s="81">
        <f t="shared" si="0"/>
        <v>40</v>
      </c>
      <c r="AR25" s="81">
        <f t="shared" si="1"/>
        <v>4465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227</v>
      </c>
      <c r="AX25" s="81">
        <f t="shared" si="3"/>
        <v>203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969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43573.791666666635</v>
      </c>
      <c r="C26" s="49"/>
      <c r="D26" s="280">
        <v>960</v>
      </c>
      <c r="E26" s="51">
        <v>44</v>
      </c>
      <c r="F26" s="280">
        <v>1.8</v>
      </c>
      <c r="G26" s="51">
        <v>219</v>
      </c>
      <c r="H26" s="52">
        <v>204</v>
      </c>
      <c r="I26" s="53"/>
      <c r="J26" s="160"/>
      <c r="K26" s="65"/>
      <c r="L26" s="49"/>
      <c r="M26" s="280"/>
      <c r="N26" s="52"/>
      <c r="O26" s="54">
        <v>4507</v>
      </c>
      <c r="P26" s="280">
        <v>48</v>
      </c>
      <c r="Q26" s="52">
        <v>45</v>
      </c>
      <c r="R26" s="23">
        <f t="shared" si="13"/>
        <v>704</v>
      </c>
      <c r="S26" s="24">
        <f t="shared" si="13"/>
        <v>495</v>
      </c>
      <c r="T26" s="62"/>
      <c r="U26" s="62"/>
      <c r="V26" s="62"/>
      <c r="W26" s="114">
        <f t="shared" ca="1" si="6"/>
        <v>161285</v>
      </c>
      <c r="X26" s="115">
        <f ca="1">IFERROR(('Main Tab'!$D$10-W26)/'Main Tab'!$D$10,1)</f>
        <v>9.1904643934957883E-2</v>
      </c>
      <c r="Y26" s="110"/>
      <c r="Z26" s="65">
        <v>3</v>
      </c>
      <c r="AA26" s="49"/>
      <c r="AB26" s="49"/>
      <c r="AC26" s="280"/>
      <c r="AD26" s="104"/>
      <c r="AE26" s="106"/>
      <c r="AF26" s="108"/>
      <c r="AI26" s="83">
        <f t="shared" ca="1" si="15"/>
        <v>43573.791666666635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48</v>
      </c>
      <c r="AQ26" s="81">
        <f t="shared" si="0"/>
        <v>45</v>
      </c>
      <c r="AR26" s="81">
        <f t="shared" si="1"/>
        <v>4507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219</v>
      </c>
      <c r="AX26" s="81">
        <f t="shared" si="3"/>
        <v>204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960</v>
      </c>
      <c r="BC26" s="81">
        <f t="shared" si="5"/>
        <v>204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43573.833333333299</v>
      </c>
      <c r="C27" s="49"/>
      <c r="D27" s="280">
        <v>964</v>
      </c>
      <c r="E27" s="51">
        <v>44</v>
      </c>
      <c r="F27" s="280">
        <v>1.8</v>
      </c>
      <c r="G27" s="51">
        <v>223</v>
      </c>
      <c r="H27" s="52">
        <v>204</v>
      </c>
      <c r="I27" s="53"/>
      <c r="J27" s="160"/>
      <c r="K27" s="65"/>
      <c r="L27" s="49"/>
      <c r="M27" s="280"/>
      <c r="N27" s="52"/>
      <c r="O27" s="54">
        <v>4486</v>
      </c>
      <c r="P27" s="280">
        <v>50</v>
      </c>
      <c r="Q27" s="52">
        <v>43</v>
      </c>
      <c r="R27" s="23">
        <f t="shared" si="13"/>
        <v>754</v>
      </c>
      <c r="S27" s="24">
        <f t="shared" si="13"/>
        <v>538</v>
      </c>
      <c r="T27" s="62"/>
      <c r="U27" s="62"/>
      <c r="V27" s="62"/>
      <c r="W27" s="114">
        <f t="shared" ca="1" si="6"/>
        <v>161242</v>
      </c>
      <c r="X27" s="115">
        <f ca="1">IFERROR(('Main Tab'!$D$10-W27)/'Main Tab'!$D$10,1)</f>
        <v>9.2146750146389803E-2</v>
      </c>
      <c r="Y27" s="110"/>
      <c r="Z27" s="65">
        <v>3</v>
      </c>
      <c r="AA27" s="49">
        <v>786571</v>
      </c>
      <c r="AB27" s="49" t="s">
        <v>170</v>
      </c>
      <c r="AC27" s="280">
        <v>190.34</v>
      </c>
      <c r="AD27" s="104" t="s">
        <v>172</v>
      </c>
      <c r="AE27" s="106">
        <v>47</v>
      </c>
      <c r="AF27" s="108">
        <v>1E-3</v>
      </c>
      <c r="AI27" s="83">
        <f t="shared" ca="1" si="15"/>
        <v>43573.833333333299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50</v>
      </c>
      <c r="AQ27" s="81">
        <f t="shared" si="0"/>
        <v>43</v>
      </c>
      <c r="AR27" s="81">
        <f t="shared" si="1"/>
        <v>4486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223</v>
      </c>
      <c r="AX27" s="81">
        <f t="shared" si="3"/>
        <v>204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964</v>
      </c>
      <c r="BC27" s="81">
        <f t="shared" si="5"/>
        <v>204</v>
      </c>
      <c r="BD27" s="81">
        <f t="shared" si="10"/>
        <v>1E-3</v>
      </c>
      <c r="BE27" s="81">
        <f t="shared" si="11"/>
        <v>47</v>
      </c>
      <c r="BF27" s="84" t="str">
        <f t="shared" si="12"/>
        <v>Ticket No: 786571 190.34 bbls sold</v>
      </c>
    </row>
    <row r="28" spans="2:58" x14ac:dyDescent="0.25">
      <c r="B28" s="47">
        <f t="shared" ca="1" si="14"/>
        <v>43573.874999999964</v>
      </c>
      <c r="C28" s="49"/>
      <c r="D28" s="280">
        <v>962</v>
      </c>
      <c r="E28" s="51">
        <v>44</v>
      </c>
      <c r="F28" s="280">
        <v>1.8</v>
      </c>
      <c r="G28" s="51">
        <v>236</v>
      </c>
      <c r="H28" s="52">
        <v>203</v>
      </c>
      <c r="I28" s="53"/>
      <c r="J28" s="160"/>
      <c r="K28" s="65"/>
      <c r="L28" s="49"/>
      <c r="M28" s="280"/>
      <c r="N28" s="52"/>
      <c r="O28" s="54">
        <v>4621</v>
      </c>
      <c r="P28" s="280">
        <v>53</v>
      </c>
      <c r="Q28" s="52">
        <v>38</v>
      </c>
      <c r="R28" s="23">
        <f t="shared" si="13"/>
        <v>807</v>
      </c>
      <c r="S28" s="24">
        <f t="shared" si="13"/>
        <v>576</v>
      </c>
      <c r="T28" s="62"/>
      <c r="U28" s="62"/>
      <c r="V28" s="62"/>
      <c r="W28" s="114">
        <f t="shared" ca="1" si="6"/>
        <v>161204</v>
      </c>
      <c r="X28" s="115">
        <f ca="1">IFERROR(('Main Tab'!$D$10-W28)/'Main Tab'!$D$10,1)</f>
        <v>9.236070447277149E-2</v>
      </c>
      <c r="Y28" s="110"/>
      <c r="Z28" s="65">
        <v>3</v>
      </c>
      <c r="AA28" s="49"/>
      <c r="AB28" s="49"/>
      <c r="AC28" s="280"/>
      <c r="AD28" s="104"/>
      <c r="AE28" s="106"/>
      <c r="AF28" s="108"/>
      <c r="AI28" s="83">
        <f t="shared" ca="1" si="15"/>
        <v>43573.874999999964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53</v>
      </c>
      <c r="AQ28" s="81">
        <f t="shared" si="0"/>
        <v>38</v>
      </c>
      <c r="AR28" s="81">
        <f t="shared" si="1"/>
        <v>4621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236</v>
      </c>
      <c r="AX28" s="81">
        <f t="shared" si="3"/>
        <v>203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962</v>
      </c>
      <c r="BC28" s="81">
        <f t="shared" si="5"/>
        <v>203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43573.916666666628</v>
      </c>
      <c r="C29" s="49"/>
      <c r="D29" s="280">
        <v>962</v>
      </c>
      <c r="E29" s="51">
        <v>44</v>
      </c>
      <c r="F29" s="280">
        <v>1.8</v>
      </c>
      <c r="G29" s="51">
        <v>233</v>
      </c>
      <c r="H29" s="52">
        <v>203</v>
      </c>
      <c r="I29" s="53"/>
      <c r="J29" s="160"/>
      <c r="K29" s="65"/>
      <c r="L29" s="49"/>
      <c r="M29" s="280"/>
      <c r="N29" s="52"/>
      <c r="O29" s="54">
        <v>4643</v>
      </c>
      <c r="P29" s="280">
        <v>50</v>
      </c>
      <c r="Q29" s="52">
        <v>39</v>
      </c>
      <c r="R29" s="23">
        <f t="shared" si="13"/>
        <v>857</v>
      </c>
      <c r="S29" s="24">
        <f t="shared" si="13"/>
        <v>615</v>
      </c>
      <c r="T29" s="62"/>
      <c r="U29" s="62"/>
      <c r="V29" s="62"/>
      <c r="W29" s="114">
        <f t="shared" ca="1" si="6"/>
        <v>161165</v>
      </c>
      <c r="X29" s="115">
        <f ca="1">IFERROR(('Main Tab'!$D$10-W29)/'Main Tab'!$D$10,1)</f>
        <v>9.2580289176163233E-2</v>
      </c>
      <c r="Y29" s="110"/>
      <c r="Z29" s="65">
        <v>3</v>
      </c>
      <c r="AA29" s="49"/>
      <c r="AB29" s="49"/>
      <c r="AC29" s="280"/>
      <c r="AD29" s="104"/>
      <c r="AE29" s="106"/>
      <c r="AF29" s="108"/>
      <c r="AI29" s="83">
        <f t="shared" ca="1" si="15"/>
        <v>43573.916666666628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50</v>
      </c>
      <c r="AQ29" s="81">
        <f t="shared" si="0"/>
        <v>39</v>
      </c>
      <c r="AR29" s="81">
        <f t="shared" si="1"/>
        <v>4643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233</v>
      </c>
      <c r="AX29" s="81">
        <f t="shared" si="3"/>
        <v>203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962</v>
      </c>
      <c r="BC29" s="81">
        <f t="shared" si="5"/>
        <v>203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43573.958333333292</v>
      </c>
      <c r="C30" s="49"/>
      <c r="D30" s="280">
        <v>955</v>
      </c>
      <c r="E30" s="51">
        <v>44</v>
      </c>
      <c r="F30" s="280">
        <v>1.8</v>
      </c>
      <c r="G30" s="51">
        <v>240</v>
      </c>
      <c r="H30" s="52">
        <v>203</v>
      </c>
      <c r="I30" s="53"/>
      <c r="J30" s="160"/>
      <c r="K30" s="65"/>
      <c r="L30" s="49"/>
      <c r="M30" s="280"/>
      <c r="N30" s="52"/>
      <c r="O30" s="54">
        <v>4673</v>
      </c>
      <c r="P30" s="280">
        <v>52</v>
      </c>
      <c r="Q30" s="52">
        <v>38</v>
      </c>
      <c r="R30" s="23">
        <f t="shared" si="13"/>
        <v>909</v>
      </c>
      <c r="S30" s="24">
        <f t="shared" si="13"/>
        <v>653</v>
      </c>
      <c r="T30" s="62"/>
      <c r="U30" s="62"/>
      <c r="V30" s="62"/>
      <c r="W30" s="114">
        <f t="shared" ca="1" si="6"/>
        <v>161127</v>
      </c>
      <c r="X30" s="115">
        <f ca="1">IFERROR(('Main Tab'!$D$10-W30)/'Main Tab'!$D$10,1)</f>
        <v>9.2794243502544935E-2</v>
      </c>
      <c r="Y30" s="110"/>
      <c r="Z30" s="65">
        <v>3</v>
      </c>
      <c r="AA30" s="49">
        <v>7916501</v>
      </c>
      <c r="AB30" s="49" t="s">
        <v>170</v>
      </c>
      <c r="AC30" s="280">
        <v>191.19</v>
      </c>
      <c r="AD30" s="104" t="s">
        <v>172</v>
      </c>
      <c r="AE30" s="106">
        <v>47</v>
      </c>
      <c r="AF30" s="108">
        <v>3.0000000000000001E-3</v>
      </c>
      <c r="AI30" s="83">
        <f t="shared" ca="1" si="15"/>
        <v>43573.958333333292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52</v>
      </c>
      <c r="AQ30" s="81">
        <f t="shared" si="0"/>
        <v>38</v>
      </c>
      <c r="AR30" s="81">
        <f t="shared" si="1"/>
        <v>4673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240</v>
      </c>
      <c r="AX30" s="81">
        <f t="shared" si="3"/>
        <v>203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955</v>
      </c>
      <c r="BC30" s="81">
        <f t="shared" si="5"/>
        <v>203</v>
      </c>
      <c r="BD30" s="81">
        <f t="shared" si="10"/>
        <v>3.0000000000000001E-3</v>
      </c>
      <c r="BE30" s="81">
        <f t="shared" si="11"/>
        <v>47</v>
      </c>
      <c r="BF30" s="84" t="str">
        <f t="shared" si="12"/>
        <v>Ticket No: 7916501 191.19 bbls sold</v>
      </c>
    </row>
    <row r="31" spans="2:58" x14ac:dyDescent="0.25">
      <c r="B31" s="47">
        <f t="shared" ca="1" si="14"/>
        <v>43573.999999999956</v>
      </c>
      <c r="C31" s="49"/>
      <c r="D31" s="280">
        <v>962</v>
      </c>
      <c r="E31" s="51">
        <v>44</v>
      </c>
      <c r="F31" s="280">
        <v>1.8</v>
      </c>
      <c r="G31" s="51">
        <v>238</v>
      </c>
      <c r="H31" s="52">
        <v>203</v>
      </c>
      <c r="I31" s="53"/>
      <c r="J31" s="160"/>
      <c r="K31" s="65"/>
      <c r="L31" s="49"/>
      <c r="M31" s="280"/>
      <c r="N31" s="52"/>
      <c r="O31" s="54">
        <v>4651</v>
      </c>
      <c r="P31" s="280">
        <v>47</v>
      </c>
      <c r="Q31" s="52">
        <v>40</v>
      </c>
      <c r="R31" s="23">
        <f t="shared" si="13"/>
        <v>956</v>
      </c>
      <c r="S31" s="24">
        <f t="shared" si="13"/>
        <v>693</v>
      </c>
      <c r="T31" s="62"/>
      <c r="U31" s="62"/>
      <c r="V31" s="62"/>
      <c r="W31" s="114">
        <f t="shared" ca="1" si="6"/>
        <v>161087</v>
      </c>
      <c r="X31" s="115">
        <f ca="1">IFERROR(('Main Tab'!$D$10-W31)/'Main Tab'!$D$10,1)</f>
        <v>9.3019458582946718E-2</v>
      </c>
      <c r="Y31" s="110"/>
      <c r="Z31" s="65">
        <v>3</v>
      </c>
      <c r="AA31" s="49"/>
      <c r="AB31" s="49"/>
      <c r="AC31" s="280"/>
      <c r="AD31" s="104"/>
      <c r="AE31" s="106"/>
      <c r="AF31" s="108"/>
      <c r="AI31" s="83">
        <f t="shared" ca="1" si="15"/>
        <v>43573.999999999956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47</v>
      </c>
      <c r="AQ31" s="81">
        <f t="shared" si="0"/>
        <v>40</v>
      </c>
      <c r="AR31" s="81">
        <f t="shared" si="1"/>
        <v>4651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238</v>
      </c>
      <c r="AX31" s="81">
        <f t="shared" si="3"/>
        <v>203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962</v>
      </c>
      <c r="BC31" s="81">
        <f t="shared" si="5"/>
        <v>203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43574.041666666621</v>
      </c>
      <c r="C32" s="49"/>
      <c r="D32" s="280">
        <v>962</v>
      </c>
      <c r="E32" s="51">
        <v>44</v>
      </c>
      <c r="F32" s="280">
        <v>1.8</v>
      </c>
      <c r="G32" s="51">
        <v>239</v>
      </c>
      <c r="H32" s="52">
        <v>203</v>
      </c>
      <c r="I32" s="53"/>
      <c r="J32" s="160"/>
      <c r="K32" s="65"/>
      <c r="L32" s="49"/>
      <c r="M32" s="280"/>
      <c r="N32" s="52"/>
      <c r="O32" s="54">
        <v>4663</v>
      </c>
      <c r="P32" s="280">
        <v>52</v>
      </c>
      <c r="Q32" s="52">
        <v>37</v>
      </c>
      <c r="R32" s="23">
        <f t="shared" ref="R32:S37" si="16">P32+R31</f>
        <v>1008</v>
      </c>
      <c r="S32" s="24">
        <f t="shared" si="16"/>
        <v>730</v>
      </c>
      <c r="T32" s="62"/>
      <c r="U32" s="62"/>
      <c r="V32" s="62"/>
      <c r="W32" s="114">
        <f t="shared" ca="1" si="6"/>
        <v>161050</v>
      </c>
      <c r="X32" s="115">
        <f ca="1">IFERROR(('Main Tab'!$D$10-W32)/'Main Tab'!$D$10,1)</f>
        <v>9.3227782532318365E-2</v>
      </c>
      <c r="Y32" s="110"/>
      <c r="Z32" s="65">
        <v>3</v>
      </c>
      <c r="AA32" s="49"/>
      <c r="AB32" s="49"/>
      <c r="AC32" s="280"/>
      <c r="AD32" s="104"/>
      <c r="AE32" s="106"/>
      <c r="AF32" s="108"/>
      <c r="AI32" s="83">
        <f t="shared" ca="1" si="15"/>
        <v>43574.041666666621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52</v>
      </c>
      <c r="AQ32" s="81">
        <f t="shared" si="0"/>
        <v>37</v>
      </c>
      <c r="AR32" s="81">
        <f t="shared" si="1"/>
        <v>4663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239</v>
      </c>
      <c r="AX32" s="81">
        <f t="shared" si="3"/>
        <v>203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962</v>
      </c>
      <c r="BC32" s="81">
        <f t="shared" si="5"/>
        <v>203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43574.083333333285</v>
      </c>
      <c r="C33" s="49"/>
      <c r="D33" s="280">
        <v>963</v>
      </c>
      <c r="E33" s="51">
        <v>44</v>
      </c>
      <c r="F33" s="280">
        <v>1.8</v>
      </c>
      <c r="G33" s="51">
        <v>240</v>
      </c>
      <c r="H33" s="52">
        <v>203</v>
      </c>
      <c r="I33" s="53"/>
      <c r="J33" s="160"/>
      <c r="K33" s="65"/>
      <c r="L33" s="49"/>
      <c r="M33" s="280"/>
      <c r="N33" s="52"/>
      <c r="O33" s="54">
        <v>4677</v>
      </c>
      <c r="P33" s="280">
        <v>47</v>
      </c>
      <c r="Q33" s="52">
        <v>44</v>
      </c>
      <c r="R33" s="23">
        <f t="shared" si="16"/>
        <v>1055</v>
      </c>
      <c r="S33" s="24">
        <f t="shared" si="16"/>
        <v>774</v>
      </c>
      <c r="T33" s="62"/>
      <c r="U33" s="62"/>
      <c r="V33" s="62"/>
      <c r="W33" s="114">
        <f t="shared" ca="1" si="6"/>
        <v>161006</v>
      </c>
      <c r="X33" s="115">
        <f ca="1">IFERROR(('Main Tab'!$D$10-W33)/'Main Tab'!$D$10,1)</f>
        <v>9.3475519120760325E-2</v>
      </c>
      <c r="Y33" s="110"/>
      <c r="Z33" s="65">
        <v>3</v>
      </c>
      <c r="AA33" s="49">
        <v>792801</v>
      </c>
      <c r="AB33" s="49" t="s">
        <v>170</v>
      </c>
      <c r="AC33" s="280">
        <v>187.03</v>
      </c>
      <c r="AD33" s="104" t="s">
        <v>172</v>
      </c>
      <c r="AE33" s="106">
        <v>47</v>
      </c>
      <c r="AF33" s="108">
        <v>4.0000000000000001E-3</v>
      </c>
      <c r="AI33" s="83">
        <f t="shared" ca="1" si="15"/>
        <v>43574.083333333285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47</v>
      </c>
      <c r="AQ33" s="81">
        <f t="shared" si="0"/>
        <v>44</v>
      </c>
      <c r="AR33" s="81">
        <f t="shared" si="1"/>
        <v>4677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240</v>
      </c>
      <c r="AX33" s="81">
        <f t="shared" si="3"/>
        <v>203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963</v>
      </c>
      <c r="BC33" s="81">
        <f t="shared" si="5"/>
        <v>203</v>
      </c>
      <c r="BD33" s="81">
        <f t="shared" si="10"/>
        <v>4.0000000000000001E-3</v>
      </c>
      <c r="BE33" s="81">
        <f t="shared" si="11"/>
        <v>47</v>
      </c>
      <c r="BF33" s="84" t="str">
        <f t="shared" si="12"/>
        <v>Ticket No: 792801 187.03 bbls sold</v>
      </c>
    </row>
    <row r="34" spans="2:58" x14ac:dyDescent="0.25">
      <c r="B34" s="47">
        <f t="shared" ca="1" si="14"/>
        <v>43574.124999999949</v>
      </c>
      <c r="C34" s="49"/>
      <c r="D34" s="280">
        <v>957</v>
      </c>
      <c r="E34" s="51">
        <v>44</v>
      </c>
      <c r="F34" s="280">
        <v>1.8</v>
      </c>
      <c r="G34" s="51">
        <v>236</v>
      </c>
      <c r="H34" s="52">
        <v>203</v>
      </c>
      <c r="I34" s="53"/>
      <c r="J34" s="160"/>
      <c r="K34" s="65"/>
      <c r="L34" s="49"/>
      <c r="M34" s="280"/>
      <c r="N34" s="52"/>
      <c r="O34" s="54">
        <v>4623</v>
      </c>
      <c r="P34" s="280">
        <v>48</v>
      </c>
      <c r="Q34" s="52">
        <v>42</v>
      </c>
      <c r="R34" s="23">
        <f t="shared" si="16"/>
        <v>1103</v>
      </c>
      <c r="S34" s="24">
        <f t="shared" si="16"/>
        <v>816</v>
      </c>
      <c r="T34" s="62"/>
      <c r="U34" s="62"/>
      <c r="V34" s="62"/>
      <c r="W34" s="114">
        <f t="shared" ca="1" si="6"/>
        <v>160964</v>
      </c>
      <c r="X34" s="115">
        <f ca="1">IFERROR(('Main Tab'!$D$10-W34)/'Main Tab'!$D$10,1)</f>
        <v>9.3711994955182204E-2</v>
      </c>
      <c r="Y34" s="110" t="s">
        <v>252</v>
      </c>
      <c r="Z34" s="65">
        <v>3</v>
      </c>
      <c r="AA34" s="49"/>
      <c r="AB34" s="49"/>
      <c r="AC34" s="280"/>
      <c r="AD34" s="104"/>
      <c r="AE34" s="106"/>
      <c r="AF34" s="108"/>
      <c r="AI34" s="83">
        <f t="shared" ca="1" si="15"/>
        <v>43574.124999999949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ACC=39040</v>
      </c>
      <c r="AP34" s="81">
        <f t="shared" si="0"/>
        <v>48</v>
      </c>
      <c r="AQ34" s="81">
        <f t="shared" si="0"/>
        <v>42</v>
      </c>
      <c r="AR34" s="81">
        <f t="shared" si="1"/>
        <v>4623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236</v>
      </c>
      <c r="AX34" s="81">
        <f t="shared" si="3"/>
        <v>203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957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43574.166666666613</v>
      </c>
      <c r="C35" s="49"/>
      <c r="D35" s="280">
        <v>963</v>
      </c>
      <c r="E35" s="51">
        <v>44</v>
      </c>
      <c r="F35" s="280">
        <v>1.8</v>
      </c>
      <c r="G35" s="51">
        <v>238</v>
      </c>
      <c r="H35" s="52">
        <v>202</v>
      </c>
      <c r="I35" s="53"/>
      <c r="J35" s="160"/>
      <c r="K35" s="65"/>
      <c r="L35" s="49"/>
      <c r="M35" s="280"/>
      <c r="N35" s="52"/>
      <c r="O35" s="54">
        <v>4573</v>
      </c>
      <c r="P35" s="280">
        <v>52</v>
      </c>
      <c r="Q35" s="52">
        <v>40</v>
      </c>
      <c r="R35" s="23">
        <f t="shared" si="16"/>
        <v>1155</v>
      </c>
      <c r="S35" s="24">
        <f t="shared" si="16"/>
        <v>856</v>
      </c>
      <c r="T35" s="62"/>
      <c r="U35" s="62"/>
      <c r="V35" s="62"/>
      <c r="W35" s="114">
        <f t="shared" ca="1" si="6"/>
        <v>160924</v>
      </c>
      <c r="X35" s="115">
        <f ca="1">IFERROR(('Main Tab'!$D$10-W35)/'Main Tab'!$D$10,1)</f>
        <v>9.3937210035583987E-2</v>
      </c>
      <c r="Y35" s="110" t="s">
        <v>253</v>
      </c>
      <c r="Z35" s="65">
        <v>3</v>
      </c>
      <c r="AA35" s="49"/>
      <c r="AB35" s="49"/>
      <c r="AC35" s="280"/>
      <c r="AD35" s="104"/>
      <c r="AE35" s="106"/>
      <c r="AF35" s="108"/>
      <c r="AI35" s="83">
        <f t="shared" ca="1" si="15"/>
        <v>43574.166666666613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OT1=6-4</v>
      </c>
      <c r="AP35" s="81">
        <f t="shared" si="0"/>
        <v>52</v>
      </c>
      <c r="AQ35" s="81">
        <f t="shared" si="0"/>
        <v>40</v>
      </c>
      <c r="AR35" s="81">
        <f t="shared" si="1"/>
        <v>4573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238</v>
      </c>
      <c r="AX35" s="81">
        <f t="shared" si="3"/>
        <v>202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963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43574.208333333278</v>
      </c>
      <c r="C36" s="49"/>
      <c r="D36" s="280">
        <v>958</v>
      </c>
      <c r="E36" s="280">
        <v>44</v>
      </c>
      <c r="F36" s="280">
        <v>1.8</v>
      </c>
      <c r="G36" s="51">
        <v>239</v>
      </c>
      <c r="H36" s="52">
        <v>202</v>
      </c>
      <c r="I36" s="53"/>
      <c r="J36" s="160"/>
      <c r="K36" s="65"/>
      <c r="L36" s="49"/>
      <c r="M36" s="280"/>
      <c r="N36" s="52"/>
      <c r="O36" s="54">
        <v>4601</v>
      </c>
      <c r="P36" s="280">
        <v>48</v>
      </c>
      <c r="Q36" s="52">
        <v>39</v>
      </c>
      <c r="R36" s="23">
        <f t="shared" si="16"/>
        <v>1203</v>
      </c>
      <c r="S36" s="24">
        <f t="shared" si="16"/>
        <v>895</v>
      </c>
      <c r="T36" s="62"/>
      <c r="U36" s="62"/>
      <c r="V36" s="62"/>
      <c r="W36" s="114">
        <f t="shared" ca="1" si="6"/>
        <v>160885</v>
      </c>
      <c r="X36" s="115">
        <f ca="1">IFERROR(('Main Tab'!$D$10-W36)/'Main Tab'!$D$10,1)</f>
        <v>9.4156794738975716E-2</v>
      </c>
      <c r="Y36" s="110" t="s">
        <v>254</v>
      </c>
      <c r="Z36" s="65">
        <v>3</v>
      </c>
      <c r="AA36" s="49"/>
      <c r="AB36" s="49"/>
      <c r="AC36" s="280"/>
      <c r="AD36" s="104"/>
      <c r="AE36" s="106"/>
      <c r="AF36" s="108"/>
      <c r="AI36" s="83">
        <f t="shared" ca="1" si="15"/>
        <v>43574.208333333278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OT2=1-5</v>
      </c>
      <c r="AP36" s="81">
        <f t="shared" si="0"/>
        <v>48</v>
      </c>
      <c r="AQ36" s="81">
        <f t="shared" si="0"/>
        <v>39</v>
      </c>
      <c r="AR36" s="81">
        <f t="shared" si="1"/>
        <v>4601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239</v>
      </c>
      <c r="AX36" s="81">
        <f t="shared" si="3"/>
        <v>202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958</v>
      </c>
      <c r="BC36" s="81">
        <f t="shared" si="5"/>
        <v>202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43574.249999999942</v>
      </c>
      <c r="C37" s="55"/>
      <c r="D37" s="281">
        <v>953</v>
      </c>
      <c r="E37" s="57">
        <v>44</v>
      </c>
      <c r="F37" s="280">
        <v>1.8</v>
      </c>
      <c r="G37" s="57">
        <v>247</v>
      </c>
      <c r="H37" s="58">
        <v>202</v>
      </c>
      <c r="I37" s="59"/>
      <c r="J37" s="161"/>
      <c r="K37" s="66"/>
      <c r="L37" s="55"/>
      <c r="M37" s="281"/>
      <c r="N37" s="58"/>
      <c r="O37" s="60">
        <v>4793</v>
      </c>
      <c r="P37" s="281">
        <v>47</v>
      </c>
      <c r="Q37" s="58">
        <v>45</v>
      </c>
      <c r="R37" s="25">
        <f t="shared" si="16"/>
        <v>1250</v>
      </c>
      <c r="S37" s="26">
        <f t="shared" si="16"/>
        <v>940</v>
      </c>
      <c r="T37" s="63"/>
      <c r="U37" s="63"/>
      <c r="V37" s="63"/>
      <c r="W37" s="116">
        <f t="shared" ca="1" si="6"/>
        <v>160840</v>
      </c>
      <c r="X37" s="117">
        <f ca="1">IFERROR(('Main Tab'!$D$10-W37)/'Main Tab'!$D$10,1)</f>
        <v>9.4410161704427731E-2</v>
      </c>
      <c r="Y37" s="111" t="s">
        <v>255</v>
      </c>
      <c r="Z37" s="65">
        <v>3</v>
      </c>
      <c r="AA37" s="55"/>
      <c r="AB37" s="55"/>
      <c r="AC37" s="281"/>
      <c r="AD37" s="105"/>
      <c r="AE37" s="107"/>
      <c r="AF37" s="109"/>
      <c r="AI37" s="85">
        <f t="shared" ca="1" si="15"/>
        <v>43574.249999999942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Pumped=1389</v>
      </c>
      <c r="AP37" s="86">
        <f t="shared" si="0"/>
        <v>47</v>
      </c>
      <c r="AQ37" s="86">
        <f t="shared" si="0"/>
        <v>45</v>
      </c>
      <c r="AR37" s="86">
        <f t="shared" si="1"/>
        <v>4793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247</v>
      </c>
      <c r="AX37" s="86">
        <f t="shared" si="3"/>
        <v>202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953</v>
      </c>
      <c r="BC37" s="86">
        <f t="shared" si="5"/>
        <v>202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82" t="s">
        <v>7</v>
      </c>
      <c r="D40" s="282" t="s">
        <v>117</v>
      </c>
      <c r="E40" s="282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84"/>
      <c r="E41" s="284"/>
      <c r="F41" s="622"/>
      <c r="G41" s="622"/>
      <c r="H41" s="623"/>
    </row>
    <row r="42" spans="2:58" x14ac:dyDescent="0.25">
      <c r="B42" s="54"/>
      <c r="C42" s="147"/>
      <c r="D42" s="280"/>
      <c r="E42" s="280"/>
      <c r="F42" s="612"/>
      <c r="G42" s="612"/>
      <c r="H42" s="613"/>
    </row>
    <row r="43" spans="2:58" x14ac:dyDescent="0.25">
      <c r="B43" s="54"/>
      <c r="C43" s="147"/>
      <c r="D43" s="280"/>
      <c r="E43" s="280"/>
      <c r="F43" s="612"/>
      <c r="G43" s="612"/>
      <c r="H43" s="613"/>
    </row>
    <row r="44" spans="2:58" x14ac:dyDescent="0.25">
      <c r="B44" s="54"/>
      <c r="C44" s="147"/>
      <c r="D44" s="280"/>
      <c r="E44" s="280"/>
      <c r="F44" s="612"/>
      <c r="G44" s="612"/>
      <c r="H44" s="613"/>
    </row>
    <row r="45" spans="2:58" x14ac:dyDescent="0.25">
      <c r="B45" s="54"/>
      <c r="C45" s="147"/>
      <c r="D45" s="280"/>
      <c r="E45" s="280"/>
      <c r="F45" s="612"/>
      <c r="G45" s="612"/>
      <c r="H45" s="613"/>
    </row>
    <row r="46" spans="2:58" x14ac:dyDescent="0.25">
      <c r="B46" s="54"/>
      <c r="C46" s="147"/>
      <c r="D46" s="280"/>
      <c r="E46" s="280"/>
      <c r="F46" s="612"/>
      <c r="G46" s="612"/>
      <c r="H46" s="613"/>
    </row>
    <row r="47" spans="2:58" x14ac:dyDescent="0.25">
      <c r="B47" s="54"/>
      <c r="C47" s="147"/>
      <c r="D47" s="280"/>
      <c r="E47" s="280"/>
      <c r="F47" s="612"/>
      <c r="G47" s="612"/>
      <c r="H47" s="613"/>
    </row>
    <row r="48" spans="2:58" x14ac:dyDescent="0.25">
      <c r="B48" s="54"/>
      <c r="C48" s="147"/>
      <c r="D48" s="280"/>
      <c r="E48" s="280"/>
      <c r="F48" s="612"/>
      <c r="G48" s="612"/>
      <c r="H48" s="613"/>
    </row>
    <row r="49" spans="2:8" x14ac:dyDescent="0.25">
      <c r="B49" s="54"/>
      <c r="C49" s="147"/>
      <c r="D49" s="280"/>
      <c r="E49" s="280"/>
      <c r="F49" s="612"/>
      <c r="G49" s="612"/>
      <c r="H49" s="613"/>
    </row>
    <row r="50" spans="2:8" x14ac:dyDescent="0.25">
      <c r="B50" s="54"/>
      <c r="C50" s="147"/>
      <c r="D50" s="280"/>
      <c r="E50" s="280"/>
      <c r="F50" s="612"/>
      <c r="G50" s="612"/>
      <c r="H50" s="613"/>
    </row>
    <row r="51" spans="2:8" x14ac:dyDescent="0.25">
      <c r="B51" s="54"/>
      <c r="C51" s="147"/>
      <c r="D51" s="280"/>
      <c r="E51" s="280"/>
      <c r="F51" s="612"/>
      <c r="G51" s="612"/>
      <c r="H51" s="613"/>
    </row>
    <row r="52" spans="2:8" x14ac:dyDescent="0.25">
      <c r="B52" s="54"/>
      <c r="C52" s="147"/>
      <c r="D52" s="280"/>
      <c r="E52" s="280"/>
      <c r="F52" s="612"/>
      <c r="G52" s="612"/>
      <c r="H52" s="613"/>
    </row>
    <row r="53" spans="2:8" x14ac:dyDescent="0.25">
      <c r="B53" s="54"/>
      <c r="C53" s="147"/>
      <c r="D53" s="280"/>
      <c r="E53" s="280"/>
      <c r="F53" s="612"/>
      <c r="G53" s="612"/>
      <c r="H53" s="613"/>
    </row>
    <row r="54" spans="2:8" x14ac:dyDescent="0.25">
      <c r="B54" s="54"/>
      <c r="C54" s="147"/>
      <c r="D54" s="280"/>
      <c r="E54" s="280"/>
      <c r="F54" s="612"/>
      <c r="G54" s="612"/>
      <c r="H54" s="613"/>
    </row>
    <row r="55" spans="2:8" x14ac:dyDescent="0.25">
      <c r="B55" s="54"/>
      <c r="C55" s="147"/>
      <c r="D55" s="280"/>
      <c r="E55" s="280"/>
      <c r="F55" s="612"/>
      <c r="G55" s="612"/>
      <c r="H55" s="613"/>
    </row>
    <row r="56" spans="2:8" x14ac:dyDescent="0.25">
      <c r="B56" s="54"/>
      <c r="C56" s="147"/>
      <c r="D56" s="280"/>
      <c r="E56" s="280"/>
      <c r="F56" s="612"/>
      <c r="G56" s="612"/>
      <c r="H56" s="613"/>
    </row>
    <row r="57" spans="2:8" x14ac:dyDescent="0.25">
      <c r="B57" s="54"/>
      <c r="C57" s="147"/>
      <c r="D57" s="280"/>
      <c r="E57" s="280"/>
      <c r="F57" s="612"/>
      <c r="G57" s="612"/>
      <c r="H57" s="613"/>
    </row>
    <row r="58" spans="2:8" x14ac:dyDescent="0.25">
      <c r="B58" s="54"/>
      <c r="C58" s="147"/>
      <c r="D58" s="280"/>
      <c r="E58" s="280"/>
      <c r="F58" s="612"/>
      <c r="G58" s="612"/>
      <c r="H58" s="613"/>
    </row>
    <row r="59" spans="2:8" x14ac:dyDescent="0.25">
      <c r="B59" s="54"/>
      <c r="C59" s="147"/>
      <c r="D59" s="280"/>
      <c r="E59" s="280"/>
      <c r="F59" s="612"/>
      <c r="G59" s="612"/>
      <c r="H59" s="613"/>
    </row>
    <row r="60" spans="2:8" x14ac:dyDescent="0.25">
      <c r="B60" s="54"/>
      <c r="C60" s="147"/>
      <c r="D60" s="280"/>
      <c r="E60" s="280"/>
      <c r="F60" s="612"/>
      <c r="G60" s="612"/>
      <c r="H60" s="613"/>
    </row>
    <row r="61" spans="2:8" x14ac:dyDescent="0.25">
      <c r="B61" s="54"/>
      <c r="C61" s="147"/>
      <c r="D61" s="280"/>
      <c r="E61" s="280"/>
      <c r="F61" s="612"/>
      <c r="G61" s="612"/>
      <c r="H61" s="613"/>
    </row>
    <row r="62" spans="2:8" x14ac:dyDescent="0.25">
      <c r="B62" s="54"/>
      <c r="C62" s="147"/>
      <c r="D62" s="280"/>
      <c r="E62" s="280"/>
      <c r="F62" s="612"/>
      <c r="G62" s="612"/>
      <c r="H62" s="613"/>
    </row>
    <row r="63" spans="2:8" x14ac:dyDescent="0.25">
      <c r="B63" s="54"/>
      <c r="C63" s="147"/>
      <c r="D63" s="280"/>
      <c r="E63" s="280"/>
      <c r="F63" s="612"/>
      <c r="G63" s="612"/>
      <c r="H63" s="613"/>
    </row>
    <row r="64" spans="2:8" x14ac:dyDescent="0.25">
      <c r="B64" s="54"/>
      <c r="C64" s="147"/>
      <c r="D64" s="280"/>
      <c r="E64" s="280"/>
      <c r="F64" s="612"/>
      <c r="G64" s="612"/>
      <c r="H64" s="613"/>
    </row>
    <row r="65" spans="2:8" x14ac:dyDescent="0.25">
      <c r="B65" s="54"/>
      <c r="C65" s="147"/>
      <c r="D65" s="280"/>
      <c r="E65" s="280"/>
      <c r="F65" s="612"/>
      <c r="G65" s="612"/>
      <c r="H65" s="613"/>
    </row>
    <row r="66" spans="2:8" x14ac:dyDescent="0.25">
      <c r="B66" s="54"/>
      <c r="C66" s="147"/>
      <c r="D66" s="280"/>
      <c r="E66" s="280"/>
      <c r="F66" s="612"/>
      <c r="G66" s="612"/>
      <c r="H66" s="613"/>
    </row>
    <row r="67" spans="2:8" x14ac:dyDescent="0.25">
      <c r="B67" s="54"/>
      <c r="C67" s="147"/>
      <c r="D67" s="280"/>
      <c r="E67" s="280"/>
      <c r="F67" s="612"/>
      <c r="G67" s="612"/>
      <c r="H67" s="613"/>
    </row>
    <row r="68" spans="2:8" x14ac:dyDescent="0.25">
      <c r="B68" s="54"/>
      <c r="C68" s="147"/>
      <c r="D68" s="280"/>
      <c r="E68" s="280"/>
      <c r="F68" s="612"/>
      <c r="G68" s="612"/>
      <c r="H68" s="613"/>
    </row>
    <row r="69" spans="2:8" x14ac:dyDescent="0.25">
      <c r="B69" s="54"/>
      <c r="C69" s="147"/>
      <c r="D69" s="280"/>
      <c r="E69" s="280"/>
      <c r="F69" s="612"/>
      <c r="G69" s="612"/>
      <c r="H69" s="613"/>
    </row>
    <row r="70" spans="2:8" x14ac:dyDescent="0.25">
      <c r="B70" s="54"/>
      <c r="C70" s="147"/>
      <c r="D70" s="280"/>
      <c r="E70" s="280"/>
      <c r="F70" s="612"/>
      <c r="G70" s="612"/>
      <c r="H70" s="613"/>
    </row>
    <row r="71" spans="2:8" x14ac:dyDescent="0.25">
      <c r="B71" s="54"/>
      <c r="C71" s="147"/>
      <c r="D71" s="280"/>
      <c r="E71" s="280"/>
      <c r="F71" s="612"/>
      <c r="G71" s="612"/>
      <c r="H71" s="613"/>
    </row>
    <row r="72" spans="2:8" x14ac:dyDescent="0.25">
      <c r="B72" s="54"/>
      <c r="C72" s="147"/>
      <c r="D72" s="280"/>
      <c r="E72" s="280"/>
      <c r="F72" s="612"/>
      <c r="G72" s="612"/>
      <c r="H72" s="613"/>
    </row>
    <row r="73" spans="2:8" x14ac:dyDescent="0.25">
      <c r="B73" s="54"/>
      <c r="C73" s="147"/>
      <c r="D73" s="280"/>
      <c r="E73" s="280"/>
      <c r="F73" s="612"/>
      <c r="G73" s="612"/>
      <c r="H73" s="613"/>
    </row>
    <row r="74" spans="2:8" x14ac:dyDescent="0.25">
      <c r="B74" s="54"/>
      <c r="C74" s="147"/>
      <c r="D74" s="280"/>
      <c r="E74" s="280"/>
      <c r="F74" s="612"/>
      <c r="G74" s="612"/>
      <c r="H74" s="613"/>
    </row>
    <row r="75" spans="2:8" x14ac:dyDescent="0.25">
      <c r="B75" s="54"/>
      <c r="C75" s="147"/>
      <c r="D75" s="280"/>
      <c r="E75" s="280"/>
      <c r="F75" s="612"/>
      <c r="G75" s="612"/>
      <c r="H75" s="613"/>
    </row>
    <row r="76" spans="2:8" x14ac:dyDescent="0.25">
      <c r="B76" s="54"/>
      <c r="C76" s="147"/>
      <c r="D76" s="280"/>
      <c r="E76" s="280"/>
      <c r="F76" s="612"/>
      <c r="G76" s="612"/>
      <c r="H76" s="613"/>
    </row>
    <row r="77" spans="2:8" x14ac:dyDescent="0.25">
      <c r="B77" s="54"/>
      <c r="C77" s="147"/>
      <c r="D77" s="280"/>
      <c r="E77" s="280"/>
      <c r="F77" s="612"/>
      <c r="G77" s="612"/>
      <c r="H77" s="613"/>
    </row>
    <row r="78" spans="2:8" x14ac:dyDescent="0.25">
      <c r="B78" s="54"/>
      <c r="C78" s="147"/>
      <c r="D78" s="280"/>
      <c r="E78" s="280"/>
      <c r="F78" s="612"/>
      <c r="G78" s="612"/>
      <c r="H78" s="613"/>
    </row>
    <row r="79" spans="2:8" x14ac:dyDescent="0.25">
      <c r="B79" s="54"/>
      <c r="C79" s="147"/>
      <c r="D79" s="280"/>
      <c r="E79" s="280"/>
      <c r="F79" s="612"/>
      <c r="G79" s="612"/>
      <c r="H79" s="613"/>
    </row>
    <row r="80" spans="2:8" x14ac:dyDescent="0.25">
      <c r="B80" s="54"/>
      <c r="C80" s="147"/>
      <c r="D80" s="280"/>
      <c r="E80" s="280"/>
      <c r="F80" s="612"/>
      <c r="G80" s="612"/>
      <c r="H80" s="613"/>
    </row>
    <row r="81" spans="2:8" x14ac:dyDescent="0.25">
      <c r="B81" s="54"/>
      <c r="C81" s="147"/>
      <c r="D81" s="280"/>
      <c r="E81" s="280"/>
      <c r="F81" s="612"/>
      <c r="G81" s="612"/>
      <c r="H81" s="613"/>
    </row>
    <row r="82" spans="2:8" x14ac:dyDescent="0.25">
      <c r="B82" s="54"/>
      <c r="C82" s="147"/>
      <c r="D82" s="280"/>
      <c r="E82" s="280"/>
      <c r="F82" s="612"/>
      <c r="G82" s="612"/>
      <c r="H82" s="613"/>
    </row>
    <row r="83" spans="2:8" x14ac:dyDescent="0.25">
      <c r="B83" s="54"/>
      <c r="C83" s="147"/>
      <c r="D83" s="280"/>
      <c r="E83" s="280"/>
      <c r="F83" s="612"/>
      <c r="G83" s="612"/>
      <c r="H83" s="613"/>
    </row>
    <row r="84" spans="2:8" x14ac:dyDescent="0.25">
      <c r="B84" s="54"/>
      <c r="C84" s="147"/>
      <c r="D84" s="280"/>
      <c r="E84" s="280"/>
      <c r="F84" s="612"/>
      <c r="G84" s="612"/>
      <c r="H84" s="613"/>
    </row>
    <row r="85" spans="2:8" x14ac:dyDescent="0.25">
      <c r="B85" s="54"/>
      <c r="C85" s="147"/>
      <c r="D85" s="280"/>
      <c r="E85" s="280"/>
      <c r="F85" s="612"/>
      <c r="G85" s="612"/>
      <c r="H85" s="613"/>
    </row>
    <row r="86" spans="2:8" x14ac:dyDescent="0.25">
      <c r="B86" s="54"/>
      <c r="C86" s="147"/>
      <c r="D86" s="280"/>
      <c r="E86" s="280"/>
      <c r="F86" s="612"/>
      <c r="G86" s="612"/>
      <c r="H86" s="613"/>
    </row>
    <row r="87" spans="2:8" x14ac:dyDescent="0.25">
      <c r="B87" s="54"/>
      <c r="C87" s="147"/>
      <c r="D87" s="280"/>
      <c r="E87" s="280"/>
      <c r="F87" s="612"/>
      <c r="G87" s="612"/>
      <c r="H87" s="613"/>
    </row>
    <row r="88" spans="2:8" x14ac:dyDescent="0.25">
      <c r="B88" s="54"/>
      <c r="C88" s="147"/>
      <c r="D88" s="280"/>
      <c r="E88" s="280"/>
      <c r="F88" s="612"/>
      <c r="G88" s="612"/>
      <c r="H88" s="613"/>
    </row>
    <row r="89" spans="2:8" x14ac:dyDescent="0.25">
      <c r="B89" s="54"/>
      <c r="C89" s="147"/>
      <c r="D89" s="280"/>
      <c r="E89" s="280"/>
      <c r="F89" s="612"/>
      <c r="G89" s="612"/>
      <c r="H89" s="613"/>
    </row>
    <row r="90" spans="2:8" x14ac:dyDescent="0.25">
      <c r="B90" s="54"/>
      <c r="C90" s="147"/>
      <c r="D90" s="280"/>
      <c r="E90" s="280"/>
      <c r="F90" s="612"/>
      <c r="G90" s="612"/>
      <c r="H90" s="613"/>
    </row>
    <row r="91" spans="2:8" x14ac:dyDescent="0.25">
      <c r="B91" s="54"/>
      <c r="C91" s="147"/>
      <c r="D91" s="280"/>
      <c r="E91" s="280"/>
      <c r="F91" s="612"/>
      <c r="G91" s="612"/>
      <c r="H91" s="613"/>
    </row>
    <row r="92" spans="2:8" x14ac:dyDescent="0.25">
      <c r="B92" s="54"/>
      <c r="C92" s="147"/>
      <c r="D92" s="280"/>
      <c r="E92" s="280"/>
      <c r="F92" s="612"/>
      <c r="G92" s="612"/>
      <c r="H92" s="613"/>
    </row>
    <row r="93" spans="2:8" x14ac:dyDescent="0.25">
      <c r="B93" s="54"/>
      <c r="C93" s="147"/>
      <c r="D93" s="280"/>
      <c r="E93" s="280"/>
      <c r="F93" s="612"/>
      <c r="G93" s="612"/>
      <c r="H93" s="613"/>
    </row>
    <row r="94" spans="2:8" x14ac:dyDescent="0.25">
      <c r="B94" s="54"/>
      <c r="C94" s="147"/>
      <c r="D94" s="280"/>
      <c r="E94" s="280"/>
      <c r="F94" s="612"/>
      <c r="G94" s="612"/>
      <c r="H94" s="613"/>
    </row>
    <row r="95" spans="2:8" x14ac:dyDescent="0.25">
      <c r="B95" s="54"/>
      <c r="C95" s="147"/>
      <c r="D95" s="280"/>
      <c r="E95" s="280"/>
      <c r="F95" s="612"/>
      <c r="G95" s="612"/>
      <c r="H95" s="613"/>
    </row>
    <row r="96" spans="2:8" x14ac:dyDescent="0.25">
      <c r="B96" s="54"/>
      <c r="C96" s="147"/>
      <c r="D96" s="280"/>
      <c r="E96" s="280"/>
      <c r="F96" s="612"/>
      <c r="G96" s="612"/>
      <c r="H96" s="613"/>
    </row>
    <row r="97" spans="2:8" x14ac:dyDescent="0.25">
      <c r="B97" s="54"/>
      <c r="C97" s="147"/>
      <c r="D97" s="280"/>
      <c r="E97" s="280"/>
      <c r="F97" s="612"/>
      <c r="G97" s="612"/>
      <c r="H97" s="613"/>
    </row>
    <row r="98" spans="2:8" x14ac:dyDescent="0.25">
      <c r="B98" s="54"/>
      <c r="C98" s="147"/>
      <c r="D98" s="280"/>
      <c r="E98" s="280"/>
      <c r="F98" s="612"/>
      <c r="G98" s="612"/>
      <c r="H98" s="613"/>
    </row>
    <row r="99" spans="2:8" x14ac:dyDescent="0.25">
      <c r="B99" s="54"/>
      <c r="C99" s="147"/>
      <c r="D99" s="280"/>
      <c r="E99" s="280"/>
      <c r="F99" s="612"/>
      <c r="G99" s="612"/>
      <c r="H99" s="613"/>
    </row>
    <row r="100" spans="2:8" ht="15.75" thickBot="1" x14ac:dyDescent="0.3">
      <c r="B100" s="60"/>
      <c r="C100" s="148"/>
      <c r="D100" s="281"/>
      <c r="E100" s="281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A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6">
    <tabColor theme="1"/>
    <pageSetUpPr fitToPage="1"/>
  </sheetPr>
  <dimension ref="B1:BF101"/>
  <sheetViews>
    <sheetView showGridLines="0" topLeftCell="P1" zoomScaleNormal="100" zoomScaleSheetLayoutView="50" workbookViewId="0">
      <selection activeCell="B3" sqref="B3:AF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567" t="str">
        <f ca="1">"Oil Sales for "&amp;TEXT(L5,"MM-DD-YY")</f>
        <v>Oil Sales for 04-17-19</v>
      </c>
      <c r="O5" s="568"/>
      <c r="P5" s="96">
        <f>SUM(AC14:AC37)</f>
        <v>940.34999999999991</v>
      </c>
      <c r="Q5" s="10"/>
      <c r="R5" s="610" t="str">
        <f ca="1">"Flare Total For "&amp;TEXT(L5,"MM-DD-YY")</f>
        <v>Flare Total For 04-17-19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1322</v>
      </c>
      <c r="M6" s="10"/>
      <c r="N6" s="571" t="str">
        <f ca="1">"Gas Sales for "&amp;TEXT(L5,"MM-DD-YY")</f>
        <v>Gas Sales for 04-17-19</v>
      </c>
      <c r="O6" s="572"/>
      <c r="P6" s="132">
        <v>4345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1111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3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76" t="s">
        <v>3</v>
      </c>
      <c r="F11" s="276" t="s">
        <v>31</v>
      </c>
      <c r="G11" s="276" t="s">
        <v>32</v>
      </c>
      <c r="H11" s="27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76" t="s">
        <v>40</v>
      </c>
      <c r="N11" s="277" t="s">
        <v>42</v>
      </c>
      <c r="O11" s="38" t="s">
        <v>2</v>
      </c>
      <c r="P11" s="276" t="s">
        <v>6</v>
      </c>
      <c r="Q11" s="27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6" t="s">
        <v>6</v>
      </c>
      <c r="AD11" s="276" t="s">
        <v>102</v>
      </c>
      <c r="AE11" s="276" t="s">
        <v>50</v>
      </c>
      <c r="AF11" s="27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74">
        <v>964</v>
      </c>
      <c r="E14" s="51">
        <v>44</v>
      </c>
      <c r="F14" s="274">
        <v>1.8</v>
      </c>
      <c r="G14" s="51">
        <v>211</v>
      </c>
      <c r="H14" s="52">
        <v>195</v>
      </c>
      <c r="I14" s="53"/>
      <c r="J14" s="160"/>
      <c r="K14" s="65"/>
      <c r="L14" s="49"/>
      <c r="M14" s="274"/>
      <c r="N14" s="52"/>
      <c r="O14" s="54">
        <v>4301</v>
      </c>
      <c r="P14" s="274">
        <v>58</v>
      </c>
      <c r="Q14" s="52">
        <v>48</v>
      </c>
      <c r="R14" s="21">
        <f>P14</f>
        <v>58</v>
      </c>
      <c r="S14" s="22">
        <f>Q14</f>
        <v>48</v>
      </c>
      <c r="T14" s="61"/>
      <c r="U14" s="61"/>
      <c r="V14" s="61"/>
      <c r="W14" s="112">
        <f ca="1">INDEX('Daily Totals'!$1:$1048576,MATCH(L5,'Daily Totals'!B:B)-1,17)</f>
        <v>162855</v>
      </c>
      <c r="X14" s="113">
        <f ca="1">IFERROR(('Main Tab'!$D$10-W14)/'Main Tab'!$D$10,1)</f>
        <v>8.3064952029187872E-2</v>
      </c>
      <c r="Y14" s="186"/>
      <c r="Z14" s="64">
        <v>5</v>
      </c>
      <c r="AA14" s="49">
        <v>788310</v>
      </c>
      <c r="AB14" s="49" t="s">
        <v>170</v>
      </c>
      <c r="AC14" s="274">
        <v>175.6</v>
      </c>
      <c r="AD14" s="104" t="s">
        <v>171</v>
      </c>
      <c r="AE14" s="106">
        <v>46</v>
      </c>
      <c r="AF14" s="108">
        <v>2E-3</v>
      </c>
      <c r="AI14" s="83">
        <f ca="1">$L$5+B14</f>
        <v>43572.291666666664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58</v>
      </c>
      <c r="AQ14" s="81">
        <f t="shared" si="0"/>
        <v>48</v>
      </c>
      <c r="AR14" s="81">
        <f t="shared" ref="AR14:AR37" si="1">IF(O14="","",O14)</f>
        <v>4301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211</v>
      </c>
      <c r="AX14" s="81">
        <f t="shared" si="3"/>
        <v>195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964</v>
      </c>
      <c r="BC14" s="81">
        <f t="shared" ref="BC14:BC37" si="5">IF(H14="","",H14)</f>
        <v>195</v>
      </c>
      <c r="BD14" s="81">
        <f>IF(AF14="","",AF14)</f>
        <v>2E-3</v>
      </c>
      <c r="BE14" s="81">
        <f>IF(AE14="","",AE14)</f>
        <v>46</v>
      </c>
      <c r="BF14" s="84" t="str">
        <f>IF(AA14&amp;AC14="","","Ticket No: "&amp;AA14&amp;" " &amp;AC14 &amp; " bbls sold")</f>
        <v>Ticket No: 788310 175.6 bbls sold</v>
      </c>
    </row>
    <row r="15" spans="2:58" x14ac:dyDescent="0.25">
      <c r="B15" s="47">
        <f ca="1">+B14+$L$5+TIME(1,0,0)</f>
        <v>43572.333333333328</v>
      </c>
      <c r="C15" s="49"/>
      <c r="D15" s="274">
        <v>964</v>
      </c>
      <c r="E15" s="51">
        <v>44</v>
      </c>
      <c r="F15" s="274">
        <v>1.8</v>
      </c>
      <c r="G15" s="51">
        <v>213</v>
      </c>
      <c r="H15" s="52">
        <v>194</v>
      </c>
      <c r="I15" s="53"/>
      <c r="J15" s="160"/>
      <c r="K15" s="65"/>
      <c r="L15" s="49"/>
      <c r="M15" s="274"/>
      <c r="N15" s="52"/>
      <c r="O15" s="54">
        <v>4319</v>
      </c>
      <c r="P15" s="274">
        <v>59</v>
      </c>
      <c r="Q15" s="52">
        <v>49</v>
      </c>
      <c r="R15" s="23">
        <f>P15+R14</f>
        <v>117</v>
      </c>
      <c r="S15" s="24">
        <f>Q15+S14</f>
        <v>97</v>
      </c>
      <c r="T15" s="62"/>
      <c r="U15" s="62"/>
      <c r="V15" s="62"/>
      <c r="W15" s="114">
        <f t="shared" ref="W15:W37" ca="1" si="6">W14-Q15</f>
        <v>162806</v>
      </c>
      <c r="X15" s="115">
        <f ca="1">IFERROR(('Main Tab'!$D$10-W15)/'Main Tab'!$D$10,1)</f>
        <v>8.3340840502680064E-2</v>
      </c>
      <c r="Y15" s="110"/>
      <c r="Z15" s="65">
        <v>5</v>
      </c>
      <c r="AA15" s="49">
        <v>7867811</v>
      </c>
      <c r="AB15" s="49" t="s">
        <v>170</v>
      </c>
      <c r="AC15" s="274">
        <v>193.96</v>
      </c>
      <c r="AD15" s="104" t="s">
        <v>171</v>
      </c>
      <c r="AE15" s="106">
        <v>45.5</v>
      </c>
      <c r="AF15" s="108">
        <v>1E-3</v>
      </c>
      <c r="AI15" s="83">
        <f ca="1">B15</f>
        <v>43572.333333333328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59</v>
      </c>
      <c r="AQ15" s="81">
        <f t="shared" si="0"/>
        <v>49</v>
      </c>
      <c r="AR15" s="81">
        <f t="shared" si="1"/>
        <v>4319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213</v>
      </c>
      <c r="AX15" s="81">
        <f t="shared" si="3"/>
        <v>194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964</v>
      </c>
      <c r="BC15" s="81">
        <f t="shared" si="5"/>
        <v>194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7867811 193.96 bbls sold</v>
      </c>
    </row>
    <row r="16" spans="2:58" x14ac:dyDescent="0.25">
      <c r="B16" s="47">
        <f ca="1">+B15+TIME(1,0,0)</f>
        <v>43572.374999999993</v>
      </c>
      <c r="C16" s="49"/>
      <c r="D16" s="274">
        <v>965</v>
      </c>
      <c r="E16" s="51">
        <v>44</v>
      </c>
      <c r="F16" s="274">
        <v>1.8</v>
      </c>
      <c r="G16" s="51">
        <v>216</v>
      </c>
      <c r="H16" s="52">
        <v>193</v>
      </c>
      <c r="I16" s="53"/>
      <c r="J16" s="160"/>
      <c r="K16" s="65"/>
      <c r="L16" s="49"/>
      <c r="M16" s="274"/>
      <c r="N16" s="52"/>
      <c r="O16" s="54">
        <v>4331</v>
      </c>
      <c r="P16" s="274">
        <v>60</v>
      </c>
      <c r="Q16" s="52">
        <v>49</v>
      </c>
      <c r="R16" s="23">
        <f t="shared" ref="R16:S31" si="13">P16+R15</f>
        <v>177</v>
      </c>
      <c r="S16" s="24">
        <f t="shared" si="13"/>
        <v>146</v>
      </c>
      <c r="T16" s="62"/>
      <c r="U16" s="62"/>
      <c r="V16" s="62"/>
      <c r="W16" s="114">
        <f t="shared" ca="1" si="6"/>
        <v>162757</v>
      </c>
      <c r="X16" s="115">
        <f ca="1">IFERROR(('Main Tab'!$D$10-W16)/'Main Tab'!$D$10,1)</f>
        <v>8.3616728976172242E-2</v>
      </c>
      <c r="Y16" s="110"/>
      <c r="Z16" s="65">
        <v>5</v>
      </c>
      <c r="AA16" s="49">
        <v>7883401</v>
      </c>
      <c r="AB16" s="49" t="s">
        <v>170</v>
      </c>
      <c r="AC16" s="274">
        <v>196.73</v>
      </c>
      <c r="AD16" s="104" t="s">
        <v>171</v>
      </c>
      <c r="AE16" s="106">
        <v>45.5</v>
      </c>
      <c r="AF16" s="108">
        <v>1E-3</v>
      </c>
      <c r="AI16" s="83">
        <f ca="1">B16</f>
        <v>43572.374999999993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60</v>
      </c>
      <c r="AQ16" s="81">
        <f t="shared" si="0"/>
        <v>49</v>
      </c>
      <c r="AR16" s="81">
        <f t="shared" si="1"/>
        <v>4331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216</v>
      </c>
      <c r="AX16" s="81">
        <f t="shared" si="3"/>
        <v>193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965</v>
      </c>
      <c r="BC16" s="81">
        <f t="shared" si="5"/>
        <v>193</v>
      </c>
      <c r="BD16" s="81">
        <f t="shared" si="10"/>
        <v>1E-3</v>
      </c>
      <c r="BE16" s="81">
        <f t="shared" si="11"/>
        <v>45.5</v>
      </c>
      <c r="BF16" s="84" t="str">
        <f t="shared" si="12"/>
        <v>Ticket No: 7883401 196.73 bbls sold</v>
      </c>
    </row>
    <row r="17" spans="2:58" x14ac:dyDescent="0.25">
      <c r="B17" s="47">
        <f t="shared" ref="B17:B37" ca="1" si="14">+B16+TIME(1,0,0)</f>
        <v>43572.416666666657</v>
      </c>
      <c r="C17" s="49"/>
      <c r="D17" s="274">
        <v>965</v>
      </c>
      <c r="E17" s="51">
        <v>44</v>
      </c>
      <c r="F17" s="274">
        <v>1.8</v>
      </c>
      <c r="G17" s="51">
        <v>214</v>
      </c>
      <c r="H17" s="52">
        <v>193</v>
      </c>
      <c r="I17" s="53"/>
      <c r="J17" s="160"/>
      <c r="K17" s="65"/>
      <c r="L17" s="49"/>
      <c r="M17" s="274"/>
      <c r="N17" s="52"/>
      <c r="O17" s="54">
        <v>4292</v>
      </c>
      <c r="P17" s="274">
        <v>58</v>
      </c>
      <c r="Q17" s="52">
        <v>47</v>
      </c>
      <c r="R17" s="23">
        <f t="shared" si="13"/>
        <v>235</v>
      </c>
      <c r="S17" s="24">
        <f>Q17+S16</f>
        <v>193</v>
      </c>
      <c r="T17" s="62"/>
      <c r="U17" s="172"/>
      <c r="V17" s="62"/>
      <c r="W17" s="114">
        <f t="shared" ca="1" si="6"/>
        <v>162710</v>
      </c>
      <c r="X17" s="115">
        <f ca="1">IFERROR(('Main Tab'!$D$10-W17)/'Main Tab'!$D$10,1)</f>
        <v>8.3881356695644338E-2</v>
      </c>
      <c r="Y17" s="110"/>
      <c r="Z17" s="65">
        <v>5</v>
      </c>
      <c r="AA17" s="49"/>
      <c r="AB17" s="49"/>
      <c r="AC17" s="274"/>
      <c r="AD17" s="104"/>
      <c r="AE17" s="106"/>
      <c r="AF17" s="108"/>
      <c r="AI17" s="83">
        <f t="shared" ref="AI17:AI37" ca="1" si="15">B17</f>
        <v>43572.416666666657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58</v>
      </c>
      <c r="AQ17" s="81">
        <f t="shared" si="0"/>
        <v>47</v>
      </c>
      <c r="AR17" s="81">
        <f t="shared" si="1"/>
        <v>4292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214</v>
      </c>
      <c r="AX17" s="81">
        <f t="shared" si="3"/>
        <v>193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965</v>
      </c>
      <c r="BC17" s="81">
        <f t="shared" si="5"/>
        <v>193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43572.458333333321</v>
      </c>
      <c r="C18" s="49"/>
      <c r="D18" s="274">
        <v>965</v>
      </c>
      <c r="E18" s="51">
        <v>44</v>
      </c>
      <c r="F18" s="274">
        <v>1.8</v>
      </c>
      <c r="G18" s="51">
        <v>215</v>
      </c>
      <c r="H18" s="52">
        <v>195</v>
      </c>
      <c r="I18" s="53"/>
      <c r="J18" s="160"/>
      <c r="K18" s="65"/>
      <c r="L18" s="49"/>
      <c r="M18" s="274"/>
      <c r="N18" s="52"/>
      <c r="O18" s="54">
        <v>4332</v>
      </c>
      <c r="P18" s="274">
        <v>57</v>
      </c>
      <c r="Q18" s="52">
        <v>48</v>
      </c>
      <c r="R18" s="23">
        <f t="shared" si="13"/>
        <v>292</v>
      </c>
      <c r="S18" s="24">
        <f t="shared" si="13"/>
        <v>241</v>
      </c>
      <c r="T18" s="62"/>
      <c r="U18" s="62"/>
      <c r="V18" s="62"/>
      <c r="W18" s="114">
        <f t="shared" ca="1" si="6"/>
        <v>162662</v>
      </c>
      <c r="X18" s="115">
        <f ca="1">IFERROR(('Main Tab'!$D$10-W18)/'Main Tab'!$D$10,1)</f>
        <v>8.4151614792126475E-2</v>
      </c>
      <c r="Y18" s="110"/>
      <c r="Z18" s="65">
        <v>5</v>
      </c>
      <c r="AA18" s="49"/>
      <c r="AB18" s="49"/>
      <c r="AC18" s="274"/>
      <c r="AD18" s="104"/>
      <c r="AE18" s="106"/>
      <c r="AF18" s="108"/>
      <c r="AI18" s="83">
        <f t="shared" ca="1" si="15"/>
        <v>43572.458333333321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57</v>
      </c>
      <c r="AQ18" s="81">
        <f t="shared" si="0"/>
        <v>48</v>
      </c>
      <c r="AR18" s="81">
        <f t="shared" si="1"/>
        <v>4332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215</v>
      </c>
      <c r="AX18" s="81">
        <f t="shared" si="3"/>
        <v>195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965</v>
      </c>
      <c r="BC18" s="81">
        <f t="shared" si="5"/>
        <v>195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43572.499999999985</v>
      </c>
      <c r="C19" s="49"/>
      <c r="D19" s="274">
        <v>965</v>
      </c>
      <c r="E19" s="51">
        <v>44</v>
      </c>
      <c r="F19" s="274">
        <v>1.8</v>
      </c>
      <c r="G19" s="51">
        <v>220</v>
      </c>
      <c r="H19" s="52">
        <v>195</v>
      </c>
      <c r="I19" s="53"/>
      <c r="J19" s="160"/>
      <c r="K19" s="65"/>
      <c r="L19" s="49"/>
      <c r="M19" s="274"/>
      <c r="N19" s="52"/>
      <c r="O19" s="54">
        <v>4355</v>
      </c>
      <c r="P19" s="274">
        <v>58</v>
      </c>
      <c r="Q19" s="52">
        <v>49</v>
      </c>
      <c r="R19" s="23">
        <f t="shared" si="13"/>
        <v>350</v>
      </c>
      <c r="S19" s="24">
        <f t="shared" si="13"/>
        <v>290</v>
      </c>
      <c r="T19" s="62"/>
      <c r="U19" s="62"/>
      <c r="V19" s="62"/>
      <c r="W19" s="114">
        <f t="shared" ca="1" si="6"/>
        <v>162613</v>
      </c>
      <c r="X19" s="115">
        <f ca="1">IFERROR(('Main Tab'!$D$10-W19)/'Main Tab'!$D$10,1)</f>
        <v>8.4427503265618667E-2</v>
      </c>
      <c r="Y19" s="110"/>
      <c r="Z19" s="65">
        <v>5</v>
      </c>
      <c r="AA19" s="49"/>
      <c r="AB19" s="49"/>
      <c r="AC19" s="274"/>
      <c r="AD19" s="104"/>
      <c r="AE19" s="106"/>
      <c r="AF19" s="108"/>
      <c r="AI19" s="83">
        <f t="shared" ca="1" si="15"/>
        <v>43572.499999999985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58</v>
      </c>
      <c r="AQ19" s="81">
        <f t="shared" si="0"/>
        <v>49</v>
      </c>
      <c r="AR19" s="81">
        <f t="shared" si="1"/>
        <v>4355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220</v>
      </c>
      <c r="AX19" s="81">
        <f t="shared" si="3"/>
        <v>195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965</v>
      </c>
      <c r="BC19" s="81">
        <f t="shared" si="5"/>
        <v>195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43572.54166666665</v>
      </c>
      <c r="C20" s="49"/>
      <c r="D20" s="274">
        <v>967</v>
      </c>
      <c r="E20" s="51">
        <v>44</v>
      </c>
      <c r="F20" s="274">
        <v>1.8</v>
      </c>
      <c r="G20" s="51">
        <v>212</v>
      </c>
      <c r="H20" s="52">
        <v>194</v>
      </c>
      <c r="I20" s="53"/>
      <c r="J20" s="160"/>
      <c r="K20" s="65"/>
      <c r="L20" s="49"/>
      <c r="M20" s="274"/>
      <c r="N20" s="52"/>
      <c r="O20" s="54">
        <v>4276</v>
      </c>
      <c r="P20" s="274">
        <v>55</v>
      </c>
      <c r="Q20" s="52">
        <v>50</v>
      </c>
      <c r="R20" s="23">
        <f t="shared" si="13"/>
        <v>405</v>
      </c>
      <c r="S20" s="24">
        <f t="shared" si="13"/>
        <v>340</v>
      </c>
      <c r="T20" s="62"/>
      <c r="U20" s="62"/>
      <c r="V20" s="62"/>
      <c r="W20" s="114">
        <f t="shared" ca="1" si="6"/>
        <v>162563</v>
      </c>
      <c r="X20" s="115">
        <f ca="1">IFERROR(('Main Tab'!$D$10-W20)/'Main Tab'!$D$10,1)</f>
        <v>8.4709022116120899E-2</v>
      </c>
      <c r="Y20" s="110" t="s">
        <v>247</v>
      </c>
      <c r="Z20" s="65">
        <v>4</v>
      </c>
      <c r="AA20" s="49"/>
      <c r="AB20" s="49"/>
      <c r="AC20" s="274"/>
      <c r="AD20" s="104"/>
      <c r="AE20" s="106"/>
      <c r="AF20" s="108"/>
      <c r="AI20" s="83">
        <f t="shared" ca="1" si="15"/>
        <v>43572.54166666665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>VRU COMPRESSOR DOWN</v>
      </c>
      <c r="AP20" s="81">
        <f t="shared" si="0"/>
        <v>55</v>
      </c>
      <c r="AQ20" s="81">
        <f t="shared" si="0"/>
        <v>50</v>
      </c>
      <c r="AR20" s="81">
        <f t="shared" si="1"/>
        <v>4276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212</v>
      </c>
      <c r="AX20" s="81">
        <f t="shared" si="3"/>
        <v>194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967</v>
      </c>
      <c r="BC20" s="81">
        <f t="shared" si="5"/>
        <v>194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43572.583333333314</v>
      </c>
      <c r="C21" s="49"/>
      <c r="D21" s="274">
        <v>967</v>
      </c>
      <c r="E21" s="51">
        <v>44</v>
      </c>
      <c r="F21" s="274">
        <v>1.8</v>
      </c>
      <c r="G21" s="51">
        <v>203</v>
      </c>
      <c r="H21" s="52">
        <v>195</v>
      </c>
      <c r="I21" s="53"/>
      <c r="J21" s="160"/>
      <c r="K21" s="65"/>
      <c r="L21" s="49"/>
      <c r="M21" s="274"/>
      <c r="N21" s="52"/>
      <c r="O21" s="54">
        <v>4210</v>
      </c>
      <c r="P21" s="274">
        <v>54</v>
      </c>
      <c r="Q21" s="52">
        <v>47</v>
      </c>
      <c r="R21" s="23">
        <f t="shared" si="13"/>
        <v>459</v>
      </c>
      <c r="S21" s="24">
        <f t="shared" si="13"/>
        <v>387</v>
      </c>
      <c r="T21" s="62"/>
      <c r="U21" s="62"/>
      <c r="V21" s="62"/>
      <c r="W21" s="114">
        <f t="shared" ca="1" si="6"/>
        <v>162516</v>
      </c>
      <c r="X21" s="115">
        <f ca="1">IFERROR(('Main Tab'!$D$10-W21)/'Main Tab'!$D$10,1)</f>
        <v>8.4973649835592996E-2</v>
      </c>
      <c r="Y21" s="110"/>
      <c r="Z21" s="65">
        <v>4</v>
      </c>
      <c r="AA21" s="49"/>
      <c r="AB21" s="49"/>
      <c r="AC21" s="274"/>
      <c r="AD21" s="104"/>
      <c r="AE21" s="106"/>
      <c r="AF21" s="108"/>
      <c r="AI21" s="83">
        <f t="shared" ca="1" si="15"/>
        <v>43572.583333333314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54</v>
      </c>
      <c r="AQ21" s="81">
        <f t="shared" si="0"/>
        <v>47</v>
      </c>
      <c r="AR21" s="81">
        <f t="shared" si="1"/>
        <v>4210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203</v>
      </c>
      <c r="AX21" s="81">
        <f t="shared" si="3"/>
        <v>195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967</v>
      </c>
      <c r="BC21" s="81">
        <f t="shared" si="5"/>
        <v>195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43572.624999999978</v>
      </c>
      <c r="C22" s="49"/>
      <c r="D22" s="274">
        <v>966</v>
      </c>
      <c r="E22" s="51">
        <v>44</v>
      </c>
      <c r="F22" s="274">
        <v>1.8</v>
      </c>
      <c r="G22" s="51">
        <v>220</v>
      </c>
      <c r="H22" s="52">
        <v>196</v>
      </c>
      <c r="I22" s="53"/>
      <c r="J22" s="160"/>
      <c r="K22" s="65"/>
      <c r="L22" s="49"/>
      <c r="M22" s="274"/>
      <c r="N22" s="52"/>
      <c r="O22" s="54">
        <v>4366</v>
      </c>
      <c r="P22" s="274">
        <v>52</v>
      </c>
      <c r="Q22" s="52">
        <v>47</v>
      </c>
      <c r="R22" s="23">
        <f t="shared" si="13"/>
        <v>511</v>
      </c>
      <c r="S22" s="24">
        <f t="shared" si="13"/>
        <v>434</v>
      </c>
      <c r="T22" s="62"/>
      <c r="U22" s="62"/>
      <c r="V22" s="62"/>
      <c r="W22" s="114">
        <f t="shared" ca="1" si="6"/>
        <v>162469</v>
      </c>
      <c r="X22" s="115">
        <f ca="1">IFERROR(('Main Tab'!$D$10-W22)/'Main Tab'!$D$10,1)</f>
        <v>8.5238277555065092E-2</v>
      </c>
      <c r="Y22" s="110"/>
      <c r="Z22" s="65">
        <v>4</v>
      </c>
      <c r="AA22" s="49"/>
      <c r="AB22" s="49"/>
      <c r="AC22" s="274"/>
      <c r="AD22" s="104"/>
      <c r="AE22" s="106"/>
      <c r="AF22" s="108"/>
      <c r="AI22" s="83">
        <f t="shared" ca="1" si="15"/>
        <v>43572.624999999978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52</v>
      </c>
      <c r="AQ22" s="81">
        <f t="shared" si="0"/>
        <v>47</v>
      </c>
      <c r="AR22" s="81">
        <f t="shared" si="1"/>
        <v>4366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220</v>
      </c>
      <c r="AX22" s="81">
        <f t="shared" si="3"/>
        <v>196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966</v>
      </c>
      <c r="BC22" s="81">
        <f t="shared" si="5"/>
        <v>196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43572.666666666642</v>
      </c>
      <c r="C23" s="49"/>
      <c r="D23" s="274">
        <v>969</v>
      </c>
      <c r="E23" s="51">
        <v>44</v>
      </c>
      <c r="F23" s="274">
        <v>1.8</v>
      </c>
      <c r="G23" s="51">
        <v>217</v>
      </c>
      <c r="H23" s="52">
        <v>195</v>
      </c>
      <c r="I23" s="53"/>
      <c r="J23" s="160"/>
      <c r="K23" s="65"/>
      <c r="L23" s="49"/>
      <c r="M23" s="274"/>
      <c r="N23" s="52"/>
      <c r="O23" s="54">
        <v>4389</v>
      </c>
      <c r="P23" s="274">
        <v>54</v>
      </c>
      <c r="Q23" s="52">
        <v>44</v>
      </c>
      <c r="R23" s="23">
        <f t="shared" si="13"/>
        <v>565</v>
      </c>
      <c r="S23" s="24">
        <f t="shared" si="13"/>
        <v>478</v>
      </c>
      <c r="T23" s="62"/>
      <c r="U23" s="62"/>
      <c r="V23" s="62"/>
      <c r="W23" s="114">
        <f t="shared" ca="1" si="6"/>
        <v>162425</v>
      </c>
      <c r="X23" s="115">
        <f ca="1">IFERROR(('Main Tab'!$D$10-W23)/'Main Tab'!$D$10,1)</f>
        <v>8.5486014143507053E-2</v>
      </c>
      <c r="Y23" s="110"/>
      <c r="Z23" s="65">
        <v>4</v>
      </c>
      <c r="AA23" s="49"/>
      <c r="AB23" s="49"/>
      <c r="AC23" s="274"/>
      <c r="AD23" s="104"/>
      <c r="AE23" s="106"/>
      <c r="AF23" s="108"/>
      <c r="AI23" s="83">
        <f t="shared" ca="1" si="15"/>
        <v>43572.666666666642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54</v>
      </c>
      <c r="AQ23" s="81">
        <f t="shared" si="0"/>
        <v>44</v>
      </c>
      <c r="AR23" s="81">
        <f t="shared" si="1"/>
        <v>4389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217</v>
      </c>
      <c r="AX23" s="81">
        <f t="shared" si="3"/>
        <v>195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969</v>
      </c>
      <c r="BC23" s="81">
        <f t="shared" si="5"/>
        <v>195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43572.708333333307</v>
      </c>
      <c r="C24" s="49"/>
      <c r="D24" s="274">
        <v>971</v>
      </c>
      <c r="E24" s="51">
        <v>44</v>
      </c>
      <c r="F24" s="274">
        <v>1.8</v>
      </c>
      <c r="G24" s="51">
        <v>231</v>
      </c>
      <c r="H24" s="52">
        <v>196</v>
      </c>
      <c r="I24" s="53"/>
      <c r="J24" s="160"/>
      <c r="K24" s="65"/>
      <c r="L24" s="49"/>
      <c r="M24" s="274"/>
      <c r="N24" s="52"/>
      <c r="O24" s="54">
        <v>4459</v>
      </c>
      <c r="P24" s="274">
        <v>54</v>
      </c>
      <c r="Q24" s="52">
        <v>48</v>
      </c>
      <c r="R24" s="23">
        <f t="shared" si="13"/>
        <v>619</v>
      </c>
      <c r="S24" s="24">
        <f t="shared" si="13"/>
        <v>526</v>
      </c>
      <c r="T24" s="62"/>
      <c r="U24" s="62"/>
      <c r="V24" s="62"/>
      <c r="W24" s="114">
        <f t="shared" ca="1" si="6"/>
        <v>162377</v>
      </c>
      <c r="X24" s="115">
        <f ca="1">IFERROR(('Main Tab'!$D$10-W24)/'Main Tab'!$D$10,1)</f>
        <v>8.575627223998919E-2</v>
      </c>
      <c r="Y24" s="110"/>
      <c r="Z24" s="65">
        <v>4</v>
      </c>
      <c r="AA24" s="49"/>
      <c r="AB24" s="49"/>
      <c r="AC24" s="274"/>
      <c r="AD24" s="104"/>
      <c r="AE24" s="106"/>
      <c r="AF24" s="108"/>
      <c r="AI24" s="83">
        <f t="shared" ca="1" si="15"/>
        <v>43572.708333333307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54</v>
      </c>
      <c r="AQ24" s="81">
        <f t="shared" si="0"/>
        <v>48</v>
      </c>
      <c r="AR24" s="81">
        <f t="shared" si="1"/>
        <v>4459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231</v>
      </c>
      <c r="AX24" s="81">
        <f t="shared" si="3"/>
        <v>196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971</v>
      </c>
      <c r="BC24" s="81">
        <f t="shared" si="5"/>
        <v>196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43572.749999999971</v>
      </c>
      <c r="C25" s="49"/>
      <c r="D25" s="274">
        <v>970</v>
      </c>
      <c r="E25" s="51">
        <v>44</v>
      </c>
      <c r="F25" s="274">
        <v>1.8</v>
      </c>
      <c r="G25" s="51">
        <v>229</v>
      </c>
      <c r="H25" s="52">
        <v>196</v>
      </c>
      <c r="I25" s="53"/>
      <c r="J25" s="160"/>
      <c r="K25" s="65"/>
      <c r="L25" s="49"/>
      <c r="M25" s="274"/>
      <c r="N25" s="52"/>
      <c r="O25" s="54">
        <v>4452</v>
      </c>
      <c r="P25" s="274">
        <v>50</v>
      </c>
      <c r="Q25" s="52">
        <v>52</v>
      </c>
      <c r="R25" s="23">
        <f t="shared" si="13"/>
        <v>669</v>
      </c>
      <c r="S25" s="24">
        <f t="shared" si="13"/>
        <v>578</v>
      </c>
      <c r="T25" s="62"/>
      <c r="U25" s="62"/>
      <c r="V25" s="62"/>
      <c r="W25" s="114">
        <f t="shared" ca="1" si="6"/>
        <v>162325</v>
      </c>
      <c r="X25" s="115">
        <f ca="1">IFERROR(('Main Tab'!$D$10-W25)/'Main Tab'!$D$10,1)</f>
        <v>8.6049051844511504E-2</v>
      </c>
      <c r="Y25" s="110"/>
      <c r="Z25" s="65">
        <v>4</v>
      </c>
      <c r="AA25" s="49"/>
      <c r="AB25" s="49"/>
      <c r="AC25" s="274"/>
      <c r="AD25" s="104"/>
      <c r="AE25" s="106"/>
      <c r="AF25" s="108"/>
      <c r="AI25" s="83">
        <f t="shared" ca="1" si="15"/>
        <v>43572.749999999971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50</v>
      </c>
      <c r="AQ25" s="81">
        <f t="shared" si="0"/>
        <v>52</v>
      </c>
      <c r="AR25" s="81">
        <f t="shared" si="1"/>
        <v>4452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229</v>
      </c>
      <c r="AX25" s="81">
        <f t="shared" si="3"/>
        <v>196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970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43572.791666666635</v>
      </c>
      <c r="C26" s="49"/>
      <c r="D26" s="274">
        <v>968</v>
      </c>
      <c r="E26" s="51">
        <v>44</v>
      </c>
      <c r="F26" s="274">
        <v>1.8</v>
      </c>
      <c r="G26" s="51">
        <v>227</v>
      </c>
      <c r="H26" s="52">
        <v>196</v>
      </c>
      <c r="I26" s="53"/>
      <c r="J26" s="160"/>
      <c r="K26" s="65"/>
      <c r="L26" s="49"/>
      <c r="M26" s="274"/>
      <c r="N26" s="52"/>
      <c r="O26" s="54">
        <v>4487</v>
      </c>
      <c r="P26" s="274">
        <v>58</v>
      </c>
      <c r="Q26" s="52">
        <v>48</v>
      </c>
      <c r="R26" s="23">
        <f t="shared" si="13"/>
        <v>727</v>
      </c>
      <c r="S26" s="24">
        <f t="shared" si="13"/>
        <v>626</v>
      </c>
      <c r="T26" s="62"/>
      <c r="U26" s="62"/>
      <c r="V26" s="62"/>
      <c r="W26" s="114">
        <f t="shared" ca="1" si="6"/>
        <v>162277</v>
      </c>
      <c r="X26" s="115">
        <f ca="1">IFERROR(('Main Tab'!$D$10-W26)/'Main Tab'!$D$10,1)</f>
        <v>8.6319309940993655E-2</v>
      </c>
      <c r="Y26" s="110"/>
      <c r="Z26" s="65">
        <v>4</v>
      </c>
      <c r="AA26" s="49"/>
      <c r="AB26" s="49"/>
      <c r="AC26" s="274"/>
      <c r="AD26" s="104"/>
      <c r="AE26" s="106"/>
      <c r="AF26" s="108"/>
      <c r="AI26" s="83">
        <f t="shared" ca="1" si="15"/>
        <v>43572.791666666635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58</v>
      </c>
      <c r="AQ26" s="81">
        <f t="shared" si="0"/>
        <v>48</v>
      </c>
      <c r="AR26" s="81">
        <f t="shared" si="1"/>
        <v>4487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227</v>
      </c>
      <c r="AX26" s="81">
        <f t="shared" si="3"/>
        <v>196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968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43572.833333333299</v>
      </c>
      <c r="C27" s="49"/>
      <c r="D27" s="274">
        <v>969</v>
      </c>
      <c r="E27" s="51">
        <v>44</v>
      </c>
      <c r="F27" s="274">
        <v>1.8</v>
      </c>
      <c r="G27" s="51">
        <v>230</v>
      </c>
      <c r="H27" s="52">
        <v>196</v>
      </c>
      <c r="I27" s="53"/>
      <c r="J27" s="160"/>
      <c r="K27" s="65"/>
      <c r="L27" s="49"/>
      <c r="M27" s="274"/>
      <c r="N27" s="52"/>
      <c r="O27" s="54">
        <v>4477</v>
      </c>
      <c r="P27" s="274">
        <v>56</v>
      </c>
      <c r="Q27" s="52">
        <v>46</v>
      </c>
      <c r="R27" s="23">
        <f t="shared" si="13"/>
        <v>783</v>
      </c>
      <c r="S27" s="24">
        <f t="shared" si="13"/>
        <v>672</v>
      </c>
      <c r="T27" s="62"/>
      <c r="U27" s="62"/>
      <c r="V27" s="62"/>
      <c r="W27" s="114">
        <f t="shared" ca="1" si="6"/>
        <v>162231</v>
      </c>
      <c r="X27" s="115">
        <f ca="1">IFERROR(('Main Tab'!$D$10-W27)/'Main Tab'!$D$10,1)</f>
        <v>8.6578307283455697E-2</v>
      </c>
      <c r="Y27" s="110"/>
      <c r="Z27" s="65">
        <v>4</v>
      </c>
      <c r="AA27" s="49">
        <v>7901601</v>
      </c>
      <c r="AB27" s="49" t="s">
        <v>170</v>
      </c>
      <c r="AC27" s="274">
        <v>184.26</v>
      </c>
      <c r="AD27" s="104" t="s">
        <v>171</v>
      </c>
      <c r="AE27" s="106">
        <v>47.5</v>
      </c>
      <c r="AF27" s="108">
        <v>4.0000000000000001E-3</v>
      </c>
      <c r="AI27" s="83">
        <f t="shared" ca="1" si="15"/>
        <v>43572.833333333299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56</v>
      </c>
      <c r="AQ27" s="81">
        <f t="shared" si="0"/>
        <v>46</v>
      </c>
      <c r="AR27" s="81">
        <f t="shared" si="1"/>
        <v>4477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230</v>
      </c>
      <c r="AX27" s="81">
        <f t="shared" si="3"/>
        <v>196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969</v>
      </c>
      <c r="BC27" s="81">
        <f t="shared" si="5"/>
        <v>196</v>
      </c>
      <c r="BD27" s="81">
        <f t="shared" si="10"/>
        <v>4.0000000000000001E-3</v>
      </c>
      <c r="BE27" s="81">
        <f t="shared" si="11"/>
        <v>47.5</v>
      </c>
      <c r="BF27" s="84" t="str">
        <f t="shared" si="12"/>
        <v>Ticket No: 7901601 184.26 bbls sold</v>
      </c>
    </row>
    <row r="28" spans="2:58" x14ac:dyDescent="0.25">
      <c r="B28" s="47">
        <f t="shared" ca="1" si="14"/>
        <v>43572.874999999964</v>
      </c>
      <c r="C28" s="49"/>
      <c r="D28" s="274">
        <v>967</v>
      </c>
      <c r="E28" s="51">
        <v>44</v>
      </c>
      <c r="F28" s="274">
        <v>1.8</v>
      </c>
      <c r="G28" s="51">
        <v>229</v>
      </c>
      <c r="H28" s="52">
        <v>198</v>
      </c>
      <c r="I28" s="53"/>
      <c r="J28" s="160"/>
      <c r="K28" s="65"/>
      <c r="L28" s="49"/>
      <c r="M28" s="274"/>
      <c r="N28" s="52"/>
      <c r="O28" s="54">
        <v>4450</v>
      </c>
      <c r="P28" s="274">
        <v>58</v>
      </c>
      <c r="Q28" s="52">
        <v>53</v>
      </c>
      <c r="R28" s="23">
        <f t="shared" si="13"/>
        <v>841</v>
      </c>
      <c r="S28" s="24">
        <f t="shared" si="13"/>
        <v>725</v>
      </c>
      <c r="T28" s="62"/>
      <c r="U28" s="62"/>
      <c r="V28" s="62"/>
      <c r="W28" s="114">
        <f t="shared" ca="1" si="6"/>
        <v>162178</v>
      </c>
      <c r="X28" s="115">
        <f ca="1">IFERROR(('Main Tab'!$D$10-W28)/'Main Tab'!$D$10,1)</f>
        <v>8.6876717264988065E-2</v>
      </c>
      <c r="Y28" s="110"/>
      <c r="Z28" s="65">
        <v>4</v>
      </c>
      <c r="AA28" s="49"/>
      <c r="AB28" s="49"/>
      <c r="AC28" s="274"/>
      <c r="AD28" s="104"/>
      <c r="AE28" s="106"/>
      <c r="AF28" s="108"/>
      <c r="AI28" s="83">
        <f t="shared" ca="1" si="15"/>
        <v>43572.874999999964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58</v>
      </c>
      <c r="AQ28" s="81">
        <f t="shared" si="0"/>
        <v>53</v>
      </c>
      <c r="AR28" s="81">
        <f t="shared" si="1"/>
        <v>4450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229</v>
      </c>
      <c r="AX28" s="81">
        <f t="shared" si="3"/>
        <v>198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967</v>
      </c>
      <c r="BC28" s="81">
        <f t="shared" si="5"/>
        <v>198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43572.916666666628</v>
      </c>
      <c r="C29" s="49"/>
      <c r="D29" s="274">
        <v>966</v>
      </c>
      <c r="E29" s="51">
        <v>44</v>
      </c>
      <c r="F29" s="274">
        <v>1.8</v>
      </c>
      <c r="G29" s="51">
        <v>220</v>
      </c>
      <c r="H29" s="52">
        <v>198</v>
      </c>
      <c r="I29" s="53"/>
      <c r="J29" s="160"/>
      <c r="K29" s="65"/>
      <c r="L29" s="49"/>
      <c r="M29" s="274"/>
      <c r="N29" s="52"/>
      <c r="O29" s="54">
        <v>4423</v>
      </c>
      <c r="P29" s="274">
        <v>59</v>
      </c>
      <c r="Q29" s="52">
        <v>48</v>
      </c>
      <c r="R29" s="23">
        <f t="shared" si="13"/>
        <v>900</v>
      </c>
      <c r="S29" s="24">
        <f t="shared" si="13"/>
        <v>773</v>
      </c>
      <c r="T29" s="62"/>
      <c r="U29" s="62"/>
      <c r="V29" s="62"/>
      <c r="W29" s="114">
        <f t="shared" ca="1" si="6"/>
        <v>162130</v>
      </c>
      <c r="X29" s="115">
        <f ca="1">IFERROR(('Main Tab'!$D$10-W29)/'Main Tab'!$D$10,1)</f>
        <v>8.7146975361470203E-2</v>
      </c>
      <c r="Y29" s="110"/>
      <c r="Z29" s="65">
        <v>4</v>
      </c>
      <c r="AA29" s="49">
        <v>7883201</v>
      </c>
      <c r="AB29" s="49" t="s">
        <v>170</v>
      </c>
      <c r="AC29" s="274">
        <v>189.8</v>
      </c>
      <c r="AD29" s="104" t="s">
        <v>171</v>
      </c>
      <c r="AE29" s="106">
        <v>48</v>
      </c>
      <c r="AF29" s="108">
        <v>3.0000000000000001E-3</v>
      </c>
      <c r="AI29" s="83">
        <f t="shared" ca="1" si="15"/>
        <v>43572.916666666628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59</v>
      </c>
      <c r="AQ29" s="81">
        <f t="shared" si="0"/>
        <v>48</v>
      </c>
      <c r="AR29" s="81">
        <f t="shared" si="1"/>
        <v>4423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220</v>
      </c>
      <c r="AX29" s="81">
        <f t="shared" si="3"/>
        <v>198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966</v>
      </c>
      <c r="BC29" s="81">
        <f t="shared" si="5"/>
        <v>198</v>
      </c>
      <c r="BD29" s="81">
        <f t="shared" si="10"/>
        <v>3.0000000000000001E-3</v>
      </c>
      <c r="BE29" s="81">
        <f t="shared" si="11"/>
        <v>48</v>
      </c>
      <c r="BF29" s="84" t="str">
        <f t="shared" si="12"/>
        <v>Ticket No: 7883201 189.8 bbls sold</v>
      </c>
    </row>
    <row r="30" spans="2:58" x14ac:dyDescent="0.25">
      <c r="B30" s="47">
        <f t="shared" ca="1" si="14"/>
        <v>43572.958333333292</v>
      </c>
      <c r="C30" s="49"/>
      <c r="D30" s="274">
        <v>967</v>
      </c>
      <c r="E30" s="51">
        <v>44</v>
      </c>
      <c r="F30" s="274">
        <v>1.8</v>
      </c>
      <c r="G30" s="51">
        <v>228</v>
      </c>
      <c r="H30" s="52">
        <v>198</v>
      </c>
      <c r="I30" s="53"/>
      <c r="J30" s="160"/>
      <c r="K30" s="65"/>
      <c r="L30" s="49"/>
      <c r="M30" s="274"/>
      <c r="N30" s="52"/>
      <c r="O30" s="54">
        <v>4512</v>
      </c>
      <c r="P30" s="274">
        <v>55</v>
      </c>
      <c r="Q30" s="52">
        <v>46</v>
      </c>
      <c r="R30" s="23">
        <f t="shared" si="13"/>
        <v>955</v>
      </c>
      <c r="S30" s="24">
        <f t="shared" si="13"/>
        <v>819</v>
      </c>
      <c r="T30" s="62"/>
      <c r="U30" s="62"/>
      <c r="V30" s="62"/>
      <c r="W30" s="114">
        <f t="shared" ca="1" si="6"/>
        <v>162084</v>
      </c>
      <c r="X30" s="115">
        <f ca="1">IFERROR(('Main Tab'!$D$10-W30)/'Main Tab'!$D$10,1)</f>
        <v>8.7405972703932258E-2</v>
      </c>
      <c r="Y30" s="110"/>
      <c r="Z30" s="65">
        <v>4</v>
      </c>
      <c r="AA30" s="49"/>
      <c r="AB30" s="49"/>
      <c r="AC30" s="274"/>
      <c r="AD30" s="104"/>
      <c r="AE30" s="106"/>
      <c r="AF30" s="108"/>
      <c r="AI30" s="83">
        <f t="shared" ca="1" si="15"/>
        <v>43572.958333333292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55</v>
      </c>
      <c r="AQ30" s="81">
        <f t="shared" si="0"/>
        <v>46</v>
      </c>
      <c r="AR30" s="81">
        <f t="shared" si="1"/>
        <v>4512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228</v>
      </c>
      <c r="AX30" s="81">
        <f t="shared" si="3"/>
        <v>198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967</v>
      </c>
      <c r="BC30" s="81">
        <f t="shared" si="5"/>
        <v>198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43572.999999999956</v>
      </c>
      <c r="C31" s="49"/>
      <c r="D31" s="274">
        <v>966</v>
      </c>
      <c r="E31" s="51">
        <v>44</v>
      </c>
      <c r="F31" s="274">
        <v>1.8</v>
      </c>
      <c r="G31" s="51">
        <v>226</v>
      </c>
      <c r="H31" s="52">
        <v>199</v>
      </c>
      <c r="I31" s="53"/>
      <c r="J31" s="160"/>
      <c r="K31" s="65"/>
      <c r="L31" s="49"/>
      <c r="M31" s="274"/>
      <c r="N31" s="52"/>
      <c r="O31" s="54">
        <v>4491</v>
      </c>
      <c r="P31" s="274">
        <v>52</v>
      </c>
      <c r="Q31" s="52">
        <v>42</v>
      </c>
      <c r="R31" s="23">
        <f t="shared" si="13"/>
        <v>1007</v>
      </c>
      <c r="S31" s="24">
        <f t="shared" si="13"/>
        <v>861</v>
      </c>
      <c r="T31" s="62"/>
      <c r="U31" s="62"/>
      <c r="V31" s="62"/>
      <c r="W31" s="114">
        <f t="shared" ca="1" si="6"/>
        <v>162042</v>
      </c>
      <c r="X31" s="115">
        <f ca="1">IFERROR(('Main Tab'!$D$10-W31)/'Main Tab'!$D$10,1)</f>
        <v>8.7642448538354123E-2</v>
      </c>
      <c r="Y31" s="110"/>
      <c r="Z31" s="65">
        <v>4</v>
      </c>
      <c r="AA31" s="49"/>
      <c r="AB31" s="49"/>
      <c r="AC31" s="274"/>
      <c r="AD31" s="104"/>
      <c r="AE31" s="106"/>
      <c r="AF31" s="108"/>
      <c r="AI31" s="83">
        <f t="shared" ca="1" si="15"/>
        <v>43572.999999999956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52</v>
      </c>
      <c r="AQ31" s="81">
        <f t="shared" si="0"/>
        <v>42</v>
      </c>
      <c r="AR31" s="81">
        <f t="shared" si="1"/>
        <v>4491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226</v>
      </c>
      <c r="AX31" s="81">
        <f t="shared" si="3"/>
        <v>199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966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43573.041666666621</v>
      </c>
      <c r="C32" s="49"/>
      <c r="D32" s="274">
        <v>966</v>
      </c>
      <c r="E32" s="51">
        <v>44</v>
      </c>
      <c r="F32" s="274">
        <v>1.8</v>
      </c>
      <c r="G32" s="51">
        <v>219</v>
      </c>
      <c r="H32" s="52">
        <v>199</v>
      </c>
      <c r="I32" s="53"/>
      <c r="J32" s="160"/>
      <c r="K32" s="65"/>
      <c r="L32" s="49"/>
      <c r="M32" s="274"/>
      <c r="N32" s="52"/>
      <c r="O32" s="54">
        <v>4462</v>
      </c>
      <c r="P32" s="274">
        <v>54</v>
      </c>
      <c r="Q32" s="52">
        <v>44</v>
      </c>
      <c r="R32" s="23">
        <f t="shared" ref="R32:S37" si="16">P32+R31</f>
        <v>1061</v>
      </c>
      <c r="S32" s="24">
        <f t="shared" si="16"/>
        <v>905</v>
      </c>
      <c r="T32" s="62"/>
      <c r="U32" s="62"/>
      <c r="V32" s="62"/>
      <c r="W32" s="114">
        <f t="shared" ca="1" si="6"/>
        <v>161998</v>
      </c>
      <c r="X32" s="115">
        <f ca="1">IFERROR(('Main Tab'!$D$10-W32)/'Main Tab'!$D$10,1)</f>
        <v>8.7890185126796097E-2</v>
      </c>
      <c r="Y32" s="110"/>
      <c r="Z32" s="65">
        <v>4</v>
      </c>
      <c r="AA32" s="49"/>
      <c r="AB32" s="49"/>
      <c r="AC32" s="274"/>
      <c r="AD32" s="104"/>
      <c r="AE32" s="106"/>
      <c r="AF32" s="108"/>
      <c r="AI32" s="83">
        <f t="shared" ca="1" si="15"/>
        <v>43573.041666666621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54</v>
      </c>
      <c r="AQ32" s="81">
        <f t="shared" si="0"/>
        <v>44</v>
      </c>
      <c r="AR32" s="81">
        <f t="shared" si="1"/>
        <v>4462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219</v>
      </c>
      <c r="AX32" s="81">
        <f t="shared" si="3"/>
        <v>199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966</v>
      </c>
      <c r="BC32" s="81">
        <f t="shared" si="5"/>
        <v>199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43573.083333333285</v>
      </c>
      <c r="C33" s="49"/>
      <c r="D33" s="274">
        <v>966</v>
      </c>
      <c r="E33" s="51">
        <v>44</v>
      </c>
      <c r="F33" s="274">
        <v>1.8</v>
      </c>
      <c r="G33" s="51">
        <v>225</v>
      </c>
      <c r="H33" s="52">
        <v>199</v>
      </c>
      <c r="I33" s="53"/>
      <c r="J33" s="160"/>
      <c r="K33" s="65"/>
      <c r="L33" s="49"/>
      <c r="M33" s="274"/>
      <c r="N33" s="52"/>
      <c r="O33" s="54">
        <v>4486</v>
      </c>
      <c r="P33" s="274">
        <v>51</v>
      </c>
      <c r="Q33" s="52">
        <v>42</v>
      </c>
      <c r="R33" s="23">
        <f t="shared" si="16"/>
        <v>1112</v>
      </c>
      <c r="S33" s="24">
        <f t="shared" si="16"/>
        <v>947</v>
      </c>
      <c r="T33" s="62"/>
      <c r="U33" s="62"/>
      <c r="V33" s="62"/>
      <c r="W33" s="114">
        <f t="shared" ca="1" si="6"/>
        <v>161956</v>
      </c>
      <c r="X33" s="115">
        <f ca="1">IFERROR(('Main Tab'!$D$10-W33)/'Main Tab'!$D$10,1)</f>
        <v>8.8126660961217962E-2</v>
      </c>
      <c r="Y33" s="110" t="s">
        <v>248</v>
      </c>
      <c r="Z33" s="65">
        <v>4</v>
      </c>
      <c r="AA33" s="49"/>
      <c r="AB33" s="49"/>
      <c r="AC33" s="274"/>
      <c r="AD33" s="104"/>
      <c r="AE33" s="106"/>
      <c r="AF33" s="108"/>
      <c r="AI33" s="83">
        <f t="shared" ca="1" si="15"/>
        <v>43573.083333333285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ACC=34402</v>
      </c>
      <c r="AP33" s="81">
        <f t="shared" si="0"/>
        <v>51</v>
      </c>
      <c r="AQ33" s="81">
        <f t="shared" si="0"/>
        <v>42</v>
      </c>
      <c r="AR33" s="81">
        <f t="shared" si="1"/>
        <v>4486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225</v>
      </c>
      <c r="AX33" s="81">
        <f t="shared" si="3"/>
        <v>199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966</v>
      </c>
      <c r="BC33" s="81">
        <f t="shared" si="5"/>
        <v>199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43573.124999999949</v>
      </c>
      <c r="C34" s="49"/>
      <c r="D34" s="274">
        <v>966</v>
      </c>
      <c r="E34" s="51">
        <v>44</v>
      </c>
      <c r="F34" s="274">
        <v>1.8</v>
      </c>
      <c r="G34" s="51">
        <v>221</v>
      </c>
      <c r="H34" s="52">
        <v>199</v>
      </c>
      <c r="I34" s="53"/>
      <c r="J34" s="160"/>
      <c r="K34" s="65"/>
      <c r="L34" s="49"/>
      <c r="M34" s="274"/>
      <c r="N34" s="52"/>
      <c r="O34" s="54">
        <v>4468</v>
      </c>
      <c r="P34" s="274">
        <v>54</v>
      </c>
      <c r="Q34" s="52">
        <v>44</v>
      </c>
      <c r="R34" s="23">
        <f t="shared" si="16"/>
        <v>1166</v>
      </c>
      <c r="S34" s="24">
        <f t="shared" si="16"/>
        <v>991</v>
      </c>
      <c r="T34" s="62"/>
      <c r="U34" s="62"/>
      <c r="V34" s="62"/>
      <c r="W34" s="114">
        <f t="shared" ca="1" si="6"/>
        <v>161912</v>
      </c>
      <c r="X34" s="115">
        <f ca="1">IFERROR(('Main Tab'!$D$10-W34)/'Main Tab'!$D$10,1)</f>
        <v>8.8374397549659922E-2</v>
      </c>
      <c r="Y34" s="110" t="s">
        <v>249</v>
      </c>
      <c r="Z34" s="65">
        <v>4</v>
      </c>
      <c r="AA34" s="49"/>
      <c r="AB34" s="49"/>
      <c r="AC34" s="274"/>
      <c r="AD34" s="104"/>
      <c r="AE34" s="106"/>
      <c r="AF34" s="108"/>
      <c r="AI34" s="83">
        <f t="shared" ca="1" si="15"/>
        <v>43573.124999999949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OT1=3-5</v>
      </c>
      <c r="AP34" s="81">
        <f t="shared" si="0"/>
        <v>54</v>
      </c>
      <c r="AQ34" s="81">
        <f t="shared" si="0"/>
        <v>44</v>
      </c>
      <c r="AR34" s="81">
        <f t="shared" si="1"/>
        <v>4468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221</v>
      </c>
      <c r="AX34" s="81">
        <f t="shared" si="3"/>
        <v>199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966</v>
      </c>
      <c r="BC34" s="81">
        <f t="shared" si="5"/>
        <v>199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43573.166666666613</v>
      </c>
      <c r="C35" s="49"/>
      <c r="D35" s="274">
        <v>968</v>
      </c>
      <c r="E35" s="51">
        <v>44</v>
      </c>
      <c r="F35" s="274">
        <v>1.8</v>
      </c>
      <c r="G35" s="51">
        <v>229</v>
      </c>
      <c r="H35" s="52">
        <v>199</v>
      </c>
      <c r="I35" s="53"/>
      <c r="J35" s="160"/>
      <c r="K35" s="65"/>
      <c r="L35" s="49"/>
      <c r="M35" s="274"/>
      <c r="N35" s="52"/>
      <c r="O35" s="54">
        <v>4484</v>
      </c>
      <c r="P35" s="274">
        <v>50</v>
      </c>
      <c r="Q35" s="52">
        <v>40</v>
      </c>
      <c r="R35" s="23">
        <f t="shared" si="16"/>
        <v>1216</v>
      </c>
      <c r="S35" s="24">
        <f t="shared" si="16"/>
        <v>1031</v>
      </c>
      <c r="T35" s="62"/>
      <c r="U35" s="62"/>
      <c r="V35" s="62"/>
      <c r="W35" s="114">
        <f t="shared" ca="1" si="6"/>
        <v>161872</v>
      </c>
      <c r="X35" s="115">
        <f ca="1">IFERROR(('Main Tab'!$D$10-W35)/'Main Tab'!$D$10,1)</f>
        <v>8.8599612630061705E-2</v>
      </c>
      <c r="Y35" s="110" t="s">
        <v>250</v>
      </c>
      <c r="Z35" s="65">
        <v>4</v>
      </c>
      <c r="AA35" s="49"/>
      <c r="AB35" s="49"/>
      <c r="AC35" s="274"/>
      <c r="AD35" s="104"/>
      <c r="AE35" s="106"/>
      <c r="AF35" s="108"/>
      <c r="AI35" s="83">
        <f t="shared" ca="1" si="15"/>
        <v>43573.166666666613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OT2=12-7</v>
      </c>
      <c r="AP35" s="81">
        <f t="shared" si="0"/>
        <v>50</v>
      </c>
      <c r="AQ35" s="81">
        <f t="shared" si="0"/>
        <v>40</v>
      </c>
      <c r="AR35" s="81">
        <f t="shared" si="1"/>
        <v>4484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229</v>
      </c>
      <c r="AX35" s="81">
        <f t="shared" si="3"/>
        <v>199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968</v>
      </c>
      <c r="BC35" s="81">
        <f t="shared" si="5"/>
        <v>199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43573.208333333278</v>
      </c>
      <c r="C36" s="49"/>
      <c r="D36" s="274">
        <v>968</v>
      </c>
      <c r="E36" s="274">
        <v>44</v>
      </c>
      <c r="F36" s="274">
        <v>1.8</v>
      </c>
      <c r="G36" s="51">
        <v>226</v>
      </c>
      <c r="H36" s="52">
        <v>199</v>
      </c>
      <c r="I36" s="53"/>
      <c r="J36" s="160"/>
      <c r="K36" s="65"/>
      <c r="L36" s="49"/>
      <c r="M36" s="274"/>
      <c r="N36" s="52"/>
      <c r="O36" s="54">
        <v>4163</v>
      </c>
      <c r="P36" s="274">
        <v>52</v>
      </c>
      <c r="Q36" s="52">
        <v>41</v>
      </c>
      <c r="R36" s="23">
        <f t="shared" si="16"/>
        <v>1268</v>
      </c>
      <c r="S36" s="24">
        <f t="shared" si="16"/>
        <v>1072</v>
      </c>
      <c r="T36" s="62"/>
      <c r="U36" s="62"/>
      <c r="V36" s="62"/>
      <c r="W36" s="114">
        <f t="shared" ca="1" si="6"/>
        <v>161831</v>
      </c>
      <c r="X36" s="115">
        <f ca="1">IFERROR(('Main Tab'!$D$10-W36)/'Main Tab'!$D$10,1)</f>
        <v>8.8830458087473543E-2</v>
      </c>
      <c r="Y36" s="110" t="s">
        <v>251</v>
      </c>
      <c r="Z36" s="65">
        <v>4</v>
      </c>
      <c r="AA36" s="49"/>
      <c r="AB36" s="49"/>
      <c r="AC36" s="274"/>
      <c r="AD36" s="104"/>
      <c r="AE36" s="106"/>
      <c r="AF36" s="108"/>
      <c r="AI36" s="83">
        <f t="shared" ca="1" si="15"/>
        <v>43573.208333333278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WATER PUMPED=1274</v>
      </c>
      <c r="AP36" s="81">
        <f t="shared" si="0"/>
        <v>52</v>
      </c>
      <c r="AQ36" s="81">
        <f t="shared" si="0"/>
        <v>41</v>
      </c>
      <c r="AR36" s="81">
        <f t="shared" si="1"/>
        <v>4163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226</v>
      </c>
      <c r="AX36" s="81">
        <f t="shared" si="3"/>
        <v>199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968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43573.249999999942</v>
      </c>
      <c r="C37" s="55"/>
      <c r="D37" s="275">
        <v>967</v>
      </c>
      <c r="E37" s="57">
        <v>44</v>
      </c>
      <c r="F37" s="274">
        <v>1.8</v>
      </c>
      <c r="G37" s="57">
        <v>221</v>
      </c>
      <c r="H37" s="58">
        <v>200</v>
      </c>
      <c r="I37" s="59"/>
      <c r="J37" s="161"/>
      <c r="K37" s="66"/>
      <c r="L37" s="55"/>
      <c r="M37" s="275"/>
      <c r="N37" s="58"/>
      <c r="O37" s="60">
        <v>4497</v>
      </c>
      <c r="P37" s="275">
        <v>54</v>
      </c>
      <c r="Q37" s="58">
        <v>39</v>
      </c>
      <c r="R37" s="25">
        <f t="shared" si="16"/>
        <v>1322</v>
      </c>
      <c r="S37" s="26">
        <f t="shared" si="16"/>
        <v>1111</v>
      </c>
      <c r="T37" s="63"/>
      <c r="U37" s="63"/>
      <c r="V37" s="63"/>
      <c r="W37" s="116">
        <f t="shared" ca="1" si="6"/>
        <v>161792</v>
      </c>
      <c r="X37" s="117">
        <f ca="1">IFERROR(('Main Tab'!$D$10-W37)/'Main Tab'!$D$10,1)</f>
        <v>8.9050042790865272E-2</v>
      </c>
      <c r="Y37" s="111"/>
      <c r="Z37" s="65">
        <v>3</v>
      </c>
      <c r="AA37" s="55"/>
      <c r="AB37" s="55"/>
      <c r="AC37" s="275"/>
      <c r="AD37" s="105"/>
      <c r="AE37" s="107"/>
      <c r="AF37" s="109"/>
      <c r="AI37" s="85">
        <f t="shared" ca="1" si="15"/>
        <v>43573.249999999942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54</v>
      </c>
      <c r="AQ37" s="86">
        <f t="shared" si="0"/>
        <v>39</v>
      </c>
      <c r="AR37" s="86">
        <f t="shared" si="1"/>
        <v>4497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221</v>
      </c>
      <c r="AX37" s="86">
        <f t="shared" si="3"/>
        <v>200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967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76" t="s">
        <v>7</v>
      </c>
      <c r="D40" s="276" t="s">
        <v>117</v>
      </c>
      <c r="E40" s="276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78"/>
      <c r="E41" s="278"/>
      <c r="F41" s="622"/>
      <c r="G41" s="622"/>
      <c r="H41" s="623"/>
    </row>
    <row r="42" spans="2:58" x14ac:dyDescent="0.25">
      <c r="B42" s="54"/>
      <c r="C42" s="147"/>
      <c r="D42" s="274"/>
      <c r="E42" s="274"/>
      <c r="F42" s="612"/>
      <c r="G42" s="612"/>
      <c r="H42" s="613"/>
    </row>
    <row r="43" spans="2:58" x14ac:dyDescent="0.25">
      <c r="B43" s="54"/>
      <c r="C43" s="147"/>
      <c r="D43" s="274"/>
      <c r="E43" s="274"/>
      <c r="F43" s="612"/>
      <c r="G43" s="612"/>
      <c r="H43" s="613"/>
    </row>
    <row r="44" spans="2:58" x14ac:dyDescent="0.25">
      <c r="B44" s="54"/>
      <c r="C44" s="147"/>
      <c r="D44" s="274"/>
      <c r="E44" s="274"/>
      <c r="F44" s="612"/>
      <c r="G44" s="612"/>
      <c r="H44" s="613"/>
    </row>
    <row r="45" spans="2:58" x14ac:dyDescent="0.25">
      <c r="B45" s="54"/>
      <c r="C45" s="147"/>
      <c r="D45" s="274"/>
      <c r="E45" s="274"/>
      <c r="F45" s="612"/>
      <c r="G45" s="612"/>
      <c r="H45" s="613"/>
    </row>
    <row r="46" spans="2:58" x14ac:dyDescent="0.25">
      <c r="B46" s="54"/>
      <c r="C46" s="147"/>
      <c r="D46" s="274"/>
      <c r="E46" s="274"/>
      <c r="F46" s="612"/>
      <c r="G46" s="612"/>
      <c r="H46" s="613"/>
    </row>
    <row r="47" spans="2:58" x14ac:dyDescent="0.25">
      <c r="B47" s="54"/>
      <c r="C47" s="147"/>
      <c r="D47" s="274"/>
      <c r="E47" s="274"/>
      <c r="F47" s="612"/>
      <c r="G47" s="612"/>
      <c r="H47" s="613"/>
    </row>
    <row r="48" spans="2:58" x14ac:dyDescent="0.25">
      <c r="B48" s="54"/>
      <c r="C48" s="147"/>
      <c r="D48" s="274"/>
      <c r="E48" s="274"/>
      <c r="F48" s="612"/>
      <c r="G48" s="612"/>
      <c r="H48" s="613"/>
    </row>
    <row r="49" spans="2:8" x14ac:dyDescent="0.25">
      <c r="B49" s="54"/>
      <c r="C49" s="147"/>
      <c r="D49" s="274"/>
      <c r="E49" s="274"/>
      <c r="F49" s="612"/>
      <c r="G49" s="612"/>
      <c r="H49" s="613"/>
    </row>
    <row r="50" spans="2:8" x14ac:dyDescent="0.25">
      <c r="B50" s="54"/>
      <c r="C50" s="147"/>
      <c r="D50" s="274"/>
      <c r="E50" s="274"/>
      <c r="F50" s="612"/>
      <c r="G50" s="612"/>
      <c r="H50" s="613"/>
    </row>
    <row r="51" spans="2:8" x14ac:dyDescent="0.25">
      <c r="B51" s="54"/>
      <c r="C51" s="147"/>
      <c r="D51" s="274"/>
      <c r="E51" s="274"/>
      <c r="F51" s="612"/>
      <c r="G51" s="612"/>
      <c r="H51" s="613"/>
    </row>
    <row r="52" spans="2:8" x14ac:dyDescent="0.25">
      <c r="B52" s="54"/>
      <c r="C52" s="147"/>
      <c r="D52" s="274"/>
      <c r="E52" s="274"/>
      <c r="F52" s="612"/>
      <c r="G52" s="612"/>
      <c r="H52" s="613"/>
    </row>
    <row r="53" spans="2:8" x14ac:dyDescent="0.25">
      <c r="B53" s="54"/>
      <c r="C53" s="147"/>
      <c r="D53" s="274"/>
      <c r="E53" s="274"/>
      <c r="F53" s="612"/>
      <c r="G53" s="612"/>
      <c r="H53" s="613"/>
    </row>
    <row r="54" spans="2:8" x14ac:dyDescent="0.25">
      <c r="B54" s="54"/>
      <c r="C54" s="147"/>
      <c r="D54" s="274"/>
      <c r="E54" s="274"/>
      <c r="F54" s="612"/>
      <c r="G54" s="612"/>
      <c r="H54" s="613"/>
    </row>
    <row r="55" spans="2:8" x14ac:dyDescent="0.25">
      <c r="B55" s="54"/>
      <c r="C55" s="147"/>
      <c r="D55" s="274"/>
      <c r="E55" s="274"/>
      <c r="F55" s="612"/>
      <c r="G55" s="612"/>
      <c r="H55" s="613"/>
    </row>
    <row r="56" spans="2:8" x14ac:dyDescent="0.25">
      <c r="B56" s="54"/>
      <c r="C56" s="147"/>
      <c r="D56" s="274"/>
      <c r="E56" s="274"/>
      <c r="F56" s="612"/>
      <c r="G56" s="612"/>
      <c r="H56" s="613"/>
    </row>
    <row r="57" spans="2:8" x14ac:dyDescent="0.25">
      <c r="B57" s="54"/>
      <c r="C57" s="147"/>
      <c r="D57" s="274"/>
      <c r="E57" s="274"/>
      <c r="F57" s="612"/>
      <c r="G57" s="612"/>
      <c r="H57" s="613"/>
    </row>
    <row r="58" spans="2:8" x14ac:dyDescent="0.25">
      <c r="B58" s="54"/>
      <c r="C58" s="147"/>
      <c r="D58" s="274"/>
      <c r="E58" s="274"/>
      <c r="F58" s="612"/>
      <c r="G58" s="612"/>
      <c r="H58" s="613"/>
    </row>
    <row r="59" spans="2:8" x14ac:dyDescent="0.25">
      <c r="B59" s="54"/>
      <c r="C59" s="147"/>
      <c r="D59" s="274"/>
      <c r="E59" s="274"/>
      <c r="F59" s="612"/>
      <c r="G59" s="612"/>
      <c r="H59" s="613"/>
    </row>
    <row r="60" spans="2:8" x14ac:dyDescent="0.25">
      <c r="B60" s="54"/>
      <c r="C60" s="147"/>
      <c r="D60" s="274"/>
      <c r="E60" s="274"/>
      <c r="F60" s="612"/>
      <c r="G60" s="612"/>
      <c r="H60" s="613"/>
    </row>
    <row r="61" spans="2:8" x14ac:dyDescent="0.25">
      <c r="B61" s="54"/>
      <c r="C61" s="147"/>
      <c r="D61" s="274"/>
      <c r="E61" s="274"/>
      <c r="F61" s="612"/>
      <c r="G61" s="612"/>
      <c r="H61" s="613"/>
    </row>
    <row r="62" spans="2:8" x14ac:dyDescent="0.25">
      <c r="B62" s="54"/>
      <c r="C62" s="147"/>
      <c r="D62" s="274"/>
      <c r="E62" s="274"/>
      <c r="F62" s="612"/>
      <c r="G62" s="612"/>
      <c r="H62" s="613"/>
    </row>
    <row r="63" spans="2:8" x14ac:dyDescent="0.25">
      <c r="B63" s="54"/>
      <c r="C63" s="147"/>
      <c r="D63" s="274"/>
      <c r="E63" s="274"/>
      <c r="F63" s="612"/>
      <c r="G63" s="612"/>
      <c r="H63" s="613"/>
    </row>
    <row r="64" spans="2:8" x14ac:dyDescent="0.25">
      <c r="B64" s="54"/>
      <c r="C64" s="147"/>
      <c r="D64" s="274"/>
      <c r="E64" s="274"/>
      <c r="F64" s="612"/>
      <c r="G64" s="612"/>
      <c r="H64" s="613"/>
    </row>
    <row r="65" spans="2:8" x14ac:dyDescent="0.25">
      <c r="B65" s="54"/>
      <c r="C65" s="147"/>
      <c r="D65" s="274"/>
      <c r="E65" s="274"/>
      <c r="F65" s="612"/>
      <c r="G65" s="612"/>
      <c r="H65" s="613"/>
    </row>
    <row r="66" spans="2:8" x14ac:dyDescent="0.25">
      <c r="B66" s="54"/>
      <c r="C66" s="147"/>
      <c r="D66" s="274"/>
      <c r="E66" s="274"/>
      <c r="F66" s="612"/>
      <c r="G66" s="612"/>
      <c r="H66" s="613"/>
    </row>
    <row r="67" spans="2:8" x14ac:dyDescent="0.25">
      <c r="B67" s="54"/>
      <c r="C67" s="147"/>
      <c r="D67" s="274"/>
      <c r="E67" s="274"/>
      <c r="F67" s="612"/>
      <c r="G67" s="612"/>
      <c r="H67" s="613"/>
    </row>
    <row r="68" spans="2:8" x14ac:dyDescent="0.25">
      <c r="B68" s="54"/>
      <c r="C68" s="147"/>
      <c r="D68" s="274"/>
      <c r="E68" s="274"/>
      <c r="F68" s="612"/>
      <c r="G68" s="612"/>
      <c r="H68" s="613"/>
    </row>
    <row r="69" spans="2:8" x14ac:dyDescent="0.25">
      <c r="B69" s="54"/>
      <c r="C69" s="147"/>
      <c r="D69" s="274"/>
      <c r="E69" s="274"/>
      <c r="F69" s="612"/>
      <c r="G69" s="612"/>
      <c r="H69" s="613"/>
    </row>
    <row r="70" spans="2:8" x14ac:dyDescent="0.25">
      <c r="B70" s="54"/>
      <c r="C70" s="147"/>
      <c r="D70" s="274"/>
      <c r="E70" s="274"/>
      <c r="F70" s="612"/>
      <c r="G70" s="612"/>
      <c r="H70" s="613"/>
    </row>
    <row r="71" spans="2:8" x14ac:dyDescent="0.25">
      <c r="B71" s="54"/>
      <c r="C71" s="147"/>
      <c r="D71" s="274"/>
      <c r="E71" s="274"/>
      <c r="F71" s="612"/>
      <c r="G71" s="612"/>
      <c r="H71" s="613"/>
    </row>
    <row r="72" spans="2:8" x14ac:dyDescent="0.25">
      <c r="B72" s="54"/>
      <c r="C72" s="147"/>
      <c r="D72" s="274"/>
      <c r="E72" s="274"/>
      <c r="F72" s="612"/>
      <c r="G72" s="612"/>
      <c r="H72" s="613"/>
    </row>
    <row r="73" spans="2:8" x14ac:dyDescent="0.25">
      <c r="B73" s="54"/>
      <c r="C73" s="147"/>
      <c r="D73" s="274"/>
      <c r="E73" s="274"/>
      <c r="F73" s="612"/>
      <c r="G73" s="612"/>
      <c r="H73" s="613"/>
    </row>
    <row r="74" spans="2:8" x14ac:dyDescent="0.25">
      <c r="B74" s="54"/>
      <c r="C74" s="147"/>
      <c r="D74" s="274"/>
      <c r="E74" s="274"/>
      <c r="F74" s="612"/>
      <c r="G74" s="612"/>
      <c r="H74" s="613"/>
    </row>
    <row r="75" spans="2:8" x14ac:dyDescent="0.25">
      <c r="B75" s="54"/>
      <c r="C75" s="147"/>
      <c r="D75" s="274"/>
      <c r="E75" s="274"/>
      <c r="F75" s="612"/>
      <c r="G75" s="612"/>
      <c r="H75" s="613"/>
    </row>
    <row r="76" spans="2:8" x14ac:dyDescent="0.25">
      <c r="B76" s="54"/>
      <c r="C76" s="147"/>
      <c r="D76" s="274"/>
      <c r="E76" s="274"/>
      <c r="F76" s="612"/>
      <c r="G76" s="612"/>
      <c r="H76" s="613"/>
    </row>
    <row r="77" spans="2:8" x14ac:dyDescent="0.25">
      <c r="B77" s="54"/>
      <c r="C77" s="147"/>
      <c r="D77" s="274"/>
      <c r="E77" s="274"/>
      <c r="F77" s="612"/>
      <c r="G77" s="612"/>
      <c r="H77" s="613"/>
    </row>
    <row r="78" spans="2:8" x14ac:dyDescent="0.25">
      <c r="B78" s="54"/>
      <c r="C78" s="147"/>
      <c r="D78" s="274"/>
      <c r="E78" s="274"/>
      <c r="F78" s="612"/>
      <c r="G78" s="612"/>
      <c r="H78" s="613"/>
    </row>
    <row r="79" spans="2:8" x14ac:dyDescent="0.25">
      <c r="B79" s="54"/>
      <c r="C79" s="147"/>
      <c r="D79" s="274"/>
      <c r="E79" s="274"/>
      <c r="F79" s="612"/>
      <c r="G79" s="612"/>
      <c r="H79" s="613"/>
    </row>
    <row r="80" spans="2:8" x14ac:dyDescent="0.25">
      <c r="B80" s="54"/>
      <c r="C80" s="147"/>
      <c r="D80" s="274"/>
      <c r="E80" s="274"/>
      <c r="F80" s="612"/>
      <c r="G80" s="612"/>
      <c r="H80" s="613"/>
    </row>
    <row r="81" spans="2:8" x14ac:dyDescent="0.25">
      <c r="B81" s="54"/>
      <c r="C81" s="147"/>
      <c r="D81" s="274"/>
      <c r="E81" s="274"/>
      <c r="F81" s="612"/>
      <c r="G81" s="612"/>
      <c r="H81" s="613"/>
    </row>
    <row r="82" spans="2:8" x14ac:dyDescent="0.25">
      <c r="B82" s="54"/>
      <c r="C82" s="147"/>
      <c r="D82" s="274"/>
      <c r="E82" s="274"/>
      <c r="F82" s="612"/>
      <c r="G82" s="612"/>
      <c r="H82" s="613"/>
    </row>
    <row r="83" spans="2:8" x14ac:dyDescent="0.25">
      <c r="B83" s="54"/>
      <c r="C83" s="147"/>
      <c r="D83" s="274"/>
      <c r="E83" s="274"/>
      <c r="F83" s="612"/>
      <c r="G83" s="612"/>
      <c r="H83" s="613"/>
    </row>
    <row r="84" spans="2:8" x14ac:dyDescent="0.25">
      <c r="B84" s="54"/>
      <c r="C84" s="147"/>
      <c r="D84" s="274"/>
      <c r="E84" s="274"/>
      <c r="F84" s="612"/>
      <c r="G84" s="612"/>
      <c r="H84" s="613"/>
    </row>
    <row r="85" spans="2:8" x14ac:dyDescent="0.25">
      <c r="B85" s="54"/>
      <c r="C85" s="147"/>
      <c r="D85" s="274"/>
      <c r="E85" s="274"/>
      <c r="F85" s="612"/>
      <c r="G85" s="612"/>
      <c r="H85" s="613"/>
    </row>
    <row r="86" spans="2:8" x14ac:dyDescent="0.25">
      <c r="B86" s="54"/>
      <c r="C86" s="147"/>
      <c r="D86" s="274"/>
      <c r="E86" s="274"/>
      <c r="F86" s="612"/>
      <c r="G86" s="612"/>
      <c r="H86" s="613"/>
    </row>
    <row r="87" spans="2:8" x14ac:dyDescent="0.25">
      <c r="B87" s="54"/>
      <c r="C87" s="147"/>
      <c r="D87" s="274"/>
      <c r="E87" s="274"/>
      <c r="F87" s="612"/>
      <c r="G87" s="612"/>
      <c r="H87" s="613"/>
    </row>
    <row r="88" spans="2:8" x14ac:dyDescent="0.25">
      <c r="B88" s="54"/>
      <c r="C88" s="147"/>
      <c r="D88" s="274"/>
      <c r="E88" s="274"/>
      <c r="F88" s="612"/>
      <c r="G88" s="612"/>
      <c r="H88" s="613"/>
    </row>
    <row r="89" spans="2:8" x14ac:dyDescent="0.25">
      <c r="B89" s="54"/>
      <c r="C89" s="147"/>
      <c r="D89" s="274"/>
      <c r="E89" s="274"/>
      <c r="F89" s="612"/>
      <c r="G89" s="612"/>
      <c r="H89" s="613"/>
    </row>
    <row r="90" spans="2:8" x14ac:dyDescent="0.25">
      <c r="B90" s="54"/>
      <c r="C90" s="147"/>
      <c r="D90" s="274"/>
      <c r="E90" s="274"/>
      <c r="F90" s="612"/>
      <c r="G90" s="612"/>
      <c r="H90" s="613"/>
    </row>
    <row r="91" spans="2:8" x14ac:dyDescent="0.25">
      <c r="B91" s="54"/>
      <c r="C91" s="147"/>
      <c r="D91" s="274"/>
      <c r="E91" s="274"/>
      <c r="F91" s="612"/>
      <c r="G91" s="612"/>
      <c r="H91" s="613"/>
    </row>
    <row r="92" spans="2:8" x14ac:dyDescent="0.25">
      <c r="B92" s="54"/>
      <c r="C92" s="147"/>
      <c r="D92" s="274"/>
      <c r="E92" s="274"/>
      <c r="F92" s="612"/>
      <c r="G92" s="612"/>
      <c r="H92" s="613"/>
    </row>
    <row r="93" spans="2:8" x14ac:dyDescent="0.25">
      <c r="B93" s="54"/>
      <c r="C93" s="147"/>
      <c r="D93" s="274"/>
      <c r="E93" s="274"/>
      <c r="F93" s="612"/>
      <c r="G93" s="612"/>
      <c r="H93" s="613"/>
    </row>
    <row r="94" spans="2:8" x14ac:dyDescent="0.25">
      <c r="B94" s="54"/>
      <c r="C94" s="147"/>
      <c r="D94" s="274"/>
      <c r="E94" s="274"/>
      <c r="F94" s="612"/>
      <c r="G94" s="612"/>
      <c r="H94" s="613"/>
    </row>
    <row r="95" spans="2:8" x14ac:dyDescent="0.25">
      <c r="B95" s="54"/>
      <c r="C95" s="147"/>
      <c r="D95" s="274"/>
      <c r="E95" s="274"/>
      <c r="F95" s="612"/>
      <c r="G95" s="612"/>
      <c r="H95" s="613"/>
    </row>
    <row r="96" spans="2:8" x14ac:dyDescent="0.25">
      <c r="B96" s="54"/>
      <c r="C96" s="147"/>
      <c r="D96" s="274"/>
      <c r="E96" s="274"/>
      <c r="F96" s="612"/>
      <c r="G96" s="612"/>
      <c r="H96" s="613"/>
    </row>
    <row r="97" spans="2:8" x14ac:dyDescent="0.25">
      <c r="B97" s="54"/>
      <c r="C97" s="147"/>
      <c r="D97" s="274"/>
      <c r="E97" s="274"/>
      <c r="F97" s="612"/>
      <c r="G97" s="612"/>
      <c r="H97" s="613"/>
    </row>
    <row r="98" spans="2:8" x14ac:dyDescent="0.25">
      <c r="B98" s="54"/>
      <c r="C98" s="147"/>
      <c r="D98" s="274"/>
      <c r="E98" s="274"/>
      <c r="F98" s="612"/>
      <c r="G98" s="612"/>
      <c r="H98" s="613"/>
    </row>
    <row r="99" spans="2:8" x14ac:dyDescent="0.25">
      <c r="B99" s="54"/>
      <c r="C99" s="147"/>
      <c r="D99" s="274"/>
      <c r="E99" s="274"/>
      <c r="F99" s="612"/>
      <c r="G99" s="612"/>
      <c r="H99" s="613"/>
    </row>
    <row r="100" spans="2:8" ht="15.75" thickBot="1" x14ac:dyDescent="0.3">
      <c r="B100" s="60"/>
      <c r="C100" s="148"/>
      <c r="D100" s="275"/>
      <c r="E100" s="275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B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15">
    <tabColor theme="1"/>
    <pageSetUpPr fitToPage="1"/>
  </sheetPr>
  <dimension ref="B1:BF101"/>
  <sheetViews>
    <sheetView showGridLines="0" topLeftCell="Q19" zoomScaleNormal="100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567" t="str">
        <f ca="1">"Oil Sales for "&amp;TEXT(L5,"MM-DD-YY")</f>
        <v>Oil Sales for 04-16-19</v>
      </c>
      <c r="O5" s="568"/>
      <c r="P5" s="96">
        <f>SUM(AC14:AC37)</f>
        <v>1530.0300000000002</v>
      </c>
      <c r="Q5" s="10"/>
      <c r="R5" s="610" t="str">
        <f ca="1">"Flare Total For "&amp;TEXT(L5,"MM-DD-YY")</f>
        <v>Flare Total For 04-16-19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1472</v>
      </c>
      <c r="M6" s="10"/>
      <c r="N6" s="571" t="str">
        <f ca="1">"Gas Sales for "&amp;TEXT(L5,"MM-DD-YY")</f>
        <v>Gas Sales for 04-16-19</v>
      </c>
      <c r="O6" s="572"/>
      <c r="P6" s="132">
        <v>4007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1318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7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70" t="s">
        <v>3</v>
      </c>
      <c r="F11" s="270" t="s">
        <v>31</v>
      </c>
      <c r="G11" s="270" t="s">
        <v>32</v>
      </c>
      <c r="H11" s="27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70" t="s">
        <v>40</v>
      </c>
      <c r="N11" s="271" t="s">
        <v>42</v>
      </c>
      <c r="O11" s="38" t="s">
        <v>2</v>
      </c>
      <c r="P11" s="270" t="s">
        <v>6</v>
      </c>
      <c r="Q11" s="27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0" t="s">
        <v>6</v>
      </c>
      <c r="AD11" s="270" t="s">
        <v>102</v>
      </c>
      <c r="AE11" s="270" t="s">
        <v>50</v>
      </c>
      <c r="AF11" s="27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68">
        <v>968</v>
      </c>
      <c r="E14" s="51">
        <v>44</v>
      </c>
      <c r="F14" s="268">
        <v>1.8</v>
      </c>
      <c r="G14" s="51">
        <v>210</v>
      </c>
      <c r="H14" s="52">
        <v>189</v>
      </c>
      <c r="I14" s="53"/>
      <c r="J14" s="160"/>
      <c r="K14" s="65"/>
      <c r="L14" s="49"/>
      <c r="M14" s="268"/>
      <c r="N14" s="52"/>
      <c r="O14" s="54">
        <v>4187</v>
      </c>
      <c r="P14" s="268">
        <v>71</v>
      </c>
      <c r="Q14" s="52">
        <v>49</v>
      </c>
      <c r="R14" s="21">
        <f>P14</f>
        <v>71</v>
      </c>
      <c r="S14" s="22">
        <f>Q14</f>
        <v>49</v>
      </c>
      <c r="T14" s="61"/>
      <c r="U14" s="61"/>
      <c r="V14" s="61"/>
      <c r="W14" s="112">
        <f ca="1">INDEX('Daily Totals'!$1:$1048576,MATCH(L5,'Daily Totals'!B:B)-1,17)</f>
        <v>164173</v>
      </c>
      <c r="X14" s="113">
        <f ca="1">IFERROR(('Main Tab'!$D$10-W14)/'Main Tab'!$D$10,1)</f>
        <v>7.5644115129949105E-2</v>
      </c>
      <c r="Y14" s="186" t="s">
        <v>241</v>
      </c>
      <c r="Z14" s="64">
        <v>7</v>
      </c>
      <c r="AA14" s="49">
        <v>7847101</v>
      </c>
      <c r="AB14" s="49" t="s">
        <v>170</v>
      </c>
      <c r="AC14" s="268">
        <v>191.19</v>
      </c>
      <c r="AD14" s="104" t="s">
        <v>171</v>
      </c>
      <c r="AE14" s="106">
        <v>47</v>
      </c>
      <c r="AF14" s="108">
        <v>1E-3</v>
      </c>
      <c r="AI14" s="83">
        <f ca="1">$L$5+B14</f>
        <v>43571.291666666664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 xml:space="preserve">still maikng lot of sand </v>
      </c>
      <c r="AP14" s="81">
        <f t="shared" ref="AP14:AQ37" si="0">IF(P14="","",P14)</f>
        <v>71</v>
      </c>
      <c r="AQ14" s="81">
        <f t="shared" si="0"/>
        <v>49</v>
      </c>
      <c r="AR14" s="81">
        <f t="shared" ref="AR14:AR37" si="1">IF(O14="","",O14)</f>
        <v>4187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210</v>
      </c>
      <c r="AX14" s="81">
        <f t="shared" si="3"/>
        <v>189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968</v>
      </c>
      <c r="BC14" s="81">
        <f t="shared" ref="BC14:BC37" si="5">IF(H14="","",H14)</f>
        <v>189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7847101 191.19 bbls sold</v>
      </c>
    </row>
    <row r="15" spans="2:58" x14ac:dyDescent="0.25">
      <c r="B15" s="47">
        <f ca="1">+B14+$L$5+TIME(1,0,0)</f>
        <v>43571.333333333328</v>
      </c>
      <c r="C15" s="49"/>
      <c r="D15" s="268">
        <v>964</v>
      </c>
      <c r="E15" s="51">
        <v>44</v>
      </c>
      <c r="F15" s="268">
        <v>1.8</v>
      </c>
      <c r="G15" s="51">
        <v>210</v>
      </c>
      <c r="H15" s="52">
        <v>189</v>
      </c>
      <c r="I15" s="53"/>
      <c r="J15" s="160"/>
      <c r="K15" s="65"/>
      <c r="L15" s="49"/>
      <c r="M15" s="268"/>
      <c r="N15" s="52"/>
      <c r="O15" s="54">
        <v>4196</v>
      </c>
      <c r="P15" s="268">
        <v>70</v>
      </c>
      <c r="Q15" s="52">
        <v>47</v>
      </c>
      <c r="R15" s="23">
        <f>P15+R14</f>
        <v>141</v>
      </c>
      <c r="S15" s="24">
        <f>Q15+S14</f>
        <v>96</v>
      </c>
      <c r="T15" s="62"/>
      <c r="U15" s="62"/>
      <c r="V15" s="62"/>
      <c r="W15" s="114">
        <f t="shared" ref="W15:W37" ca="1" si="6">W14-Q15</f>
        <v>164126</v>
      </c>
      <c r="X15" s="115">
        <f ca="1">IFERROR(('Main Tab'!$D$10-W15)/'Main Tab'!$D$10,1)</f>
        <v>7.5908742849421201E-2</v>
      </c>
      <c r="Y15" s="110"/>
      <c r="Z15" s="65">
        <v>8</v>
      </c>
      <c r="AA15" s="49">
        <v>7866101</v>
      </c>
      <c r="AB15" s="49" t="s">
        <v>170</v>
      </c>
      <c r="AC15" s="268">
        <v>202.8</v>
      </c>
      <c r="AD15" s="104" t="s">
        <v>171</v>
      </c>
      <c r="AE15" s="106">
        <v>46</v>
      </c>
      <c r="AF15" s="108">
        <v>1E-3</v>
      </c>
      <c r="AI15" s="83">
        <f ca="1">B15</f>
        <v>43571.333333333328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70</v>
      </c>
      <c r="AQ15" s="81">
        <f t="shared" si="0"/>
        <v>47</v>
      </c>
      <c r="AR15" s="81">
        <f t="shared" si="1"/>
        <v>4196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210</v>
      </c>
      <c r="AX15" s="81">
        <f t="shared" si="3"/>
        <v>189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964</v>
      </c>
      <c r="BC15" s="81">
        <f t="shared" si="5"/>
        <v>189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7866101 202.8 bbls sold</v>
      </c>
    </row>
    <row r="16" spans="2:58" x14ac:dyDescent="0.25">
      <c r="B16" s="47">
        <f ca="1">+B15+TIME(1,0,0)</f>
        <v>43571.374999999993</v>
      </c>
      <c r="C16" s="49"/>
      <c r="D16" s="268">
        <v>969</v>
      </c>
      <c r="E16" s="51">
        <v>44</v>
      </c>
      <c r="F16" s="268">
        <v>1.8</v>
      </c>
      <c r="G16" s="51">
        <v>213</v>
      </c>
      <c r="H16" s="52">
        <v>190</v>
      </c>
      <c r="I16" s="53"/>
      <c r="J16" s="160"/>
      <c r="K16" s="65"/>
      <c r="L16" s="49"/>
      <c r="M16" s="268"/>
      <c r="N16" s="52"/>
      <c r="O16" s="54">
        <v>4214</v>
      </c>
      <c r="P16" s="268">
        <v>73</v>
      </c>
      <c r="Q16" s="52">
        <v>51</v>
      </c>
      <c r="R16" s="23">
        <f t="shared" ref="R16:S31" si="13">P16+R15</f>
        <v>214</v>
      </c>
      <c r="S16" s="24">
        <f t="shared" si="13"/>
        <v>147</v>
      </c>
      <c r="T16" s="62"/>
      <c r="U16" s="62"/>
      <c r="V16" s="62"/>
      <c r="W16" s="114">
        <f t="shared" ca="1" si="6"/>
        <v>164075</v>
      </c>
      <c r="X16" s="115">
        <f ca="1">IFERROR(('Main Tab'!$D$10-W16)/'Main Tab'!$D$10,1)</f>
        <v>7.6195892076933475E-2</v>
      </c>
      <c r="Y16" s="110"/>
      <c r="Z16" s="65">
        <v>7</v>
      </c>
      <c r="AA16" s="49">
        <v>7866201</v>
      </c>
      <c r="AB16" s="49" t="s">
        <v>170</v>
      </c>
      <c r="AC16" s="268">
        <v>191.19</v>
      </c>
      <c r="AD16" s="104" t="s">
        <v>171</v>
      </c>
      <c r="AE16" s="106">
        <v>45.5</v>
      </c>
      <c r="AF16" s="108">
        <v>1E-3</v>
      </c>
      <c r="AI16" s="83">
        <f ca="1">B16</f>
        <v>43571.374999999993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73</v>
      </c>
      <c r="AQ16" s="81">
        <f t="shared" si="0"/>
        <v>51</v>
      </c>
      <c r="AR16" s="81">
        <f t="shared" si="1"/>
        <v>4214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213</v>
      </c>
      <c r="AX16" s="81">
        <f t="shared" si="3"/>
        <v>190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969</v>
      </c>
      <c r="BC16" s="81">
        <f t="shared" si="5"/>
        <v>190</v>
      </c>
      <c r="BD16" s="81">
        <f t="shared" si="10"/>
        <v>1E-3</v>
      </c>
      <c r="BE16" s="81">
        <f t="shared" si="11"/>
        <v>45.5</v>
      </c>
      <c r="BF16" s="84" t="str">
        <f t="shared" si="12"/>
        <v>Ticket No: 7866201 191.19 bbls sold</v>
      </c>
    </row>
    <row r="17" spans="2:58" x14ac:dyDescent="0.25">
      <c r="B17" s="47">
        <f t="shared" ref="B17:B37" ca="1" si="14">+B16+TIME(1,0,0)</f>
        <v>43571.416666666657</v>
      </c>
      <c r="C17" s="49"/>
      <c r="D17" s="268">
        <v>969</v>
      </c>
      <c r="E17" s="51">
        <v>44</v>
      </c>
      <c r="F17" s="268">
        <v>1.8</v>
      </c>
      <c r="G17" s="51">
        <v>209</v>
      </c>
      <c r="H17" s="52">
        <v>189</v>
      </c>
      <c r="I17" s="53"/>
      <c r="J17" s="160"/>
      <c r="K17" s="65"/>
      <c r="L17" s="49"/>
      <c r="M17" s="268"/>
      <c r="N17" s="52"/>
      <c r="O17" s="54">
        <v>4211</v>
      </c>
      <c r="P17" s="268">
        <v>74</v>
      </c>
      <c r="Q17" s="52">
        <v>49</v>
      </c>
      <c r="R17" s="23">
        <f t="shared" si="13"/>
        <v>288</v>
      </c>
      <c r="S17" s="24">
        <f>Q17+S16</f>
        <v>196</v>
      </c>
      <c r="T17" s="62"/>
      <c r="U17" s="172"/>
      <c r="V17" s="62"/>
      <c r="W17" s="114">
        <f t="shared" ca="1" si="6"/>
        <v>164026</v>
      </c>
      <c r="X17" s="115">
        <f ca="1">IFERROR(('Main Tab'!$D$10-W17)/'Main Tab'!$D$10,1)</f>
        <v>7.6471780550425653E-2</v>
      </c>
      <c r="Y17" s="110"/>
      <c r="Z17" s="65">
        <v>7</v>
      </c>
      <c r="AA17" s="49">
        <v>7866401</v>
      </c>
      <c r="AB17" s="49" t="s">
        <v>170</v>
      </c>
      <c r="AC17" s="268">
        <v>191.19</v>
      </c>
      <c r="AD17" s="104" t="s">
        <v>171</v>
      </c>
      <c r="AE17" s="106">
        <v>47</v>
      </c>
      <c r="AF17" s="108">
        <v>4.0000000000000001E-3</v>
      </c>
      <c r="AI17" s="83">
        <f t="shared" ref="AI17:AI37" ca="1" si="15">B17</f>
        <v>43571.416666666657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74</v>
      </c>
      <c r="AQ17" s="81">
        <f t="shared" si="0"/>
        <v>49</v>
      </c>
      <c r="AR17" s="81">
        <f t="shared" si="1"/>
        <v>4211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209</v>
      </c>
      <c r="AX17" s="81">
        <f t="shared" si="3"/>
        <v>189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969</v>
      </c>
      <c r="BC17" s="81">
        <f t="shared" si="5"/>
        <v>189</v>
      </c>
      <c r="BD17" s="81">
        <f t="shared" si="10"/>
        <v>4.0000000000000001E-3</v>
      </c>
      <c r="BE17" s="81">
        <f t="shared" si="11"/>
        <v>47</v>
      </c>
      <c r="BF17" s="84" t="str">
        <f t="shared" si="12"/>
        <v>Ticket No: 7866401 191.19 bbls sold</v>
      </c>
    </row>
    <row r="18" spans="2:58" x14ac:dyDescent="0.25">
      <c r="B18" s="47">
        <f t="shared" ca="1" si="14"/>
        <v>43571.458333333321</v>
      </c>
      <c r="C18" s="49"/>
      <c r="D18" s="268">
        <v>968</v>
      </c>
      <c r="E18" s="51">
        <v>44</v>
      </c>
      <c r="F18" s="268">
        <v>1.8</v>
      </c>
      <c r="G18" s="51">
        <v>210</v>
      </c>
      <c r="H18" s="52">
        <v>190</v>
      </c>
      <c r="I18" s="53"/>
      <c r="J18" s="160"/>
      <c r="K18" s="65"/>
      <c r="L18" s="49"/>
      <c r="M18" s="268"/>
      <c r="N18" s="52"/>
      <c r="O18" s="54">
        <v>4212</v>
      </c>
      <c r="P18" s="268">
        <v>77</v>
      </c>
      <c r="Q18" s="52">
        <v>52</v>
      </c>
      <c r="R18" s="23">
        <f t="shared" si="13"/>
        <v>365</v>
      </c>
      <c r="S18" s="24">
        <f t="shared" si="13"/>
        <v>248</v>
      </c>
      <c r="T18" s="62"/>
      <c r="U18" s="62"/>
      <c r="V18" s="62"/>
      <c r="W18" s="114">
        <f t="shared" ca="1" si="6"/>
        <v>163974</v>
      </c>
      <c r="X18" s="115">
        <f ca="1">IFERROR(('Main Tab'!$D$10-W18)/'Main Tab'!$D$10,1)</f>
        <v>7.6764560154947981E-2</v>
      </c>
      <c r="Y18" s="110"/>
      <c r="Z18" s="65">
        <v>7</v>
      </c>
      <c r="AA18" s="49"/>
      <c r="AB18" s="49"/>
      <c r="AC18" s="268"/>
      <c r="AD18" s="104"/>
      <c r="AE18" s="106"/>
      <c r="AF18" s="108"/>
      <c r="AI18" s="83">
        <f t="shared" ca="1" si="15"/>
        <v>43571.458333333321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77</v>
      </c>
      <c r="AQ18" s="81">
        <f t="shared" si="0"/>
        <v>52</v>
      </c>
      <c r="AR18" s="81">
        <f t="shared" si="1"/>
        <v>4212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210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968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43571.499999999985</v>
      </c>
      <c r="C19" s="49"/>
      <c r="D19" s="268">
        <v>968</v>
      </c>
      <c r="E19" s="51">
        <v>44</v>
      </c>
      <c r="F19" s="268">
        <v>1.8</v>
      </c>
      <c r="G19" s="51">
        <v>211</v>
      </c>
      <c r="H19" s="52">
        <v>190</v>
      </c>
      <c r="I19" s="53"/>
      <c r="J19" s="160"/>
      <c r="K19" s="65"/>
      <c r="L19" s="49"/>
      <c r="M19" s="268"/>
      <c r="N19" s="52"/>
      <c r="O19" s="54">
        <v>4239</v>
      </c>
      <c r="P19" s="268">
        <v>75</v>
      </c>
      <c r="Q19" s="52">
        <v>51</v>
      </c>
      <c r="R19" s="23">
        <f t="shared" si="13"/>
        <v>440</v>
      </c>
      <c r="S19" s="24">
        <f t="shared" si="13"/>
        <v>299</v>
      </c>
      <c r="T19" s="62"/>
      <c r="U19" s="62"/>
      <c r="V19" s="62"/>
      <c r="W19" s="114">
        <f t="shared" ca="1" si="6"/>
        <v>163923</v>
      </c>
      <c r="X19" s="115">
        <f ca="1">IFERROR(('Main Tab'!$D$10-W19)/'Main Tab'!$D$10,1)</f>
        <v>7.7051709382460254E-2</v>
      </c>
      <c r="Y19" s="110"/>
      <c r="Z19" s="65">
        <v>7</v>
      </c>
      <c r="AA19" s="49"/>
      <c r="AB19" s="49"/>
      <c r="AC19" s="268"/>
      <c r="AD19" s="104"/>
      <c r="AE19" s="106"/>
      <c r="AF19" s="108"/>
      <c r="AI19" s="83">
        <f t="shared" ca="1" si="15"/>
        <v>43571.499999999985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75</v>
      </c>
      <c r="AQ19" s="81">
        <f t="shared" si="0"/>
        <v>51</v>
      </c>
      <c r="AR19" s="81">
        <f t="shared" si="1"/>
        <v>4239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211</v>
      </c>
      <c r="AX19" s="81">
        <f t="shared" si="3"/>
        <v>190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968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43571.54166666665</v>
      </c>
      <c r="C20" s="49"/>
      <c r="D20" s="268">
        <v>969</v>
      </c>
      <c r="E20" s="51">
        <v>44</v>
      </c>
      <c r="F20" s="268">
        <v>1.8</v>
      </c>
      <c r="G20" s="51">
        <v>201</v>
      </c>
      <c r="H20" s="52">
        <v>191</v>
      </c>
      <c r="I20" s="53"/>
      <c r="J20" s="160"/>
      <c r="K20" s="65"/>
      <c r="L20" s="49"/>
      <c r="M20" s="268"/>
      <c r="N20" s="52"/>
      <c r="O20" s="54">
        <v>4241</v>
      </c>
      <c r="P20" s="268">
        <v>79</v>
      </c>
      <c r="Q20" s="52">
        <v>50</v>
      </c>
      <c r="R20" s="23">
        <f t="shared" si="13"/>
        <v>519</v>
      </c>
      <c r="S20" s="24">
        <f t="shared" si="13"/>
        <v>349</v>
      </c>
      <c r="T20" s="62"/>
      <c r="U20" s="62"/>
      <c r="V20" s="62"/>
      <c r="W20" s="114">
        <f t="shared" ca="1" si="6"/>
        <v>163873</v>
      </c>
      <c r="X20" s="115">
        <f ca="1">IFERROR(('Main Tab'!$D$10-W20)/'Main Tab'!$D$10,1)</f>
        <v>7.7333228232962473E-2</v>
      </c>
      <c r="Y20" s="110"/>
      <c r="Z20" s="65">
        <v>7</v>
      </c>
      <c r="AA20" s="49"/>
      <c r="AB20" s="49"/>
      <c r="AC20" s="268"/>
      <c r="AD20" s="104"/>
      <c r="AE20" s="106"/>
      <c r="AF20" s="108"/>
      <c r="AI20" s="83">
        <f t="shared" ca="1" si="15"/>
        <v>43571.54166666665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79</v>
      </c>
      <c r="AQ20" s="81">
        <f t="shared" si="0"/>
        <v>50</v>
      </c>
      <c r="AR20" s="81">
        <f t="shared" si="1"/>
        <v>4241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201</v>
      </c>
      <c r="AX20" s="81">
        <f t="shared" si="3"/>
        <v>191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969</v>
      </c>
      <c r="BC20" s="81">
        <f t="shared" si="5"/>
        <v>191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43571.583333333314</v>
      </c>
      <c r="C21" s="49"/>
      <c r="D21" s="268">
        <v>971</v>
      </c>
      <c r="E21" s="51">
        <v>44</v>
      </c>
      <c r="F21" s="268">
        <v>1.8</v>
      </c>
      <c r="G21" s="51">
        <v>193</v>
      </c>
      <c r="H21" s="52">
        <v>190</v>
      </c>
      <c r="I21" s="53"/>
      <c r="J21" s="160"/>
      <c r="K21" s="65"/>
      <c r="L21" s="49"/>
      <c r="M21" s="268"/>
      <c r="N21" s="52"/>
      <c r="O21" s="54">
        <v>4248</v>
      </c>
      <c r="P21" s="268">
        <v>77</v>
      </c>
      <c r="Q21" s="52">
        <v>49</v>
      </c>
      <c r="R21" s="23">
        <f t="shared" si="13"/>
        <v>596</v>
      </c>
      <c r="S21" s="24">
        <f t="shared" si="13"/>
        <v>398</v>
      </c>
      <c r="T21" s="62"/>
      <c r="U21" s="62"/>
      <c r="V21" s="62"/>
      <c r="W21" s="114">
        <f t="shared" ca="1" si="6"/>
        <v>163824</v>
      </c>
      <c r="X21" s="115">
        <f ca="1">IFERROR(('Main Tab'!$D$10-W21)/'Main Tab'!$D$10,1)</f>
        <v>7.7609116706454664E-2</v>
      </c>
      <c r="Y21" s="110"/>
      <c r="Z21" s="65">
        <v>6</v>
      </c>
      <c r="AA21" s="49"/>
      <c r="AB21" s="49"/>
      <c r="AC21" s="268"/>
      <c r="AD21" s="104"/>
      <c r="AE21" s="106"/>
      <c r="AF21" s="108"/>
      <c r="AI21" s="83">
        <f t="shared" ca="1" si="15"/>
        <v>43571.583333333314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77</v>
      </c>
      <c r="AQ21" s="81">
        <f t="shared" si="0"/>
        <v>49</v>
      </c>
      <c r="AR21" s="81">
        <f t="shared" si="1"/>
        <v>4248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193</v>
      </c>
      <c r="AX21" s="81">
        <f t="shared" si="3"/>
        <v>190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971</v>
      </c>
      <c r="BC21" s="81">
        <f t="shared" si="5"/>
        <v>190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43571.624999999978</v>
      </c>
      <c r="C22" s="49"/>
      <c r="D22" s="268">
        <v>968</v>
      </c>
      <c r="E22" s="51">
        <v>44</v>
      </c>
      <c r="F22" s="268">
        <v>1.8</v>
      </c>
      <c r="G22" s="51">
        <v>197</v>
      </c>
      <c r="H22" s="52">
        <v>192</v>
      </c>
      <c r="I22" s="53"/>
      <c r="J22" s="160"/>
      <c r="K22" s="65"/>
      <c r="L22" s="49"/>
      <c r="M22" s="268"/>
      <c r="N22" s="52"/>
      <c r="O22" s="54">
        <v>4279</v>
      </c>
      <c r="P22" s="268">
        <v>74</v>
      </c>
      <c r="Q22" s="52">
        <v>50</v>
      </c>
      <c r="R22" s="23">
        <f t="shared" si="13"/>
        <v>670</v>
      </c>
      <c r="S22" s="24">
        <f t="shared" si="13"/>
        <v>448</v>
      </c>
      <c r="T22" s="62"/>
      <c r="U22" s="62"/>
      <c r="V22" s="62"/>
      <c r="W22" s="114">
        <f t="shared" ca="1" si="6"/>
        <v>163774</v>
      </c>
      <c r="X22" s="115">
        <f ca="1">IFERROR(('Main Tab'!$D$10-W22)/'Main Tab'!$D$10,1)</f>
        <v>7.7890635556956897E-2</v>
      </c>
      <c r="Y22" s="110"/>
      <c r="Z22" s="65">
        <v>6</v>
      </c>
      <c r="AA22" s="49"/>
      <c r="AB22" s="49"/>
      <c r="AC22" s="268"/>
      <c r="AD22" s="104"/>
      <c r="AE22" s="106"/>
      <c r="AF22" s="108"/>
      <c r="AI22" s="83">
        <f t="shared" ca="1" si="15"/>
        <v>43571.624999999978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74</v>
      </c>
      <c r="AQ22" s="81">
        <f t="shared" si="0"/>
        <v>50</v>
      </c>
      <c r="AR22" s="81">
        <f t="shared" si="1"/>
        <v>4279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197</v>
      </c>
      <c r="AX22" s="81">
        <f t="shared" si="3"/>
        <v>192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968</v>
      </c>
      <c r="BC22" s="81">
        <f t="shared" si="5"/>
        <v>192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39" x14ac:dyDescent="0.25">
      <c r="B23" s="47">
        <f t="shared" ca="1" si="14"/>
        <v>43571.666666666642</v>
      </c>
      <c r="C23" s="49"/>
      <c r="D23" s="268">
        <v>970</v>
      </c>
      <c r="E23" s="51">
        <v>44</v>
      </c>
      <c r="F23" s="268">
        <v>1.8</v>
      </c>
      <c r="G23" s="51">
        <v>202</v>
      </c>
      <c r="H23" s="52">
        <v>191</v>
      </c>
      <c r="I23" s="53"/>
      <c r="J23" s="160"/>
      <c r="K23" s="65"/>
      <c r="L23" s="49"/>
      <c r="M23" s="268"/>
      <c r="N23" s="52"/>
      <c r="O23" s="54">
        <v>4339</v>
      </c>
      <c r="P23" s="268">
        <v>75</v>
      </c>
      <c r="Q23" s="52">
        <v>47</v>
      </c>
      <c r="R23" s="23">
        <f t="shared" si="13"/>
        <v>745</v>
      </c>
      <c r="S23" s="24">
        <f t="shared" si="13"/>
        <v>495</v>
      </c>
      <c r="T23" s="62"/>
      <c r="U23" s="62"/>
      <c r="V23" s="62"/>
      <c r="W23" s="114">
        <f t="shared" ca="1" si="6"/>
        <v>163727</v>
      </c>
      <c r="X23" s="115">
        <f ca="1">IFERROR(('Main Tab'!$D$10-W23)/'Main Tab'!$D$10,1)</f>
        <v>7.8155263276428993E-2</v>
      </c>
      <c r="Y23" s="110" t="s">
        <v>243</v>
      </c>
      <c r="Z23" s="65">
        <v>6</v>
      </c>
      <c r="AA23" s="49"/>
      <c r="AB23" s="49"/>
      <c r="AC23" s="268"/>
      <c r="AD23" s="104"/>
      <c r="AE23" s="106"/>
      <c r="AF23" s="108"/>
      <c r="AI23" s="83">
        <f t="shared" ca="1" si="15"/>
        <v>43571.666666666642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>shut well in to rig up sand trap on the down side of the choke manifold,changed sides on choke manifold</v>
      </c>
      <c r="AP23" s="81">
        <f t="shared" si="0"/>
        <v>75</v>
      </c>
      <c r="AQ23" s="81">
        <f t="shared" si="0"/>
        <v>47</v>
      </c>
      <c r="AR23" s="81">
        <f t="shared" si="1"/>
        <v>4339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202</v>
      </c>
      <c r="AX23" s="81">
        <f t="shared" si="3"/>
        <v>191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970</v>
      </c>
      <c r="BC23" s="81">
        <f t="shared" si="5"/>
        <v>191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43571.708333333307</v>
      </c>
      <c r="C24" s="49"/>
      <c r="D24" s="268">
        <v>887</v>
      </c>
      <c r="E24" s="51">
        <v>44</v>
      </c>
      <c r="F24" s="268">
        <v>1.8</v>
      </c>
      <c r="G24" s="51">
        <v>205</v>
      </c>
      <c r="H24" s="52">
        <v>193</v>
      </c>
      <c r="I24" s="53"/>
      <c r="J24" s="160"/>
      <c r="K24" s="65"/>
      <c r="L24" s="49"/>
      <c r="M24" s="268"/>
      <c r="N24" s="52"/>
      <c r="O24" s="54">
        <v>4053</v>
      </c>
      <c r="P24" s="268">
        <v>78</v>
      </c>
      <c r="Q24" s="52">
        <v>48</v>
      </c>
      <c r="R24" s="23">
        <f t="shared" si="13"/>
        <v>823</v>
      </c>
      <c r="S24" s="24">
        <f t="shared" si="13"/>
        <v>543</v>
      </c>
      <c r="T24" s="62"/>
      <c r="U24" s="62"/>
      <c r="V24" s="62"/>
      <c r="W24" s="114">
        <f t="shared" ca="1" si="6"/>
        <v>163679</v>
      </c>
      <c r="X24" s="115">
        <f ca="1">IFERROR(('Main Tab'!$D$10-W24)/'Main Tab'!$D$10,1)</f>
        <v>7.8425521372911131E-2</v>
      </c>
      <c r="Y24" s="110" t="s">
        <v>242</v>
      </c>
      <c r="Z24" s="65">
        <v>4</v>
      </c>
      <c r="AA24" s="49"/>
      <c r="AB24" s="49"/>
      <c r="AC24" s="268"/>
      <c r="AD24" s="104"/>
      <c r="AE24" s="106"/>
      <c r="AF24" s="108"/>
      <c r="AI24" s="83">
        <f t="shared" ca="1" si="15"/>
        <v>43571.708333333307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 xml:space="preserve">changed out choke stem an seat </v>
      </c>
      <c r="AP24" s="81">
        <f t="shared" si="0"/>
        <v>78</v>
      </c>
      <c r="AQ24" s="81">
        <f t="shared" si="0"/>
        <v>48</v>
      </c>
      <c r="AR24" s="81">
        <f t="shared" si="1"/>
        <v>4053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205</v>
      </c>
      <c r="AX24" s="81">
        <f t="shared" si="3"/>
        <v>193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887</v>
      </c>
      <c r="BC24" s="81">
        <f t="shared" si="5"/>
        <v>193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43571.749999999971</v>
      </c>
      <c r="C25" s="49"/>
      <c r="D25" s="268">
        <v>942</v>
      </c>
      <c r="E25" s="51">
        <v>44</v>
      </c>
      <c r="F25" s="268">
        <v>1.8</v>
      </c>
      <c r="G25" s="51">
        <v>189</v>
      </c>
      <c r="H25" s="52">
        <v>192</v>
      </c>
      <c r="I25" s="53"/>
      <c r="J25" s="160"/>
      <c r="K25" s="65"/>
      <c r="L25" s="49"/>
      <c r="M25" s="268"/>
      <c r="N25" s="52"/>
      <c r="O25" s="54">
        <v>4027</v>
      </c>
      <c r="P25" s="268">
        <v>74</v>
      </c>
      <c r="Q25" s="52">
        <v>69</v>
      </c>
      <c r="R25" s="23">
        <f t="shared" si="13"/>
        <v>897</v>
      </c>
      <c r="S25" s="24">
        <f t="shared" si="13"/>
        <v>612</v>
      </c>
      <c r="T25" s="62"/>
      <c r="U25" s="62"/>
      <c r="V25" s="62"/>
      <c r="W25" s="114">
        <f t="shared" ca="1" si="6"/>
        <v>163610</v>
      </c>
      <c r="X25" s="115">
        <f ca="1">IFERROR(('Main Tab'!$D$10-W25)/'Main Tab'!$D$10,1)</f>
        <v>7.8814017386604207E-2</v>
      </c>
      <c r="Y25" s="110"/>
      <c r="Z25" s="65">
        <v>4</v>
      </c>
      <c r="AA25" s="49"/>
      <c r="AB25" s="49"/>
      <c r="AC25" s="268"/>
      <c r="AD25" s="104"/>
      <c r="AE25" s="106"/>
      <c r="AF25" s="108"/>
      <c r="AI25" s="83">
        <f t="shared" ca="1" si="15"/>
        <v>43571.749999999971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74</v>
      </c>
      <c r="AQ25" s="81">
        <f t="shared" si="0"/>
        <v>69</v>
      </c>
      <c r="AR25" s="81">
        <f t="shared" si="1"/>
        <v>4027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189</v>
      </c>
      <c r="AX25" s="81">
        <f t="shared" si="3"/>
        <v>192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942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43571.791666666635</v>
      </c>
      <c r="C26" s="49"/>
      <c r="D26" s="268">
        <v>925</v>
      </c>
      <c r="E26" s="51">
        <v>44</v>
      </c>
      <c r="F26" s="268">
        <v>1.8</v>
      </c>
      <c r="G26" s="51">
        <v>187</v>
      </c>
      <c r="H26" s="52">
        <v>192</v>
      </c>
      <c r="I26" s="53"/>
      <c r="J26" s="160"/>
      <c r="K26" s="65"/>
      <c r="L26" s="49"/>
      <c r="M26" s="268"/>
      <c r="N26" s="52"/>
      <c r="O26" s="54">
        <v>4010</v>
      </c>
      <c r="P26" s="268">
        <v>60</v>
      </c>
      <c r="Q26" s="52">
        <v>61</v>
      </c>
      <c r="R26" s="23">
        <f t="shared" si="13"/>
        <v>957</v>
      </c>
      <c r="S26" s="24">
        <f t="shared" si="13"/>
        <v>673</v>
      </c>
      <c r="T26" s="62"/>
      <c r="U26" s="62"/>
      <c r="V26" s="62"/>
      <c r="W26" s="114">
        <f t="shared" ca="1" si="6"/>
        <v>163549</v>
      </c>
      <c r="X26" s="115">
        <f ca="1">IFERROR(('Main Tab'!$D$10-W26)/'Main Tab'!$D$10,1)</f>
        <v>7.915747038421693E-2</v>
      </c>
      <c r="Y26" s="110"/>
      <c r="Z26" s="65">
        <v>4</v>
      </c>
      <c r="AA26" s="49"/>
      <c r="AB26" s="49"/>
      <c r="AC26" s="268"/>
      <c r="AD26" s="104"/>
      <c r="AE26" s="106"/>
      <c r="AF26" s="108"/>
      <c r="AI26" s="83">
        <f t="shared" ca="1" si="15"/>
        <v>43571.791666666635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60</v>
      </c>
      <c r="AQ26" s="81">
        <f t="shared" si="0"/>
        <v>61</v>
      </c>
      <c r="AR26" s="81">
        <f t="shared" si="1"/>
        <v>4010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187</v>
      </c>
      <c r="AX26" s="81">
        <f t="shared" si="3"/>
        <v>192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925</v>
      </c>
      <c r="BC26" s="81">
        <f t="shared" si="5"/>
        <v>192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43571.833333333299</v>
      </c>
      <c r="C27" s="49"/>
      <c r="D27" s="268">
        <v>931</v>
      </c>
      <c r="E27" s="51">
        <v>44</v>
      </c>
      <c r="F27" s="268">
        <v>1.8</v>
      </c>
      <c r="G27" s="51">
        <v>177</v>
      </c>
      <c r="H27" s="52">
        <v>191</v>
      </c>
      <c r="I27" s="53"/>
      <c r="J27" s="160"/>
      <c r="K27" s="65"/>
      <c r="L27" s="49"/>
      <c r="M27" s="268"/>
      <c r="N27" s="52"/>
      <c r="O27" s="54">
        <v>3895</v>
      </c>
      <c r="P27" s="268">
        <v>57</v>
      </c>
      <c r="Q27" s="52">
        <v>61</v>
      </c>
      <c r="R27" s="23">
        <f t="shared" si="13"/>
        <v>1014</v>
      </c>
      <c r="S27" s="24">
        <f t="shared" si="13"/>
        <v>734</v>
      </c>
      <c r="T27" s="62"/>
      <c r="U27" s="62"/>
      <c r="V27" s="62"/>
      <c r="W27" s="114">
        <f t="shared" ca="1" si="6"/>
        <v>163488</v>
      </c>
      <c r="X27" s="115">
        <f ca="1">IFERROR(('Main Tab'!$D$10-W27)/'Main Tab'!$D$10,1)</f>
        <v>7.9500923381829652E-2</v>
      </c>
      <c r="Y27" s="110"/>
      <c r="Z27" s="65">
        <v>4</v>
      </c>
      <c r="AA27" s="49">
        <v>7866601</v>
      </c>
      <c r="AB27" s="49" t="s">
        <v>170</v>
      </c>
      <c r="AC27" s="268">
        <v>191.19</v>
      </c>
      <c r="AD27" s="104" t="s">
        <v>171</v>
      </c>
      <c r="AE27" s="106">
        <v>45.5</v>
      </c>
      <c r="AF27" s="108">
        <v>1E-3</v>
      </c>
      <c r="AI27" s="83">
        <f t="shared" ca="1" si="15"/>
        <v>43571.833333333299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57</v>
      </c>
      <c r="AQ27" s="81">
        <f t="shared" si="0"/>
        <v>61</v>
      </c>
      <c r="AR27" s="81">
        <f t="shared" si="1"/>
        <v>3895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177</v>
      </c>
      <c r="AX27" s="81">
        <f t="shared" si="3"/>
        <v>191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931</v>
      </c>
      <c r="BC27" s="81">
        <f t="shared" si="5"/>
        <v>191</v>
      </c>
      <c r="BD27" s="81">
        <f t="shared" si="10"/>
        <v>1E-3</v>
      </c>
      <c r="BE27" s="81">
        <f t="shared" si="11"/>
        <v>45.5</v>
      </c>
      <c r="BF27" s="84" t="str">
        <f t="shared" si="12"/>
        <v>Ticket No: 7866601 191.19 bbls sold</v>
      </c>
    </row>
    <row r="28" spans="2:58" x14ac:dyDescent="0.25">
      <c r="B28" s="47">
        <f t="shared" ca="1" si="14"/>
        <v>43571.874999999964</v>
      </c>
      <c r="C28" s="49"/>
      <c r="D28" s="268">
        <v>933</v>
      </c>
      <c r="E28" s="51">
        <v>44</v>
      </c>
      <c r="F28" s="268">
        <v>1.8</v>
      </c>
      <c r="G28" s="51">
        <v>173</v>
      </c>
      <c r="H28" s="52">
        <v>191</v>
      </c>
      <c r="I28" s="53"/>
      <c r="J28" s="160"/>
      <c r="K28" s="65"/>
      <c r="L28" s="49"/>
      <c r="M28" s="268"/>
      <c r="N28" s="52"/>
      <c r="O28" s="54">
        <v>3919</v>
      </c>
      <c r="P28" s="268">
        <v>53</v>
      </c>
      <c r="Q28" s="52">
        <v>61</v>
      </c>
      <c r="R28" s="23">
        <f t="shared" si="13"/>
        <v>1067</v>
      </c>
      <c r="S28" s="24">
        <f t="shared" si="13"/>
        <v>795</v>
      </c>
      <c r="T28" s="62"/>
      <c r="U28" s="62"/>
      <c r="V28" s="62"/>
      <c r="W28" s="114">
        <f t="shared" ca="1" si="6"/>
        <v>163427</v>
      </c>
      <c r="X28" s="115">
        <f ca="1">IFERROR(('Main Tab'!$D$10-W28)/'Main Tab'!$D$10,1)</f>
        <v>7.9844376379442361E-2</v>
      </c>
      <c r="Y28" s="110"/>
      <c r="Z28" s="65">
        <v>4</v>
      </c>
      <c r="AA28" s="49"/>
      <c r="AB28" s="49"/>
      <c r="AC28" s="268"/>
      <c r="AD28" s="104"/>
      <c r="AE28" s="106"/>
      <c r="AF28" s="108"/>
      <c r="AI28" s="83">
        <f t="shared" ca="1" si="15"/>
        <v>43571.874999999964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53</v>
      </c>
      <c r="AQ28" s="81">
        <f t="shared" si="0"/>
        <v>61</v>
      </c>
      <c r="AR28" s="81">
        <f t="shared" si="1"/>
        <v>3919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173</v>
      </c>
      <c r="AX28" s="81">
        <f t="shared" si="3"/>
        <v>191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933</v>
      </c>
      <c r="BC28" s="81">
        <f t="shared" si="5"/>
        <v>191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43571.916666666628</v>
      </c>
      <c r="C29" s="49"/>
      <c r="D29" s="268">
        <v>938</v>
      </c>
      <c r="E29" s="51">
        <v>44</v>
      </c>
      <c r="F29" s="268">
        <v>1.8</v>
      </c>
      <c r="G29" s="51">
        <v>176</v>
      </c>
      <c r="H29" s="52">
        <v>191</v>
      </c>
      <c r="I29" s="53"/>
      <c r="J29" s="160"/>
      <c r="K29" s="65"/>
      <c r="L29" s="49"/>
      <c r="M29" s="268"/>
      <c r="N29" s="52"/>
      <c r="O29" s="54">
        <v>3987</v>
      </c>
      <c r="P29" s="268">
        <v>45</v>
      </c>
      <c r="Q29" s="52">
        <v>58</v>
      </c>
      <c r="R29" s="23">
        <f t="shared" si="13"/>
        <v>1112</v>
      </c>
      <c r="S29" s="24">
        <f t="shared" si="13"/>
        <v>853</v>
      </c>
      <c r="T29" s="62"/>
      <c r="U29" s="62"/>
      <c r="V29" s="62"/>
      <c r="W29" s="114">
        <f t="shared" ca="1" si="6"/>
        <v>163369</v>
      </c>
      <c r="X29" s="115">
        <f ca="1">IFERROR(('Main Tab'!$D$10-W29)/'Main Tab'!$D$10,1)</f>
        <v>8.0170938246024948E-2</v>
      </c>
      <c r="Y29" s="110"/>
      <c r="Z29" s="65">
        <v>4</v>
      </c>
      <c r="AA29" s="49"/>
      <c r="AB29" s="49"/>
      <c r="AC29" s="268"/>
      <c r="AD29" s="104"/>
      <c r="AE29" s="106"/>
      <c r="AF29" s="108"/>
      <c r="AI29" s="83">
        <f t="shared" ca="1" si="15"/>
        <v>43571.916666666628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45</v>
      </c>
      <c r="AQ29" s="81">
        <f t="shared" si="0"/>
        <v>58</v>
      </c>
      <c r="AR29" s="81">
        <f t="shared" si="1"/>
        <v>3987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176</v>
      </c>
      <c r="AX29" s="81">
        <f t="shared" si="3"/>
        <v>191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938</v>
      </c>
      <c r="BC29" s="81">
        <f t="shared" si="5"/>
        <v>191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43571.958333333292</v>
      </c>
      <c r="C30" s="49"/>
      <c r="D30" s="268">
        <v>942</v>
      </c>
      <c r="E30" s="51">
        <v>44</v>
      </c>
      <c r="F30" s="268">
        <v>1.8</v>
      </c>
      <c r="G30" s="51">
        <v>174</v>
      </c>
      <c r="H30" s="52">
        <v>191</v>
      </c>
      <c r="I30" s="53"/>
      <c r="J30" s="160"/>
      <c r="K30" s="65"/>
      <c r="L30" s="49"/>
      <c r="M30" s="268"/>
      <c r="N30" s="52"/>
      <c r="O30" s="54">
        <v>3976</v>
      </c>
      <c r="P30" s="268">
        <v>39</v>
      </c>
      <c r="Q30" s="52">
        <v>63</v>
      </c>
      <c r="R30" s="23">
        <f t="shared" si="13"/>
        <v>1151</v>
      </c>
      <c r="S30" s="24">
        <f t="shared" si="13"/>
        <v>916</v>
      </c>
      <c r="T30" s="62"/>
      <c r="U30" s="62"/>
      <c r="V30" s="62"/>
      <c r="W30" s="114">
        <f t="shared" ca="1" si="6"/>
        <v>163306</v>
      </c>
      <c r="X30" s="115">
        <f ca="1">IFERROR(('Main Tab'!$D$10-W30)/'Main Tab'!$D$10,1)</f>
        <v>8.0525651997657766E-2</v>
      </c>
      <c r="Y30" s="110"/>
      <c r="Z30" s="65">
        <v>4</v>
      </c>
      <c r="AA30" s="49"/>
      <c r="AB30" s="49"/>
      <c r="AC30" s="268"/>
      <c r="AD30" s="104"/>
      <c r="AE30" s="106"/>
      <c r="AF30" s="108"/>
      <c r="AI30" s="83">
        <f t="shared" ca="1" si="15"/>
        <v>43571.958333333292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39</v>
      </c>
      <c r="AQ30" s="81">
        <f t="shared" si="0"/>
        <v>63</v>
      </c>
      <c r="AR30" s="81">
        <f t="shared" si="1"/>
        <v>3976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174</v>
      </c>
      <c r="AX30" s="81">
        <f t="shared" si="3"/>
        <v>191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942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43571.999999999956</v>
      </c>
      <c r="C31" s="49"/>
      <c r="D31" s="268">
        <v>946</v>
      </c>
      <c r="E31" s="51">
        <v>44</v>
      </c>
      <c r="F31" s="268">
        <v>1.8</v>
      </c>
      <c r="G31" s="51">
        <v>190</v>
      </c>
      <c r="H31" s="52">
        <v>191</v>
      </c>
      <c r="I31" s="53"/>
      <c r="J31" s="160"/>
      <c r="K31" s="65"/>
      <c r="L31" s="49"/>
      <c r="M31" s="268"/>
      <c r="N31" s="52"/>
      <c r="O31" s="54">
        <v>4043</v>
      </c>
      <c r="P31" s="268">
        <v>36</v>
      </c>
      <c r="Q31" s="52">
        <v>55</v>
      </c>
      <c r="R31" s="23">
        <f t="shared" si="13"/>
        <v>1187</v>
      </c>
      <c r="S31" s="24">
        <f t="shared" si="13"/>
        <v>971</v>
      </c>
      <c r="T31" s="62"/>
      <c r="U31" s="62"/>
      <c r="V31" s="62"/>
      <c r="W31" s="114">
        <f t="shared" ca="1" si="6"/>
        <v>163251</v>
      </c>
      <c r="X31" s="115">
        <f ca="1">IFERROR(('Main Tab'!$D$10-W31)/'Main Tab'!$D$10,1)</f>
        <v>8.0835322733210216E-2</v>
      </c>
      <c r="Y31" s="110" t="s">
        <v>244</v>
      </c>
      <c r="Z31" s="65">
        <v>4</v>
      </c>
      <c r="AA31" s="49">
        <v>7865901</v>
      </c>
      <c r="AB31" s="49" t="s">
        <v>170</v>
      </c>
      <c r="AC31" s="268">
        <v>182.87</v>
      </c>
      <c r="AD31" s="104" t="s">
        <v>171</v>
      </c>
      <c r="AE31" s="106">
        <v>46.9</v>
      </c>
      <c r="AF31" s="108">
        <v>3.0000000000000001E-3</v>
      </c>
      <c r="AI31" s="83">
        <f t="shared" ca="1" si="15"/>
        <v>43571.999999999956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ACCUM=30057</v>
      </c>
      <c r="AP31" s="81">
        <f t="shared" si="0"/>
        <v>36</v>
      </c>
      <c r="AQ31" s="81">
        <f t="shared" si="0"/>
        <v>55</v>
      </c>
      <c r="AR31" s="81">
        <f t="shared" si="1"/>
        <v>4043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190</v>
      </c>
      <c r="AX31" s="81">
        <f t="shared" si="3"/>
        <v>191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946</v>
      </c>
      <c r="BC31" s="81">
        <f t="shared" si="5"/>
        <v>191</v>
      </c>
      <c r="BD31" s="81">
        <f t="shared" si="10"/>
        <v>3.0000000000000001E-3</v>
      </c>
      <c r="BE31" s="81">
        <f t="shared" si="11"/>
        <v>46.9</v>
      </c>
      <c r="BF31" s="84" t="str">
        <f t="shared" si="12"/>
        <v>Ticket No: 7865901 182.87 bbls sold</v>
      </c>
    </row>
    <row r="32" spans="2:58" x14ac:dyDescent="0.25">
      <c r="B32" s="47">
        <f t="shared" ca="1" si="14"/>
        <v>43572.041666666621</v>
      </c>
      <c r="C32" s="49"/>
      <c r="D32" s="268">
        <v>947</v>
      </c>
      <c r="E32" s="51">
        <v>44</v>
      </c>
      <c r="F32" s="268">
        <v>1.8</v>
      </c>
      <c r="G32" s="51">
        <v>187</v>
      </c>
      <c r="H32" s="52">
        <v>191</v>
      </c>
      <c r="I32" s="53"/>
      <c r="J32" s="160"/>
      <c r="K32" s="65"/>
      <c r="L32" s="49"/>
      <c r="M32" s="268"/>
      <c r="N32" s="52"/>
      <c r="O32" s="54">
        <v>4011</v>
      </c>
      <c r="P32" s="268">
        <v>43</v>
      </c>
      <c r="Q32" s="52">
        <v>67</v>
      </c>
      <c r="R32" s="23">
        <f t="shared" ref="R32:S37" si="16">P32+R31</f>
        <v>1230</v>
      </c>
      <c r="S32" s="24">
        <f t="shared" si="16"/>
        <v>1038</v>
      </c>
      <c r="T32" s="62"/>
      <c r="U32" s="62"/>
      <c r="V32" s="62"/>
      <c r="W32" s="114">
        <f t="shared" ca="1" si="6"/>
        <v>163184</v>
      </c>
      <c r="X32" s="115">
        <f ca="1">IFERROR(('Main Tab'!$D$10-W32)/'Main Tab'!$D$10,1)</f>
        <v>8.1212557992883197E-2</v>
      </c>
      <c r="Y32" s="110" t="s">
        <v>246</v>
      </c>
      <c r="Z32" s="65">
        <v>5</v>
      </c>
      <c r="AA32" s="49"/>
      <c r="AB32" s="49"/>
      <c r="AC32" s="268"/>
      <c r="AD32" s="104"/>
      <c r="AE32" s="106"/>
      <c r="AF32" s="108"/>
      <c r="AI32" s="83">
        <f t="shared" ca="1" si="15"/>
        <v>43572.041666666621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OT1=1-8    OT2=7-3.5</v>
      </c>
      <c r="AP32" s="81">
        <f t="shared" si="0"/>
        <v>43</v>
      </c>
      <c r="AQ32" s="81">
        <f t="shared" si="0"/>
        <v>67</v>
      </c>
      <c r="AR32" s="81">
        <f t="shared" si="1"/>
        <v>4011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187</v>
      </c>
      <c r="AX32" s="81">
        <f t="shared" si="3"/>
        <v>191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947</v>
      </c>
      <c r="BC32" s="81">
        <f t="shared" si="5"/>
        <v>191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43572.083333333285</v>
      </c>
      <c r="C33" s="49"/>
      <c r="D33" s="268">
        <v>953</v>
      </c>
      <c r="E33" s="51">
        <v>44</v>
      </c>
      <c r="F33" s="268">
        <v>1.8</v>
      </c>
      <c r="G33" s="51">
        <v>190</v>
      </c>
      <c r="H33" s="52">
        <v>191</v>
      </c>
      <c r="I33" s="53"/>
      <c r="J33" s="160"/>
      <c r="K33" s="65"/>
      <c r="L33" s="49"/>
      <c r="M33" s="268"/>
      <c r="N33" s="52"/>
      <c r="O33" s="54">
        <v>4069</v>
      </c>
      <c r="P33" s="268">
        <v>41</v>
      </c>
      <c r="Q33" s="52">
        <v>53</v>
      </c>
      <c r="R33" s="23">
        <f t="shared" si="16"/>
        <v>1271</v>
      </c>
      <c r="S33" s="24">
        <f t="shared" si="16"/>
        <v>1091</v>
      </c>
      <c r="T33" s="62"/>
      <c r="U33" s="62"/>
      <c r="V33" s="62"/>
      <c r="W33" s="114">
        <f t="shared" ca="1" si="6"/>
        <v>163131</v>
      </c>
      <c r="X33" s="115">
        <f ca="1">IFERROR(('Main Tab'!$D$10-W33)/'Main Tab'!$D$10,1)</f>
        <v>8.1510967974415566E-2</v>
      </c>
      <c r="Y33" s="110" t="s">
        <v>245</v>
      </c>
      <c r="Z33" s="65">
        <v>5</v>
      </c>
      <c r="AA33" s="49"/>
      <c r="AB33" s="49"/>
      <c r="AC33" s="268"/>
      <c r="AD33" s="104"/>
      <c r="AE33" s="106"/>
      <c r="AF33" s="108"/>
      <c r="AI33" s="83">
        <f t="shared" ca="1" si="15"/>
        <v>43572.083333333285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WATER PUMPED=1617</v>
      </c>
      <c r="AP33" s="81">
        <f t="shared" si="0"/>
        <v>41</v>
      </c>
      <c r="AQ33" s="81">
        <f t="shared" si="0"/>
        <v>53</v>
      </c>
      <c r="AR33" s="81">
        <f t="shared" si="1"/>
        <v>4069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190</v>
      </c>
      <c r="AX33" s="81">
        <f t="shared" si="3"/>
        <v>191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953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43572.124999999949</v>
      </c>
      <c r="C34" s="49"/>
      <c r="D34" s="268">
        <v>954</v>
      </c>
      <c r="E34" s="51">
        <v>44</v>
      </c>
      <c r="F34" s="268">
        <v>1.8</v>
      </c>
      <c r="G34" s="51">
        <v>200</v>
      </c>
      <c r="H34" s="52">
        <v>192</v>
      </c>
      <c r="I34" s="53"/>
      <c r="J34" s="160"/>
      <c r="K34" s="65"/>
      <c r="L34" s="49"/>
      <c r="M34" s="268"/>
      <c r="N34" s="52"/>
      <c r="O34" s="54">
        <v>4168</v>
      </c>
      <c r="P34" s="268">
        <v>48</v>
      </c>
      <c r="Q34" s="52">
        <v>57</v>
      </c>
      <c r="R34" s="23">
        <f t="shared" si="16"/>
        <v>1319</v>
      </c>
      <c r="S34" s="24">
        <f t="shared" si="16"/>
        <v>1148</v>
      </c>
      <c r="T34" s="62"/>
      <c r="U34" s="62"/>
      <c r="V34" s="62"/>
      <c r="W34" s="114">
        <f t="shared" ca="1" si="6"/>
        <v>163074</v>
      </c>
      <c r="X34" s="115">
        <f ca="1">IFERROR(('Main Tab'!$D$10-W34)/'Main Tab'!$D$10,1)</f>
        <v>8.1831899463988111E-2</v>
      </c>
      <c r="Y34" s="110" t="s">
        <v>235</v>
      </c>
      <c r="Z34" s="65">
        <v>6</v>
      </c>
      <c r="AA34" s="49">
        <v>786581</v>
      </c>
      <c r="AB34" s="49" t="s">
        <v>170</v>
      </c>
      <c r="AC34" s="268">
        <v>193.96</v>
      </c>
      <c r="AD34" s="104" t="s">
        <v>171</v>
      </c>
      <c r="AE34" s="106">
        <v>46</v>
      </c>
      <c r="AF34" s="108">
        <v>2E-3</v>
      </c>
      <c r="AI34" s="83">
        <f t="shared" ca="1" si="15"/>
        <v>43572.124999999949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shut choke,check for flow.choke holding.</v>
      </c>
      <c r="AP34" s="81">
        <f t="shared" si="0"/>
        <v>48</v>
      </c>
      <c r="AQ34" s="81">
        <f t="shared" si="0"/>
        <v>57</v>
      </c>
      <c r="AR34" s="81">
        <f t="shared" si="1"/>
        <v>4168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200</v>
      </c>
      <c r="AX34" s="81">
        <f t="shared" si="3"/>
        <v>192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954</v>
      </c>
      <c r="BC34" s="81">
        <f t="shared" si="5"/>
        <v>192</v>
      </c>
      <c r="BD34" s="81">
        <f t="shared" si="10"/>
        <v>2E-3</v>
      </c>
      <c r="BE34" s="81">
        <f t="shared" si="11"/>
        <v>46</v>
      </c>
      <c r="BF34" s="84" t="str">
        <f t="shared" si="12"/>
        <v>Ticket No: 786581 193.96 bbls sold</v>
      </c>
    </row>
    <row r="35" spans="2:58" x14ac:dyDescent="0.25">
      <c r="B35" s="47">
        <f t="shared" ca="1" si="14"/>
        <v>43572.166666666613</v>
      </c>
      <c r="C35" s="49"/>
      <c r="D35" s="268">
        <v>958</v>
      </c>
      <c r="E35" s="51">
        <v>44</v>
      </c>
      <c r="F35" s="268">
        <v>1.8</v>
      </c>
      <c r="G35" s="51">
        <v>198</v>
      </c>
      <c r="H35" s="52">
        <v>193</v>
      </c>
      <c r="I35" s="53"/>
      <c r="J35" s="160"/>
      <c r="K35" s="65"/>
      <c r="L35" s="49"/>
      <c r="M35" s="268"/>
      <c r="N35" s="52"/>
      <c r="O35" s="54">
        <v>4147</v>
      </c>
      <c r="P35" s="268">
        <v>49</v>
      </c>
      <c r="Q35" s="52">
        <v>57</v>
      </c>
      <c r="R35" s="23">
        <f t="shared" si="16"/>
        <v>1368</v>
      </c>
      <c r="S35" s="24">
        <f t="shared" si="16"/>
        <v>1205</v>
      </c>
      <c r="T35" s="62"/>
      <c r="U35" s="62"/>
      <c r="V35" s="62"/>
      <c r="W35" s="114">
        <f t="shared" ca="1" si="6"/>
        <v>163017</v>
      </c>
      <c r="X35" s="115">
        <f ca="1">IFERROR(('Main Tab'!$D$10-W35)/'Main Tab'!$D$10,1)</f>
        <v>8.2152830953560657E-2</v>
      </c>
      <c r="Y35" s="110"/>
      <c r="Z35" s="65">
        <v>6</v>
      </c>
      <c r="AA35" s="49"/>
      <c r="AB35" s="49"/>
      <c r="AC35" s="268"/>
      <c r="AD35" s="104"/>
      <c r="AE35" s="106"/>
      <c r="AF35" s="108"/>
      <c r="AI35" s="83">
        <f t="shared" ca="1" si="15"/>
        <v>43572.166666666613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/>
      </c>
      <c r="AP35" s="81">
        <f t="shared" si="0"/>
        <v>49</v>
      </c>
      <c r="AQ35" s="81">
        <f t="shared" si="0"/>
        <v>57</v>
      </c>
      <c r="AR35" s="81">
        <f t="shared" si="1"/>
        <v>4147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198</v>
      </c>
      <c r="AX35" s="81">
        <f t="shared" si="3"/>
        <v>193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958</v>
      </c>
      <c r="BC35" s="81">
        <f t="shared" si="5"/>
        <v>193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43572.208333333278</v>
      </c>
      <c r="C36" s="49"/>
      <c r="D36" s="268">
        <v>960</v>
      </c>
      <c r="E36" s="268">
        <v>44</v>
      </c>
      <c r="F36" s="268">
        <v>1.8</v>
      </c>
      <c r="G36" s="51">
        <v>204</v>
      </c>
      <c r="H36" s="52">
        <v>193</v>
      </c>
      <c r="I36" s="53"/>
      <c r="J36" s="160"/>
      <c r="K36" s="65"/>
      <c r="L36" s="49"/>
      <c r="M36" s="268"/>
      <c r="N36" s="52"/>
      <c r="O36" s="54">
        <v>4256</v>
      </c>
      <c r="P36" s="268">
        <v>51</v>
      </c>
      <c r="Q36" s="52">
        <v>58</v>
      </c>
      <c r="R36" s="23">
        <f t="shared" si="16"/>
        <v>1419</v>
      </c>
      <c r="S36" s="24">
        <f t="shared" si="16"/>
        <v>1263</v>
      </c>
      <c r="T36" s="62"/>
      <c r="U36" s="62"/>
      <c r="V36" s="62"/>
      <c r="W36" s="114">
        <f t="shared" ca="1" si="6"/>
        <v>162959</v>
      </c>
      <c r="X36" s="115">
        <f ca="1">IFERROR(('Main Tab'!$D$10-W36)/'Main Tab'!$D$10,1)</f>
        <v>8.2479392820143244E-2</v>
      </c>
      <c r="Y36" s="110" t="s">
        <v>235</v>
      </c>
      <c r="Z36" s="65">
        <v>6</v>
      </c>
      <c r="AA36" s="49"/>
      <c r="AB36" s="49"/>
      <c r="AC36" s="268"/>
      <c r="AD36" s="104"/>
      <c r="AE36" s="106"/>
      <c r="AF36" s="108"/>
      <c r="AI36" s="83">
        <f t="shared" ca="1" si="15"/>
        <v>43572.208333333278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shut choke,check for flow.choke holding.</v>
      </c>
      <c r="AP36" s="81">
        <f t="shared" si="0"/>
        <v>51</v>
      </c>
      <c r="AQ36" s="81">
        <f t="shared" si="0"/>
        <v>58</v>
      </c>
      <c r="AR36" s="81">
        <f t="shared" si="1"/>
        <v>4256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204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960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43572.249999999942</v>
      </c>
      <c r="C37" s="55"/>
      <c r="D37" s="269">
        <v>962</v>
      </c>
      <c r="E37" s="57">
        <v>44</v>
      </c>
      <c r="F37" s="268">
        <v>1.8</v>
      </c>
      <c r="G37" s="57">
        <v>207</v>
      </c>
      <c r="H37" s="58">
        <v>193</v>
      </c>
      <c r="I37" s="59"/>
      <c r="J37" s="161"/>
      <c r="K37" s="66"/>
      <c r="L37" s="55"/>
      <c r="M37" s="269"/>
      <c r="N37" s="58"/>
      <c r="O37" s="60">
        <v>4246</v>
      </c>
      <c r="P37" s="269">
        <v>53</v>
      </c>
      <c r="Q37" s="58">
        <v>55</v>
      </c>
      <c r="R37" s="25">
        <f t="shared" si="16"/>
        <v>1472</v>
      </c>
      <c r="S37" s="26">
        <f t="shared" si="16"/>
        <v>1318</v>
      </c>
      <c r="T37" s="63"/>
      <c r="U37" s="63"/>
      <c r="V37" s="63"/>
      <c r="W37" s="116">
        <f t="shared" ca="1" si="6"/>
        <v>162904</v>
      </c>
      <c r="X37" s="117">
        <f ca="1">IFERROR(('Main Tab'!$D$10-W37)/'Main Tab'!$D$10,1)</f>
        <v>8.2789063555695694E-2</v>
      </c>
      <c r="Y37" s="111"/>
      <c r="Z37" s="65">
        <v>6</v>
      </c>
      <c r="AA37" s="55">
        <v>7867511</v>
      </c>
      <c r="AB37" s="55" t="s">
        <v>170</v>
      </c>
      <c r="AC37" s="269">
        <v>185.64</v>
      </c>
      <c r="AD37" s="105" t="s">
        <v>171</v>
      </c>
      <c r="AE37" s="107">
        <v>45.2</v>
      </c>
      <c r="AF37" s="109">
        <v>3.0000000000000001E-3</v>
      </c>
      <c r="AI37" s="85">
        <f t="shared" ca="1" si="15"/>
        <v>43572.249999999942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53</v>
      </c>
      <c r="AQ37" s="86">
        <f t="shared" si="0"/>
        <v>55</v>
      </c>
      <c r="AR37" s="86">
        <f t="shared" si="1"/>
        <v>4246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207</v>
      </c>
      <c r="AX37" s="86">
        <f t="shared" si="3"/>
        <v>193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962</v>
      </c>
      <c r="BC37" s="86">
        <f t="shared" si="5"/>
        <v>193</v>
      </c>
      <c r="BD37" s="86">
        <f t="shared" si="10"/>
        <v>3.0000000000000001E-3</v>
      </c>
      <c r="BE37" s="86">
        <f t="shared" si="11"/>
        <v>45.2</v>
      </c>
      <c r="BF37" s="88" t="str">
        <f t="shared" si="12"/>
        <v>Ticket No: 7867511 185.64 bbls sold</v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70" t="s">
        <v>7</v>
      </c>
      <c r="D40" s="270" t="s">
        <v>117</v>
      </c>
      <c r="E40" s="270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72"/>
      <c r="E41" s="272"/>
      <c r="F41" s="622"/>
      <c r="G41" s="622"/>
      <c r="H41" s="623"/>
    </row>
    <row r="42" spans="2:58" x14ac:dyDescent="0.25">
      <c r="B42" s="54"/>
      <c r="C42" s="147"/>
      <c r="D42" s="268"/>
      <c r="E42" s="268"/>
      <c r="F42" s="612"/>
      <c r="G42" s="612"/>
      <c r="H42" s="613"/>
    </row>
    <row r="43" spans="2:58" x14ac:dyDescent="0.25">
      <c r="B43" s="54"/>
      <c r="C43" s="147"/>
      <c r="D43" s="268"/>
      <c r="E43" s="268"/>
      <c r="F43" s="612"/>
      <c r="G43" s="612"/>
      <c r="H43" s="613"/>
    </row>
    <row r="44" spans="2:58" x14ac:dyDescent="0.25">
      <c r="B44" s="54"/>
      <c r="C44" s="147"/>
      <c r="D44" s="268"/>
      <c r="E44" s="268"/>
      <c r="F44" s="612"/>
      <c r="G44" s="612"/>
      <c r="H44" s="613"/>
    </row>
    <row r="45" spans="2:58" x14ac:dyDescent="0.25">
      <c r="B45" s="54"/>
      <c r="C45" s="147"/>
      <c r="D45" s="268"/>
      <c r="E45" s="268"/>
      <c r="F45" s="612"/>
      <c r="G45" s="612"/>
      <c r="H45" s="613"/>
    </row>
    <row r="46" spans="2:58" x14ac:dyDescent="0.25">
      <c r="B46" s="54"/>
      <c r="C46" s="147"/>
      <c r="D46" s="268"/>
      <c r="E46" s="268"/>
      <c r="F46" s="612"/>
      <c r="G46" s="612"/>
      <c r="H46" s="613"/>
    </row>
    <row r="47" spans="2:58" x14ac:dyDescent="0.25">
      <c r="B47" s="54"/>
      <c r="C47" s="147"/>
      <c r="D47" s="268"/>
      <c r="E47" s="268"/>
      <c r="F47" s="612"/>
      <c r="G47" s="612"/>
      <c r="H47" s="613"/>
    </row>
    <row r="48" spans="2:58" x14ac:dyDescent="0.25">
      <c r="B48" s="54"/>
      <c r="C48" s="147"/>
      <c r="D48" s="268"/>
      <c r="E48" s="268"/>
      <c r="F48" s="612"/>
      <c r="G48" s="612"/>
      <c r="H48" s="613"/>
    </row>
    <row r="49" spans="2:8" x14ac:dyDescent="0.25">
      <c r="B49" s="54"/>
      <c r="C49" s="147"/>
      <c r="D49" s="268"/>
      <c r="E49" s="268"/>
      <c r="F49" s="612"/>
      <c r="G49" s="612"/>
      <c r="H49" s="613"/>
    </row>
    <row r="50" spans="2:8" x14ac:dyDescent="0.25">
      <c r="B50" s="54"/>
      <c r="C50" s="147"/>
      <c r="D50" s="268"/>
      <c r="E50" s="268"/>
      <c r="F50" s="612"/>
      <c r="G50" s="612"/>
      <c r="H50" s="613"/>
    </row>
    <row r="51" spans="2:8" x14ac:dyDescent="0.25">
      <c r="B51" s="54"/>
      <c r="C51" s="147"/>
      <c r="D51" s="268"/>
      <c r="E51" s="268"/>
      <c r="F51" s="612"/>
      <c r="G51" s="612"/>
      <c r="H51" s="613"/>
    </row>
    <row r="52" spans="2:8" x14ac:dyDescent="0.25">
      <c r="B52" s="54"/>
      <c r="C52" s="147"/>
      <c r="D52" s="268"/>
      <c r="E52" s="268"/>
      <c r="F52" s="612"/>
      <c r="G52" s="612"/>
      <c r="H52" s="613"/>
    </row>
    <row r="53" spans="2:8" x14ac:dyDescent="0.25">
      <c r="B53" s="54"/>
      <c r="C53" s="147"/>
      <c r="D53" s="268"/>
      <c r="E53" s="268"/>
      <c r="F53" s="612"/>
      <c r="G53" s="612"/>
      <c r="H53" s="613"/>
    </row>
    <row r="54" spans="2:8" x14ac:dyDescent="0.25">
      <c r="B54" s="54"/>
      <c r="C54" s="147"/>
      <c r="D54" s="268"/>
      <c r="E54" s="268"/>
      <c r="F54" s="612"/>
      <c r="G54" s="612"/>
      <c r="H54" s="613"/>
    </row>
    <row r="55" spans="2:8" x14ac:dyDescent="0.25">
      <c r="B55" s="54"/>
      <c r="C55" s="147"/>
      <c r="D55" s="268"/>
      <c r="E55" s="268"/>
      <c r="F55" s="612"/>
      <c r="G55" s="612"/>
      <c r="H55" s="613"/>
    </row>
    <row r="56" spans="2:8" x14ac:dyDescent="0.25">
      <c r="B56" s="54"/>
      <c r="C56" s="147"/>
      <c r="D56" s="268"/>
      <c r="E56" s="268"/>
      <c r="F56" s="612"/>
      <c r="G56" s="612"/>
      <c r="H56" s="613"/>
    </row>
    <row r="57" spans="2:8" x14ac:dyDescent="0.25">
      <c r="B57" s="54"/>
      <c r="C57" s="147"/>
      <c r="D57" s="268"/>
      <c r="E57" s="268"/>
      <c r="F57" s="612"/>
      <c r="G57" s="612"/>
      <c r="H57" s="613"/>
    </row>
    <row r="58" spans="2:8" x14ac:dyDescent="0.25">
      <c r="B58" s="54"/>
      <c r="C58" s="147"/>
      <c r="D58" s="268"/>
      <c r="E58" s="268"/>
      <c r="F58" s="612"/>
      <c r="G58" s="612"/>
      <c r="H58" s="613"/>
    </row>
    <row r="59" spans="2:8" x14ac:dyDescent="0.25">
      <c r="B59" s="54"/>
      <c r="C59" s="147"/>
      <c r="D59" s="268"/>
      <c r="E59" s="268"/>
      <c r="F59" s="612"/>
      <c r="G59" s="612"/>
      <c r="H59" s="613"/>
    </row>
    <row r="60" spans="2:8" x14ac:dyDescent="0.25">
      <c r="B60" s="54"/>
      <c r="C60" s="147"/>
      <c r="D60" s="268"/>
      <c r="E60" s="268"/>
      <c r="F60" s="612"/>
      <c r="G60" s="612"/>
      <c r="H60" s="613"/>
    </row>
    <row r="61" spans="2:8" x14ac:dyDescent="0.25">
      <c r="B61" s="54"/>
      <c r="C61" s="147"/>
      <c r="D61" s="268"/>
      <c r="E61" s="268"/>
      <c r="F61" s="612"/>
      <c r="G61" s="612"/>
      <c r="H61" s="613"/>
    </row>
    <row r="62" spans="2:8" x14ac:dyDescent="0.25">
      <c r="B62" s="54"/>
      <c r="C62" s="147"/>
      <c r="D62" s="268"/>
      <c r="E62" s="268"/>
      <c r="F62" s="612"/>
      <c r="G62" s="612"/>
      <c r="H62" s="613"/>
    </row>
    <row r="63" spans="2:8" x14ac:dyDescent="0.25">
      <c r="B63" s="54"/>
      <c r="C63" s="147"/>
      <c r="D63" s="268"/>
      <c r="E63" s="268"/>
      <c r="F63" s="612"/>
      <c r="G63" s="612"/>
      <c r="H63" s="613"/>
    </row>
    <row r="64" spans="2:8" x14ac:dyDescent="0.25">
      <c r="B64" s="54"/>
      <c r="C64" s="147"/>
      <c r="D64" s="268"/>
      <c r="E64" s="268"/>
      <c r="F64" s="612"/>
      <c r="G64" s="612"/>
      <c r="H64" s="613"/>
    </row>
    <row r="65" spans="2:8" x14ac:dyDescent="0.25">
      <c r="B65" s="54"/>
      <c r="C65" s="147"/>
      <c r="D65" s="268"/>
      <c r="E65" s="268"/>
      <c r="F65" s="612"/>
      <c r="G65" s="612"/>
      <c r="H65" s="613"/>
    </row>
    <row r="66" spans="2:8" x14ac:dyDescent="0.25">
      <c r="B66" s="54"/>
      <c r="C66" s="147"/>
      <c r="D66" s="268"/>
      <c r="E66" s="268"/>
      <c r="F66" s="612"/>
      <c r="G66" s="612"/>
      <c r="H66" s="613"/>
    </row>
    <row r="67" spans="2:8" x14ac:dyDescent="0.25">
      <c r="B67" s="54"/>
      <c r="C67" s="147"/>
      <c r="D67" s="268"/>
      <c r="E67" s="268"/>
      <c r="F67" s="612"/>
      <c r="G67" s="612"/>
      <c r="H67" s="613"/>
    </row>
    <row r="68" spans="2:8" x14ac:dyDescent="0.25">
      <c r="B68" s="54"/>
      <c r="C68" s="147"/>
      <c r="D68" s="268"/>
      <c r="E68" s="268"/>
      <c r="F68" s="612"/>
      <c r="G68" s="612"/>
      <c r="H68" s="613"/>
    </row>
    <row r="69" spans="2:8" x14ac:dyDescent="0.25">
      <c r="B69" s="54"/>
      <c r="C69" s="147"/>
      <c r="D69" s="268"/>
      <c r="E69" s="268"/>
      <c r="F69" s="612"/>
      <c r="G69" s="612"/>
      <c r="H69" s="613"/>
    </row>
    <row r="70" spans="2:8" x14ac:dyDescent="0.25">
      <c r="B70" s="54"/>
      <c r="C70" s="147"/>
      <c r="D70" s="268"/>
      <c r="E70" s="268"/>
      <c r="F70" s="612"/>
      <c r="G70" s="612"/>
      <c r="H70" s="613"/>
    </row>
    <row r="71" spans="2:8" x14ac:dyDescent="0.25">
      <c r="B71" s="54"/>
      <c r="C71" s="147"/>
      <c r="D71" s="268"/>
      <c r="E71" s="268"/>
      <c r="F71" s="612"/>
      <c r="G71" s="612"/>
      <c r="H71" s="613"/>
    </row>
    <row r="72" spans="2:8" x14ac:dyDescent="0.25">
      <c r="B72" s="54"/>
      <c r="C72" s="147"/>
      <c r="D72" s="268"/>
      <c r="E72" s="268"/>
      <c r="F72" s="612"/>
      <c r="G72" s="612"/>
      <c r="H72" s="613"/>
    </row>
    <row r="73" spans="2:8" x14ac:dyDescent="0.25">
      <c r="B73" s="54"/>
      <c r="C73" s="147"/>
      <c r="D73" s="268"/>
      <c r="E73" s="268"/>
      <c r="F73" s="612"/>
      <c r="G73" s="612"/>
      <c r="H73" s="613"/>
    </row>
    <row r="74" spans="2:8" x14ac:dyDescent="0.25">
      <c r="B74" s="54"/>
      <c r="C74" s="147"/>
      <c r="D74" s="268"/>
      <c r="E74" s="268"/>
      <c r="F74" s="612"/>
      <c r="G74" s="612"/>
      <c r="H74" s="613"/>
    </row>
    <row r="75" spans="2:8" x14ac:dyDescent="0.25">
      <c r="B75" s="54"/>
      <c r="C75" s="147"/>
      <c r="D75" s="268"/>
      <c r="E75" s="268"/>
      <c r="F75" s="612"/>
      <c r="G75" s="612"/>
      <c r="H75" s="613"/>
    </row>
    <row r="76" spans="2:8" x14ac:dyDescent="0.25">
      <c r="B76" s="54"/>
      <c r="C76" s="147"/>
      <c r="D76" s="268"/>
      <c r="E76" s="268"/>
      <c r="F76" s="612"/>
      <c r="G76" s="612"/>
      <c r="H76" s="613"/>
    </row>
    <row r="77" spans="2:8" x14ac:dyDescent="0.25">
      <c r="B77" s="54"/>
      <c r="C77" s="147"/>
      <c r="D77" s="268"/>
      <c r="E77" s="268"/>
      <c r="F77" s="612"/>
      <c r="G77" s="612"/>
      <c r="H77" s="613"/>
    </row>
    <row r="78" spans="2:8" x14ac:dyDescent="0.25">
      <c r="B78" s="54"/>
      <c r="C78" s="147"/>
      <c r="D78" s="268"/>
      <c r="E78" s="268"/>
      <c r="F78" s="612"/>
      <c r="G78" s="612"/>
      <c r="H78" s="613"/>
    </row>
    <row r="79" spans="2:8" x14ac:dyDescent="0.25">
      <c r="B79" s="54"/>
      <c r="C79" s="147"/>
      <c r="D79" s="268"/>
      <c r="E79" s="268"/>
      <c r="F79" s="612"/>
      <c r="G79" s="612"/>
      <c r="H79" s="613"/>
    </row>
    <row r="80" spans="2:8" x14ac:dyDescent="0.25">
      <c r="B80" s="54"/>
      <c r="C80" s="147"/>
      <c r="D80" s="268"/>
      <c r="E80" s="268"/>
      <c r="F80" s="612"/>
      <c r="G80" s="612"/>
      <c r="H80" s="613"/>
    </row>
    <row r="81" spans="2:8" x14ac:dyDescent="0.25">
      <c r="B81" s="54"/>
      <c r="C81" s="147"/>
      <c r="D81" s="268"/>
      <c r="E81" s="268"/>
      <c r="F81" s="612"/>
      <c r="G81" s="612"/>
      <c r="H81" s="613"/>
    </row>
    <row r="82" spans="2:8" x14ac:dyDescent="0.25">
      <c r="B82" s="54"/>
      <c r="C82" s="147"/>
      <c r="D82" s="268"/>
      <c r="E82" s="268"/>
      <c r="F82" s="612"/>
      <c r="G82" s="612"/>
      <c r="H82" s="613"/>
    </row>
    <row r="83" spans="2:8" x14ac:dyDescent="0.25">
      <c r="B83" s="54"/>
      <c r="C83" s="147"/>
      <c r="D83" s="268"/>
      <c r="E83" s="268"/>
      <c r="F83" s="612"/>
      <c r="G83" s="612"/>
      <c r="H83" s="613"/>
    </row>
    <row r="84" spans="2:8" x14ac:dyDescent="0.25">
      <c r="B84" s="54"/>
      <c r="C84" s="147"/>
      <c r="D84" s="268"/>
      <c r="E84" s="268"/>
      <c r="F84" s="612"/>
      <c r="G84" s="612"/>
      <c r="H84" s="613"/>
    </row>
    <row r="85" spans="2:8" x14ac:dyDescent="0.25">
      <c r="B85" s="54"/>
      <c r="C85" s="147"/>
      <c r="D85" s="268"/>
      <c r="E85" s="268"/>
      <c r="F85" s="612"/>
      <c r="G85" s="612"/>
      <c r="H85" s="613"/>
    </row>
    <row r="86" spans="2:8" x14ac:dyDescent="0.25">
      <c r="B86" s="54"/>
      <c r="C86" s="147"/>
      <c r="D86" s="268"/>
      <c r="E86" s="268"/>
      <c r="F86" s="612"/>
      <c r="G86" s="612"/>
      <c r="H86" s="613"/>
    </row>
    <row r="87" spans="2:8" x14ac:dyDescent="0.25">
      <c r="B87" s="54"/>
      <c r="C87" s="147"/>
      <c r="D87" s="268"/>
      <c r="E87" s="268"/>
      <c r="F87" s="612"/>
      <c r="G87" s="612"/>
      <c r="H87" s="613"/>
    </row>
    <row r="88" spans="2:8" x14ac:dyDescent="0.25">
      <c r="B88" s="54"/>
      <c r="C88" s="147"/>
      <c r="D88" s="268"/>
      <c r="E88" s="268"/>
      <c r="F88" s="612"/>
      <c r="G88" s="612"/>
      <c r="H88" s="613"/>
    </row>
    <row r="89" spans="2:8" x14ac:dyDescent="0.25">
      <c r="B89" s="54"/>
      <c r="C89" s="147"/>
      <c r="D89" s="268"/>
      <c r="E89" s="268"/>
      <c r="F89" s="612"/>
      <c r="G89" s="612"/>
      <c r="H89" s="613"/>
    </row>
    <row r="90" spans="2:8" x14ac:dyDescent="0.25">
      <c r="B90" s="54"/>
      <c r="C90" s="147"/>
      <c r="D90" s="268"/>
      <c r="E90" s="268"/>
      <c r="F90" s="612"/>
      <c r="G90" s="612"/>
      <c r="H90" s="613"/>
    </row>
    <row r="91" spans="2:8" x14ac:dyDescent="0.25">
      <c r="B91" s="54"/>
      <c r="C91" s="147"/>
      <c r="D91" s="268"/>
      <c r="E91" s="268"/>
      <c r="F91" s="612"/>
      <c r="G91" s="612"/>
      <c r="H91" s="613"/>
    </row>
    <row r="92" spans="2:8" x14ac:dyDescent="0.25">
      <c r="B92" s="54"/>
      <c r="C92" s="147"/>
      <c r="D92" s="268"/>
      <c r="E92" s="268"/>
      <c r="F92" s="612"/>
      <c r="G92" s="612"/>
      <c r="H92" s="613"/>
    </row>
    <row r="93" spans="2:8" x14ac:dyDescent="0.25">
      <c r="B93" s="54"/>
      <c r="C93" s="147"/>
      <c r="D93" s="268"/>
      <c r="E93" s="268"/>
      <c r="F93" s="612"/>
      <c r="G93" s="612"/>
      <c r="H93" s="613"/>
    </row>
    <row r="94" spans="2:8" x14ac:dyDescent="0.25">
      <c r="B94" s="54"/>
      <c r="C94" s="147"/>
      <c r="D94" s="268"/>
      <c r="E94" s="268"/>
      <c r="F94" s="612"/>
      <c r="G94" s="612"/>
      <c r="H94" s="613"/>
    </row>
    <row r="95" spans="2:8" x14ac:dyDescent="0.25">
      <c r="B95" s="54"/>
      <c r="C95" s="147"/>
      <c r="D95" s="268"/>
      <c r="E95" s="268"/>
      <c r="F95" s="612"/>
      <c r="G95" s="612"/>
      <c r="H95" s="613"/>
    </row>
    <row r="96" spans="2:8" x14ac:dyDescent="0.25">
      <c r="B96" s="54"/>
      <c r="C96" s="147"/>
      <c r="D96" s="268"/>
      <c r="E96" s="268"/>
      <c r="F96" s="612"/>
      <c r="G96" s="612"/>
      <c r="H96" s="613"/>
    </row>
    <row r="97" spans="2:8" x14ac:dyDescent="0.25">
      <c r="B97" s="54"/>
      <c r="C97" s="147"/>
      <c r="D97" s="268"/>
      <c r="E97" s="268"/>
      <c r="F97" s="612"/>
      <c r="G97" s="612"/>
      <c r="H97" s="613"/>
    </row>
    <row r="98" spans="2:8" x14ac:dyDescent="0.25">
      <c r="B98" s="54"/>
      <c r="C98" s="147"/>
      <c r="D98" s="268"/>
      <c r="E98" s="268"/>
      <c r="F98" s="612"/>
      <c r="G98" s="612"/>
      <c r="H98" s="613"/>
    </row>
    <row r="99" spans="2:8" x14ac:dyDescent="0.25">
      <c r="B99" s="54"/>
      <c r="C99" s="147"/>
      <c r="D99" s="268"/>
      <c r="E99" s="268"/>
      <c r="F99" s="612"/>
      <c r="G99" s="612"/>
      <c r="H99" s="613"/>
    </row>
    <row r="100" spans="2:8" ht="15.75" thickBot="1" x14ac:dyDescent="0.3">
      <c r="B100" s="60"/>
      <c r="C100" s="148"/>
      <c r="D100" s="269"/>
      <c r="E100" s="269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C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4">
    <tabColor theme="1"/>
    <pageSetUpPr fitToPage="1"/>
  </sheetPr>
  <dimension ref="B1:BF101"/>
  <sheetViews>
    <sheetView showGridLines="0" topLeftCell="N1" zoomScaleNormal="100" zoomScaleSheetLayoutView="50" workbookViewId="0">
      <selection activeCell="N16" sqref="N1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567" t="str">
        <f ca="1">"Oil Sales for "&amp;TEXT(L5,"MM-DD-YY")</f>
        <v>Oil Sales for 04-15-19</v>
      </c>
      <c r="O5" s="568"/>
      <c r="P5" s="96">
        <f>SUM(AC14:AC37)</f>
        <v>1697.87</v>
      </c>
      <c r="Q5" s="10"/>
      <c r="R5" s="610" t="str">
        <f ca="1">"Flare Total For "&amp;TEXT(L5,"MM-DD-YY")</f>
        <v>Flare Total For 04-15-19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1597</v>
      </c>
      <c r="M6" s="10"/>
      <c r="N6" s="571" t="str">
        <f ca="1">"Gas Sales for "&amp;TEXT(L5,"MM-DD-YY")</f>
        <v>Gas Sales for 04-15-19</v>
      </c>
      <c r="O6" s="572"/>
      <c r="P6" s="132">
        <v>3993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1235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1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64" t="s">
        <v>3</v>
      </c>
      <c r="F11" s="264" t="s">
        <v>31</v>
      </c>
      <c r="G11" s="264" t="s">
        <v>32</v>
      </c>
      <c r="H11" s="26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64" t="s">
        <v>40</v>
      </c>
      <c r="N11" s="265" t="s">
        <v>42</v>
      </c>
      <c r="O11" s="38" t="s">
        <v>2</v>
      </c>
      <c r="P11" s="264" t="s">
        <v>6</v>
      </c>
      <c r="Q11" s="26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4" t="s">
        <v>6</v>
      </c>
      <c r="AD11" s="264" t="s">
        <v>102</v>
      </c>
      <c r="AE11" s="264" t="s">
        <v>50</v>
      </c>
      <c r="AF11" s="26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62">
        <v>972</v>
      </c>
      <c r="E14" s="51">
        <v>44</v>
      </c>
      <c r="F14" s="262">
        <v>1.8</v>
      </c>
      <c r="G14" s="51">
        <v>190</v>
      </c>
      <c r="H14" s="52">
        <v>187</v>
      </c>
      <c r="I14" s="53"/>
      <c r="J14" s="160"/>
      <c r="K14" s="65"/>
      <c r="L14" s="49"/>
      <c r="M14" s="262"/>
      <c r="N14" s="52"/>
      <c r="O14" s="54">
        <v>3963</v>
      </c>
      <c r="P14" s="262">
        <v>81</v>
      </c>
      <c r="Q14" s="52">
        <v>51</v>
      </c>
      <c r="R14" s="21">
        <f>P14</f>
        <v>81</v>
      </c>
      <c r="S14" s="22">
        <f>Q14</f>
        <v>51</v>
      </c>
      <c r="T14" s="61"/>
      <c r="U14" s="61"/>
      <c r="V14" s="61"/>
      <c r="W14" s="112">
        <f ca="1">INDEX('Daily Totals'!$1:$1048576,MATCH(L5,'Daily Totals'!B:B)-1,17)</f>
        <v>165408</v>
      </c>
      <c r="X14" s="113">
        <f ca="1">IFERROR(('Main Tab'!$D$10-W14)/'Main Tab'!$D$10,1)</f>
        <v>6.8690599522544027E-2</v>
      </c>
      <c r="Y14" s="186"/>
      <c r="Z14" s="64">
        <v>7</v>
      </c>
      <c r="AA14" s="49">
        <v>784540</v>
      </c>
      <c r="AB14" s="49" t="s">
        <v>170</v>
      </c>
      <c r="AC14" s="262">
        <v>190.34</v>
      </c>
      <c r="AD14" s="104" t="s">
        <v>171</v>
      </c>
      <c r="AE14" s="106">
        <v>46</v>
      </c>
      <c r="AF14" s="108">
        <v>1E-3</v>
      </c>
      <c r="AI14" s="83">
        <f ca="1">$L$5+B14</f>
        <v>43570.291666666664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81</v>
      </c>
      <c r="AQ14" s="81">
        <f t="shared" si="0"/>
        <v>51</v>
      </c>
      <c r="AR14" s="81">
        <f t="shared" ref="AR14:AR37" si="1">IF(O14="","",O14)</f>
        <v>3963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0.6875</v>
      </c>
      <c r="AV14" s="81">
        <f t="shared" ref="AV14:AZ37" si="3">IF(F14="","",F14)</f>
        <v>1.8</v>
      </c>
      <c r="AW14" s="81">
        <f t="shared" si="3"/>
        <v>190</v>
      </c>
      <c r="AX14" s="81">
        <f t="shared" si="3"/>
        <v>187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972</v>
      </c>
      <c r="BC14" s="81">
        <f t="shared" ref="BC14:BC37" si="5">IF(H14="","",H14)</f>
        <v>187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784540 190.34 bbls sold</v>
      </c>
    </row>
    <row r="15" spans="2:58" x14ac:dyDescent="0.25">
      <c r="B15" s="47">
        <f ca="1">+B14+$L$5+TIME(1,0,0)</f>
        <v>43570.333333333328</v>
      </c>
      <c r="C15" s="49"/>
      <c r="D15" s="262">
        <v>974</v>
      </c>
      <c r="E15" s="51">
        <v>44</v>
      </c>
      <c r="F15" s="262">
        <v>1.8</v>
      </c>
      <c r="G15" s="51">
        <v>188</v>
      </c>
      <c r="H15" s="52">
        <v>188</v>
      </c>
      <c r="I15" s="53"/>
      <c r="J15" s="160"/>
      <c r="K15" s="65"/>
      <c r="L15" s="49"/>
      <c r="M15" s="262"/>
      <c r="N15" s="52"/>
      <c r="O15" s="54">
        <v>3992</v>
      </c>
      <c r="P15" s="262">
        <v>83</v>
      </c>
      <c r="Q15" s="52">
        <v>53</v>
      </c>
      <c r="R15" s="23">
        <f>P15+R14</f>
        <v>164</v>
      </c>
      <c r="S15" s="24">
        <f>Q15+S14</f>
        <v>104</v>
      </c>
      <c r="T15" s="62"/>
      <c r="U15" s="62"/>
      <c r="V15" s="62"/>
      <c r="W15" s="114">
        <f t="shared" ref="W15:W37" ca="1" si="6">W14-Q15</f>
        <v>165355</v>
      </c>
      <c r="X15" s="115">
        <f ca="1">IFERROR(('Main Tab'!$D$10-W15)/'Main Tab'!$D$10,1)</f>
        <v>6.8989009504076396E-2</v>
      </c>
      <c r="Y15" s="110"/>
      <c r="Z15" s="65">
        <v>8</v>
      </c>
      <c r="AA15" s="49">
        <v>7845301</v>
      </c>
      <c r="AB15" s="49" t="s">
        <v>170</v>
      </c>
      <c r="AC15" s="262">
        <v>181.7</v>
      </c>
      <c r="AD15" s="104" t="s">
        <v>171</v>
      </c>
      <c r="AE15" s="106">
        <v>46</v>
      </c>
      <c r="AF15" s="108">
        <v>1E-3</v>
      </c>
      <c r="AI15" s="83">
        <f ca="1">B15</f>
        <v>43570.333333333328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83</v>
      </c>
      <c r="AQ15" s="81">
        <f t="shared" si="0"/>
        <v>53</v>
      </c>
      <c r="AR15" s="81">
        <f t="shared" si="1"/>
        <v>3992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1.8</v>
      </c>
      <c r="AW15" s="81">
        <f t="shared" si="3"/>
        <v>188</v>
      </c>
      <c r="AX15" s="81">
        <f t="shared" si="3"/>
        <v>188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974</v>
      </c>
      <c r="BC15" s="81">
        <f t="shared" si="5"/>
        <v>188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7845301 181.7 bbls sold</v>
      </c>
    </row>
    <row r="16" spans="2:58" x14ac:dyDescent="0.25">
      <c r="B16" s="47">
        <f ca="1">+B15+TIME(1,0,0)</f>
        <v>43570.374999999993</v>
      </c>
      <c r="C16" s="49"/>
      <c r="D16" s="262">
        <v>976</v>
      </c>
      <c r="E16" s="51">
        <v>44</v>
      </c>
      <c r="F16" s="262">
        <v>1.8</v>
      </c>
      <c r="G16" s="51">
        <v>192</v>
      </c>
      <c r="H16" s="52">
        <v>189</v>
      </c>
      <c r="I16" s="53"/>
      <c r="J16" s="160"/>
      <c r="K16" s="65"/>
      <c r="L16" s="49"/>
      <c r="M16" s="262"/>
      <c r="N16" s="52"/>
      <c r="O16" s="54">
        <v>4011</v>
      </c>
      <c r="P16" s="262">
        <v>79</v>
      </c>
      <c r="Q16" s="52">
        <v>49</v>
      </c>
      <c r="R16" s="23">
        <f t="shared" ref="R16:S31" si="13">P16+R15</f>
        <v>243</v>
      </c>
      <c r="S16" s="24">
        <f t="shared" si="13"/>
        <v>153</v>
      </c>
      <c r="T16" s="62"/>
      <c r="U16" s="62"/>
      <c r="V16" s="62"/>
      <c r="W16" s="114">
        <f t="shared" ca="1" si="6"/>
        <v>165306</v>
      </c>
      <c r="X16" s="115">
        <f ca="1">IFERROR(('Main Tab'!$D$10-W16)/'Main Tab'!$D$10,1)</f>
        <v>6.9264897977568574E-2</v>
      </c>
      <c r="Y16" s="110"/>
      <c r="Z16" s="65">
        <v>8</v>
      </c>
      <c r="AA16" s="49">
        <v>7845101</v>
      </c>
      <c r="AB16" s="49" t="s">
        <v>170</v>
      </c>
      <c r="AC16" s="262">
        <v>191.19</v>
      </c>
      <c r="AD16" s="104" t="s">
        <v>171</v>
      </c>
      <c r="AE16" s="106">
        <v>46.8</v>
      </c>
      <c r="AF16" s="108">
        <v>1E-3</v>
      </c>
      <c r="AI16" s="83">
        <f ca="1">B16</f>
        <v>43570.374999999993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79</v>
      </c>
      <c r="AQ16" s="81">
        <f t="shared" si="0"/>
        <v>49</v>
      </c>
      <c r="AR16" s="81">
        <f t="shared" si="1"/>
        <v>4011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1.8</v>
      </c>
      <c r="AW16" s="81">
        <f t="shared" si="3"/>
        <v>192</v>
      </c>
      <c r="AX16" s="81">
        <f t="shared" si="3"/>
        <v>189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976</v>
      </c>
      <c r="BC16" s="81">
        <f t="shared" si="5"/>
        <v>189</v>
      </c>
      <c r="BD16" s="81">
        <f t="shared" si="10"/>
        <v>1E-3</v>
      </c>
      <c r="BE16" s="81">
        <f t="shared" si="11"/>
        <v>46.8</v>
      </c>
      <c r="BF16" s="84" t="str">
        <f t="shared" si="12"/>
        <v>Ticket No: 7845101 191.19 bbls sold</v>
      </c>
    </row>
    <row r="17" spans="2:58" x14ac:dyDescent="0.25">
      <c r="B17" s="47">
        <f t="shared" ref="B17:B37" ca="1" si="14">+B16+TIME(1,0,0)</f>
        <v>43570.416666666657</v>
      </c>
      <c r="C17" s="49"/>
      <c r="D17" s="262">
        <v>972</v>
      </c>
      <c r="E17" s="51">
        <v>44</v>
      </c>
      <c r="F17" s="262">
        <v>1.8</v>
      </c>
      <c r="G17" s="51">
        <v>192</v>
      </c>
      <c r="H17" s="52">
        <v>189</v>
      </c>
      <c r="I17" s="53"/>
      <c r="J17" s="160"/>
      <c r="K17" s="65"/>
      <c r="L17" s="49"/>
      <c r="M17" s="262"/>
      <c r="N17" s="52"/>
      <c r="O17" s="54">
        <v>4014</v>
      </c>
      <c r="P17" s="262">
        <v>79</v>
      </c>
      <c r="Q17" s="52">
        <v>55</v>
      </c>
      <c r="R17" s="23">
        <f t="shared" si="13"/>
        <v>322</v>
      </c>
      <c r="S17" s="24">
        <f>Q17+S16</f>
        <v>208</v>
      </c>
      <c r="T17" s="62"/>
      <c r="U17" s="172"/>
      <c r="V17" s="62"/>
      <c r="W17" s="114">
        <f t="shared" ca="1" si="6"/>
        <v>165251</v>
      </c>
      <c r="X17" s="115">
        <f ca="1">IFERROR(('Main Tab'!$D$10-W17)/'Main Tab'!$D$10,1)</f>
        <v>6.9574568713121024E-2</v>
      </c>
      <c r="Y17" s="110"/>
      <c r="Z17" s="65">
        <v>9</v>
      </c>
      <c r="AA17" s="49">
        <v>7845201</v>
      </c>
      <c r="AB17" s="49" t="s">
        <v>170</v>
      </c>
      <c r="AC17" s="262">
        <v>182.87</v>
      </c>
      <c r="AD17" s="104" t="s">
        <v>171</v>
      </c>
      <c r="AE17" s="106">
        <v>46.8</v>
      </c>
      <c r="AF17" s="108">
        <v>1E-3</v>
      </c>
      <c r="AI17" s="83">
        <f t="shared" ref="AI17:AI37" ca="1" si="15">B17</f>
        <v>43570.416666666657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79</v>
      </c>
      <c r="AQ17" s="81">
        <f t="shared" si="0"/>
        <v>55</v>
      </c>
      <c r="AR17" s="81">
        <f t="shared" si="1"/>
        <v>4014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1.8</v>
      </c>
      <c r="AW17" s="81">
        <f t="shared" si="3"/>
        <v>192</v>
      </c>
      <c r="AX17" s="81">
        <f t="shared" si="3"/>
        <v>189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972</v>
      </c>
      <c r="BC17" s="81">
        <f t="shared" si="5"/>
        <v>189</v>
      </c>
      <c r="BD17" s="81">
        <f t="shared" si="10"/>
        <v>1E-3</v>
      </c>
      <c r="BE17" s="81">
        <f t="shared" si="11"/>
        <v>46.8</v>
      </c>
      <c r="BF17" s="84" t="str">
        <f t="shared" si="12"/>
        <v>Ticket No: 7845201 182.87 bbls sold</v>
      </c>
    </row>
    <row r="18" spans="2:58" x14ac:dyDescent="0.25">
      <c r="B18" s="47">
        <f t="shared" ca="1" si="14"/>
        <v>43570.458333333321</v>
      </c>
      <c r="C18" s="49"/>
      <c r="D18" s="262">
        <v>970</v>
      </c>
      <c r="E18" s="51">
        <v>44</v>
      </c>
      <c r="F18" s="262">
        <v>1.8</v>
      </c>
      <c r="G18" s="51">
        <v>194</v>
      </c>
      <c r="H18" s="52">
        <v>189</v>
      </c>
      <c r="I18" s="53"/>
      <c r="J18" s="160"/>
      <c r="K18" s="65"/>
      <c r="L18" s="49"/>
      <c r="M18" s="262"/>
      <c r="N18" s="52"/>
      <c r="O18" s="54">
        <v>4017</v>
      </c>
      <c r="P18" s="262">
        <v>75</v>
      </c>
      <c r="Q18" s="52">
        <v>58</v>
      </c>
      <c r="R18" s="23">
        <f t="shared" si="13"/>
        <v>397</v>
      </c>
      <c r="S18" s="24">
        <f t="shared" si="13"/>
        <v>266</v>
      </c>
      <c r="T18" s="62"/>
      <c r="U18" s="62"/>
      <c r="V18" s="62"/>
      <c r="W18" s="114">
        <f t="shared" ca="1" si="6"/>
        <v>165193</v>
      </c>
      <c r="X18" s="115">
        <f ca="1">IFERROR(('Main Tab'!$D$10-W18)/'Main Tab'!$D$10,1)</f>
        <v>6.990113057970361E-2</v>
      </c>
      <c r="Y18" s="110" t="s">
        <v>234</v>
      </c>
      <c r="Z18" s="65">
        <v>8</v>
      </c>
      <c r="AA18" s="49"/>
      <c r="AB18" s="49"/>
      <c r="AC18" s="262"/>
      <c r="AD18" s="104"/>
      <c r="AE18" s="106"/>
      <c r="AF18" s="108"/>
      <c r="AI18" s="83">
        <f t="shared" ca="1" si="15"/>
        <v>43570.458333333321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 xml:space="preserve">SAND HAS INCREASED A LOT </v>
      </c>
      <c r="AP18" s="81">
        <f t="shared" si="0"/>
        <v>75</v>
      </c>
      <c r="AQ18" s="81">
        <f t="shared" si="0"/>
        <v>58</v>
      </c>
      <c r="AR18" s="81">
        <f t="shared" si="1"/>
        <v>4017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1.8</v>
      </c>
      <c r="AW18" s="81">
        <f t="shared" si="3"/>
        <v>194</v>
      </c>
      <c r="AX18" s="81">
        <f t="shared" si="3"/>
        <v>189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970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43570.499999999985</v>
      </c>
      <c r="C19" s="49"/>
      <c r="D19" s="262">
        <v>977</v>
      </c>
      <c r="E19" s="51">
        <v>44</v>
      </c>
      <c r="F19" s="262">
        <v>1.8</v>
      </c>
      <c r="G19" s="51">
        <v>207</v>
      </c>
      <c r="H19" s="52">
        <v>181</v>
      </c>
      <c r="I19" s="53"/>
      <c r="J19" s="160"/>
      <c r="K19" s="65"/>
      <c r="L19" s="49"/>
      <c r="M19" s="262"/>
      <c r="N19" s="52"/>
      <c r="O19" s="54">
        <v>4056</v>
      </c>
      <c r="P19" s="262">
        <v>78</v>
      </c>
      <c r="Q19" s="52">
        <v>50</v>
      </c>
      <c r="R19" s="23">
        <f t="shared" si="13"/>
        <v>475</v>
      </c>
      <c r="S19" s="24">
        <f t="shared" si="13"/>
        <v>316</v>
      </c>
      <c r="T19" s="62"/>
      <c r="U19" s="62"/>
      <c r="V19" s="62"/>
      <c r="W19" s="114">
        <f t="shared" ca="1" si="6"/>
        <v>165143</v>
      </c>
      <c r="X19" s="115">
        <f ca="1">IFERROR(('Main Tab'!$D$10-W19)/'Main Tab'!$D$10,1)</f>
        <v>7.0182649430205843E-2</v>
      </c>
      <c r="Y19" s="110"/>
      <c r="Z19" s="65">
        <v>8</v>
      </c>
      <c r="AA19" s="49"/>
      <c r="AB19" s="49"/>
      <c r="AC19" s="262"/>
      <c r="AD19" s="104"/>
      <c r="AE19" s="106"/>
      <c r="AF19" s="108"/>
      <c r="AI19" s="83">
        <f t="shared" ca="1" si="15"/>
        <v>43570.499999999985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78</v>
      </c>
      <c r="AQ19" s="81">
        <f t="shared" si="0"/>
        <v>50</v>
      </c>
      <c r="AR19" s="81">
        <f t="shared" si="1"/>
        <v>4056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1.8</v>
      </c>
      <c r="AW19" s="81">
        <f t="shared" si="3"/>
        <v>207</v>
      </c>
      <c r="AX19" s="81">
        <f t="shared" si="3"/>
        <v>181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977</v>
      </c>
      <c r="BC19" s="81">
        <f t="shared" si="5"/>
        <v>181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43570.54166666665</v>
      </c>
      <c r="C20" s="49"/>
      <c r="D20" s="262">
        <v>972</v>
      </c>
      <c r="E20" s="51">
        <v>44</v>
      </c>
      <c r="F20" s="262">
        <v>1.8</v>
      </c>
      <c r="G20" s="51">
        <v>202</v>
      </c>
      <c r="H20" s="52">
        <v>187</v>
      </c>
      <c r="I20" s="53"/>
      <c r="J20" s="160"/>
      <c r="K20" s="65"/>
      <c r="L20" s="49"/>
      <c r="M20" s="262"/>
      <c r="N20" s="52"/>
      <c r="O20" s="54">
        <v>4067</v>
      </c>
      <c r="P20" s="262">
        <v>72</v>
      </c>
      <c r="Q20" s="52">
        <v>64</v>
      </c>
      <c r="R20" s="23">
        <f t="shared" si="13"/>
        <v>547</v>
      </c>
      <c r="S20" s="24">
        <f t="shared" si="13"/>
        <v>380</v>
      </c>
      <c r="T20" s="62"/>
      <c r="U20" s="62"/>
      <c r="V20" s="62"/>
      <c r="W20" s="114">
        <f t="shared" ca="1" si="6"/>
        <v>165079</v>
      </c>
      <c r="X20" s="115">
        <f ca="1">IFERROR(('Main Tab'!$D$10-W20)/'Main Tab'!$D$10,1)</f>
        <v>7.0542993558848702E-2</v>
      </c>
      <c r="Y20" s="110"/>
      <c r="Z20" s="65">
        <v>8</v>
      </c>
      <c r="AA20" s="49"/>
      <c r="AB20" s="49"/>
      <c r="AC20" s="262"/>
      <c r="AD20" s="104"/>
      <c r="AE20" s="106"/>
      <c r="AF20" s="108"/>
      <c r="AI20" s="83">
        <f t="shared" ca="1" si="15"/>
        <v>43570.54166666665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72</v>
      </c>
      <c r="AQ20" s="81">
        <f t="shared" si="0"/>
        <v>64</v>
      </c>
      <c r="AR20" s="81">
        <f t="shared" si="1"/>
        <v>4067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1.8</v>
      </c>
      <c r="AW20" s="81">
        <f t="shared" si="3"/>
        <v>202</v>
      </c>
      <c r="AX20" s="81">
        <f t="shared" si="3"/>
        <v>187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972</v>
      </c>
      <c r="BC20" s="81">
        <f t="shared" si="5"/>
        <v>187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43570.583333333314</v>
      </c>
      <c r="C21" s="49"/>
      <c r="D21" s="262">
        <v>972</v>
      </c>
      <c r="E21" s="51">
        <v>44</v>
      </c>
      <c r="F21" s="262">
        <v>1.8</v>
      </c>
      <c r="G21" s="51">
        <v>195</v>
      </c>
      <c r="H21" s="52">
        <v>188</v>
      </c>
      <c r="I21" s="53"/>
      <c r="J21" s="160"/>
      <c r="K21" s="65"/>
      <c r="L21" s="49"/>
      <c r="M21" s="262"/>
      <c r="N21" s="52"/>
      <c r="O21" s="54">
        <v>4028</v>
      </c>
      <c r="P21" s="262">
        <v>65</v>
      </c>
      <c r="Q21" s="52">
        <v>49</v>
      </c>
      <c r="R21" s="23">
        <f t="shared" si="13"/>
        <v>612</v>
      </c>
      <c r="S21" s="24">
        <f t="shared" si="13"/>
        <v>429</v>
      </c>
      <c r="T21" s="62"/>
      <c r="U21" s="62"/>
      <c r="V21" s="62"/>
      <c r="W21" s="114">
        <f t="shared" ca="1" si="6"/>
        <v>165030</v>
      </c>
      <c r="X21" s="115">
        <f ca="1">IFERROR(('Main Tab'!$D$10-W21)/'Main Tab'!$D$10,1)</f>
        <v>7.081888203234088E-2</v>
      </c>
      <c r="Y21" s="110"/>
      <c r="Z21" s="65">
        <v>6</v>
      </c>
      <c r="AA21" s="49"/>
      <c r="AB21" s="49"/>
      <c r="AC21" s="262"/>
      <c r="AD21" s="104"/>
      <c r="AE21" s="106"/>
      <c r="AF21" s="108"/>
      <c r="AI21" s="83">
        <f t="shared" ca="1" si="15"/>
        <v>43570.583333333314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65</v>
      </c>
      <c r="AQ21" s="81">
        <f t="shared" si="0"/>
        <v>49</v>
      </c>
      <c r="AR21" s="81">
        <f t="shared" si="1"/>
        <v>4028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1.8</v>
      </c>
      <c r="AW21" s="81">
        <f t="shared" si="3"/>
        <v>195</v>
      </c>
      <c r="AX21" s="81">
        <f t="shared" si="3"/>
        <v>188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972</v>
      </c>
      <c r="BC21" s="81">
        <f t="shared" si="5"/>
        <v>188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43570.624999999978</v>
      </c>
      <c r="C22" s="49"/>
      <c r="D22" s="262">
        <v>974</v>
      </c>
      <c r="E22" s="51">
        <v>44</v>
      </c>
      <c r="F22" s="262">
        <v>1.8</v>
      </c>
      <c r="G22" s="51">
        <v>198</v>
      </c>
      <c r="H22" s="52">
        <v>189</v>
      </c>
      <c r="I22" s="53"/>
      <c r="J22" s="160"/>
      <c r="K22" s="65"/>
      <c r="L22" s="49"/>
      <c r="M22" s="262"/>
      <c r="N22" s="52"/>
      <c r="O22" s="54">
        <v>4036</v>
      </c>
      <c r="P22" s="262">
        <v>65</v>
      </c>
      <c r="Q22" s="52">
        <v>50</v>
      </c>
      <c r="R22" s="23">
        <f t="shared" si="13"/>
        <v>677</v>
      </c>
      <c r="S22" s="24">
        <f t="shared" si="13"/>
        <v>479</v>
      </c>
      <c r="T22" s="62"/>
      <c r="U22" s="62"/>
      <c r="V22" s="62"/>
      <c r="W22" s="114">
        <f t="shared" ca="1" si="6"/>
        <v>164980</v>
      </c>
      <c r="X22" s="115">
        <f ca="1">IFERROR(('Main Tab'!$D$10-W22)/'Main Tab'!$D$10,1)</f>
        <v>7.1100400882843112E-2</v>
      </c>
      <c r="Y22" s="110"/>
      <c r="Z22" s="65">
        <v>7</v>
      </c>
      <c r="AA22" s="49"/>
      <c r="AB22" s="49"/>
      <c r="AC22" s="262"/>
      <c r="AD22" s="104"/>
      <c r="AE22" s="106"/>
      <c r="AF22" s="108"/>
      <c r="AI22" s="83">
        <f t="shared" ca="1" si="15"/>
        <v>43570.624999999978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65</v>
      </c>
      <c r="AQ22" s="81">
        <f t="shared" si="0"/>
        <v>50</v>
      </c>
      <c r="AR22" s="81">
        <f t="shared" si="1"/>
        <v>4036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1.8</v>
      </c>
      <c r="AW22" s="81">
        <f t="shared" si="3"/>
        <v>198</v>
      </c>
      <c r="AX22" s="81">
        <f t="shared" si="3"/>
        <v>189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974</v>
      </c>
      <c r="BC22" s="81">
        <f t="shared" si="5"/>
        <v>189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43570.666666666642</v>
      </c>
      <c r="C23" s="49"/>
      <c r="D23" s="262">
        <v>975</v>
      </c>
      <c r="E23" s="51">
        <v>44</v>
      </c>
      <c r="F23" s="262">
        <v>1.8</v>
      </c>
      <c r="G23" s="51">
        <v>201</v>
      </c>
      <c r="H23" s="52">
        <v>188</v>
      </c>
      <c r="I23" s="53"/>
      <c r="J23" s="160"/>
      <c r="K23" s="65"/>
      <c r="L23" s="49"/>
      <c r="M23" s="262"/>
      <c r="N23" s="52"/>
      <c r="O23" s="54">
        <v>4041</v>
      </c>
      <c r="P23" s="262">
        <v>53</v>
      </c>
      <c r="Q23" s="52">
        <v>56</v>
      </c>
      <c r="R23" s="23">
        <f t="shared" si="13"/>
        <v>730</v>
      </c>
      <c r="S23" s="24">
        <f t="shared" si="13"/>
        <v>535</v>
      </c>
      <c r="T23" s="62"/>
      <c r="U23" s="62"/>
      <c r="V23" s="62"/>
      <c r="W23" s="114">
        <f t="shared" ca="1" si="6"/>
        <v>164924</v>
      </c>
      <c r="X23" s="115">
        <f ca="1">IFERROR(('Main Tab'!$D$10-W23)/'Main Tab'!$D$10,1)</f>
        <v>7.1415701995405617E-2</v>
      </c>
      <c r="Y23" s="110"/>
      <c r="Z23" s="65">
        <v>7</v>
      </c>
      <c r="AA23" s="49"/>
      <c r="AB23" s="49"/>
      <c r="AC23" s="262"/>
      <c r="AD23" s="104"/>
      <c r="AE23" s="106"/>
      <c r="AF23" s="108"/>
      <c r="AI23" s="83">
        <f t="shared" ca="1" si="15"/>
        <v>43570.666666666642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53</v>
      </c>
      <c r="AQ23" s="81">
        <f t="shared" si="0"/>
        <v>56</v>
      </c>
      <c r="AR23" s="81">
        <f t="shared" si="1"/>
        <v>4041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1.8</v>
      </c>
      <c r="AW23" s="81">
        <f t="shared" si="3"/>
        <v>201</v>
      </c>
      <c r="AX23" s="81">
        <f t="shared" si="3"/>
        <v>188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975</v>
      </c>
      <c r="BC23" s="81">
        <f t="shared" si="5"/>
        <v>188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43570.708333333307</v>
      </c>
      <c r="C24" s="49"/>
      <c r="D24" s="262">
        <v>972</v>
      </c>
      <c r="E24" s="51">
        <v>44</v>
      </c>
      <c r="F24" s="262">
        <v>1.8</v>
      </c>
      <c r="G24" s="51">
        <v>204</v>
      </c>
      <c r="H24" s="52">
        <v>188</v>
      </c>
      <c r="I24" s="53"/>
      <c r="J24" s="160"/>
      <c r="K24" s="65"/>
      <c r="L24" s="49"/>
      <c r="M24" s="262"/>
      <c r="N24" s="52"/>
      <c r="O24" s="54">
        <v>4066</v>
      </c>
      <c r="P24" s="262">
        <v>39</v>
      </c>
      <c r="Q24" s="52">
        <v>49</v>
      </c>
      <c r="R24" s="23">
        <f t="shared" si="13"/>
        <v>769</v>
      </c>
      <c r="S24" s="24">
        <f t="shared" si="13"/>
        <v>584</v>
      </c>
      <c r="T24" s="62"/>
      <c r="U24" s="62"/>
      <c r="V24" s="62"/>
      <c r="W24" s="114">
        <f t="shared" ca="1" si="6"/>
        <v>164875</v>
      </c>
      <c r="X24" s="115">
        <f ca="1">IFERROR(('Main Tab'!$D$10-W24)/'Main Tab'!$D$10,1)</f>
        <v>7.1691590468897795E-2</v>
      </c>
      <c r="Y24" s="110"/>
      <c r="Z24" s="65">
        <v>6</v>
      </c>
      <c r="AA24" s="49"/>
      <c r="AB24" s="49"/>
      <c r="AC24" s="262"/>
      <c r="AD24" s="104"/>
      <c r="AE24" s="106"/>
      <c r="AF24" s="108"/>
      <c r="AI24" s="83">
        <f t="shared" ca="1" si="15"/>
        <v>43570.708333333307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39</v>
      </c>
      <c r="AQ24" s="81">
        <f t="shared" si="0"/>
        <v>49</v>
      </c>
      <c r="AR24" s="81">
        <f t="shared" si="1"/>
        <v>4066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1.8</v>
      </c>
      <c r="AW24" s="81">
        <f t="shared" si="3"/>
        <v>204</v>
      </c>
      <c r="AX24" s="81">
        <f t="shared" si="3"/>
        <v>188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972</v>
      </c>
      <c r="BC24" s="81">
        <f t="shared" si="5"/>
        <v>188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43570.749999999971</v>
      </c>
      <c r="C25" s="49"/>
      <c r="D25" s="262">
        <v>971</v>
      </c>
      <c r="E25" s="51">
        <v>44</v>
      </c>
      <c r="F25" s="262">
        <v>1.8</v>
      </c>
      <c r="G25" s="51">
        <v>204</v>
      </c>
      <c r="H25" s="52">
        <v>189</v>
      </c>
      <c r="I25" s="53"/>
      <c r="J25" s="160"/>
      <c r="K25" s="65"/>
      <c r="L25" s="49"/>
      <c r="M25" s="262"/>
      <c r="N25" s="52"/>
      <c r="O25" s="54">
        <v>4124</v>
      </c>
      <c r="P25" s="262">
        <v>63</v>
      </c>
      <c r="Q25" s="52">
        <v>56</v>
      </c>
      <c r="R25" s="23">
        <f t="shared" si="13"/>
        <v>832</v>
      </c>
      <c r="S25" s="24">
        <f t="shared" si="13"/>
        <v>640</v>
      </c>
      <c r="T25" s="62"/>
      <c r="U25" s="62"/>
      <c r="V25" s="62"/>
      <c r="W25" s="114">
        <f t="shared" ca="1" si="6"/>
        <v>164819</v>
      </c>
      <c r="X25" s="115">
        <f ca="1">IFERROR(('Main Tab'!$D$10-W25)/'Main Tab'!$D$10,1)</f>
        <v>7.20068915814603E-2</v>
      </c>
      <c r="Y25" s="110" t="s">
        <v>235</v>
      </c>
      <c r="Z25" s="65">
        <v>6</v>
      </c>
      <c r="AA25" s="49">
        <v>7845801</v>
      </c>
      <c r="AB25" s="49" t="s">
        <v>170</v>
      </c>
      <c r="AC25" s="262">
        <v>180.1</v>
      </c>
      <c r="AD25" s="104" t="s">
        <v>171</v>
      </c>
      <c r="AE25" s="106">
        <v>47</v>
      </c>
      <c r="AF25" s="108">
        <v>1E-3</v>
      </c>
      <c r="AI25" s="83">
        <f t="shared" ca="1" si="15"/>
        <v>43570.749999999971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>shut choke,check for flow.choke holding.</v>
      </c>
      <c r="AP25" s="81">
        <f t="shared" si="0"/>
        <v>63</v>
      </c>
      <c r="AQ25" s="81">
        <f t="shared" si="0"/>
        <v>56</v>
      </c>
      <c r="AR25" s="81">
        <f t="shared" si="1"/>
        <v>4124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1.8</v>
      </c>
      <c r="AW25" s="81">
        <f t="shared" si="3"/>
        <v>204</v>
      </c>
      <c r="AX25" s="81">
        <f t="shared" si="3"/>
        <v>189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971</v>
      </c>
      <c r="BC25" s="81">
        <f t="shared" si="5"/>
        <v>189</v>
      </c>
      <c r="BD25" s="81">
        <f t="shared" si="10"/>
        <v>1E-3</v>
      </c>
      <c r="BE25" s="81">
        <f t="shared" si="11"/>
        <v>47</v>
      </c>
      <c r="BF25" s="84" t="str">
        <f t="shared" si="12"/>
        <v>Ticket No: 7845801 180.1 bbls sold</v>
      </c>
    </row>
    <row r="26" spans="2:58" x14ac:dyDescent="0.25">
      <c r="B26" s="47">
        <f t="shared" ca="1" si="14"/>
        <v>43570.791666666635</v>
      </c>
      <c r="C26" s="49"/>
      <c r="D26" s="262">
        <v>971</v>
      </c>
      <c r="E26" s="51">
        <v>44</v>
      </c>
      <c r="F26" s="262">
        <v>1.8</v>
      </c>
      <c r="G26" s="51">
        <v>201</v>
      </c>
      <c r="H26" s="52">
        <v>189</v>
      </c>
      <c r="I26" s="53"/>
      <c r="J26" s="160"/>
      <c r="K26" s="65"/>
      <c r="L26" s="49"/>
      <c r="M26" s="262"/>
      <c r="N26" s="52"/>
      <c r="O26" s="54">
        <v>4102</v>
      </c>
      <c r="P26" s="262">
        <v>65</v>
      </c>
      <c r="Q26" s="52">
        <v>51</v>
      </c>
      <c r="R26" s="23">
        <f t="shared" si="13"/>
        <v>897</v>
      </c>
      <c r="S26" s="24">
        <f t="shared" si="13"/>
        <v>691</v>
      </c>
      <c r="T26" s="62"/>
      <c r="U26" s="62"/>
      <c r="V26" s="62"/>
      <c r="W26" s="114">
        <f t="shared" ca="1" si="6"/>
        <v>164768</v>
      </c>
      <c r="X26" s="115">
        <f ca="1">IFERROR(('Main Tab'!$D$10-W26)/'Main Tab'!$D$10,1)</f>
        <v>7.2294040808972573E-2</v>
      </c>
      <c r="Y26" s="110"/>
      <c r="Z26" s="65">
        <v>6</v>
      </c>
      <c r="AA26" s="49"/>
      <c r="AB26" s="49"/>
      <c r="AC26" s="262"/>
      <c r="AD26" s="104"/>
      <c r="AE26" s="106"/>
      <c r="AF26" s="108"/>
      <c r="AI26" s="83">
        <f t="shared" ca="1" si="15"/>
        <v>43570.791666666635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65</v>
      </c>
      <c r="AQ26" s="81">
        <f t="shared" si="0"/>
        <v>51</v>
      </c>
      <c r="AR26" s="81">
        <f t="shared" si="1"/>
        <v>4102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1.8</v>
      </c>
      <c r="AW26" s="81">
        <f t="shared" si="3"/>
        <v>201</v>
      </c>
      <c r="AX26" s="81">
        <f t="shared" si="3"/>
        <v>189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971</v>
      </c>
      <c r="BC26" s="81">
        <f t="shared" si="5"/>
        <v>189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43570.833333333299</v>
      </c>
      <c r="C27" s="49"/>
      <c r="D27" s="262">
        <v>965</v>
      </c>
      <c r="E27" s="51">
        <v>44</v>
      </c>
      <c r="F27" s="262">
        <v>1.8</v>
      </c>
      <c r="G27" s="51">
        <v>197</v>
      </c>
      <c r="H27" s="52">
        <v>186</v>
      </c>
      <c r="I27" s="53"/>
      <c r="J27" s="160"/>
      <c r="K27" s="65"/>
      <c r="L27" s="49"/>
      <c r="M27" s="262"/>
      <c r="N27" s="52"/>
      <c r="O27" s="54">
        <v>4005</v>
      </c>
      <c r="P27" s="262">
        <v>61</v>
      </c>
      <c r="Q27" s="52">
        <v>46</v>
      </c>
      <c r="R27" s="23">
        <f t="shared" si="13"/>
        <v>958</v>
      </c>
      <c r="S27" s="24">
        <f t="shared" si="13"/>
        <v>737</v>
      </c>
      <c r="T27" s="62"/>
      <c r="U27" s="62"/>
      <c r="V27" s="62"/>
      <c r="W27" s="114">
        <f t="shared" ca="1" si="6"/>
        <v>164722</v>
      </c>
      <c r="X27" s="115">
        <f ca="1">IFERROR(('Main Tab'!$D$10-W27)/'Main Tab'!$D$10,1)</f>
        <v>7.2553038151434615E-2</v>
      </c>
      <c r="Y27" s="110"/>
      <c r="Z27" s="65">
        <v>6</v>
      </c>
      <c r="AA27" s="49"/>
      <c r="AB27" s="49"/>
      <c r="AC27" s="262"/>
      <c r="AD27" s="104"/>
      <c r="AE27" s="106"/>
      <c r="AF27" s="108"/>
      <c r="AI27" s="83">
        <f t="shared" ca="1" si="15"/>
        <v>43570.833333333299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61</v>
      </c>
      <c r="AQ27" s="81">
        <f t="shared" si="0"/>
        <v>46</v>
      </c>
      <c r="AR27" s="81">
        <f t="shared" si="1"/>
        <v>4005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1.8</v>
      </c>
      <c r="AW27" s="81">
        <f t="shared" si="3"/>
        <v>197</v>
      </c>
      <c r="AX27" s="81">
        <f t="shared" si="3"/>
        <v>186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965</v>
      </c>
      <c r="BC27" s="81">
        <f t="shared" si="5"/>
        <v>186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43570.874999999964</v>
      </c>
      <c r="C28" s="49"/>
      <c r="D28" s="262">
        <v>961</v>
      </c>
      <c r="E28" s="51">
        <v>44</v>
      </c>
      <c r="F28" s="262">
        <v>1.8</v>
      </c>
      <c r="G28" s="51">
        <v>192</v>
      </c>
      <c r="H28" s="52">
        <v>186</v>
      </c>
      <c r="I28" s="53"/>
      <c r="J28" s="160"/>
      <c r="K28" s="65"/>
      <c r="L28" s="49"/>
      <c r="M28" s="262"/>
      <c r="N28" s="52"/>
      <c r="O28" s="54">
        <v>4026</v>
      </c>
      <c r="P28" s="262">
        <v>59</v>
      </c>
      <c r="Q28" s="52">
        <v>49</v>
      </c>
      <c r="R28" s="23">
        <f t="shared" si="13"/>
        <v>1017</v>
      </c>
      <c r="S28" s="24">
        <f t="shared" si="13"/>
        <v>786</v>
      </c>
      <c r="T28" s="62"/>
      <c r="U28" s="62"/>
      <c r="V28" s="62"/>
      <c r="W28" s="114">
        <f t="shared" ca="1" si="6"/>
        <v>164673</v>
      </c>
      <c r="X28" s="115">
        <f ca="1">IFERROR(('Main Tab'!$D$10-W28)/'Main Tab'!$D$10,1)</f>
        <v>7.2828926624926807E-2</v>
      </c>
      <c r="Y28" s="110"/>
      <c r="Z28" s="65">
        <v>6</v>
      </c>
      <c r="AA28" s="49"/>
      <c r="AB28" s="49"/>
      <c r="AC28" s="262"/>
      <c r="AD28" s="104"/>
      <c r="AE28" s="106"/>
      <c r="AF28" s="108"/>
      <c r="AI28" s="83">
        <f t="shared" ca="1" si="15"/>
        <v>43570.874999999964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59</v>
      </c>
      <c r="AQ28" s="81">
        <f t="shared" si="0"/>
        <v>49</v>
      </c>
      <c r="AR28" s="81">
        <f t="shared" si="1"/>
        <v>4026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1.8</v>
      </c>
      <c r="AW28" s="81">
        <f t="shared" si="3"/>
        <v>192</v>
      </c>
      <c r="AX28" s="81">
        <f t="shared" si="3"/>
        <v>186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961</v>
      </c>
      <c r="BC28" s="81">
        <f t="shared" si="5"/>
        <v>186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43570.916666666628</v>
      </c>
      <c r="C29" s="49"/>
      <c r="D29" s="262">
        <v>967</v>
      </c>
      <c r="E29" s="51">
        <v>44</v>
      </c>
      <c r="F29" s="262">
        <v>1.8</v>
      </c>
      <c r="G29" s="51">
        <v>196</v>
      </c>
      <c r="H29" s="52">
        <v>187</v>
      </c>
      <c r="I29" s="53"/>
      <c r="J29" s="160"/>
      <c r="K29" s="65"/>
      <c r="L29" s="49"/>
      <c r="M29" s="262"/>
      <c r="N29" s="52"/>
      <c r="O29" s="54">
        <v>4018</v>
      </c>
      <c r="P29" s="262">
        <v>64</v>
      </c>
      <c r="Q29" s="52">
        <v>50</v>
      </c>
      <c r="R29" s="23">
        <f t="shared" si="13"/>
        <v>1081</v>
      </c>
      <c r="S29" s="24">
        <f t="shared" si="13"/>
        <v>836</v>
      </c>
      <c r="T29" s="62"/>
      <c r="U29" s="62"/>
      <c r="V29" s="62"/>
      <c r="W29" s="114">
        <f t="shared" ca="1" si="6"/>
        <v>164623</v>
      </c>
      <c r="X29" s="115">
        <f ca="1">IFERROR(('Main Tab'!$D$10-W29)/'Main Tab'!$D$10,1)</f>
        <v>7.3110445475429039E-2</v>
      </c>
      <c r="Y29" s="110"/>
      <c r="Z29" s="65">
        <v>6</v>
      </c>
      <c r="AA29" s="49"/>
      <c r="AB29" s="49"/>
      <c r="AC29" s="262"/>
      <c r="AD29" s="104"/>
      <c r="AE29" s="106"/>
      <c r="AF29" s="108"/>
      <c r="AI29" s="83">
        <f t="shared" ca="1" si="15"/>
        <v>43570.916666666628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64</v>
      </c>
      <c r="AQ29" s="81">
        <f t="shared" si="0"/>
        <v>50</v>
      </c>
      <c r="AR29" s="81">
        <f t="shared" si="1"/>
        <v>4018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1.8</v>
      </c>
      <c r="AW29" s="81">
        <f t="shared" si="3"/>
        <v>196</v>
      </c>
      <c r="AX29" s="81">
        <f t="shared" si="3"/>
        <v>187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967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43570.958333333292</v>
      </c>
      <c r="C30" s="49"/>
      <c r="D30" s="262">
        <v>965</v>
      </c>
      <c r="E30" s="51">
        <v>44</v>
      </c>
      <c r="F30" s="262">
        <v>1.8</v>
      </c>
      <c r="G30" s="51">
        <v>194</v>
      </c>
      <c r="H30" s="52">
        <v>187</v>
      </c>
      <c r="I30" s="53"/>
      <c r="J30" s="160"/>
      <c r="K30" s="65"/>
      <c r="L30" s="49"/>
      <c r="M30" s="262"/>
      <c r="N30" s="52"/>
      <c r="O30" s="54">
        <v>4088</v>
      </c>
      <c r="P30" s="262">
        <v>71</v>
      </c>
      <c r="Q30" s="52">
        <v>52</v>
      </c>
      <c r="R30" s="23">
        <f t="shared" si="13"/>
        <v>1152</v>
      </c>
      <c r="S30" s="24">
        <f t="shared" si="13"/>
        <v>888</v>
      </c>
      <c r="T30" s="62"/>
      <c r="U30" s="62"/>
      <c r="V30" s="62"/>
      <c r="W30" s="114">
        <f t="shared" ca="1" si="6"/>
        <v>164571</v>
      </c>
      <c r="X30" s="115">
        <f ca="1">IFERROR(('Main Tab'!$D$10-W30)/'Main Tab'!$D$10,1)</f>
        <v>7.3403225079951354E-2</v>
      </c>
      <c r="Y30" s="110"/>
      <c r="Z30" s="65">
        <v>6</v>
      </c>
      <c r="AA30" s="49"/>
      <c r="AB30" s="49"/>
      <c r="AC30" s="262"/>
      <c r="AD30" s="104"/>
      <c r="AE30" s="106"/>
      <c r="AF30" s="108"/>
      <c r="AI30" s="83">
        <f t="shared" ca="1" si="15"/>
        <v>43570.958333333292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71</v>
      </c>
      <c r="AQ30" s="81">
        <f t="shared" si="0"/>
        <v>52</v>
      </c>
      <c r="AR30" s="81">
        <f t="shared" si="1"/>
        <v>4088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194</v>
      </c>
      <c r="AX30" s="81">
        <f t="shared" si="3"/>
        <v>187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965</v>
      </c>
      <c r="BC30" s="81">
        <f t="shared" si="5"/>
        <v>187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43570.999999999956</v>
      </c>
      <c r="C31" s="49"/>
      <c r="D31" s="262">
        <v>966</v>
      </c>
      <c r="E31" s="51">
        <v>44</v>
      </c>
      <c r="F31" s="262">
        <v>1.8</v>
      </c>
      <c r="G31" s="51">
        <v>201</v>
      </c>
      <c r="H31" s="52">
        <v>187</v>
      </c>
      <c r="I31" s="53"/>
      <c r="J31" s="160"/>
      <c r="K31" s="65"/>
      <c r="L31" s="49"/>
      <c r="M31" s="262"/>
      <c r="N31" s="52"/>
      <c r="O31" s="54">
        <v>4052</v>
      </c>
      <c r="P31" s="262">
        <v>65</v>
      </c>
      <c r="Q31" s="52">
        <v>52</v>
      </c>
      <c r="R31" s="23">
        <f t="shared" si="13"/>
        <v>1217</v>
      </c>
      <c r="S31" s="24">
        <f t="shared" si="13"/>
        <v>940</v>
      </c>
      <c r="T31" s="62"/>
      <c r="U31" s="62"/>
      <c r="V31" s="62"/>
      <c r="W31" s="114">
        <f t="shared" ca="1" si="6"/>
        <v>164519</v>
      </c>
      <c r="X31" s="115">
        <f ca="1">IFERROR(('Main Tab'!$D$10-W31)/'Main Tab'!$D$10,1)</f>
        <v>7.3696004684473668E-2</v>
      </c>
      <c r="Y31" s="110"/>
      <c r="Z31" s="65">
        <v>6</v>
      </c>
      <c r="AA31" s="49">
        <v>7846911</v>
      </c>
      <c r="AB31" s="49" t="s">
        <v>170</v>
      </c>
      <c r="AC31" s="262">
        <v>191.88</v>
      </c>
      <c r="AD31" s="104" t="s">
        <v>171</v>
      </c>
      <c r="AE31" s="106">
        <v>46.5</v>
      </c>
      <c r="AF31" s="108">
        <v>1E-3</v>
      </c>
      <c r="AI31" s="83">
        <f t="shared" ca="1" si="15"/>
        <v>43570.999999999956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65</v>
      </c>
      <c r="AQ31" s="81">
        <f t="shared" si="0"/>
        <v>52</v>
      </c>
      <c r="AR31" s="81">
        <f t="shared" si="1"/>
        <v>4052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201</v>
      </c>
      <c r="AX31" s="81">
        <f t="shared" si="3"/>
        <v>187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966</v>
      </c>
      <c r="BC31" s="81">
        <f t="shared" si="5"/>
        <v>187</v>
      </c>
      <c r="BD31" s="81">
        <f t="shared" si="10"/>
        <v>1E-3</v>
      </c>
      <c r="BE31" s="81">
        <f t="shared" si="11"/>
        <v>46.5</v>
      </c>
      <c r="BF31" s="84" t="str">
        <f t="shared" si="12"/>
        <v>Ticket No: 7846911 191.88 bbls sold</v>
      </c>
    </row>
    <row r="32" spans="2:58" x14ac:dyDescent="0.25">
      <c r="B32" s="47">
        <f t="shared" ca="1" si="14"/>
        <v>43571.041666666621</v>
      </c>
      <c r="C32" s="49"/>
      <c r="D32" s="262">
        <v>966</v>
      </c>
      <c r="E32" s="51">
        <v>44</v>
      </c>
      <c r="F32" s="262">
        <v>1.8</v>
      </c>
      <c r="G32" s="51">
        <v>197</v>
      </c>
      <c r="H32" s="52">
        <v>187</v>
      </c>
      <c r="I32" s="53"/>
      <c r="J32" s="160"/>
      <c r="K32" s="65"/>
      <c r="L32" s="49"/>
      <c r="M32" s="262"/>
      <c r="N32" s="52"/>
      <c r="O32" s="54">
        <v>4046</v>
      </c>
      <c r="P32" s="262">
        <v>60</v>
      </c>
      <c r="Q32" s="52">
        <v>48</v>
      </c>
      <c r="R32" s="23">
        <f t="shared" ref="R32:S37" si="16">P32+R31</f>
        <v>1277</v>
      </c>
      <c r="S32" s="24">
        <f t="shared" si="16"/>
        <v>988</v>
      </c>
      <c r="T32" s="62"/>
      <c r="U32" s="62"/>
      <c r="V32" s="62"/>
      <c r="W32" s="114">
        <f t="shared" ca="1" si="6"/>
        <v>164471</v>
      </c>
      <c r="X32" s="115">
        <f ca="1">IFERROR(('Main Tab'!$D$10-W32)/'Main Tab'!$D$10,1)</f>
        <v>7.3966262780955819E-2</v>
      </c>
      <c r="Y32" s="110" t="s">
        <v>237</v>
      </c>
      <c r="Z32" s="65">
        <v>5</v>
      </c>
      <c r="AA32" s="49">
        <v>7845621</v>
      </c>
      <c r="AB32" s="49" t="s">
        <v>170</v>
      </c>
      <c r="AC32" s="262">
        <v>193.26</v>
      </c>
      <c r="AD32" s="104" t="s">
        <v>171</v>
      </c>
      <c r="AE32" s="106">
        <v>47</v>
      </c>
      <c r="AF32" s="108">
        <v>3.0000000000000001E-3</v>
      </c>
      <c r="AI32" s="83">
        <f t="shared" ca="1" si="15"/>
        <v>43571.041666666621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>ACCUM=26050</v>
      </c>
      <c r="AP32" s="81">
        <f t="shared" si="0"/>
        <v>60</v>
      </c>
      <c r="AQ32" s="81">
        <f t="shared" si="0"/>
        <v>48</v>
      </c>
      <c r="AR32" s="81">
        <f t="shared" si="1"/>
        <v>4046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197</v>
      </c>
      <c r="AX32" s="81">
        <f t="shared" si="3"/>
        <v>187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966</v>
      </c>
      <c r="BC32" s="81">
        <f t="shared" si="5"/>
        <v>187</v>
      </c>
      <c r="BD32" s="81">
        <f t="shared" si="10"/>
        <v>3.0000000000000001E-3</v>
      </c>
      <c r="BE32" s="81">
        <f t="shared" si="11"/>
        <v>47</v>
      </c>
      <c r="BF32" s="84" t="str">
        <f t="shared" si="12"/>
        <v>Ticket No: 7845621 193.26 bbls sold</v>
      </c>
    </row>
    <row r="33" spans="2:58" x14ac:dyDescent="0.25">
      <c r="B33" s="47">
        <f t="shared" ca="1" si="14"/>
        <v>43571.083333333285</v>
      </c>
      <c r="C33" s="49"/>
      <c r="D33" s="262">
        <v>969</v>
      </c>
      <c r="E33" s="51">
        <v>44</v>
      </c>
      <c r="F33" s="262">
        <v>1.8</v>
      </c>
      <c r="G33" s="51">
        <v>194</v>
      </c>
      <c r="H33" s="52">
        <v>186</v>
      </c>
      <c r="I33" s="53"/>
      <c r="J33" s="160"/>
      <c r="K33" s="65"/>
      <c r="L33" s="49"/>
      <c r="M33" s="262"/>
      <c r="N33" s="52"/>
      <c r="O33" s="54">
        <v>3993</v>
      </c>
      <c r="P33" s="262">
        <v>66</v>
      </c>
      <c r="Q33" s="52">
        <v>53</v>
      </c>
      <c r="R33" s="23">
        <f t="shared" si="16"/>
        <v>1343</v>
      </c>
      <c r="S33" s="24">
        <f t="shared" si="16"/>
        <v>1041</v>
      </c>
      <c r="T33" s="62"/>
      <c r="U33" s="62"/>
      <c r="V33" s="62"/>
      <c r="W33" s="114">
        <f t="shared" ca="1" si="6"/>
        <v>164418</v>
      </c>
      <c r="X33" s="115">
        <f ca="1">IFERROR(('Main Tab'!$D$10-W33)/'Main Tab'!$D$10,1)</f>
        <v>7.4264672762488174E-2</v>
      </c>
      <c r="Y33" s="110" t="s">
        <v>238</v>
      </c>
      <c r="Z33" s="65">
        <v>5</v>
      </c>
      <c r="AA33" s="49"/>
      <c r="AB33" s="49"/>
      <c r="AC33" s="262"/>
      <c r="AD33" s="104"/>
      <c r="AE33" s="106"/>
      <c r="AF33" s="108"/>
      <c r="AI33" s="83">
        <f t="shared" ca="1" si="15"/>
        <v>43571.083333333285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OT1=1-9</v>
      </c>
      <c r="AP33" s="81">
        <f t="shared" si="0"/>
        <v>66</v>
      </c>
      <c r="AQ33" s="81">
        <f t="shared" si="0"/>
        <v>53</v>
      </c>
      <c r="AR33" s="81">
        <f t="shared" si="1"/>
        <v>3993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194</v>
      </c>
      <c r="AX33" s="81">
        <f t="shared" si="3"/>
        <v>186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969</v>
      </c>
      <c r="BC33" s="81">
        <f t="shared" si="5"/>
        <v>186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43571.124999999949</v>
      </c>
      <c r="C34" s="49"/>
      <c r="D34" s="262">
        <v>963</v>
      </c>
      <c r="E34" s="51">
        <v>44</v>
      </c>
      <c r="F34" s="262">
        <v>1.8</v>
      </c>
      <c r="G34" s="51">
        <v>200</v>
      </c>
      <c r="H34" s="52">
        <v>187</v>
      </c>
      <c r="I34" s="53"/>
      <c r="J34" s="160"/>
      <c r="K34" s="65"/>
      <c r="L34" s="49"/>
      <c r="M34" s="262"/>
      <c r="N34" s="52"/>
      <c r="O34" s="54">
        <v>4104</v>
      </c>
      <c r="P34" s="262">
        <v>61</v>
      </c>
      <c r="Q34" s="52">
        <v>50</v>
      </c>
      <c r="R34" s="23">
        <f t="shared" si="16"/>
        <v>1404</v>
      </c>
      <c r="S34" s="24">
        <f t="shared" si="16"/>
        <v>1091</v>
      </c>
      <c r="T34" s="62"/>
      <c r="U34" s="62"/>
      <c r="V34" s="62"/>
      <c r="W34" s="114">
        <f t="shared" ca="1" si="6"/>
        <v>164368</v>
      </c>
      <c r="X34" s="115">
        <f ca="1">IFERROR(('Main Tab'!$D$10-W34)/'Main Tab'!$D$10,1)</f>
        <v>7.4546191612990406E-2</v>
      </c>
      <c r="Y34" s="110" t="s">
        <v>239</v>
      </c>
      <c r="Z34" s="65">
        <v>5</v>
      </c>
      <c r="AA34" s="49"/>
      <c r="AB34" s="49"/>
      <c r="AC34" s="262"/>
      <c r="AD34" s="104"/>
      <c r="AE34" s="106"/>
      <c r="AF34" s="108"/>
      <c r="AI34" s="83">
        <f t="shared" ca="1" si="15"/>
        <v>43571.124999999949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OT2=7-2</v>
      </c>
      <c r="AP34" s="81">
        <f t="shared" si="0"/>
        <v>61</v>
      </c>
      <c r="AQ34" s="81">
        <f t="shared" si="0"/>
        <v>50</v>
      </c>
      <c r="AR34" s="81">
        <f t="shared" si="1"/>
        <v>4104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200</v>
      </c>
      <c r="AX34" s="81">
        <f t="shared" si="3"/>
        <v>187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963</v>
      </c>
      <c r="BC34" s="81">
        <f t="shared" si="5"/>
        <v>187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43571.166666666613</v>
      </c>
      <c r="C35" s="49"/>
      <c r="D35" s="262">
        <v>964</v>
      </c>
      <c r="E35" s="51">
        <v>44</v>
      </c>
      <c r="F35" s="262">
        <v>1.8</v>
      </c>
      <c r="G35" s="51">
        <v>196</v>
      </c>
      <c r="H35" s="52">
        <v>187</v>
      </c>
      <c r="I35" s="53"/>
      <c r="J35" s="160"/>
      <c r="K35" s="65"/>
      <c r="L35" s="49"/>
      <c r="M35" s="262"/>
      <c r="N35" s="52"/>
      <c r="O35" s="54">
        <v>4113</v>
      </c>
      <c r="P35" s="262">
        <v>63</v>
      </c>
      <c r="Q35" s="52">
        <v>50</v>
      </c>
      <c r="R35" s="23">
        <f t="shared" si="16"/>
        <v>1467</v>
      </c>
      <c r="S35" s="24">
        <f t="shared" si="16"/>
        <v>1141</v>
      </c>
      <c r="T35" s="62"/>
      <c r="U35" s="62"/>
      <c r="V35" s="62"/>
      <c r="W35" s="114">
        <f t="shared" ca="1" si="6"/>
        <v>164318</v>
      </c>
      <c r="X35" s="115">
        <f ca="1">IFERROR(('Main Tab'!$D$10-W35)/'Main Tab'!$D$10,1)</f>
        <v>7.4827710463492639E-2</v>
      </c>
      <c r="Y35" s="110" t="s">
        <v>240</v>
      </c>
      <c r="Z35" s="65">
        <v>5</v>
      </c>
      <c r="AA35" s="49"/>
      <c r="AB35" s="49"/>
      <c r="AC35" s="262"/>
      <c r="AD35" s="104"/>
      <c r="AE35" s="106"/>
      <c r="AF35" s="108"/>
      <c r="AI35" s="83">
        <f t="shared" ca="1" si="15"/>
        <v>43571.166666666613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WATER PUMPED= 1783</v>
      </c>
      <c r="AP35" s="81">
        <f t="shared" si="0"/>
        <v>63</v>
      </c>
      <c r="AQ35" s="81">
        <f t="shared" si="0"/>
        <v>50</v>
      </c>
      <c r="AR35" s="81">
        <f t="shared" si="1"/>
        <v>4113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196</v>
      </c>
      <c r="AX35" s="81">
        <f t="shared" si="3"/>
        <v>187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964</v>
      </c>
      <c r="BC35" s="81">
        <f t="shared" si="5"/>
        <v>187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43571.208333333278</v>
      </c>
      <c r="C36" s="49"/>
      <c r="D36" s="262">
        <v>966</v>
      </c>
      <c r="E36" s="262">
        <v>44</v>
      </c>
      <c r="F36" s="262">
        <v>1.8</v>
      </c>
      <c r="G36" s="51">
        <v>218</v>
      </c>
      <c r="H36" s="52">
        <v>187</v>
      </c>
      <c r="I36" s="53"/>
      <c r="J36" s="160"/>
      <c r="K36" s="65"/>
      <c r="L36" s="49"/>
      <c r="M36" s="262"/>
      <c r="N36" s="52"/>
      <c r="O36" s="54">
        <v>4186</v>
      </c>
      <c r="P36" s="262">
        <v>64</v>
      </c>
      <c r="Q36" s="52">
        <v>50</v>
      </c>
      <c r="R36" s="23">
        <f t="shared" si="16"/>
        <v>1531</v>
      </c>
      <c r="S36" s="24">
        <f t="shared" si="16"/>
        <v>1191</v>
      </c>
      <c r="T36" s="62"/>
      <c r="U36" s="62"/>
      <c r="V36" s="62"/>
      <c r="W36" s="114">
        <f t="shared" ca="1" si="6"/>
        <v>164268</v>
      </c>
      <c r="X36" s="115">
        <f ca="1">IFERROR(('Main Tab'!$D$10-W36)/'Main Tab'!$D$10,1)</f>
        <v>7.5109229313994871E-2</v>
      </c>
      <c r="Y36" s="110" t="s">
        <v>236</v>
      </c>
      <c r="Z36" s="65">
        <v>5</v>
      </c>
      <c r="AA36" s="49">
        <v>7735411</v>
      </c>
      <c r="AB36" s="49" t="s">
        <v>170</v>
      </c>
      <c r="AC36" s="262">
        <v>189.8</v>
      </c>
      <c r="AD36" s="104" t="s">
        <v>172</v>
      </c>
      <c r="AE36" s="106">
        <v>45.2</v>
      </c>
      <c r="AF36" s="108">
        <v>1E-3</v>
      </c>
      <c r="AI36" s="83">
        <f t="shared" ca="1" si="15"/>
        <v>43571.208333333278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shut choke,check for flow.Choke holding.</v>
      </c>
      <c r="AP36" s="81">
        <f t="shared" si="0"/>
        <v>64</v>
      </c>
      <c r="AQ36" s="81">
        <f t="shared" si="0"/>
        <v>50</v>
      </c>
      <c r="AR36" s="81">
        <f t="shared" si="1"/>
        <v>4186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218</v>
      </c>
      <c r="AX36" s="81">
        <f t="shared" si="3"/>
        <v>187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966</v>
      </c>
      <c r="BC36" s="81">
        <f t="shared" si="5"/>
        <v>187</v>
      </c>
      <c r="BD36" s="81">
        <f t="shared" si="10"/>
        <v>1E-3</v>
      </c>
      <c r="BE36" s="81">
        <f t="shared" si="11"/>
        <v>45.2</v>
      </c>
      <c r="BF36" s="84" t="str">
        <f t="shared" si="12"/>
        <v>Ticket No: 7735411 189.8 bbls sold</v>
      </c>
    </row>
    <row r="37" spans="2:58" ht="15.75" thickBot="1" x14ac:dyDescent="0.3">
      <c r="B37" s="48">
        <f t="shared" ca="1" si="14"/>
        <v>43571.249999999942</v>
      </c>
      <c r="C37" s="55"/>
      <c r="D37" s="263">
        <v>966</v>
      </c>
      <c r="E37" s="57">
        <v>44</v>
      </c>
      <c r="F37" s="262">
        <v>1.8</v>
      </c>
      <c r="G37" s="57">
        <v>210</v>
      </c>
      <c r="H37" s="58">
        <v>187</v>
      </c>
      <c r="I37" s="59"/>
      <c r="J37" s="161"/>
      <c r="K37" s="66"/>
      <c r="L37" s="55"/>
      <c r="M37" s="263"/>
      <c r="N37" s="58"/>
      <c r="O37" s="60">
        <v>4172</v>
      </c>
      <c r="P37" s="263">
        <v>66</v>
      </c>
      <c r="Q37" s="58">
        <v>44</v>
      </c>
      <c r="R37" s="25">
        <f t="shared" si="16"/>
        <v>1597</v>
      </c>
      <c r="S37" s="26">
        <f t="shared" si="16"/>
        <v>1235</v>
      </c>
      <c r="T37" s="63"/>
      <c r="U37" s="63"/>
      <c r="V37" s="63"/>
      <c r="W37" s="116">
        <f t="shared" ca="1" si="6"/>
        <v>164224</v>
      </c>
      <c r="X37" s="117">
        <f ca="1">IFERROR(('Main Tab'!$D$10-W37)/'Main Tab'!$D$10,1)</f>
        <v>7.5356965902436832E-2</v>
      </c>
      <c r="Y37" s="111"/>
      <c r="Z37" s="65"/>
      <c r="AA37" s="55">
        <v>7866000</v>
      </c>
      <c r="AB37" s="55" t="s">
        <v>170</v>
      </c>
      <c r="AC37" s="263">
        <v>196.73</v>
      </c>
      <c r="AD37" s="105" t="s">
        <v>172</v>
      </c>
      <c r="AE37" s="107">
        <v>46</v>
      </c>
      <c r="AF37" s="109">
        <v>3.0000000000000001E-3</v>
      </c>
      <c r="AI37" s="85">
        <f t="shared" ca="1" si="15"/>
        <v>43571.249999999942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66</v>
      </c>
      <c r="AQ37" s="86">
        <f t="shared" si="0"/>
        <v>44</v>
      </c>
      <c r="AR37" s="86">
        <f t="shared" si="1"/>
        <v>4172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210</v>
      </c>
      <c r="AX37" s="86">
        <f t="shared" si="3"/>
        <v>187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966</v>
      </c>
      <c r="BC37" s="86">
        <f t="shared" si="5"/>
        <v>187</v>
      </c>
      <c r="BD37" s="86">
        <f t="shared" si="10"/>
        <v>3.0000000000000001E-3</v>
      </c>
      <c r="BE37" s="86">
        <f t="shared" si="11"/>
        <v>46</v>
      </c>
      <c r="BF37" s="88" t="str">
        <f t="shared" si="12"/>
        <v>Ticket No: 7866000 196.73 bbls sold</v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64" t="s">
        <v>7</v>
      </c>
      <c r="D40" s="264" t="s">
        <v>117</v>
      </c>
      <c r="E40" s="264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66"/>
      <c r="E41" s="266"/>
      <c r="F41" s="622"/>
      <c r="G41" s="622"/>
      <c r="H41" s="623"/>
    </row>
    <row r="42" spans="2:58" x14ac:dyDescent="0.25">
      <c r="B42" s="54"/>
      <c r="C42" s="147"/>
      <c r="D42" s="262"/>
      <c r="E42" s="262"/>
      <c r="F42" s="612"/>
      <c r="G42" s="612"/>
      <c r="H42" s="613"/>
    </row>
    <row r="43" spans="2:58" x14ac:dyDescent="0.25">
      <c r="B43" s="54"/>
      <c r="C43" s="147"/>
      <c r="D43" s="262"/>
      <c r="E43" s="262"/>
      <c r="F43" s="612"/>
      <c r="G43" s="612"/>
      <c r="H43" s="613"/>
    </row>
    <row r="44" spans="2:58" x14ac:dyDescent="0.25">
      <c r="B44" s="54"/>
      <c r="C44" s="147"/>
      <c r="D44" s="262"/>
      <c r="E44" s="262"/>
      <c r="F44" s="612"/>
      <c r="G44" s="612"/>
      <c r="H44" s="613"/>
    </row>
    <row r="45" spans="2:58" x14ac:dyDescent="0.25">
      <c r="B45" s="54"/>
      <c r="C45" s="147"/>
      <c r="D45" s="262"/>
      <c r="E45" s="262"/>
      <c r="F45" s="612"/>
      <c r="G45" s="612"/>
      <c r="H45" s="613"/>
    </row>
    <row r="46" spans="2:58" x14ac:dyDescent="0.25">
      <c r="B46" s="54"/>
      <c r="C46" s="147"/>
      <c r="D46" s="262"/>
      <c r="E46" s="262"/>
      <c r="F46" s="612"/>
      <c r="G46" s="612"/>
      <c r="H46" s="613"/>
    </row>
    <row r="47" spans="2:58" x14ac:dyDescent="0.25">
      <c r="B47" s="54"/>
      <c r="C47" s="147"/>
      <c r="D47" s="262"/>
      <c r="E47" s="262"/>
      <c r="F47" s="612"/>
      <c r="G47" s="612"/>
      <c r="H47" s="613"/>
    </row>
    <row r="48" spans="2:58" x14ac:dyDescent="0.25">
      <c r="B48" s="54"/>
      <c r="C48" s="147"/>
      <c r="D48" s="262"/>
      <c r="E48" s="262"/>
      <c r="F48" s="612"/>
      <c r="G48" s="612"/>
      <c r="H48" s="613"/>
    </row>
    <row r="49" spans="2:8" x14ac:dyDescent="0.25">
      <c r="B49" s="54"/>
      <c r="C49" s="147"/>
      <c r="D49" s="262"/>
      <c r="E49" s="262"/>
      <c r="F49" s="612"/>
      <c r="G49" s="612"/>
      <c r="H49" s="613"/>
    </row>
    <row r="50" spans="2:8" x14ac:dyDescent="0.25">
      <c r="B50" s="54"/>
      <c r="C50" s="147"/>
      <c r="D50" s="262"/>
      <c r="E50" s="262"/>
      <c r="F50" s="612"/>
      <c r="G50" s="612"/>
      <c r="H50" s="613"/>
    </row>
    <row r="51" spans="2:8" x14ac:dyDescent="0.25">
      <c r="B51" s="54"/>
      <c r="C51" s="147"/>
      <c r="D51" s="262"/>
      <c r="E51" s="262"/>
      <c r="F51" s="612"/>
      <c r="G51" s="612"/>
      <c r="H51" s="613"/>
    </row>
    <row r="52" spans="2:8" x14ac:dyDescent="0.25">
      <c r="B52" s="54"/>
      <c r="C52" s="147"/>
      <c r="D52" s="262"/>
      <c r="E52" s="262"/>
      <c r="F52" s="612"/>
      <c r="G52" s="612"/>
      <c r="H52" s="613"/>
    </row>
    <row r="53" spans="2:8" x14ac:dyDescent="0.25">
      <c r="B53" s="54"/>
      <c r="C53" s="147"/>
      <c r="D53" s="262"/>
      <c r="E53" s="262"/>
      <c r="F53" s="612"/>
      <c r="G53" s="612"/>
      <c r="H53" s="613"/>
    </row>
    <row r="54" spans="2:8" x14ac:dyDescent="0.25">
      <c r="B54" s="54"/>
      <c r="C54" s="147"/>
      <c r="D54" s="262"/>
      <c r="E54" s="262"/>
      <c r="F54" s="612"/>
      <c r="G54" s="612"/>
      <c r="H54" s="613"/>
    </row>
    <row r="55" spans="2:8" x14ac:dyDescent="0.25">
      <c r="B55" s="54"/>
      <c r="C55" s="147"/>
      <c r="D55" s="262"/>
      <c r="E55" s="262"/>
      <c r="F55" s="612"/>
      <c r="G55" s="612"/>
      <c r="H55" s="613"/>
    </row>
    <row r="56" spans="2:8" x14ac:dyDescent="0.25">
      <c r="B56" s="54"/>
      <c r="C56" s="147"/>
      <c r="D56" s="262"/>
      <c r="E56" s="262"/>
      <c r="F56" s="612"/>
      <c r="G56" s="612"/>
      <c r="H56" s="613"/>
    </row>
    <row r="57" spans="2:8" x14ac:dyDescent="0.25">
      <c r="B57" s="54"/>
      <c r="C57" s="147"/>
      <c r="D57" s="262"/>
      <c r="E57" s="262"/>
      <c r="F57" s="612"/>
      <c r="G57" s="612"/>
      <c r="H57" s="613"/>
    </row>
    <row r="58" spans="2:8" x14ac:dyDescent="0.25">
      <c r="B58" s="54"/>
      <c r="C58" s="147"/>
      <c r="D58" s="262"/>
      <c r="E58" s="262"/>
      <c r="F58" s="612"/>
      <c r="G58" s="612"/>
      <c r="H58" s="613"/>
    </row>
    <row r="59" spans="2:8" x14ac:dyDescent="0.25">
      <c r="B59" s="54"/>
      <c r="C59" s="147"/>
      <c r="D59" s="262"/>
      <c r="E59" s="262"/>
      <c r="F59" s="612"/>
      <c r="G59" s="612"/>
      <c r="H59" s="613"/>
    </row>
    <row r="60" spans="2:8" x14ac:dyDescent="0.25">
      <c r="B60" s="54"/>
      <c r="C60" s="147"/>
      <c r="D60" s="262"/>
      <c r="E60" s="262"/>
      <c r="F60" s="612"/>
      <c r="G60" s="612"/>
      <c r="H60" s="613"/>
    </row>
    <row r="61" spans="2:8" x14ac:dyDescent="0.25">
      <c r="B61" s="54"/>
      <c r="C61" s="147"/>
      <c r="D61" s="262"/>
      <c r="E61" s="262"/>
      <c r="F61" s="612"/>
      <c r="G61" s="612"/>
      <c r="H61" s="613"/>
    </row>
    <row r="62" spans="2:8" x14ac:dyDescent="0.25">
      <c r="B62" s="54"/>
      <c r="C62" s="147"/>
      <c r="D62" s="262"/>
      <c r="E62" s="262"/>
      <c r="F62" s="612"/>
      <c r="G62" s="612"/>
      <c r="H62" s="613"/>
    </row>
    <row r="63" spans="2:8" x14ac:dyDescent="0.25">
      <c r="B63" s="54"/>
      <c r="C63" s="147"/>
      <c r="D63" s="262"/>
      <c r="E63" s="262"/>
      <c r="F63" s="612"/>
      <c r="G63" s="612"/>
      <c r="H63" s="613"/>
    </row>
    <row r="64" spans="2:8" x14ac:dyDescent="0.25">
      <c r="B64" s="54"/>
      <c r="C64" s="147"/>
      <c r="D64" s="262"/>
      <c r="E64" s="262"/>
      <c r="F64" s="612"/>
      <c r="G64" s="612"/>
      <c r="H64" s="613"/>
    </row>
    <row r="65" spans="2:8" x14ac:dyDescent="0.25">
      <c r="B65" s="54"/>
      <c r="C65" s="147"/>
      <c r="D65" s="262"/>
      <c r="E65" s="262"/>
      <c r="F65" s="612"/>
      <c r="G65" s="612"/>
      <c r="H65" s="613"/>
    </row>
    <row r="66" spans="2:8" x14ac:dyDescent="0.25">
      <c r="B66" s="54"/>
      <c r="C66" s="147"/>
      <c r="D66" s="262"/>
      <c r="E66" s="262"/>
      <c r="F66" s="612"/>
      <c r="G66" s="612"/>
      <c r="H66" s="613"/>
    </row>
    <row r="67" spans="2:8" x14ac:dyDescent="0.25">
      <c r="B67" s="54"/>
      <c r="C67" s="147"/>
      <c r="D67" s="262"/>
      <c r="E67" s="262"/>
      <c r="F67" s="612"/>
      <c r="G67" s="612"/>
      <c r="H67" s="613"/>
    </row>
    <row r="68" spans="2:8" x14ac:dyDescent="0.25">
      <c r="B68" s="54"/>
      <c r="C68" s="147"/>
      <c r="D68" s="262"/>
      <c r="E68" s="262"/>
      <c r="F68" s="612"/>
      <c r="G68" s="612"/>
      <c r="H68" s="613"/>
    </row>
    <row r="69" spans="2:8" x14ac:dyDescent="0.25">
      <c r="B69" s="54"/>
      <c r="C69" s="147"/>
      <c r="D69" s="262"/>
      <c r="E69" s="262"/>
      <c r="F69" s="612"/>
      <c r="G69" s="612"/>
      <c r="H69" s="613"/>
    </row>
    <row r="70" spans="2:8" x14ac:dyDescent="0.25">
      <c r="B70" s="54"/>
      <c r="C70" s="147"/>
      <c r="D70" s="262"/>
      <c r="E70" s="262"/>
      <c r="F70" s="612"/>
      <c r="G70" s="612"/>
      <c r="H70" s="613"/>
    </row>
    <row r="71" spans="2:8" x14ac:dyDescent="0.25">
      <c r="B71" s="54"/>
      <c r="C71" s="147"/>
      <c r="D71" s="262"/>
      <c r="E71" s="262"/>
      <c r="F71" s="612"/>
      <c r="G71" s="612"/>
      <c r="H71" s="613"/>
    </row>
    <row r="72" spans="2:8" x14ac:dyDescent="0.25">
      <c r="B72" s="54"/>
      <c r="C72" s="147"/>
      <c r="D72" s="262"/>
      <c r="E72" s="262"/>
      <c r="F72" s="612"/>
      <c r="G72" s="612"/>
      <c r="H72" s="613"/>
    </row>
    <row r="73" spans="2:8" x14ac:dyDescent="0.25">
      <c r="B73" s="54"/>
      <c r="C73" s="147"/>
      <c r="D73" s="262"/>
      <c r="E73" s="262"/>
      <c r="F73" s="612"/>
      <c r="G73" s="612"/>
      <c r="H73" s="613"/>
    </row>
    <row r="74" spans="2:8" x14ac:dyDescent="0.25">
      <c r="B74" s="54"/>
      <c r="C74" s="147"/>
      <c r="D74" s="262"/>
      <c r="E74" s="262"/>
      <c r="F74" s="612"/>
      <c r="G74" s="612"/>
      <c r="H74" s="613"/>
    </row>
    <row r="75" spans="2:8" x14ac:dyDescent="0.25">
      <c r="B75" s="54"/>
      <c r="C75" s="147"/>
      <c r="D75" s="262"/>
      <c r="E75" s="262"/>
      <c r="F75" s="612"/>
      <c r="G75" s="612"/>
      <c r="H75" s="613"/>
    </row>
    <row r="76" spans="2:8" x14ac:dyDescent="0.25">
      <c r="B76" s="54"/>
      <c r="C76" s="147"/>
      <c r="D76" s="262"/>
      <c r="E76" s="262"/>
      <c r="F76" s="612"/>
      <c r="G76" s="612"/>
      <c r="H76" s="613"/>
    </row>
    <row r="77" spans="2:8" x14ac:dyDescent="0.25">
      <c r="B77" s="54"/>
      <c r="C77" s="147"/>
      <c r="D77" s="262"/>
      <c r="E77" s="262"/>
      <c r="F77" s="612"/>
      <c r="G77" s="612"/>
      <c r="H77" s="613"/>
    </row>
    <row r="78" spans="2:8" x14ac:dyDescent="0.25">
      <c r="B78" s="54"/>
      <c r="C78" s="147"/>
      <c r="D78" s="262"/>
      <c r="E78" s="262"/>
      <c r="F78" s="612"/>
      <c r="G78" s="612"/>
      <c r="H78" s="613"/>
    </row>
    <row r="79" spans="2:8" x14ac:dyDescent="0.25">
      <c r="B79" s="54"/>
      <c r="C79" s="147"/>
      <c r="D79" s="262"/>
      <c r="E79" s="262"/>
      <c r="F79" s="612"/>
      <c r="G79" s="612"/>
      <c r="H79" s="613"/>
    </row>
    <row r="80" spans="2:8" x14ac:dyDescent="0.25">
      <c r="B80" s="54"/>
      <c r="C80" s="147"/>
      <c r="D80" s="262"/>
      <c r="E80" s="262"/>
      <c r="F80" s="612"/>
      <c r="G80" s="612"/>
      <c r="H80" s="613"/>
    </row>
    <row r="81" spans="2:8" x14ac:dyDescent="0.25">
      <c r="B81" s="54"/>
      <c r="C81" s="147"/>
      <c r="D81" s="262"/>
      <c r="E81" s="262"/>
      <c r="F81" s="612"/>
      <c r="G81" s="612"/>
      <c r="H81" s="613"/>
    </row>
    <row r="82" spans="2:8" x14ac:dyDescent="0.25">
      <c r="B82" s="54"/>
      <c r="C82" s="147"/>
      <c r="D82" s="262"/>
      <c r="E82" s="262"/>
      <c r="F82" s="612"/>
      <c r="G82" s="612"/>
      <c r="H82" s="613"/>
    </row>
    <row r="83" spans="2:8" x14ac:dyDescent="0.25">
      <c r="B83" s="54"/>
      <c r="C83" s="147"/>
      <c r="D83" s="262"/>
      <c r="E83" s="262"/>
      <c r="F83" s="612"/>
      <c r="G83" s="612"/>
      <c r="H83" s="613"/>
    </row>
    <row r="84" spans="2:8" x14ac:dyDescent="0.25">
      <c r="B84" s="54"/>
      <c r="C84" s="147"/>
      <c r="D84" s="262"/>
      <c r="E84" s="262"/>
      <c r="F84" s="612"/>
      <c r="G84" s="612"/>
      <c r="H84" s="613"/>
    </row>
    <row r="85" spans="2:8" x14ac:dyDescent="0.25">
      <c r="B85" s="54"/>
      <c r="C85" s="147"/>
      <c r="D85" s="262"/>
      <c r="E85" s="262"/>
      <c r="F85" s="612"/>
      <c r="G85" s="612"/>
      <c r="H85" s="613"/>
    </row>
    <row r="86" spans="2:8" x14ac:dyDescent="0.25">
      <c r="B86" s="54"/>
      <c r="C86" s="147"/>
      <c r="D86" s="262"/>
      <c r="E86" s="262"/>
      <c r="F86" s="612"/>
      <c r="G86" s="612"/>
      <c r="H86" s="613"/>
    </row>
    <row r="87" spans="2:8" x14ac:dyDescent="0.25">
      <c r="B87" s="54"/>
      <c r="C87" s="147"/>
      <c r="D87" s="262"/>
      <c r="E87" s="262"/>
      <c r="F87" s="612"/>
      <c r="G87" s="612"/>
      <c r="H87" s="613"/>
    </row>
    <row r="88" spans="2:8" x14ac:dyDescent="0.25">
      <c r="B88" s="54"/>
      <c r="C88" s="147"/>
      <c r="D88" s="262"/>
      <c r="E88" s="262"/>
      <c r="F88" s="612"/>
      <c r="G88" s="612"/>
      <c r="H88" s="613"/>
    </row>
    <row r="89" spans="2:8" x14ac:dyDescent="0.25">
      <c r="B89" s="54"/>
      <c r="C89" s="147"/>
      <c r="D89" s="262"/>
      <c r="E89" s="262"/>
      <c r="F89" s="612"/>
      <c r="G89" s="612"/>
      <c r="H89" s="613"/>
    </row>
    <row r="90" spans="2:8" x14ac:dyDescent="0.25">
      <c r="B90" s="54"/>
      <c r="C90" s="147"/>
      <c r="D90" s="262"/>
      <c r="E90" s="262"/>
      <c r="F90" s="612"/>
      <c r="G90" s="612"/>
      <c r="H90" s="613"/>
    </row>
    <row r="91" spans="2:8" x14ac:dyDescent="0.25">
      <c r="B91" s="54"/>
      <c r="C91" s="147"/>
      <c r="D91" s="262"/>
      <c r="E91" s="262"/>
      <c r="F91" s="612"/>
      <c r="G91" s="612"/>
      <c r="H91" s="613"/>
    </row>
    <row r="92" spans="2:8" x14ac:dyDescent="0.25">
      <c r="B92" s="54"/>
      <c r="C92" s="147"/>
      <c r="D92" s="262"/>
      <c r="E92" s="262"/>
      <c r="F92" s="612"/>
      <c r="G92" s="612"/>
      <c r="H92" s="613"/>
    </row>
    <row r="93" spans="2:8" x14ac:dyDescent="0.25">
      <c r="B93" s="54"/>
      <c r="C93" s="147"/>
      <c r="D93" s="262"/>
      <c r="E93" s="262"/>
      <c r="F93" s="612"/>
      <c r="G93" s="612"/>
      <c r="H93" s="613"/>
    </row>
    <row r="94" spans="2:8" x14ac:dyDescent="0.25">
      <c r="B94" s="54"/>
      <c r="C94" s="147"/>
      <c r="D94" s="262"/>
      <c r="E94" s="262"/>
      <c r="F94" s="612"/>
      <c r="G94" s="612"/>
      <c r="H94" s="613"/>
    </row>
    <row r="95" spans="2:8" x14ac:dyDescent="0.25">
      <c r="B95" s="54"/>
      <c r="C95" s="147"/>
      <c r="D95" s="262"/>
      <c r="E95" s="262"/>
      <c r="F95" s="612"/>
      <c r="G95" s="612"/>
      <c r="H95" s="613"/>
    </row>
    <row r="96" spans="2:8" x14ac:dyDescent="0.25">
      <c r="B96" s="54"/>
      <c r="C96" s="147"/>
      <c r="D96" s="262"/>
      <c r="E96" s="262"/>
      <c r="F96" s="612"/>
      <c r="G96" s="612"/>
      <c r="H96" s="613"/>
    </row>
    <row r="97" spans="2:8" x14ac:dyDescent="0.25">
      <c r="B97" s="54"/>
      <c r="C97" s="147"/>
      <c r="D97" s="262"/>
      <c r="E97" s="262"/>
      <c r="F97" s="612"/>
      <c r="G97" s="612"/>
      <c r="H97" s="613"/>
    </row>
    <row r="98" spans="2:8" x14ac:dyDescent="0.25">
      <c r="B98" s="54"/>
      <c r="C98" s="147"/>
      <c r="D98" s="262"/>
      <c r="E98" s="262"/>
      <c r="F98" s="612"/>
      <c r="G98" s="612"/>
      <c r="H98" s="613"/>
    </row>
    <row r="99" spans="2:8" x14ac:dyDescent="0.25">
      <c r="B99" s="54"/>
      <c r="C99" s="147"/>
      <c r="D99" s="262"/>
      <c r="E99" s="262"/>
      <c r="F99" s="612"/>
      <c r="G99" s="612"/>
      <c r="H99" s="613"/>
    </row>
    <row r="100" spans="2:8" ht="15.75" thickBot="1" x14ac:dyDescent="0.3">
      <c r="B100" s="60"/>
      <c r="C100" s="148"/>
      <c r="D100" s="263"/>
      <c r="E100" s="263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D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3">
    <tabColor theme="1"/>
    <pageSetUpPr fitToPage="1"/>
  </sheetPr>
  <dimension ref="B1:BF101"/>
  <sheetViews>
    <sheetView showGridLines="0" topLeftCell="T14" zoomScaleNormal="100" zoomScaleSheetLayoutView="50" workbookViewId="0">
      <selection activeCell="P9" sqref="P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567" t="str">
        <f ca="1">"Oil Sales for "&amp;TEXT(L5,"MM-DD-YY")</f>
        <v>Oil Sales for 04-14-19</v>
      </c>
      <c r="O5" s="568"/>
      <c r="P5" s="96">
        <f>SUM(AC14:AC37)</f>
        <v>1669.0200000000002</v>
      </c>
      <c r="Q5" s="10"/>
      <c r="R5" s="610" t="str">
        <f ca="1">"Flare Total For "&amp;TEXT(L5,"MM-DD-YY")</f>
        <v>Flare Total For 04-14-19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1385</v>
      </c>
      <c r="M6" s="10"/>
      <c r="N6" s="571" t="str">
        <f ca="1">"Gas Sales for "&amp;TEXT(L5,"MM-DD-YY")</f>
        <v>Gas Sales for 04-14-19</v>
      </c>
      <c r="O6" s="572"/>
      <c r="P6" s="132">
        <v>3303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1719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5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57" t="s">
        <v>3</v>
      </c>
      <c r="F11" s="257" t="s">
        <v>31</v>
      </c>
      <c r="G11" s="257" t="s">
        <v>32</v>
      </c>
      <c r="H11" s="25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7" t="s">
        <v>40</v>
      </c>
      <c r="N11" s="258" t="s">
        <v>42</v>
      </c>
      <c r="O11" s="38" t="s">
        <v>2</v>
      </c>
      <c r="P11" s="257" t="s">
        <v>6</v>
      </c>
      <c r="Q11" s="25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7" t="s">
        <v>6</v>
      </c>
      <c r="AD11" s="257" t="s">
        <v>102</v>
      </c>
      <c r="AE11" s="257" t="s">
        <v>50</v>
      </c>
      <c r="AF11" s="25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56">
        <v>941</v>
      </c>
      <c r="E14" s="51">
        <v>42</v>
      </c>
      <c r="F14" s="256">
        <v>1.8</v>
      </c>
      <c r="G14" s="51">
        <v>174</v>
      </c>
      <c r="H14" s="52">
        <v>178</v>
      </c>
      <c r="I14" s="53"/>
      <c r="J14" s="160"/>
      <c r="K14" s="65"/>
      <c r="L14" s="49"/>
      <c r="M14" s="256"/>
      <c r="N14" s="52"/>
      <c r="O14" s="54">
        <v>3719</v>
      </c>
      <c r="P14" s="256">
        <v>80</v>
      </c>
      <c r="Q14" s="52">
        <v>110</v>
      </c>
      <c r="R14" s="21">
        <f>P14</f>
        <v>80</v>
      </c>
      <c r="S14" s="22">
        <f>Q14</f>
        <v>110</v>
      </c>
      <c r="T14" s="61"/>
      <c r="U14" s="61"/>
      <c r="V14" s="61"/>
      <c r="W14" s="112">
        <f ca="1">INDEX('Daily Totals'!$1:$1048576,MATCH(L5,'Daily Totals'!B:B)-1,17)</f>
        <v>167127</v>
      </c>
      <c r="X14" s="113">
        <f ca="1">IFERROR(('Main Tab'!$D$10-W14)/'Main Tab'!$D$10,1)</f>
        <v>5.9011981442277373E-2</v>
      </c>
      <c r="Y14" s="186"/>
      <c r="Z14" s="64">
        <v>5</v>
      </c>
      <c r="AA14" s="49">
        <v>6925352</v>
      </c>
      <c r="AB14" s="49" t="s">
        <v>156</v>
      </c>
      <c r="AC14" s="256">
        <v>181.11</v>
      </c>
      <c r="AD14" s="104" t="s">
        <v>172</v>
      </c>
      <c r="AE14" s="106">
        <v>45.5</v>
      </c>
      <c r="AF14" s="108">
        <v>1E-3</v>
      </c>
      <c r="AI14" s="83">
        <f ca="1">$L$5+B14</f>
        <v>43569.291666666664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80</v>
      </c>
      <c r="AQ14" s="81">
        <f t="shared" si="0"/>
        <v>110</v>
      </c>
      <c r="AR14" s="81">
        <f t="shared" ref="AR14:AR37" si="1">IF(O14="","",O14)</f>
        <v>3719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0.65625</v>
      </c>
      <c r="AV14" s="81">
        <f t="shared" ref="AV14:AZ37" si="3">IF(F14="","",F14)</f>
        <v>1.8</v>
      </c>
      <c r="AW14" s="81">
        <f t="shared" si="3"/>
        <v>174</v>
      </c>
      <c r="AX14" s="81">
        <f t="shared" si="3"/>
        <v>178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941</v>
      </c>
      <c r="BC14" s="81">
        <f t="shared" ref="BC14:BC37" si="5">IF(H14="","",H14)</f>
        <v>178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6925352 181.11 bbls sold</v>
      </c>
    </row>
    <row r="15" spans="2:58" x14ac:dyDescent="0.25">
      <c r="B15" s="47">
        <f ca="1">+B14+$L$5+TIME(1,0,0)</f>
        <v>43569.333333333328</v>
      </c>
      <c r="C15" s="49"/>
      <c r="D15" s="256">
        <v>939</v>
      </c>
      <c r="E15" s="51">
        <v>42</v>
      </c>
      <c r="F15" s="256">
        <v>1.8</v>
      </c>
      <c r="G15" s="51">
        <v>175</v>
      </c>
      <c r="H15" s="52">
        <v>177</v>
      </c>
      <c r="I15" s="53"/>
      <c r="J15" s="160"/>
      <c r="K15" s="65"/>
      <c r="L15" s="49"/>
      <c r="M15" s="256"/>
      <c r="N15" s="52"/>
      <c r="O15" s="54">
        <v>3740</v>
      </c>
      <c r="P15" s="256">
        <v>78</v>
      </c>
      <c r="Q15" s="52">
        <v>112</v>
      </c>
      <c r="R15" s="23">
        <f>P15+R14</f>
        <v>158</v>
      </c>
      <c r="S15" s="24">
        <f>Q15+S14</f>
        <v>222</v>
      </c>
      <c r="T15" s="62"/>
      <c r="U15" s="62"/>
      <c r="V15" s="62"/>
      <c r="W15" s="114">
        <f t="shared" ref="W15:W37" ca="1" si="6">W14-Q15</f>
        <v>167015</v>
      </c>
      <c r="X15" s="115">
        <f ca="1">IFERROR(('Main Tab'!$D$10-W15)/'Main Tab'!$D$10,1)</f>
        <v>5.9642583667402368E-2</v>
      </c>
      <c r="Y15" s="110"/>
      <c r="Z15" s="65">
        <v>6</v>
      </c>
      <c r="AA15" s="49">
        <v>7797721</v>
      </c>
      <c r="AB15" s="49" t="s">
        <v>170</v>
      </c>
      <c r="AC15" s="256">
        <v>190.49</v>
      </c>
      <c r="AD15" s="104" t="s">
        <v>171</v>
      </c>
      <c r="AE15" s="106">
        <v>46</v>
      </c>
      <c r="AF15" s="108">
        <v>1E-3</v>
      </c>
      <c r="AI15" s="83">
        <f ca="1">B15</f>
        <v>43569.333333333328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78</v>
      </c>
      <c r="AQ15" s="81">
        <f t="shared" si="0"/>
        <v>112</v>
      </c>
      <c r="AR15" s="81">
        <f t="shared" si="1"/>
        <v>3740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0.65625</v>
      </c>
      <c r="AV15" s="81">
        <f t="shared" si="3"/>
        <v>1.8</v>
      </c>
      <c r="AW15" s="81">
        <f t="shared" si="3"/>
        <v>175</v>
      </c>
      <c r="AX15" s="81">
        <f t="shared" si="3"/>
        <v>177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939</v>
      </c>
      <c r="BC15" s="81">
        <f t="shared" si="5"/>
        <v>177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7797721 190.49 bbls sold</v>
      </c>
    </row>
    <row r="16" spans="2:58" x14ac:dyDescent="0.25">
      <c r="B16" s="47">
        <f ca="1">+B15+TIME(1,0,0)</f>
        <v>43569.374999999993</v>
      </c>
      <c r="C16" s="49"/>
      <c r="D16" s="256">
        <v>941</v>
      </c>
      <c r="E16" s="51">
        <v>42</v>
      </c>
      <c r="F16" s="256">
        <v>1.8</v>
      </c>
      <c r="G16" s="51">
        <v>158</v>
      </c>
      <c r="H16" s="52">
        <v>179</v>
      </c>
      <c r="I16" s="53"/>
      <c r="J16" s="160"/>
      <c r="K16" s="65"/>
      <c r="L16" s="49"/>
      <c r="M16" s="256"/>
      <c r="N16" s="52"/>
      <c r="O16" s="54">
        <v>3588</v>
      </c>
      <c r="P16" s="256">
        <v>76</v>
      </c>
      <c r="Q16" s="52">
        <v>110</v>
      </c>
      <c r="R16" s="23">
        <f t="shared" ref="R16:S31" si="13">P16+R15</f>
        <v>234</v>
      </c>
      <c r="S16" s="24">
        <f t="shared" si="13"/>
        <v>332</v>
      </c>
      <c r="T16" s="62"/>
      <c r="U16" s="62"/>
      <c r="V16" s="62"/>
      <c r="W16" s="114">
        <f t="shared" ca="1" si="6"/>
        <v>166905</v>
      </c>
      <c r="X16" s="115">
        <f ca="1">IFERROR(('Main Tab'!$D$10-W16)/'Main Tab'!$D$10,1)</f>
        <v>6.0261925138507276E-2</v>
      </c>
      <c r="Y16" s="110"/>
      <c r="Z16" s="65">
        <v>6</v>
      </c>
      <c r="AA16" s="49">
        <v>7757171</v>
      </c>
      <c r="AB16" s="49" t="s">
        <v>170</v>
      </c>
      <c r="AC16" s="256">
        <v>169.71</v>
      </c>
      <c r="AD16" s="104" t="s">
        <v>171</v>
      </c>
      <c r="AE16" s="106">
        <v>46</v>
      </c>
      <c r="AF16" s="108">
        <v>1E-3</v>
      </c>
      <c r="AI16" s="83">
        <f ca="1">B16</f>
        <v>43569.374999999993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76</v>
      </c>
      <c r="AQ16" s="81">
        <f t="shared" si="0"/>
        <v>110</v>
      </c>
      <c r="AR16" s="81">
        <f t="shared" si="1"/>
        <v>3588</v>
      </c>
      <c r="AS16" s="81" t="str">
        <f t="shared" si="8"/>
        <v/>
      </c>
      <c r="AT16" s="81" t="str">
        <f t="shared" si="9"/>
        <v/>
      </c>
      <c r="AU16" s="81">
        <f t="shared" si="2"/>
        <v>0.65625</v>
      </c>
      <c r="AV16" s="81">
        <f t="shared" si="3"/>
        <v>1.8</v>
      </c>
      <c r="AW16" s="81">
        <f t="shared" si="3"/>
        <v>158</v>
      </c>
      <c r="AX16" s="81">
        <f t="shared" si="3"/>
        <v>179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941</v>
      </c>
      <c r="BC16" s="81">
        <f t="shared" si="5"/>
        <v>179</v>
      </c>
      <c r="BD16" s="81">
        <f t="shared" si="10"/>
        <v>1E-3</v>
      </c>
      <c r="BE16" s="81">
        <f t="shared" si="11"/>
        <v>46</v>
      </c>
      <c r="BF16" s="84" t="str">
        <f t="shared" si="12"/>
        <v>Ticket No: 7757171 169.71 bbls sold</v>
      </c>
    </row>
    <row r="17" spans="2:58" x14ac:dyDescent="0.25">
      <c r="B17" s="47">
        <f t="shared" ref="B17:B37" ca="1" si="14">+B16+TIME(1,0,0)</f>
        <v>43569.416666666657</v>
      </c>
      <c r="C17" s="49"/>
      <c r="D17" s="256">
        <v>945</v>
      </c>
      <c r="E17" s="51">
        <v>42</v>
      </c>
      <c r="F17" s="256">
        <v>1.8</v>
      </c>
      <c r="G17" s="51">
        <v>169</v>
      </c>
      <c r="H17" s="52">
        <v>178</v>
      </c>
      <c r="I17" s="53"/>
      <c r="J17" s="160"/>
      <c r="K17" s="65"/>
      <c r="L17" s="49"/>
      <c r="M17" s="256"/>
      <c r="N17" s="52"/>
      <c r="O17" s="54">
        <v>3605</v>
      </c>
      <c r="P17" s="256">
        <v>79</v>
      </c>
      <c r="Q17" s="52">
        <v>109</v>
      </c>
      <c r="R17" s="23">
        <f t="shared" si="13"/>
        <v>313</v>
      </c>
      <c r="S17" s="24">
        <f>Q17+S16</f>
        <v>441</v>
      </c>
      <c r="T17" s="62"/>
      <c r="U17" s="172"/>
      <c r="V17" s="62"/>
      <c r="W17" s="114">
        <f t="shared" ca="1" si="6"/>
        <v>166796</v>
      </c>
      <c r="X17" s="115">
        <f ca="1">IFERROR(('Main Tab'!$D$10-W17)/'Main Tab'!$D$10,1)</f>
        <v>6.0875636232602136E-2</v>
      </c>
      <c r="Y17" s="110"/>
      <c r="Z17" s="65">
        <v>5</v>
      </c>
      <c r="AA17" s="49">
        <v>7797411</v>
      </c>
      <c r="AB17" s="49" t="s">
        <v>170</v>
      </c>
      <c r="AC17" s="256">
        <v>182.87</v>
      </c>
      <c r="AD17" s="104" t="s">
        <v>171</v>
      </c>
      <c r="AE17" s="106">
        <v>45.8</v>
      </c>
      <c r="AF17" s="108">
        <v>3.0000000000000001E-3</v>
      </c>
      <c r="AI17" s="83">
        <f t="shared" ref="AI17:AI37" ca="1" si="15">B17</f>
        <v>43569.416666666657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79</v>
      </c>
      <c r="AQ17" s="81">
        <f t="shared" si="0"/>
        <v>109</v>
      </c>
      <c r="AR17" s="81">
        <f t="shared" si="1"/>
        <v>3605</v>
      </c>
      <c r="AS17" s="81" t="str">
        <f t="shared" si="8"/>
        <v/>
      </c>
      <c r="AT17" s="81" t="str">
        <f t="shared" si="9"/>
        <v/>
      </c>
      <c r="AU17" s="81">
        <f t="shared" si="2"/>
        <v>0.65625</v>
      </c>
      <c r="AV17" s="81">
        <f t="shared" si="3"/>
        <v>1.8</v>
      </c>
      <c r="AW17" s="81">
        <f t="shared" si="3"/>
        <v>169</v>
      </c>
      <c r="AX17" s="81">
        <f t="shared" si="3"/>
        <v>178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945</v>
      </c>
      <c r="BC17" s="81">
        <f t="shared" si="5"/>
        <v>178</v>
      </c>
      <c r="BD17" s="81">
        <f t="shared" si="10"/>
        <v>3.0000000000000001E-3</v>
      </c>
      <c r="BE17" s="81">
        <f t="shared" si="11"/>
        <v>45.8</v>
      </c>
      <c r="BF17" s="84" t="str">
        <f t="shared" si="12"/>
        <v>Ticket No: 7797411 182.87 bbls sold</v>
      </c>
    </row>
    <row r="18" spans="2:58" x14ac:dyDescent="0.25">
      <c r="B18" s="47">
        <f t="shared" ca="1" si="14"/>
        <v>43569.458333333321</v>
      </c>
      <c r="C18" s="49"/>
      <c r="D18" s="256">
        <v>949</v>
      </c>
      <c r="E18" s="51">
        <v>42</v>
      </c>
      <c r="F18" s="256">
        <v>1.8</v>
      </c>
      <c r="G18" s="51">
        <v>163</v>
      </c>
      <c r="H18" s="52">
        <v>181</v>
      </c>
      <c r="I18" s="53"/>
      <c r="J18" s="160"/>
      <c r="K18" s="65"/>
      <c r="L18" s="49"/>
      <c r="M18" s="256"/>
      <c r="N18" s="52"/>
      <c r="O18" s="54">
        <v>3634</v>
      </c>
      <c r="P18" s="256">
        <v>75</v>
      </c>
      <c r="Q18" s="52">
        <v>111</v>
      </c>
      <c r="R18" s="23">
        <f t="shared" si="13"/>
        <v>388</v>
      </c>
      <c r="S18" s="24">
        <f t="shared" si="13"/>
        <v>552</v>
      </c>
      <c r="T18" s="62"/>
      <c r="U18" s="62"/>
      <c r="V18" s="62"/>
      <c r="W18" s="114">
        <f t="shared" ca="1" si="6"/>
        <v>166685</v>
      </c>
      <c r="X18" s="115">
        <f ca="1">IFERROR(('Main Tab'!$D$10-W18)/'Main Tab'!$D$10,1)</f>
        <v>6.1500608080717084E-2</v>
      </c>
      <c r="Y18" s="110"/>
      <c r="Z18" s="65">
        <v>6</v>
      </c>
      <c r="AA18" s="49">
        <v>7753831</v>
      </c>
      <c r="AB18" s="49" t="s">
        <v>170</v>
      </c>
      <c r="AC18" s="256">
        <v>190.49</v>
      </c>
      <c r="AD18" s="104" t="s">
        <v>172</v>
      </c>
      <c r="AE18" s="106">
        <v>46.3</v>
      </c>
      <c r="AF18" s="108">
        <v>1E-3</v>
      </c>
      <c r="AI18" s="83">
        <f t="shared" ca="1" si="15"/>
        <v>43569.458333333321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75</v>
      </c>
      <c r="AQ18" s="81">
        <f t="shared" si="0"/>
        <v>111</v>
      </c>
      <c r="AR18" s="81">
        <f t="shared" si="1"/>
        <v>3634</v>
      </c>
      <c r="AS18" s="81" t="str">
        <f t="shared" si="8"/>
        <v/>
      </c>
      <c r="AT18" s="81" t="str">
        <f t="shared" si="9"/>
        <v/>
      </c>
      <c r="AU18" s="81">
        <f t="shared" si="2"/>
        <v>0.65625</v>
      </c>
      <c r="AV18" s="81">
        <f t="shared" si="3"/>
        <v>1.8</v>
      </c>
      <c r="AW18" s="81">
        <f t="shared" si="3"/>
        <v>163</v>
      </c>
      <c r="AX18" s="81">
        <f t="shared" si="3"/>
        <v>181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949</v>
      </c>
      <c r="BC18" s="81">
        <f t="shared" si="5"/>
        <v>181</v>
      </c>
      <c r="BD18" s="81">
        <f t="shared" si="10"/>
        <v>1E-3</v>
      </c>
      <c r="BE18" s="81">
        <f t="shared" si="11"/>
        <v>46.3</v>
      </c>
      <c r="BF18" s="84" t="str">
        <f t="shared" si="12"/>
        <v>Ticket No: 7753831 190.49 bbls sold</v>
      </c>
    </row>
    <row r="19" spans="2:58" x14ac:dyDescent="0.25">
      <c r="B19" s="47">
        <f t="shared" ca="1" si="14"/>
        <v>43569.499999999985</v>
      </c>
      <c r="C19" s="49"/>
      <c r="D19" s="256">
        <v>1038</v>
      </c>
      <c r="E19" s="51">
        <v>42</v>
      </c>
      <c r="F19" s="256">
        <v>1.8</v>
      </c>
      <c r="G19" s="51">
        <v>0</v>
      </c>
      <c r="H19" s="52">
        <v>0</v>
      </c>
      <c r="I19" s="53"/>
      <c r="J19" s="160"/>
      <c r="K19" s="65"/>
      <c r="L19" s="49"/>
      <c r="M19" s="256"/>
      <c r="N19" s="52"/>
      <c r="O19" s="54">
        <v>0</v>
      </c>
      <c r="P19" s="256">
        <v>0</v>
      </c>
      <c r="Q19" s="52">
        <v>0</v>
      </c>
      <c r="R19" s="23">
        <f t="shared" si="13"/>
        <v>388</v>
      </c>
      <c r="S19" s="24">
        <f t="shared" si="13"/>
        <v>552</v>
      </c>
      <c r="T19" s="62"/>
      <c r="U19" s="62"/>
      <c r="V19" s="62"/>
      <c r="W19" s="114">
        <f t="shared" ca="1" si="6"/>
        <v>166685</v>
      </c>
      <c r="X19" s="115">
        <f ca="1">IFERROR(('Main Tab'!$D$10-W19)/'Main Tab'!$D$10,1)</f>
        <v>6.1500608080717084E-2</v>
      </c>
      <c r="Y19" s="110" t="s">
        <v>226</v>
      </c>
      <c r="Z19" s="65">
        <v>0</v>
      </c>
      <c r="AA19" s="49"/>
      <c r="AB19" s="49"/>
      <c r="AC19" s="256"/>
      <c r="AD19" s="104"/>
      <c r="AE19" s="106"/>
      <c r="AF19" s="108"/>
      <c r="AI19" s="83">
        <f t="shared" ca="1" si="15"/>
        <v>43569.499999999985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>shut in to install a choke manifold</v>
      </c>
      <c r="AP19" s="81">
        <f t="shared" si="0"/>
        <v>0</v>
      </c>
      <c r="AQ19" s="81">
        <f t="shared" si="0"/>
        <v>0</v>
      </c>
      <c r="AR19" s="81">
        <f t="shared" si="1"/>
        <v>0</v>
      </c>
      <c r="AS19" s="81" t="str">
        <f t="shared" si="8"/>
        <v/>
      </c>
      <c r="AT19" s="81" t="str">
        <f t="shared" si="9"/>
        <v/>
      </c>
      <c r="AU19" s="81">
        <f t="shared" si="2"/>
        <v>0.65625</v>
      </c>
      <c r="AV19" s="81">
        <f t="shared" si="3"/>
        <v>1.8</v>
      </c>
      <c r="AW19" s="81">
        <f t="shared" si="3"/>
        <v>0</v>
      </c>
      <c r="AX19" s="81">
        <f t="shared" si="3"/>
        <v>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1038</v>
      </c>
      <c r="BC19" s="81">
        <f t="shared" si="5"/>
        <v>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43569.54166666665</v>
      </c>
      <c r="C20" s="49"/>
      <c r="D20" s="256">
        <v>945</v>
      </c>
      <c r="E20" s="51">
        <v>42</v>
      </c>
      <c r="F20" s="256">
        <v>1.8</v>
      </c>
      <c r="G20" s="51">
        <v>101</v>
      </c>
      <c r="H20" s="52">
        <v>168</v>
      </c>
      <c r="I20" s="53"/>
      <c r="J20" s="160"/>
      <c r="K20" s="65"/>
      <c r="L20" s="49"/>
      <c r="M20" s="256"/>
      <c r="N20" s="52"/>
      <c r="O20" s="54">
        <v>2031</v>
      </c>
      <c r="P20" s="256">
        <v>42</v>
      </c>
      <c r="Q20" s="52">
        <v>75</v>
      </c>
      <c r="R20" s="23">
        <f t="shared" si="13"/>
        <v>430</v>
      </c>
      <c r="S20" s="24">
        <f t="shared" si="13"/>
        <v>627</v>
      </c>
      <c r="T20" s="62"/>
      <c r="U20" s="62"/>
      <c r="V20" s="62"/>
      <c r="W20" s="114">
        <f t="shared" ca="1" si="6"/>
        <v>166610</v>
      </c>
      <c r="X20" s="115">
        <f ca="1">IFERROR(('Main Tab'!$D$10-W20)/'Main Tab'!$D$10,1)</f>
        <v>6.1922886356470426E-2</v>
      </c>
      <c r="Y20" s="110"/>
      <c r="Z20" s="65">
        <v>3</v>
      </c>
      <c r="AA20" s="49"/>
      <c r="AB20" s="49"/>
      <c r="AC20" s="256"/>
      <c r="AD20" s="104"/>
      <c r="AE20" s="106"/>
      <c r="AF20" s="108"/>
      <c r="AI20" s="83">
        <f t="shared" ca="1" si="15"/>
        <v>43569.54166666665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42</v>
      </c>
      <c r="AQ20" s="81">
        <f t="shared" si="0"/>
        <v>75</v>
      </c>
      <c r="AR20" s="81">
        <f t="shared" si="1"/>
        <v>2031</v>
      </c>
      <c r="AS20" s="81" t="str">
        <f t="shared" si="8"/>
        <v/>
      </c>
      <c r="AT20" s="81" t="str">
        <f t="shared" si="9"/>
        <v/>
      </c>
      <c r="AU20" s="81">
        <f t="shared" si="2"/>
        <v>0.65625</v>
      </c>
      <c r="AV20" s="81">
        <f t="shared" si="3"/>
        <v>1.8</v>
      </c>
      <c r="AW20" s="81">
        <f t="shared" si="3"/>
        <v>101</v>
      </c>
      <c r="AX20" s="81">
        <f t="shared" si="3"/>
        <v>168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945</v>
      </c>
      <c r="BC20" s="81">
        <f t="shared" si="5"/>
        <v>168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43569.583333333314</v>
      </c>
      <c r="C21" s="49"/>
      <c r="D21" s="256">
        <v>919</v>
      </c>
      <c r="E21" s="51">
        <v>42</v>
      </c>
      <c r="F21" s="256">
        <v>1.8</v>
      </c>
      <c r="G21" s="51">
        <v>115</v>
      </c>
      <c r="H21" s="52">
        <v>178</v>
      </c>
      <c r="I21" s="53"/>
      <c r="J21" s="160"/>
      <c r="K21" s="65"/>
      <c r="L21" s="49"/>
      <c r="M21" s="256"/>
      <c r="N21" s="52"/>
      <c r="O21" s="54">
        <v>3009</v>
      </c>
      <c r="P21" s="256">
        <v>56</v>
      </c>
      <c r="Q21" s="52">
        <v>94</v>
      </c>
      <c r="R21" s="23">
        <f t="shared" si="13"/>
        <v>486</v>
      </c>
      <c r="S21" s="24">
        <f t="shared" si="13"/>
        <v>721</v>
      </c>
      <c r="T21" s="62"/>
      <c r="U21" s="62"/>
      <c r="V21" s="62"/>
      <c r="W21" s="114">
        <f t="shared" ca="1" si="6"/>
        <v>166516</v>
      </c>
      <c r="X21" s="115">
        <f ca="1">IFERROR(('Main Tab'!$D$10-W21)/'Main Tab'!$D$10,1)</f>
        <v>6.2452141795414619E-2</v>
      </c>
      <c r="Y21" s="110"/>
      <c r="Z21" s="65">
        <v>3</v>
      </c>
      <c r="AA21" s="49"/>
      <c r="AB21" s="49"/>
      <c r="AC21" s="256"/>
      <c r="AD21" s="104"/>
      <c r="AE21" s="106"/>
      <c r="AF21" s="108"/>
      <c r="AI21" s="83">
        <f t="shared" ca="1" si="15"/>
        <v>43569.583333333314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56</v>
      </c>
      <c r="AQ21" s="81">
        <f t="shared" si="0"/>
        <v>94</v>
      </c>
      <c r="AR21" s="81">
        <f t="shared" si="1"/>
        <v>3009</v>
      </c>
      <c r="AS21" s="81" t="str">
        <f t="shared" si="8"/>
        <v/>
      </c>
      <c r="AT21" s="81" t="str">
        <f t="shared" si="9"/>
        <v/>
      </c>
      <c r="AU21" s="81">
        <f t="shared" si="2"/>
        <v>0.65625</v>
      </c>
      <c r="AV21" s="81">
        <f t="shared" si="3"/>
        <v>1.8</v>
      </c>
      <c r="AW21" s="81">
        <f t="shared" si="3"/>
        <v>115</v>
      </c>
      <c r="AX21" s="81">
        <f t="shared" si="3"/>
        <v>178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919</v>
      </c>
      <c r="BC21" s="81">
        <f t="shared" si="5"/>
        <v>178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43569.624999999978</v>
      </c>
      <c r="C22" s="49"/>
      <c r="D22" s="256">
        <v>908</v>
      </c>
      <c r="E22" s="51">
        <v>42</v>
      </c>
      <c r="F22" s="256">
        <v>1.8</v>
      </c>
      <c r="G22" s="51">
        <v>113</v>
      </c>
      <c r="H22" s="52">
        <v>177</v>
      </c>
      <c r="I22" s="53"/>
      <c r="J22" s="160"/>
      <c r="K22" s="65"/>
      <c r="L22" s="49"/>
      <c r="M22" s="256"/>
      <c r="N22" s="52"/>
      <c r="O22" s="54">
        <v>2945</v>
      </c>
      <c r="P22" s="256">
        <v>49</v>
      </c>
      <c r="Q22" s="52">
        <v>85</v>
      </c>
      <c r="R22" s="23">
        <f t="shared" si="13"/>
        <v>535</v>
      </c>
      <c r="S22" s="24">
        <f t="shared" si="13"/>
        <v>806</v>
      </c>
      <c r="T22" s="62"/>
      <c r="U22" s="62"/>
      <c r="V22" s="62"/>
      <c r="W22" s="114">
        <f t="shared" ca="1" si="6"/>
        <v>166431</v>
      </c>
      <c r="X22" s="115">
        <f ca="1">IFERROR(('Main Tab'!$D$10-W22)/'Main Tab'!$D$10,1)</f>
        <v>6.293072384126841E-2</v>
      </c>
      <c r="Y22" s="110"/>
      <c r="Z22" s="65">
        <v>3</v>
      </c>
      <c r="AA22" s="49"/>
      <c r="AB22" s="49"/>
      <c r="AC22" s="256"/>
      <c r="AD22" s="104"/>
      <c r="AE22" s="106"/>
      <c r="AF22" s="108"/>
      <c r="AI22" s="83">
        <f t="shared" ca="1" si="15"/>
        <v>43569.624999999978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49</v>
      </c>
      <c r="AQ22" s="81">
        <f t="shared" si="0"/>
        <v>85</v>
      </c>
      <c r="AR22" s="81">
        <f t="shared" si="1"/>
        <v>2945</v>
      </c>
      <c r="AS22" s="81" t="str">
        <f t="shared" si="8"/>
        <v/>
      </c>
      <c r="AT22" s="81" t="str">
        <f t="shared" si="9"/>
        <v/>
      </c>
      <c r="AU22" s="81">
        <f t="shared" si="2"/>
        <v>0.65625</v>
      </c>
      <c r="AV22" s="81">
        <f t="shared" si="3"/>
        <v>1.8</v>
      </c>
      <c r="AW22" s="81">
        <f t="shared" si="3"/>
        <v>113</v>
      </c>
      <c r="AX22" s="81">
        <f t="shared" si="3"/>
        <v>177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908</v>
      </c>
      <c r="BC22" s="81">
        <f t="shared" si="5"/>
        <v>177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43569.666666666642</v>
      </c>
      <c r="C23" s="49"/>
      <c r="D23" s="256">
        <v>900</v>
      </c>
      <c r="E23" s="51">
        <v>42</v>
      </c>
      <c r="F23" s="256">
        <v>1.8</v>
      </c>
      <c r="G23" s="51">
        <v>107</v>
      </c>
      <c r="H23" s="52">
        <v>178</v>
      </c>
      <c r="I23" s="53"/>
      <c r="J23" s="160"/>
      <c r="K23" s="65"/>
      <c r="L23" s="49"/>
      <c r="M23" s="256"/>
      <c r="N23" s="52"/>
      <c r="O23" s="54">
        <v>2863</v>
      </c>
      <c r="P23" s="256">
        <v>48</v>
      </c>
      <c r="Q23" s="52">
        <v>75</v>
      </c>
      <c r="R23" s="23">
        <f t="shared" si="13"/>
        <v>583</v>
      </c>
      <c r="S23" s="24">
        <f t="shared" si="13"/>
        <v>881</v>
      </c>
      <c r="T23" s="62"/>
      <c r="U23" s="62"/>
      <c r="V23" s="62"/>
      <c r="W23" s="114">
        <f t="shared" ca="1" si="6"/>
        <v>166356</v>
      </c>
      <c r="X23" s="115">
        <f ca="1">IFERROR(('Main Tab'!$D$10-W23)/'Main Tab'!$D$10,1)</f>
        <v>6.3353002117021759E-2</v>
      </c>
      <c r="Y23" s="110"/>
      <c r="Z23" s="65">
        <v>3</v>
      </c>
      <c r="AA23" s="49"/>
      <c r="AB23" s="49"/>
      <c r="AC23" s="256"/>
      <c r="AD23" s="104"/>
      <c r="AE23" s="106"/>
      <c r="AF23" s="108"/>
      <c r="AI23" s="83">
        <f t="shared" ca="1" si="15"/>
        <v>43569.666666666642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48</v>
      </c>
      <c r="AQ23" s="81">
        <f t="shared" si="0"/>
        <v>75</v>
      </c>
      <c r="AR23" s="81">
        <f t="shared" si="1"/>
        <v>2863</v>
      </c>
      <c r="AS23" s="81" t="str">
        <f t="shared" si="8"/>
        <v/>
      </c>
      <c r="AT23" s="81" t="str">
        <f t="shared" si="9"/>
        <v/>
      </c>
      <c r="AU23" s="81">
        <f t="shared" si="2"/>
        <v>0.65625</v>
      </c>
      <c r="AV23" s="81">
        <f t="shared" si="3"/>
        <v>1.8</v>
      </c>
      <c r="AW23" s="81">
        <f t="shared" si="3"/>
        <v>107</v>
      </c>
      <c r="AX23" s="81">
        <f t="shared" si="3"/>
        <v>178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900</v>
      </c>
      <c r="BC23" s="81">
        <f t="shared" si="5"/>
        <v>178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43569.708333333307</v>
      </c>
      <c r="C24" s="49"/>
      <c r="D24" s="256">
        <v>899</v>
      </c>
      <c r="E24" s="51">
        <v>42</v>
      </c>
      <c r="F24" s="256">
        <v>1.8</v>
      </c>
      <c r="G24" s="51">
        <v>99</v>
      </c>
      <c r="H24" s="52">
        <v>180</v>
      </c>
      <c r="I24" s="53"/>
      <c r="J24" s="160"/>
      <c r="K24" s="65"/>
      <c r="L24" s="49"/>
      <c r="M24" s="256"/>
      <c r="N24" s="52"/>
      <c r="O24" s="54">
        <v>2809</v>
      </c>
      <c r="P24" s="256">
        <v>53</v>
      </c>
      <c r="Q24" s="52">
        <v>72</v>
      </c>
      <c r="R24" s="23">
        <f t="shared" si="13"/>
        <v>636</v>
      </c>
      <c r="S24" s="24">
        <f t="shared" si="13"/>
        <v>953</v>
      </c>
      <c r="T24" s="62"/>
      <c r="U24" s="62"/>
      <c r="V24" s="62"/>
      <c r="W24" s="114">
        <f t="shared" ca="1" si="6"/>
        <v>166284</v>
      </c>
      <c r="X24" s="115">
        <f ca="1">IFERROR(('Main Tab'!$D$10-W24)/'Main Tab'!$D$10,1)</f>
        <v>6.3758389261744972E-2</v>
      </c>
      <c r="Y24" s="110"/>
      <c r="Z24" s="65">
        <v>2</v>
      </c>
      <c r="AA24" s="49"/>
      <c r="AB24" s="49"/>
      <c r="AC24" s="256"/>
      <c r="AD24" s="104"/>
      <c r="AE24" s="106"/>
      <c r="AF24" s="108"/>
      <c r="AI24" s="83">
        <f t="shared" ca="1" si="15"/>
        <v>43569.708333333307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53</v>
      </c>
      <c r="AQ24" s="81">
        <f t="shared" si="0"/>
        <v>72</v>
      </c>
      <c r="AR24" s="81">
        <f t="shared" si="1"/>
        <v>2809</v>
      </c>
      <c r="AS24" s="81" t="str">
        <f t="shared" si="8"/>
        <v/>
      </c>
      <c r="AT24" s="81" t="str">
        <f t="shared" si="9"/>
        <v/>
      </c>
      <c r="AU24" s="81">
        <f t="shared" si="2"/>
        <v>0.65625</v>
      </c>
      <c r="AV24" s="81">
        <f t="shared" si="3"/>
        <v>1.8</v>
      </c>
      <c r="AW24" s="81">
        <f t="shared" si="3"/>
        <v>99</v>
      </c>
      <c r="AX24" s="81">
        <f t="shared" si="3"/>
        <v>180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899</v>
      </c>
      <c r="BC24" s="81">
        <f t="shared" si="5"/>
        <v>180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43569.749999999971</v>
      </c>
      <c r="C25" s="49"/>
      <c r="D25" s="256">
        <v>906</v>
      </c>
      <c r="E25" s="51">
        <v>42</v>
      </c>
      <c r="F25" s="256">
        <v>1.8</v>
      </c>
      <c r="G25" s="51">
        <v>107</v>
      </c>
      <c r="H25" s="52">
        <v>179</v>
      </c>
      <c r="I25" s="53"/>
      <c r="J25" s="160"/>
      <c r="K25" s="65"/>
      <c r="L25" s="49"/>
      <c r="M25" s="256"/>
      <c r="N25" s="52"/>
      <c r="O25" s="54">
        <v>2896</v>
      </c>
      <c r="P25" s="256">
        <v>67</v>
      </c>
      <c r="Q25" s="52">
        <v>61</v>
      </c>
      <c r="R25" s="23">
        <f t="shared" si="13"/>
        <v>703</v>
      </c>
      <c r="S25" s="24">
        <f t="shared" si="13"/>
        <v>1014</v>
      </c>
      <c r="T25" s="62"/>
      <c r="U25" s="62"/>
      <c r="V25" s="62"/>
      <c r="W25" s="114">
        <f t="shared" ca="1" si="6"/>
        <v>166223</v>
      </c>
      <c r="X25" s="115">
        <f ca="1">IFERROR(('Main Tab'!$D$10-W25)/'Main Tab'!$D$10,1)</f>
        <v>6.410184225935768E-2</v>
      </c>
      <c r="Y25" s="110"/>
      <c r="Z25" s="65">
        <v>2</v>
      </c>
      <c r="AA25" s="49"/>
      <c r="AB25" s="49"/>
      <c r="AC25" s="256"/>
      <c r="AD25" s="104"/>
      <c r="AE25" s="106"/>
      <c r="AF25" s="108"/>
      <c r="AI25" s="83">
        <f t="shared" ca="1" si="15"/>
        <v>43569.749999999971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67</v>
      </c>
      <c r="AQ25" s="81">
        <f t="shared" si="0"/>
        <v>61</v>
      </c>
      <c r="AR25" s="81">
        <f t="shared" si="1"/>
        <v>2896</v>
      </c>
      <c r="AS25" s="81" t="str">
        <f t="shared" si="8"/>
        <v/>
      </c>
      <c r="AT25" s="81" t="str">
        <f t="shared" si="9"/>
        <v/>
      </c>
      <c r="AU25" s="81">
        <f t="shared" si="2"/>
        <v>0.65625</v>
      </c>
      <c r="AV25" s="81">
        <f t="shared" si="3"/>
        <v>1.8</v>
      </c>
      <c r="AW25" s="81">
        <f t="shared" si="3"/>
        <v>107</v>
      </c>
      <c r="AX25" s="81">
        <f t="shared" si="3"/>
        <v>179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906</v>
      </c>
      <c r="BC25" s="81">
        <f t="shared" si="5"/>
        <v>179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43569.791666666635</v>
      </c>
      <c r="C26" s="49"/>
      <c r="D26" s="256">
        <v>908</v>
      </c>
      <c r="E26" s="51">
        <v>42</v>
      </c>
      <c r="F26" s="256">
        <v>1.8</v>
      </c>
      <c r="G26" s="51">
        <v>108</v>
      </c>
      <c r="H26" s="52">
        <v>183</v>
      </c>
      <c r="I26" s="53"/>
      <c r="J26" s="160"/>
      <c r="K26" s="65"/>
      <c r="L26" s="49"/>
      <c r="M26" s="256"/>
      <c r="N26" s="52"/>
      <c r="O26" s="54">
        <v>2996</v>
      </c>
      <c r="P26" s="256">
        <v>58</v>
      </c>
      <c r="Q26" s="52">
        <v>60</v>
      </c>
      <c r="R26" s="23">
        <f t="shared" si="13"/>
        <v>761</v>
      </c>
      <c r="S26" s="24">
        <f t="shared" si="13"/>
        <v>1074</v>
      </c>
      <c r="T26" s="62"/>
      <c r="U26" s="62"/>
      <c r="V26" s="62"/>
      <c r="W26" s="114">
        <f t="shared" ca="1" si="6"/>
        <v>166163</v>
      </c>
      <c r="X26" s="115">
        <f ca="1">IFERROR(('Main Tab'!$D$10-W26)/'Main Tab'!$D$10,1)</f>
        <v>6.4439664879960362E-2</v>
      </c>
      <c r="Y26" s="110"/>
      <c r="Z26" s="65">
        <v>2</v>
      </c>
      <c r="AA26" s="49">
        <v>7798141</v>
      </c>
      <c r="AB26" s="49" t="s">
        <v>170</v>
      </c>
      <c r="AC26" s="256">
        <v>173.17</v>
      </c>
      <c r="AD26" s="104" t="s">
        <v>171</v>
      </c>
      <c r="AE26" s="106">
        <v>46</v>
      </c>
      <c r="AF26" s="108">
        <v>1E-3</v>
      </c>
      <c r="AI26" s="83">
        <f t="shared" ca="1" si="15"/>
        <v>43569.791666666635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58</v>
      </c>
      <c r="AQ26" s="81">
        <f t="shared" si="0"/>
        <v>60</v>
      </c>
      <c r="AR26" s="81">
        <f t="shared" si="1"/>
        <v>2996</v>
      </c>
      <c r="AS26" s="81" t="str">
        <f t="shared" si="8"/>
        <v/>
      </c>
      <c r="AT26" s="81" t="str">
        <f t="shared" si="9"/>
        <v/>
      </c>
      <c r="AU26" s="81">
        <f t="shared" si="2"/>
        <v>0.65625</v>
      </c>
      <c r="AV26" s="81">
        <f t="shared" si="3"/>
        <v>1.8</v>
      </c>
      <c r="AW26" s="81">
        <f t="shared" si="3"/>
        <v>108</v>
      </c>
      <c r="AX26" s="81">
        <f t="shared" si="3"/>
        <v>183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908</v>
      </c>
      <c r="BC26" s="81">
        <f t="shared" si="5"/>
        <v>183</v>
      </c>
      <c r="BD26" s="81">
        <f t="shared" si="10"/>
        <v>1E-3</v>
      </c>
      <c r="BE26" s="81">
        <f t="shared" si="11"/>
        <v>46</v>
      </c>
      <c r="BF26" s="84" t="str">
        <f t="shared" si="12"/>
        <v>Ticket No: 7798141 173.17 bbls sold</v>
      </c>
    </row>
    <row r="27" spans="2:58" x14ac:dyDescent="0.25">
      <c r="B27" s="47">
        <f t="shared" ca="1" si="14"/>
        <v>43569.833333333299</v>
      </c>
      <c r="C27" s="49"/>
      <c r="D27" s="256">
        <v>919</v>
      </c>
      <c r="E27" s="51">
        <v>42</v>
      </c>
      <c r="F27" s="256">
        <v>1.8</v>
      </c>
      <c r="G27" s="51">
        <v>106</v>
      </c>
      <c r="H27" s="52">
        <v>184</v>
      </c>
      <c r="I27" s="53"/>
      <c r="J27" s="160"/>
      <c r="K27" s="65"/>
      <c r="L27" s="49"/>
      <c r="M27" s="256"/>
      <c r="N27" s="52"/>
      <c r="O27" s="54">
        <v>2965</v>
      </c>
      <c r="P27" s="256">
        <v>30</v>
      </c>
      <c r="Q27" s="52">
        <v>56</v>
      </c>
      <c r="R27" s="23">
        <f t="shared" si="13"/>
        <v>791</v>
      </c>
      <c r="S27" s="24">
        <f t="shared" si="13"/>
        <v>1130</v>
      </c>
      <c r="T27" s="62"/>
      <c r="U27" s="62"/>
      <c r="V27" s="62"/>
      <c r="W27" s="114">
        <f t="shared" ca="1" si="6"/>
        <v>166107</v>
      </c>
      <c r="X27" s="115">
        <f ca="1">IFERROR(('Main Tab'!$D$10-W27)/'Main Tab'!$D$10,1)</f>
        <v>6.4754965992522853E-2</v>
      </c>
      <c r="Y27" s="110" t="s">
        <v>227</v>
      </c>
      <c r="Z27" s="65">
        <v>2</v>
      </c>
      <c r="AA27" s="49">
        <v>7832411</v>
      </c>
      <c r="AB27" s="49" t="s">
        <v>170</v>
      </c>
      <c r="AC27" s="256">
        <v>191.19</v>
      </c>
      <c r="AD27" s="104" t="s">
        <v>171</v>
      </c>
      <c r="AE27" s="106">
        <v>46</v>
      </c>
      <c r="AF27" s="108">
        <v>1E-3</v>
      </c>
      <c r="AI27" s="83">
        <f t="shared" ca="1" si="15"/>
        <v>43569.833333333299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>rocked choke.choke clear</v>
      </c>
      <c r="AP27" s="81">
        <f t="shared" si="0"/>
        <v>30</v>
      </c>
      <c r="AQ27" s="81">
        <f t="shared" si="0"/>
        <v>56</v>
      </c>
      <c r="AR27" s="81">
        <f t="shared" si="1"/>
        <v>2965</v>
      </c>
      <c r="AS27" s="81" t="str">
        <f t="shared" si="8"/>
        <v/>
      </c>
      <c r="AT27" s="81" t="str">
        <f t="shared" si="9"/>
        <v/>
      </c>
      <c r="AU27" s="81">
        <f t="shared" si="2"/>
        <v>0.65625</v>
      </c>
      <c r="AV27" s="81">
        <f t="shared" si="3"/>
        <v>1.8</v>
      </c>
      <c r="AW27" s="81">
        <f t="shared" si="3"/>
        <v>106</v>
      </c>
      <c r="AX27" s="81">
        <f t="shared" si="3"/>
        <v>184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919</v>
      </c>
      <c r="BC27" s="81">
        <f t="shared" si="5"/>
        <v>184</v>
      </c>
      <c r="BD27" s="81">
        <f t="shared" si="10"/>
        <v>1E-3</v>
      </c>
      <c r="BE27" s="81">
        <f t="shared" si="11"/>
        <v>46</v>
      </c>
      <c r="BF27" s="84" t="str">
        <f t="shared" si="12"/>
        <v>Ticket No: 7832411 191.19 bbls sold</v>
      </c>
    </row>
    <row r="28" spans="2:58" x14ac:dyDescent="0.25">
      <c r="B28" s="47">
        <f t="shared" ca="1" si="14"/>
        <v>43569.874999999964</v>
      </c>
      <c r="C28" s="49"/>
      <c r="D28" s="256">
        <v>925</v>
      </c>
      <c r="E28" s="51">
        <v>42</v>
      </c>
      <c r="F28" s="256">
        <v>1.8</v>
      </c>
      <c r="G28" s="51">
        <v>107</v>
      </c>
      <c r="H28" s="52">
        <v>184</v>
      </c>
      <c r="I28" s="53"/>
      <c r="J28" s="160"/>
      <c r="K28" s="65"/>
      <c r="L28" s="49"/>
      <c r="M28" s="256"/>
      <c r="N28" s="52"/>
      <c r="O28" s="54">
        <v>2972</v>
      </c>
      <c r="P28" s="256">
        <v>46</v>
      </c>
      <c r="Q28" s="52">
        <v>57</v>
      </c>
      <c r="R28" s="23">
        <f t="shared" si="13"/>
        <v>837</v>
      </c>
      <c r="S28" s="24">
        <f t="shared" si="13"/>
        <v>1187</v>
      </c>
      <c r="T28" s="62"/>
      <c r="U28" s="62"/>
      <c r="V28" s="62"/>
      <c r="W28" s="114">
        <f t="shared" ca="1" si="6"/>
        <v>166050</v>
      </c>
      <c r="X28" s="115">
        <f ca="1">IFERROR(('Main Tab'!$D$10-W28)/'Main Tab'!$D$10,1)</f>
        <v>6.5075897482095399E-2</v>
      </c>
      <c r="Y28" s="110" t="s">
        <v>227</v>
      </c>
      <c r="Z28" s="65">
        <v>2</v>
      </c>
      <c r="AA28" s="49"/>
      <c r="AB28" s="49"/>
      <c r="AC28" s="256"/>
      <c r="AD28" s="104"/>
      <c r="AE28" s="106"/>
      <c r="AF28" s="108"/>
      <c r="AI28" s="83">
        <f t="shared" ca="1" si="15"/>
        <v>43569.874999999964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>rocked choke.choke clear</v>
      </c>
      <c r="AP28" s="81">
        <f t="shared" si="0"/>
        <v>46</v>
      </c>
      <c r="AQ28" s="81">
        <f t="shared" si="0"/>
        <v>57</v>
      </c>
      <c r="AR28" s="81">
        <f t="shared" si="1"/>
        <v>2972</v>
      </c>
      <c r="AS28" s="81" t="str">
        <f t="shared" si="8"/>
        <v/>
      </c>
      <c r="AT28" s="81" t="str">
        <f t="shared" si="9"/>
        <v/>
      </c>
      <c r="AU28" s="81">
        <f t="shared" si="2"/>
        <v>0.65625</v>
      </c>
      <c r="AV28" s="81">
        <f t="shared" si="3"/>
        <v>1.8</v>
      </c>
      <c r="AW28" s="81">
        <f t="shared" si="3"/>
        <v>107</v>
      </c>
      <c r="AX28" s="81">
        <f t="shared" si="3"/>
        <v>184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925</v>
      </c>
      <c r="BC28" s="81">
        <f t="shared" si="5"/>
        <v>184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43569.916666666628</v>
      </c>
      <c r="C29" s="49"/>
      <c r="D29" s="256">
        <v>923</v>
      </c>
      <c r="E29" s="51">
        <v>42</v>
      </c>
      <c r="F29" s="256">
        <v>1.8</v>
      </c>
      <c r="G29" s="51">
        <v>113</v>
      </c>
      <c r="H29" s="52">
        <v>183</v>
      </c>
      <c r="I29" s="53"/>
      <c r="J29" s="160"/>
      <c r="K29" s="65"/>
      <c r="L29" s="49"/>
      <c r="M29" s="256"/>
      <c r="N29" s="52"/>
      <c r="O29" s="54">
        <v>3060</v>
      </c>
      <c r="P29" s="256">
        <v>46</v>
      </c>
      <c r="Q29" s="52">
        <v>61</v>
      </c>
      <c r="R29" s="23">
        <f t="shared" si="13"/>
        <v>883</v>
      </c>
      <c r="S29" s="24">
        <f t="shared" si="13"/>
        <v>1248</v>
      </c>
      <c r="T29" s="62"/>
      <c r="U29" s="62"/>
      <c r="V29" s="62"/>
      <c r="W29" s="114">
        <f t="shared" ca="1" si="6"/>
        <v>165989</v>
      </c>
      <c r="X29" s="115">
        <f ca="1">IFERROR(('Main Tab'!$D$10-W29)/'Main Tab'!$D$10,1)</f>
        <v>6.5419350479708122E-2</v>
      </c>
      <c r="Y29" s="110" t="s">
        <v>228</v>
      </c>
      <c r="Z29" s="65">
        <v>2</v>
      </c>
      <c r="AA29" s="49"/>
      <c r="AB29" s="49"/>
      <c r="AC29" s="256"/>
      <c r="AD29" s="104"/>
      <c r="AE29" s="106"/>
      <c r="AF29" s="108"/>
      <c r="AI29" s="83">
        <f t="shared" ca="1" si="15"/>
        <v>43569.916666666628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>increase choke to 44/64</v>
      </c>
      <c r="AP29" s="81">
        <f t="shared" si="0"/>
        <v>46</v>
      </c>
      <c r="AQ29" s="81">
        <f t="shared" si="0"/>
        <v>61</v>
      </c>
      <c r="AR29" s="81">
        <f t="shared" si="1"/>
        <v>3060</v>
      </c>
      <c r="AS29" s="81" t="str">
        <f t="shared" si="8"/>
        <v/>
      </c>
      <c r="AT29" s="81" t="str">
        <f t="shared" si="9"/>
        <v/>
      </c>
      <c r="AU29" s="81">
        <f t="shared" si="2"/>
        <v>0.65625</v>
      </c>
      <c r="AV29" s="81">
        <f t="shared" si="3"/>
        <v>1.8</v>
      </c>
      <c r="AW29" s="81">
        <f t="shared" si="3"/>
        <v>113</v>
      </c>
      <c r="AX29" s="81">
        <f t="shared" si="3"/>
        <v>183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923</v>
      </c>
      <c r="BC29" s="81">
        <f t="shared" si="5"/>
        <v>183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43569.958333333292</v>
      </c>
      <c r="C30" s="49"/>
      <c r="D30" s="256">
        <v>938</v>
      </c>
      <c r="E30" s="51">
        <v>44</v>
      </c>
      <c r="F30" s="256">
        <v>1.8</v>
      </c>
      <c r="G30" s="51">
        <v>122</v>
      </c>
      <c r="H30" s="52">
        <v>184</v>
      </c>
      <c r="I30" s="53"/>
      <c r="J30" s="160"/>
      <c r="K30" s="65"/>
      <c r="L30" s="49"/>
      <c r="M30" s="256"/>
      <c r="N30" s="52"/>
      <c r="O30" s="54">
        <v>3214</v>
      </c>
      <c r="P30" s="256">
        <v>37</v>
      </c>
      <c r="Q30" s="52">
        <v>58</v>
      </c>
      <c r="R30" s="23">
        <f t="shared" si="13"/>
        <v>920</v>
      </c>
      <c r="S30" s="24">
        <f t="shared" si="13"/>
        <v>1306</v>
      </c>
      <c r="T30" s="62"/>
      <c r="U30" s="62"/>
      <c r="V30" s="62"/>
      <c r="W30" s="114">
        <f t="shared" ca="1" si="6"/>
        <v>165931</v>
      </c>
      <c r="X30" s="115">
        <f ca="1">IFERROR(('Main Tab'!$D$10-W30)/'Main Tab'!$D$10,1)</f>
        <v>6.5745912346290708E-2</v>
      </c>
      <c r="Y30" s="110"/>
      <c r="Z30" s="65">
        <v>3</v>
      </c>
      <c r="AA30" s="49"/>
      <c r="AB30" s="49"/>
      <c r="AC30" s="256"/>
      <c r="AD30" s="104"/>
      <c r="AE30" s="106"/>
      <c r="AF30" s="108"/>
      <c r="AI30" s="83">
        <f t="shared" ca="1" si="15"/>
        <v>43569.958333333292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37</v>
      </c>
      <c r="AQ30" s="81">
        <f t="shared" si="0"/>
        <v>58</v>
      </c>
      <c r="AR30" s="81">
        <f t="shared" si="1"/>
        <v>3214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1.8</v>
      </c>
      <c r="AW30" s="81">
        <f t="shared" si="3"/>
        <v>122</v>
      </c>
      <c r="AX30" s="81">
        <f t="shared" si="3"/>
        <v>184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938</v>
      </c>
      <c r="BC30" s="81">
        <f t="shared" si="5"/>
        <v>184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26.25" x14ac:dyDescent="0.25">
      <c r="B31" s="47">
        <f t="shared" ca="1" si="14"/>
        <v>43569.999999999956</v>
      </c>
      <c r="C31" s="49"/>
      <c r="D31" s="256">
        <v>948</v>
      </c>
      <c r="E31" s="51">
        <v>44</v>
      </c>
      <c r="F31" s="256">
        <v>1.8</v>
      </c>
      <c r="G31" s="51">
        <v>162</v>
      </c>
      <c r="H31" s="52">
        <v>188</v>
      </c>
      <c r="I31" s="53"/>
      <c r="J31" s="160"/>
      <c r="K31" s="65"/>
      <c r="L31" s="49"/>
      <c r="M31" s="256"/>
      <c r="N31" s="52"/>
      <c r="O31" s="54">
        <v>3648</v>
      </c>
      <c r="P31" s="256">
        <v>60</v>
      </c>
      <c r="Q31" s="52">
        <v>62</v>
      </c>
      <c r="R31" s="23">
        <f t="shared" si="13"/>
        <v>980</v>
      </c>
      <c r="S31" s="24">
        <f t="shared" si="13"/>
        <v>1368</v>
      </c>
      <c r="T31" s="62"/>
      <c r="U31" s="62"/>
      <c r="V31" s="62"/>
      <c r="W31" s="114">
        <f t="shared" ca="1" si="6"/>
        <v>165869</v>
      </c>
      <c r="X31" s="115">
        <f ca="1">IFERROR(('Main Tab'!$D$10-W31)/'Main Tab'!$D$10,1)</f>
        <v>6.6094995720913471E-2</v>
      </c>
      <c r="Y31" s="110" t="s">
        <v>229</v>
      </c>
      <c r="Z31" s="65">
        <v>3</v>
      </c>
      <c r="AA31" s="49">
        <v>7833230</v>
      </c>
      <c r="AB31" s="49" t="s">
        <v>170</v>
      </c>
      <c r="AC31" s="256">
        <v>193.26</v>
      </c>
      <c r="AD31" s="104" t="s">
        <v>171</v>
      </c>
      <c r="AE31" s="106">
        <v>46</v>
      </c>
      <c r="AF31" s="108">
        <v>3.0000000000000001E-3</v>
      </c>
      <c r="AI31" s="83">
        <f t="shared" ca="1" si="15"/>
        <v>43569.999999999956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>BPV on 3 phase set @ 188.Isolated salesline and set bpv on 3 phase to 210 on 8&amp;9.</v>
      </c>
      <c r="AP31" s="81">
        <f t="shared" si="0"/>
        <v>60</v>
      </c>
      <c r="AQ31" s="81">
        <f t="shared" si="0"/>
        <v>62</v>
      </c>
      <c r="AR31" s="81">
        <f t="shared" si="1"/>
        <v>3648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1.8</v>
      </c>
      <c r="AW31" s="81">
        <f t="shared" si="3"/>
        <v>162</v>
      </c>
      <c r="AX31" s="81">
        <f t="shared" si="3"/>
        <v>188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948</v>
      </c>
      <c r="BC31" s="81">
        <f t="shared" si="5"/>
        <v>188</v>
      </c>
      <c r="BD31" s="81">
        <f t="shared" si="10"/>
        <v>3.0000000000000001E-3</v>
      </c>
      <c r="BE31" s="81">
        <f t="shared" si="11"/>
        <v>46</v>
      </c>
      <c r="BF31" s="84" t="str">
        <f t="shared" si="12"/>
        <v>Ticket No: 7833230 193.26 bbls sold</v>
      </c>
    </row>
    <row r="32" spans="2:58" x14ac:dyDescent="0.25">
      <c r="B32" s="47">
        <f t="shared" ca="1" si="14"/>
        <v>43570.041666666621</v>
      </c>
      <c r="C32" s="49"/>
      <c r="D32" s="256">
        <v>957</v>
      </c>
      <c r="E32" s="51">
        <v>44</v>
      </c>
      <c r="F32" s="256">
        <v>1.8</v>
      </c>
      <c r="G32" s="51">
        <v>171</v>
      </c>
      <c r="H32" s="52">
        <v>189</v>
      </c>
      <c r="I32" s="53"/>
      <c r="J32" s="160"/>
      <c r="K32" s="65"/>
      <c r="L32" s="49"/>
      <c r="M32" s="256"/>
      <c r="N32" s="52"/>
      <c r="O32" s="54">
        <v>3731</v>
      </c>
      <c r="P32" s="256">
        <v>61</v>
      </c>
      <c r="Q32" s="52">
        <v>63</v>
      </c>
      <c r="R32" s="23">
        <f t="shared" ref="R32:S37" si="16">P32+R31</f>
        <v>1041</v>
      </c>
      <c r="S32" s="24">
        <f t="shared" si="16"/>
        <v>1431</v>
      </c>
      <c r="T32" s="62"/>
      <c r="U32" s="62"/>
      <c r="V32" s="62"/>
      <c r="W32" s="114">
        <f t="shared" ca="1" si="6"/>
        <v>165806</v>
      </c>
      <c r="X32" s="115">
        <f ca="1">IFERROR(('Main Tab'!$D$10-W32)/'Main Tab'!$D$10,1)</f>
        <v>6.6449709472546276E-2</v>
      </c>
      <c r="Y32" s="110"/>
      <c r="Z32" s="65">
        <v>3</v>
      </c>
      <c r="AA32" s="49"/>
      <c r="AB32" s="49"/>
      <c r="AC32" s="256"/>
      <c r="AD32" s="104"/>
      <c r="AE32" s="106"/>
      <c r="AF32" s="108"/>
      <c r="AI32" s="83">
        <f t="shared" ca="1" si="15"/>
        <v>43570.041666666621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61</v>
      </c>
      <c r="AQ32" s="81">
        <f t="shared" si="0"/>
        <v>63</v>
      </c>
      <c r="AR32" s="81">
        <f t="shared" si="1"/>
        <v>3731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1.8</v>
      </c>
      <c r="AW32" s="81">
        <f t="shared" si="3"/>
        <v>171</v>
      </c>
      <c r="AX32" s="81">
        <f t="shared" si="3"/>
        <v>189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957</v>
      </c>
      <c r="BC32" s="81">
        <f t="shared" si="5"/>
        <v>189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43570.083333333285</v>
      </c>
      <c r="C33" s="49"/>
      <c r="D33" s="256">
        <v>960</v>
      </c>
      <c r="E33" s="51">
        <v>44</v>
      </c>
      <c r="F33" s="256">
        <v>1.8</v>
      </c>
      <c r="G33" s="51">
        <v>174</v>
      </c>
      <c r="H33" s="52">
        <v>189</v>
      </c>
      <c r="I33" s="53"/>
      <c r="J33" s="160"/>
      <c r="K33" s="65"/>
      <c r="L33" s="49"/>
      <c r="M33" s="256"/>
      <c r="N33" s="52"/>
      <c r="O33" s="54">
        <v>3781</v>
      </c>
      <c r="P33" s="256">
        <v>67</v>
      </c>
      <c r="Q33" s="52">
        <v>60</v>
      </c>
      <c r="R33" s="23">
        <f t="shared" si="16"/>
        <v>1108</v>
      </c>
      <c r="S33" s="24">
        <f t="shared" si="16"/>
        <v>1491</v>
      </c>
      <c r="T33" s="62"/>
      <c r="U33" s="62"/>
      <c r="V33" s="62"/>
      <c r="W33" s="114">
        <f t="shared" ca="1" si="6"/>
        <v>165746</v>
      </c>
      <c r="X33" s="115">
        <f ca="1">IFERROR(('Main Tab'!$D$10-W33)/'Main Tab'!$D$10,1)</f>
        <v>6.6787532093148957E-2</v>
      </c>
      <c r="Y33" s="110"/>
      <c r="Z33" s="65">
        <v>4</v>
      </c>
      <c r="AA33" s="49"/>
      <c r="AB33" s="49"/>
      <c r="AC33" s="256"/>
      <c r="AD33" s="104"/>
      <c r="AE33" s="106"/>
      <c r="AF33" s="108"/>
      <c r="AI33" s="83">
        <f t="shared" ca="1" si="15"/>
        <v>43570.083333333285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67</v>
      </c>
      <c r="AQ33" s="81">
        <f t="shared" si="0"/>
        <v>60</v>
      </c>
      <c r="AR33" s="81">
        <f t="shared" si="1"/>
        <v>3781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1.8</v>
      </c>
      <c r="AW33" s="81">
        <f t="shared" si="3"/>
        <v>174</v>
      </c>
      <c r="AX33" s="81">
        <f t="shared" si="3"/>
        <v>189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960</v>
      </c>
      <c r="BC33" s="81">
        <f t="shared" si="5"/>
        <v>189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43570.124999999949</v>
      </c>
      <c r="C34" s="49"/>
      <c r="D34" s="256">
        <v>965</v>
      </c>
      <c r="E34" s="51">
        <v>44</v>
      </c>
      <c r="F34" s="256">
        <v>1.8</v>
      </c>
      <c r="G34" s="51">
        <v>173</v>
      </c>
      <c r="H34" s="52">
        <v>188</v>
      </c>
      <c r="I34" s="53"/>
      <c r="J34" s="160"/>
      <c r="K34" s="65"/>
      <c r="L34" s="49"/>
      <c r="M34" s="256"/>
      <c r="N34" s="52"/>
      <c r="O34" s="54">
        <v>3785</v>
      </c>
      <c r="P34" s="256">
        <v>61</v>
      </c>
      <c r="Q34" s="52">
        <v>57</v>
      </c>
      <c r="R34" s="23">
        <f t="shared" si="16"/>
        <v>1169</v>
      </c>
      <c r="S34" s="24">
        <f t="shared" si="16"/>
        <v>1548</v>
      </c>
      <c r="T34" s="62"/>
      <c r="U34" s="62"/>
      <c r="V34" s="62"/>
      <c r="W34" s="114">
        <f t="shared" ca="1" si="6"/>
        <v>165689</v>
      </c>
      <c r="X34" s="115">
        <f ca="1">IFERROR(('Main Tab'!$D$10-W34)/'Main Tab'!$D$10,1)</f>
        <v>6.7108463582721503E-2</v>
      </c>
      <c r="Y34" s="110" t="s">
        <v>230</v>
      </c>
      <c r="Z34" s="65">
        <v>5</v>
      </c>
      <c r="AA34" s="49">
        <v>780074</v>
      </c>
      <c r="AB34" s="49" t="s">
        <v>170</v>
      </c>
      <c r="AC34" s="256">
        <v>196.73</v>
      </c>
      <c r="AD34" s="104" t="s">
        <v>171</v>
      </c>
      <c r="AE34" s="106">
        <v>44</v>
      </c>
      <c r="AF34" s="108">
        <v>3.0000000000000001E-3</v>
      </c>
      <c r="AI34" s="83">
        <f t="shared" ca="1" si="15"/>
        <v>43570.124999999949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ACCUM=22057</v>
      </c>
      <c r="AP34" s="81">
        <f t="shared" si="0"/>
        <v>61</v>
      </c>
      <c r="AQ34" s="81">
        <f t="shared" si="0"/>
        <v>57</v>
      </c>
      <c r="AR34" s="81">
        <f t="shared" si="1"/>
        <v>3785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1.8</v>
      </c>
      <c r="AW34" s="81">
        <f t="shared" si="3"/>
        <v>173</v>
      </c>
      <c r="AX34" s="81">
        <f t="shared" si="3"/>
        <v>188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965</v>
      </c>
      <c r="BC34" s="81">
        <f t="shared" si="5"/>
        <v>188</v>
      </c>
      <c r="BD34" s="81">
        <f t="shared" si="10"/>
        <v>3.0000000000000001E-3</v>
      </c>
      <c r="BE34" s="81">
        <f t="shared" si="11"/>
        <v>44</v>
      </c>
      <c r="BF34" s="84" t="str">
        <f t="shared" si="12"/>
        <v>Ticket No: 780074 196.73 bbls sold</v>
      </c>
    </row>
    <row r="35" spans="2:58" x14ac:dyDescent="0.25">
      <c r="B35" s="47">
        <f t="shared" ca="1" si="14"/>
        <v>43570.166666666613</v>
      </c>
      <c r="C35" s="49"/>
      <c r="D35" s="256">
        <v>965</v>
      </c>
      <c r="E35" s="51">
        <v>44</v>
      </c>
      <c r="F35" s="256">
        <v>1.8</v>
      </c>
      <c r="G35" s="51">
        <v>171</v>
      </c>
      <c r="H35" s="52">
        <v>188</v>
      </c>
      <c r="I35" s="53"/>
      <c r="J35" s="160"/>
      <c r="K35" s="65"/>
      <c r="L35" s="49"/>
      <c r="M35" s="256"/>
      <c r="N35" s="52"/>
      <c r="O35" s="54">
        <v>3742</v>
      </c>
      <c r="P35" s="256">
        <v>76</v>
      </c>
      <c r="Q35" s="52">
        <v>59</v>
      </c>
      <c r="R35" s="23">
        <f t="shared" si="16"/>
        <v>1245</v>
      </c>
      <c r="S35" s="24">
        <f t="shared" si="16"/>
        <v>1607</v>
      </c>
      <c r="T35" s="62"/>
      <c r="U35" s="62"/>
      <c r="V35" s="62"/>
      <c r="W35" s="114">
        <f t="shared" ca="1" si="6"/>
        <v>165630</v>
      </c>
      <c r="X35" s="115">
        <f ca="1">IFERROR(('Main Tab'!$D$10-W35)/'Main Tab'!$D$10,1)</f>
        <v>6.744065582631413E-2</v>
      </c>
      <c r="Y35" s="110" t="s">
        <v>231</v>
      </c>
      <c r="Z35" s="65">
        <v>5</v>
      </c>
      <c r="AA35" s="49"/>
      <c r="AB35" s="49"/>
      <c r="AC35" s="256"/>
      <c r="AD35" s="104"/>
      <c r="AE35" s="106"/>
      <c r="AF35" s="108"/>
      <c r="AI35" s="83">
        <f t="shared" ca="1" si="15"/>
        <v>43570.166666666613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OT1=1-10</v>
      </c>
      <c r="AP35" s="81">
        <f t="shared" si="0"/>
        <v>76</v>
      </c>
      <c r="AQ35" s="81">
        <f t="shared" si="0"/>
        <v>59</v>
      </c>
      <c r="AR35" s="81">
        <f t="shared" si="1"/>
        <v>3742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1.8</v>
      </c>
      <c r="AW35" s="81">
        <f t="shared" si="3"/>
        <v>171</v>
      </c>
      <c r="AX35" s="81">
        <f t="shared" si="3"/>
        <v>188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965</v>
      </c>
      <c r="BC35" s="81">
        <f t="shared" si="5"/>
        <v>188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43570.208333333278</v>
      </c>
      <c r="C36" s="49"/>
      <c r="D36" s="256">
        <v>970</v>
      </c>
      <c r="E36" s="256">
        <v>44</v>
      </c>
      <c r="F36" s="256">
        <v>1.8</v>
      </c>
      <c r="G36" s="51">
        <v>184</v>
      </c>
      <c r="H36" s="52">
        <v>189</v>
      </c>
      <c r="I36" s="53"/>
      <c r="J36" s="160"/>
      <c r="K36" s="65"/>
      <c r="L36" s="49"/>
      <c r="M36" s="256"/>
      <c r="N36" s="52"/>
      <c r="O36" s="54">
        <v>3876</v>
      </c>
      <c r="P36" s="256">
        <v>73</v>
      </c>
      <c r="Q36" s="52">
        <v>58</v>
      </c>
      <c r="R36" s="23">
        <f t="shared" si="16"/>
        <v>1318</v>
      </c>
      <c r="S36" s="24">
        <f t="shared" si="16"/>
        <v>1665</v>
      </c>
      <c r="T36" s="62"/>
      <c r="U36" s="62"/>
      <c r="V36" s="62"/>
      <c r="W36" s="114">
        <f t="shared" ca="1" si="6"/>
        <v>165572</v>
      </c>
      <c r="X36" s="115">
        <f ca="1">IFERROR(('Main Tab'!$D$10-W36)/'Main Tab'!$D$10,1)</f>
        <v>6.7767217692896717E-2</v>
      </c>
      <c r="Y36" s="110" t="s">
        <v>232</v>
      </c>
      <c r="Z36" s="65">
        <v>5</v>
      </c>
      <c r="AA36" s="49"/>
      <c r="AB36" s="49"/>
      <c r="AC36" s="256"/>
      <c r="AD36" s="104"/>
      <c r="AE36" s="106"/>
      <c r="AF36" s="108"/>
      <c r="AI36" s="83">
        <f t="shared" ca="1" si="15"/>
        <v>43570.208333333278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OT2=10-8</v>
      </c>
      <c r="AP36" s="81">
        <f t="shared" si="0"/>
        <v>73</v>
      </c>
      <c r="AQ36" s="81">
        <f t="shared" si="0"/>
        <v>58</v>
      </c>
      <c r="AR36" s="81">
        <f t="shared" si="1"/>
        <v>3876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1.8</v>
      </c>
      <c r="AW36" s="81">
        <f t="shared" si="3"/>
        <v>184</v>
      </c>
      <c r="AX36" s="81">
        <f t="shared" si="3"/>
        <v>189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970</v>
      </c>
      <c r="BC36" s="81">
        <f t="shared" si="5"/>
        <v>189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43570.249999999942</v>
      </c>
      <c r="C37" s="55"/>
      <c r="D37" s="260">
        <v>972</v>
      </c>
      <c r="E37" s="57">
        <v>44</v>
      </c>
      <c r="F37" s="256">
        <v>1.8</v>
      </c>
      <c r="G37" s="57">
        <v>186</v>
      </c>
      <c r="H37" s="58">
        <v>189</v>
      </c>
      <c r="I37" s="59"/>
      <c r="J37" s="161"/>
      <c r="K37" s="66"/>
      <c r="L37" s="55"/>
      <c r="M37" s="260"/>
      <c r="N37" s="58"/>
      <c r="O37" s="60">
        <v>3946</v>
      </c>
      <c r="P37" s="260">
        <v>67</v>
      </c>
      <c r="Q37" s="58">
        <v>54</v>
      </c>
      <c r="R37" s="25">
        <f t="shared" si="16"/>
        <v>1385</v>
      </c>
      <c r="S37" s="26">
        <f t="shared" si="16"/>
        <v>1719</v>
      </c>
      <c r="T37" s="63"/>
      <c r="U37" s="63"/>
      <c r="V37" s="63"/>
      <c r="W37" s="116">
        <f t="shared" ca="1" si="6"/>
        <v>165518</v>
      </c>
      <c r="X37" s="117">
        <f ca="1">IFERROR(('Main Tab'!$D$10-W37)/'Main Tab'!$D$10,1)</f>
        <v>6.8071258051439126E-2</v>
      </c>
      <c r="Y37" s="111" t="s">
        <v>233</v>
      </c>
      <c r="Z37" s="65">
        <v>6</v>
      </c>
      <c r="AA37" s="55"/>
      <c r="AB37" s="55"/>
      <c r="AC37" s="260"/>
      <c r="AD37" s="105"/>
      <c r="AE37" s="107"/>
      <c r="AF37" s="109"/>
      <c r="AI37" s="85">
        <f t="shared" ca="1" si="15"/>
        <v>43570.249999999942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Pumped=2087</v>
      </c>
      <c r="AP37" s="86">
        <f t="shared" si="0"/>
        <v>67</v>
      </c>
      <c r="AQ37" s="86">
        <f t="shared" si="0"/>
        <v>54</v>
      </c>
      <c r="AR37" s="86">
        <f t="shared" si="1"/>
        <v>3946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1.8</v>
      </c>
      <c r="AW37" s="86">
        <f t="shared" si="3"/>
        <v>186</v>
      </c>
      <c r="AX37" s="86">
        <f t="shared" si="3"/>
        <v>189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972</v>
      </c>
      <c r="BC37" s="86">
        <f t="shared" si="5"/>
        <v>189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57" t="s">
        <v>7</v>
      </c>
      <c r="D40" s="257" t="s">
        <v>117</v>
      </c>
      <c r="E40" s="257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59"/>
      <c r="E41" s="259"/>
      <c r="F41" s="622"/>
      <c r="G41" s="622"/>
      <c r="H41" s="623"/>
    </row>
    <row r="42" spans="2:58" x14ac:dyDescent="0.25">
      <c r="B42" s="54"/>
      <c r="C42" s="147"/>
      <c r="D42" s="256"/>
      <c r="E42" s="256"/>
      <c r="F42" s="612"/>
      <c r="G42" s="612"/>
      <c r="H42" s="613"/>
    </row>
    <row r="43" spans="2:58" x14ac:dyDescent="0.25">
      <c r="B43" s="54"/>
      <c r="C43" s="147"/>
      <c r="D43" s="256"/>
      <c r="E43" s="256"/>
      <c r="F43" s="612"/>
      <c r="G43" s="612"/>
      <c r="H43" s="613"/>
    </row>
    <row r="44" spans="2:58" x14ac:dyDescent="0.25">
      <c r="B44" s="54"/>
      <c r="C44" s="147"/>
      <c r="D44" s="256"/>
      <c r="E44" s="256"/>
      <c r="F44" s="612"/>
      <c r="G44" s="612"/>
      <c r="H44" s="613"/>
    </row>
    <row r="45" spans="2:58" x14ac:dyDescent="0.25">
      <c r="B45" s="54"/>
      <c r="C45" s="147"/>
      <c r="D45" s="256"/>
      <c r="E45" s="256"/>
      <c r="F45" s="612"/>
      <c r="G45" s="612"/>
      <c r="H45" s="613"/>
    </row>
    <row r="46" spans="2:58" x14ac:dyDescent="0.25">
      <c r="B46" s="54"/>
      <c r="C46" s="147"/>
      <c r="D46" s="256"/>
      <c r="E46" s="256"/>
      <c r="F46" s="612"/>
      <c r="G46" s="612"/>
      <c r="H46" s="613"/>
    </row>
    <row r="47" spans="2:58" x14ac:dyDescent="0.25">
      <c r="B47" s="54"/>
      <c r="C47" s="147"/>
      <c r="D47" s="256"/>
      <c r="E47" s="256"/>
      <c r="F47" s="612"/>
      <c r="G47" s="612"/>
      <c r="H47" s="613"/>
    </row>
    <row r="48" spans="2:58" x14ac:dyDescent="0.25">
      <c r="B48" s="54"/>
      <c r="C48" s="147"/>
      <c r="D48" s="256"/>
      <c r="E48" s="256"/>
      <c r="F48" s="612"/>
      <c r="G48" s="612"/>
      <c r="H48" s="613"/>
    </row>
    <row r="49" spans="2:8" x14ac:dyDescent="0.25">
      <c r="B49" s="54"/>
      <c r="C49" s="147"/>
      <c r="D49" s="256"/>
      <c r="E49" s="256"/>
      <c r="F49" s="612"/>
      <c r="G49" s="612"/>
      <c r="H49" s="613"/>
    </row>
    <row r="50" spans="2:8" x14ac:dyDescent="0.25">
      <c r="B50" s="54"/>
      <c r="C50" s="147"/>
      <c r="D50" s="256"/>
      <c r="E50" s="256"/>
      <c r="F50" s="612"/>
      <c r="G50" s="612"/>
      <c r="H50" s="613"/>
    </row>
    <row r="51" spans="2:8" x14ac:dyDescent="0.25">
      <c r="B51" s="54"/>
      <c r="C51" s="147"/>
      <c r="D51" s="256"/>
      <c r="E51" s="256"/>
      <c r="F51" s="612"/>
      <c r="G51" s="612"/>
      <c r="H51" s="613"/>
    </row>
    <row r="52" spans="2:8" x14ac:dyDescent="0.25">
      <c r="B52" s="54"/>
      <c r="C52" s="147"/>
      <c r="D52" s="256"/>
      <c r="E52" s="256"/>
      <c r="F52" s="612"/>
      <c r="G52" s="612"/>
      <c r="H52" s="613"/>
    </row>
    <row r="53" spans="2:8" x14ac:dyDescent="0.25">
      <c r="B53" s="54"/>
      <c r="C53" s="147"/>
      <c r="D53" s="256"/>
      <c r="E53" s="256"/>
      <c r="F53" s="612"/>
      <c r="G53" s="612"/>
      <c r="H53" s="613"/>
    </row>
    <row r="54" spans="2:8" x14ac:dyDescent="0.25">
      <c r="B54" s="54"/>
      <c r="C54" s="147"/>
      <c r="D54" s="256"/>
      <c r="E54" s="256"/>
      <c r="F54" s="612"/>
      <c r="G54" s="612"/>
      <c r="H54" s="613"/>
    </row>
    <row r="55" spans="2:8" x14ac:dyDescent="0.25">
      <c r="B55" s="54"/>
      <c r="C55" s="147"/>
      <c r="D55" s="256"/>
      <c r="E55" s="256"/>
      <c r="F55" s="612"/>
      <c r="G55" s="612"/>
      <c r="H55" s="613"/>
    </row>
    <row r="56" spans="2:8" x14ac:dyDescent="0.25">
      <c r="B56" s="54"/>
      <c r="C56" s="147"/>
      <c r="D56" s="256"/>
      <c r="E56" s="256"/>
      <c r="F56" s="612"/>
      <c r="G56" s="612"/>
      <c r="H56" s="613"/>
    </row>
    <row r="57" spans="2:8" x14ac:dyDescent="0.25">
      <c r="B57" s="54"/>
      <c r="C57" s="147"/>
      <c r="D57" s="256"/>
      <c r="E57" s="256"/>
      <c r="F57" s="612"/>
      <c r="G57" s="612"/>
      <c r="H57" s="613"/>
    </row>
    <row r="58" spans="2:8" x14ac:dyDescent="0.25">
      <c r="B58" s="54"/>
      <c r="C58" s="147"/>
      <c r="D58" s="256"/>
      <c r="E58" s="256"/>
      <c r="F58" s="612"/>
      <c r="G58" s="612"/>
      <c r="H58" s="613"/>
    </row>
    <row r="59" spans="2:8" x14ac:dyDescent="0.25">
      <c r="B59" s="54"/>
      <c r="C59" s="147"/>
      <c r="D59" s="256"/>
      <c r="E59" s="256"/>
      <c r="F59" s="612"/>
      <c r="G59" s="612"/>
      <c r="H59" s="613"/>
    </row>
    <row r="60" spans="2:8" x14ac:dyDescent="0.25">
      <c r="B60" s="54"/>
      <c r="C60" s="147"/>
      <c r="D60" s="256"/>
      <c r="E60" s="256"/>
      <c r="F60" s="612"/>
      <c r="G60" s="612"/>
      <c r="H60" s="613"/>
    </row>
    <row r="61" spans="2:8" x14ac:dyDescent="0.25">
      <c r="B61" s="54"/>
      <c r="C61" s="147"/>
      <c r="D61" s="256"/>
      <c r="E61" s="256"/>
      <c r="F61" s="612"/>
      <c r="G61" s="612"/>
      <c r="H61" s="613"/>
    </row>
    <row r="62" spans="2:8" x14ac:dyDescent="0.25">
      <c r="B62" s="54"/>
      <c r="C62" s="147"/>
      <c r="D62" s="256"/>
      <c r="E62" s="256"/>
      <c r="F62" s="612"/>
      <c r="G62" s="612"/>
      <c r="H62" s="613"/>
    </row>
    <row r="63" spans="2:8" x14ac:dyDescent="0.25">
      <c r="B63" s="54"/>
      <c r="C63" s="147"/>
      <c r="D63" s="256"/>
      <c r="E63" s="256"/>
      <c r="F63" s="612"/>
      <c r="G63" s="612"/>
      <c r="H63" s="613"/>
    </row>
    <row r="64" spans="2:8" x14ac:dyDescent="0.25">
      <c r="B64" s="54"/>
      <c r="C64" s="147"/>
      <c r="D64" s="256"/>
      <c r="E64" s="256"/>
      <c r="F64" s="612"/>
      <c r="G64" s="612"/>
      <c r="H64" s="613"/>
    </row>
    <row r="65" spans="2:8" x14ac:dyDescent="0.25">
      <c r="B65" s="54"/>
      <c r="C65" s="147"/>
      <c r="D65" s="256"/>
      <c r="E65" s="256"/>
      <c r="F65" s="612"/>
      <c r="G65" s="612"/>
      <c r="H65" s="613"/>
    </row>
    <row r="66" spans="2:8" x14ac:dyDescent="0.25">
      <c r="B66" s="54"/>
      <c r="C66" s="147"/>
      <c r="D66" s="256"/>
      <c r="E66" s="256"/>
      <c r="F66" s="612"/>
      <c r="G66" s="612"/>
      <c r="H66" s="613"/>
    </row>
    <row r="67" spans="2:8" x14ac:dyDescent="0.25">
      <c r="B67" s="54"/>
      <c r="C67" s="147"/>
      <c r="D67" s="256"/>
      <c r="E67" s="256"/>
      <c r="F67" s="612"/>
      <c r="G67" s="612"/>
      <c r="H67" s="613"/>
    </row>
    <row r="68" spans="2:8" x14ac:dyDescent="0.25">
      <c r="B68" s="54"/>
      <c r="C68" s="147"/>
      <c r="D68" s="256"/>
      <c r="E68" s="256"/>
      <c r="F68" s="612"/>
      <c r="G68" s="612"/>
      <c r="H68" s="613"/>
    </row>
    <row r="69" spans="2:8" x14ac:dyDescent="0.25">
      <c r="B69" s="54"/>
      <c r="C69" s="147"/>
      <c r="D69" s="256"/>
      <c r="E69" s="256"/>
      <c r="F69" s="612"/>
      <c r="G69" s="612"/>
      <c r="H69" s="613"/>
    </row>
    <row r="70" spans="2:8" x14ac:dyDescent="0.25">
      <c r="B70" s="54"/>
      <c r="C70" s="147"/>
      <c r="D70" s="256"/>
      <c r="E70" s="256"/>
      <c r="F70" s="612"/>
      <c r="G70" s="612"/>
      <c r="H70" s="613"/>
    </row>
    <row r="71" spans="2:8" x14ac:dyDescent="0.25">
      <c r="B71" s="54"/>
      <c r="C71" s="147"/>
      <c r="D71" s="256"/>
      <c r="E71" s="256"/>
      <c r="F71" s="612"/>
      <c r="G71" s="612"/>
      <c r="H71" s="613"/>
    </row>
    <row r="72" spans="2:8" x14ac:dyDescent="0.25">
      <c r="B72" s="54"/>
      <c r="C72" s="147"/>
      <c r="D72" s="256"/>
      <c r="E72" s="256"/>
      <c r="F72" s="612"/>
      <c r="G72" s="612"/>
      <c r="H72" s="613"/>
    </row>
    <row r="73" spans="2:8" x14ac:dyDescent="0.25">
      <c r="B73" s="54"/>
      <c r="C73" s="147"/>
      <c r="D73" s="256"/>
      <c r="E73" s="256"/>
      <c r="F73" s="612"/>
      <c r="G73" s="612"/>
      <c r="H73" s="613"/>
    </row>
    <row r="74" spans="2:8" x14ac:dyDescent="0.25">
      <c r="B74" s="54"/>
      <c r="C74" s="147"/>
      <c r="D74" s="256"/>
      <c r="E74" s="256"/>
      <c r="F74" s="612"/>
      <c r="G74" s="612"/>
      <c r="H74" s="613"/>
    </row>
    <row r="75" spans="2:8" x14ac:dyDescent="0.25">
      <c r="B75" s="54"/>
      <c r="C75" s="147"/>
      <c r="D75" s="256"/>
      <c r="E75" s="256"/>
      <c r="F75" s="612"/>
      <c r="G75" s="612"/>
      <c r="H75" s="613"/>
    </row>
    <row r="76" spans="2:8" x14ac:dyDescent="0.25">
      <c r="B76" s="54"/>
      <c r="C76" s="147"/>
      <c r="D76" s="256"/>
      <c r="E76" s="256"/>
      <c r="F76" s="612"/>
      <c r="G76" s="612"/>
      <c r="H76" s="613"/>
    </row>
    <row r="77" spans="2:8" x14ac:dyDescent="0.25">
      <c r="B77" s="54"/>
      <c r="C77" s="147"/>
      <c r="D77" s="256"/>
      <c r="E77" s="256"/>
      <c r="F77" s="612"/>
      <c r="G77" s="612"/>
      <c r="H77" s="613"/>
    </row>
    <row r="78" spans="2:8" x14ac:dyDescent="0.25">
      <c r="B78" s="54"/>
      <c r="C78" s="147"/>
      <c r="D78" s="256"/>
      <c r="E78" s="256"/>
      <c r="F78" s="612"/>
      <c r="G78" s="612"/>
      <c r="H78" s="613"/>
    </row>
    <row r="79" spans="2:8" x14ac:dyDescent="0.25">
      <c r="B79" s="54"/>
      <c r="C79" s="147"/>
      <c r="D79" s="256"/>
      <c r="E79" s="256"/>
      <c r="F79" s="612"/>
      <c r="G79" s="612"/>
      <c r="H79" s="613"/>
    </row>
    <row r="80" spans="2:8" x14ac:dyDescent="0.25">
      <c r="B80" s="54"/>
      <c r="C80" s="147"/>
      <c r="D80" s="256"/>
      <c r="E80" s="256"/>
      <c r="F80" s="612"/>
      <c r="G80" s="612"/>
      <c r="H80" s="613"/>
    </row>
    <row r="81" spans="2:8" x14ac:dyDescent="0.25">
      <c r="B81" s="54"/>
      <c r="C81" s="147"/>
      <c r="D81" s="256"/>
      <c r="E81" s="256"/>
      <c r="F81" s="612"/>
      <c r="G81" s="612"/>
      <c r="H81" s="613"/>
    </row>
    <row r="82" spans="2:8" x14ac:dyDescent="0.25">
      <c r="B82" s="54"/>
      <c r="C82" s="147"/>
      <c r="D82" s="256"/>
      <c r="E82" s="256"/>
      <c r="F82" s="612"/>
      <c r="G82" s="612"/>
      <c r="H82" s="613"/>
    </row>
    <row r="83" spans="2:8" x14ac:dyDescent="0.25">
      <c r="B83" s="54"/>
      <c r="C83" s="147"/>
      <c r="D83" s="256"/>
      <c r="E83" s="256"/>
      <c r="F83" s="612"/>
      <c r="G83" s="612"/>
      <c r="H83" s="613"/>
    </row>
    <row r="84" spans="2:8" x14ac:dyDescent="0.25">
      <c r="B84" s="54"/>
      <c r="C84" s="147"/>
      <c r="D84" s="256"/>
      <c r="E84" s="256"/>
      <c r="F84" s="612"/>
      <c r="G84" s="612"/>
      <c r="H84" s="613"/>
    </row>
    <row r="85" spans="2:8" x14ac:dyDescent="0.25">
      <c r="B85" s="54"/>
      <c r="C85" s="147"/>
      <c r="D85" s="256"/>
      <c r="E85" s="256"/>
      <c r="F85" s="612"/>
      <c r="G85" s="612"/>
      <c r="H85" s="613"/>
    </row>
    <row r="86" spans="2:8" x14ac:dyDescent="0.25">
      <c r="B86" s="54"/>
      <c r="C86" s="147"/>
      <c r="D86" s="256"/>
      <c r="E86" s="256"/>
      <c r="F86" s="612"/>
      <c r="G86" s="612"/>
      <c r="H86" s="613"/>
    </row>
    <row r="87" spans="2:8" x14ac:dyDescent="0.25">
      <c r="B87" s="54"/>
      <c r="C87" s="147"/>
      <c r="D87" s="256"/>
      <c r="E87" s="256"/>
      <c r="F87" s="612"/>
      <c r="G87" s="612"/>
      <c r="H87" s="613"/>
    </row>
    <row r="88" spans="2:8" x14ac:dyDescent="0.25">
      <c r="B88" s="54"/>
      <c r="C88" s="147"/>
      <c r="D88" s="256"/>
      <c r="E88" s="256"/>
      <c r="F88" s="612"/>
      <c r="G88" s="612"/>
      <c r="H88" s="613"/>
    </row>
    <row r="89" spans="2:8" x14ac:dyDescent="0.25">
      <c r="B89" s="54"/>
      <c r="C89" s="147"/>
      <c r="D89" s="256"/>
      <c r="E89" s="256"/>
      <c r="F89" s="612"/>
      <c r="G89" s="612"/>
      <c r="H89" s="613"/>
    </row>
    <row r="90" spans="2:8" x14ac:dyDescent="0.25">
      <c r="B90" s="54"/>
      <c r="C90" s="147"/>
      <c r="D90" s="256"/>
      <c r="E90" s="256"/>
      <c r="F90" s="612"/>
      <c r="G90" s="612"/>
      <c r="H90" s="613"/>
    </row>
    <row r="91" spans="2:8" x14ac:dyDescent="0.25">
      <c r="B91" s="54"/>
      <c r="C91" s="147"/>
      <c r="D91" s="256"/>
      <c r="E91" s="256"/>
      <c r="F91" s="612"/>
      <c r="G91" s="612"/>
      <c r="H91" s="613"/>
    </row>
    <row r="92" spans="2:8" x14ac:dyDescent="0.25">
      <c r="B92" s="54"/>
      <c r="C92" s="147"/>
      <c r="D92" s="256"/>
      <c r="E92" s="256"/>
      <c r="F92" s="612"/>
      <c r="G92" s="612"/>
      <c r="H92" s="613"/>
    </row>
    <row r="93" spans="2:8" x14ac:dyDescent="0.25">
      <c r="B93" s="54"/>
      <c r="C93" s="147"/>
      <c r="D93" s="256"/>
      <c r="E93" s="256"/>
      <c r="F93" s="612"/>
      <c r="G93" s="612"/>
      <c r="H93" s="613"/>
    </row>
    <row r="94" spans="2:8" x14ac:dyDescent="0.25">
      <c r="B94" s="54"/>
      <c r="C94" s="147"/>
      <c r="D94" s="256"/>
      <c r="E94" s="256"/>
      <c r="F94" s="612"/>
      <c r="G94" s="612"/>
      <c r="H94" s="613"/>
    </row>
    <row r="95" spans="2:8" x14ac:dyDescent="0.25">
      <c r="B95" s="54"/>
      <c r="C95" s="147"/>
      <c r="D95" s="256"/>
      <c r="E95" s="256"/>
      <c r="F95" s="612"/>
      <c r="G95" s="612"/>
      <c r="H95" s="613"/>
    </row>
    <row r="96" spans="2:8" x14ac:dyDescent="0.25">
      <c r="B96" s="54"/>
      <c r="C96" s="147"/>
      <c r="D96" s="256"/>
      <c r="E96" s="256"/>
      <c r="F96" s="612"/>
      <c r="G96" s="612"/>
      <c r="H96" s="613"/>
    </row>
    <row r="97" spans="2:8" x14ac:dyDescent="0.25">
      <c r="B97" s="54"/>
      <c r="C97" s="147"/>
      <c r="D97" s="256"/>
      <c r="E97" s="256"/>
      <c r="F97" s="612"/>
      <c r="G97" s="612"/>
      <c r="H97" s="613"/>
    </row>
    <row r="98" spans="2:8" x14ac:dyDescent="0.25">
      <c r="B98" s="54"/>
      <c r="C98" s="147"/>
      <c r="D98" s="256"/>
      <c r="E98" s="256"/>
      <c r="F98" s="612"/>
      <c r="G98" s="612"/>
      <c r="H98" s="613"/>
    </row>
    <row r="99" spans="2:8" x14ac:dyDescent="0.25">
      <c r="B99" s="54"/>
      <c r="C99" s="147"/>
      <c r="D99" s="256"/>
      <c r="E99" s="256"/>
      <c r="F99" s="612"/>
      <c r="G99" s="612"/>
      <c r="H99" s="613"/>
    </row>
    <row r="100" spans="2:8" ht="15.75" thickBot="1" x14ac:dyDescent="0.3">
      <c r="B100" s="60"/>
      <c r="C100" s="148"/>
      <c r="D100" s="260"/>
      <c r="E100" s="260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E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2">
    <tabColor theme="1"/>
    <pageSetUpPr fitToPage="1"/>
  </sheetPr>
  <dimension ref="B1:BF101"/>
  <sheetViews>
    <sheetView showGridLines="0" zoomScaleNormal="100" zoomScaleSheetLayoutView="50" workbookViewId="0">
      <selection activeCell="AE16" sqref="AE1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567" t="str">
        <f ca="1">"Oil Sales for "&amp;TEXT(L5,"MM-DD-YY")</f>
        <v>Oil Sales for 04-13-19</v>
      </c>
      <c r="O5" s="568"/>
      <c r="P5" s="96">
        <f>SUM(AC14:AC37)</f>
        <v>2024.9899999999998</v>
      </c>
      <c r="Q5" s="10"/>
      <c r="R5" s="610" t="str">
        <f ca="1">"Flare Total For "&amp;TEXT(L5,"MM-DD-YY")</f>
        <v>Flare Total For 04-13-19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1740</v>
      </c>
      <c r="M6" s="10"/>
      <c r="N6" s="571" t="str">
        <f ca="1">"Gas Sales for "&amp;TEXT(L5,"MM-DD-YY")</f>
        <v>Gas Sales for 04-13-19</v>
      </c>
      <c r="O6" s="572"/>
      <c r="P6" s="132">
        <v>3520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2618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9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51" t="s">
        <v>3</v>
      </c>
      <c r="F11" s="251" t="s">
        <v>31</v>
      </c>
      <c r="G11" s="251" t="s">
        <v>32</v>
      </c>
      <c r="H11" s="25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1" t="s">
        <v>40</v>
      </c>
      <c r="N11" s="252" t="s">
        <v>42</v>
      </c>
      <c r="O11" s="38" t="s">
        <v>2</v>
      </c>
      <c r="P11" s="251" t="s">
        <v>6</v>
      </c>
      <c r="Q11" s="25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1" t="s">
        <v>6</v>
      </c>
      <c r="AD11" s="251" t="s">
        <v>102</v>
      </c>
      <c r="AE11" s="251" t="s">
        <v>50</v>
      </c>
      <c r="AF11" s="25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50">
        <v>938</v>
      </c>
      <c r="E14" s="51">
        <v>40</v>
      </c>
      <c r="F14" s="250">
        <v>1.5</v>
      </c>
      <c r="G14" s="51">
        <v>346</v>
      </c>
      <c r="H14" s="52">
        <v>176</v>
      </c>
      <c r="I14" s="53"/>
      <c r="J14" s="160"/>
      <c r="K14" s="65"/>
      <c r="L14" s="49"/>
      <c r="M14" s="250"/>
      <c r="N14" s="52"/>
      <c r="O14" s="54">
        <v>3091</v>
      </c>
      <c r="P14" s="250">
        <v>45</v>
      </c>
      <c r="Q14" s="52">
        <v>27</v>
      </c>
      <c r="R14" s="21">
        <f>P14</f>
        <v>45</v>
      </c>
      <c r="S14" s="22">
        <f>Q14</f>
        <v>27</v>
      </c>
      <c r="T14" s="61"/>
      <c r="U14" s="61"/>
      <c r="V14" s="61"/>
      <c r="W14" s="112">
        <f ca="1">INDEX('Daily Totals'!$1:$1048576,MATCH(L5,'Daily Totals'!B:B)-1,17)</f>
        <v>169745</v>
      </c>
      <c r="X14" s="113">
        <f ca="1">IFERROR(('Main Tab'!$D$10-W14)/'Main Tab'!$D$10,1)</f>
        <v>4.4271654429980628E-2</v>
      </c>
      <c r="Y14" s="186"/>
      <c r="Z14" s="64">
        <v>2</v>
      </c>
      <c r="AA14" s="49">
        <v>775732</v>
      </c>
      <c r="AB14" s="49" t="s">
        <v>170</v>
      </c>
      <c r="AC14" s="250">
        <v>190.34</v>
      </c>
      <c r="AD14" s="104" t="s">
        <v>172</v>
      </c>
      <c r="AE14" s="106">
        <v>45</v>
      </c>
      <c r="AF14" s="108">
        <v>1E-3</v>
      </c>
      <c r="AI14" s="83">
        <f ca="1">$L$5+B14</f>
        <v>43568.291666666664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45</v>
      </c>
      <c r="AQ14" s="81">
        <f t="shared" si="0"/>
        <v>27</v>
      </c>
      <c r="AR14" s="81">
        <f t="shared" ref="AR14:AR37" si="1">IF(O14="","",O14)</f>
        <v>3091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0.625</v>
      </c>
      <c r="AV14" s="81">
        <f t="shared" ref="AV14:AZ37" si="3">IF(F14="","",F14)</f>
        <v>1.5</v>
      </c>
      <c r="AW14" s="81">
        <f t="shared" si="3"/>
        <v>346</v>
      </c>
      <c r="AX14" s="81">
        <f t="shared" si="3"/>
        <v>176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938</v>
      </c>
      <c r="BC14" s="81">
        <f t="shared" ref="BC14:BC37" si="5">IF(H14="","",H14)</f>
        <v>176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775732 190.34 bbls sold</v>
      </c>
    </row>
    <row r="15" spans="2:58" x14ac:dyDescent="0.25">
      <c r="B15" s="47">
        <f ca="1">+B14+$L$5+TIME(1,0,0)</f>
        <v>43568.333333333328</v>
      </c>
      <c r="C15" s="49"/>
      <c r="D15" s="250">
        <v>940</v>
      </c>
      <c r="E15" s="51">
        <v>42</v>
      </c>
      <c r="F15" s="250">
        <v>1.5</v>
      </c>
      <c r="G15" s="51">
        <v>354</v>
      </c>
      <c r="H15" s="52">
        <v>177</v>
      </c>
      <c r="I15" s="53"/>
      <c r="J15" s="160"/>
      <c r="K15" s="65"/>
      <c r="L15" s="49"/>
      <c r="M15" s="250"/>
      <c r="N15" s="52"/>
      <c r="O15" s="54">
        <v>3102</v>
      </c>
      <c r="P15" s="250">
        <v>69</v>
      </c>
      <c r="Q15" s="52">
        <v>79</v>
      </c>
      <c r="R15" s="23">
        <f>P15+R14</f>
        <v>114</v>
      </c>
      <c r="S15" s="24">
        <f>Q15+S14</f>
        <v>106</v>
      </c>
      <c r="T15" s="62"/>
      <c r="U15" s="62"/>
      <c r="V15" s="62"/>
      <c r="W15" s="114">
        <f t="shared" ref="W15:W37" ca="1" si="6">W14-Q15</f>
        <v>169666</v>
      </c>
      <c r="X15" s="115">
        <f ca="1">IFERROR(('Main Tab'!$D$10-W15)/'Main Tab'!$D$10,1)</f>
        <v>4.4716454213774154E-2</v>
      </c>
      <c r="Y15" s="110" t="s">
        <v>213</v>
      </c>
      <c r="Z15" s="65">
        <v>2.5</v>
      </c>
      <c r="AA15" s="49">
        <v>6921196</v>
      </c>
      <c r="AB15" s="49" t="s">
        <v>156</v>
      </c>
      <c r="AC15" s="250">
        <v>181.11</v>
      </c>
      <c r="AD15" s="104" t="s">
        <v>172</v>
      </c>
      <c r="AE15" s="106">
        <v>45.2</v>
      </c>
      <c r="AF15" s="108">
        <v>1E-3</v>
      </c>
      <c r="AI15" s="83">
        <f ca="1">B15</f>
        <v>43568.333333333328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bumped choke to a 42</v>
      </c>
      <c r="AP15" s="81">
        <f t="shared" si="0"/>
        <v>69</v>
      </c>
      <c r="AQ15" s="81">
        <f t="shared" si="0"/>
        <v>79</v>
      </c>
      <c r="AR15" s="81">
        <f t="shared" si="1"/>
        <v>3102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0.65625</v>
      </c>
      <c r="AV15" s="81">
        <f t="shared" si="3"/>
        <v>1.5</v>
      </c>
      <c r="AW15" s="81">
        <f t="shared" si="3"/>
        <v>354</v>
      </c>
      <c r="AX15" s="81">
        <f t="shared" si="3"/>
        <v>177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940</v>
      </c>
      <c r="BC15" s="81">
        <f t="shared" si="5"/>
        <v>177</v>
      </c>
      <c r="BD15" s="81">
        <f t="shared" ref="BD15:BD37" si="10">IF(AF15="","",AF15)</f>
        <v>1E-3</v>
      </c>
      <c r="BE15" s="81">
        <f t="shared" ref="BE15:BE37" si="11">IF(AE15="","",AE15)</f>
        <v>45.2</v>
      </c>
      <c r="BF15" s="84" t="str">
        <f t="shared" ref="BF15:BF37" si="12">IF(AA15&amp;AC15="","","Ticket No: "&amp;AA15&amp;" " &amp;AC15 &amp; " bbls sold")</f>
        <v>Ticket No: 6921196 181.11 bbls sold</v>
      </c>
    </row>
    <row r="16" spans="2:58" x14ac:dyDescent="0.25">
      <c r="B16" s="47">
        <f ca="1">+B15+TIME(1,0,0)</f>
        <v>43568.374999999993</v>
      </c>
      <c r="C16" s="49"/>
      <c r="D16" s="250">
        <v>941</v>
      </c>
      <c r="E16" s="51">
        <v>42</v>
      </c>
      <c r="F16" s="250">
        <v>1.5</v>
      </c>
      <c r="G16" s="51">
        <v>371</v>
      </c>
      <c r="H16" s="52">
        <v>175</v>
      </c>
      <c r="I16" s="53"/>
      <c r="J16" s="160"/>
      <c r="K16" s="65"/>
      <c r="L16" s="49"/>
      <c r="M16" s="250"/>
      <c r="N16" s="52"/>
      <c r="O16" s="54">
        <v>3211</v>
      </c>
      <c r="P16" s="250">
        <v>75</v>
      </c>
      <c r="Q16" s="52">
        <v>134</v>
      </c>
      <c r="R16" s="23">
        <f t="shared" ref="R16:S31" si="13">P16+R15</f>
        <v>189</v>
      </c>
      <c r="S16" s="24">
        <f t="shared" si="13"/>
        <v>240</v>
      </c>
      <c r="T16" s="62"/>
      <c r="U16" s="62"/>
      <c r="V16" s="62"/>
      <c r="W16" s="114">
        <f t="shared" ca="1" si="6"/>
        <v>169532</v>
      </c>
      <c r="X16" s="115">
        <f ca="1">IFERROR(('Main Tab'!$D$10-W16)/'Main Tab'!$D$10,1)</f>
        <v>4.547092473312013E-2</v>
      </c>
      <c r="Y16" s="110" t="s">
        <v>214</v>
      </c>
      <c r="Z16" s="65">
        <v>3</v>
      </c>
      <c r="AA16" s="49">
        <v>6921198</v>
      </c>
      <c r="AB16" s="49" t="s">
        <v>156</v>
      </c>
      <c r="AC16" s="250">
        <v>177.57</v>
      </c>
      <c r="AD16" s="104" t="s">
        <v>171</v>
      </c>
      <c r="AE16" s="106">
        <v>45.5</v>
      </c>
      <c r="AF16" s="108">
        <v>1E-3</v>
      </c>
      <c r="AI16" s="83">
        <f ca="1">B16</f>
        <v>43568.374999999993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Diff. is running high</v>
      </c>
      <c r="AP16" s="81">
        <f t="shared" si="0"/>
        <v>75</v>
      </c>
      <c r="AQ16" s="81">
        <f t="shared" si="0"/>
        <v>134</v>
      </c>
      <c r="AR16" s="81">
        <f t="shared" si="1"/>
        <v>3211</v>
      </c>
      <c r="AS16" s="81" t="str">
        <f t="shared" si="8"/>
        <v/>
      </c>
      <c r="AT16" s="81" t="str">
        <f t="shared" si="9"/>
        <v/>
      </c>
      <c r="AU16" s="81">
        <f t="shared" si="2"/>
        <v>0.65625</v>
      </c>
      <c r="AV16" s="81">
        <f t="shared" si="3"/>
        <v>1.5</v>
      </c>
      <c r="AW16" s="81">
        <f t="shared" si="3"/>
        <v>371</v>
      </c>
      <c r="AX16" s="81">
        <f t="shared" si="3"/>
        <v>175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941</v>
      </c>
      <c r="BC16" s="81">
        <f t="shared" si="5"/>
        <v>175</v>
      </c>
      <c r="BD16" s="81">
        <f t="shared" si="10"/>
        <v>1E-3</v>
      </c>
      <c r="BE16" s="81">
        <f t="shared" si="11"/>
        <v>45.5</v>
      </c>
      <c r="BF16" s="84" t="str">
        <f t="shared" si="12"/>
        <v>Ticket No: 6921198 177.57 bbls sold</v>
      </c>
    </row>
    <row r="17" spans="2:58" x14ac:dyDescent="0.25">
      <c r="B17" s="47">
        <f t="shared" ref="B17:B37" ca="1" si="14">+B16+TIME(1,0,0)</f>
        <v>43568.416666666657</v>
      </c>
      <c r="C17" s="49"/>
      <c r="D17" s="250">
        <v>940</v>
      </c>
      <c r="E17" s="51">
        <v>42</v>
      </c>
      <c r="F17" s="250">
        <v>1.5</v>
      </c>
      <c r="G17" s="51">
        <v>386</v>
      </c>
      <c r="H17" s="52">
        <v>176</v>
      </c>
      <c r="I17" s="53"/>
      <c r="J17" s="160"/>
      <c r="K17" s="65"/>
      <c r="L17" s="49"/>
      <c r="M17" s="250"/>
      <c r="N17" s="52"/>
      <c r="O17" s="54">
        <v>3286</v>
      </c>
      <c r="P17" s="250">
        <v>79</v>
      </c>
      <c r="Q17" s="52">
        <v>121</v>
      </c>
      <c r="R17" s="23">
        <f t="shared" si="13"/>
        <v>268</v>
      </c>
      <c r="S17" s="24">
        <f>Q17+S16</f>
        <v>361</v>
      </c>
      <c r="T17" s="62"/>
      <c r="U17" s="172"/>
      <c r="V17" s="62"/>
      <c r="W17" s="114">
        <f t="shared" ca="1" si="6"/>
        <v>169411</v>
      </c>
      <c r="X17" s="115">
        <f ca="1">IFERROR(('Main Tab'!$D$10-W17)/'Main Tab'!$D$10,1)</f>
        <v>4.6152200351335528E-2</v>
      </c>
      <c r="Y17" s="110"/>
      <c r="Z17" s="65">
        <v>3</v>
      </c>
      <c r="AA17" s="49">
        <v>7800901</v>
      </c>
      <c r="AB17" s="49" t="s">
        <v>170</v>
      </c>
      <c r="AC17" s="250">
        <v>186.34</v>
      </c>
      <c r="AD17" s="104" t="s">
        <v>171</v>
      </c>
      <c r="AE17" s="106">
        <v>45.4</v>
      </c>
      <c r="AF17" s="108">
        <v>1E-3</v>
      </c>
      <c r="AI17" s="83">
        <f t="shared" ref="AI17:AI37" ca="1" si="15">B17</f>
        <v>43568.416666666657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79</v>
      </c>
      <c r="AQ17" s="81">
        <f t="shared" si="0"/>
        <v>121</v>
      </c>
      <c r="AR17" s="81">
        <f t="shared" si="1"/>
        <v>3286</v>
      </c>
      <c r="AS17" s="81" t="str">
        <f t="shared" si="8"/>
        <v/>
      </c>
      <c r="AT17" s="81" t="str">
        <f t="shared" si="9"/>
        <v/>
      </c>
      <c r="AU17" s="81">
        <f t="shared" si="2"/>
        <v>0.65625</v>
      </c>
      <c r="AV17" s="81">
        <f t="shared" si="3"/>
        <v>1.5</v>
      </c>
      <c r="AW17" s="81">
        <f t="shared" si="3"/>
        <v>386</v>
      </c>
      <c r="AX17" s="81">
        <f t="shared" si="3"/>
        <v>176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940</v>
      </c>
      <c r="BC17" s="81">
        <f t="shared" si="5"/>
        <v>176</v>
      </c>
      <c r="BD17" s="81">
        <f t="shared" si="10"/>
        <v>1E-3</v>
      </c>
      <c r="BE17" s="81">
        <f t="shared" si="11"/>
        <v>45.4</v>
      </c>
      <c r="BF17" s="84" t="str">
        <f t="shared" si="12"/>
        <v>Ticket No: 7800901 186.34 bbls sold</v>
      </c>
    </row>
    <row r="18" spans="2:58" x14ac:dyDescent="0.25">
      <c r="B18" s="47">
        <f t="shared" ca="1" si="14"/>
        <v>43568.458333333321</v>
      </c>
      <c r="C18" s="49"/>
      <c r="D18" s="250">
        <v>940</v>
      </c>
      <c r="E18" s="51">
        <v>42</v>
      </c>
      <c r="F18" s="250">
        <v>1.5</v>
      </c>
      <c r="G18" s="51">
        <v>390</v>
      </c>
      <c r="H18" s="52">
        <v>177</v>
      </c>
      <c r="I18" s="53"/>
      <c r="J18" s="160"/>
      <c r="K18" s="65"/>
      <c r="L18" s="49"/>
      <c r="M18" s="250"/>
      <c r="N18" s="52"/>
      <c r="O18" s="54">
        <v>3381</v>
      </c>
      <c r="P18" s="250">
        <v>79</v>
      </c>
      <c r="Q18" s="52">
        <v>122</v>
      </c>
      <c r="R18" s="23">
        <f t="shared" si="13"/>
        <v>347</v>
      </c>
      <c r="S18" s="24">
        <f t="shared" si="13"/>
        <v>483</v>
      </c>
      <c r="T18" s="62"/>
      <c r="U18" s="62"/>
      <c r="V18" s="62"/>
      <c r="W18" s="114">
        <f t="shared" ca="1" si="6"/>
        <v>169289</v>
      </c>
      <c r="X18" s="115">
        <f ca="1">IFERROR(('Main Tab'!$D$10-W18)/'Main Tab'!$D$10,1)</f>
        <v>4.6839106346560966E-2</v>
      </c>
      <c r="Y18" s="110"/>
      <c r="Z18" s="65">
        <v>2.5</v>
      </c>
      <c r="AA18" s="49">
        <v>7797301</v>
      </c>
      <c r="AB18" s="49" t="s">
        <v>170</v>
      </c>
      <c r="AC18" s="250">
        <v>180.1</v>
      </c>
      <c r="AD18" s="104" t="s">
        <v>171</v>
      </c>
      <c r="AE18" s="106">
        <v>45.8</v>
      </c>
      <c r="AF18" s="108">
        <v>1E-3</v>
      </c>
      <c r="AI18" s="83">
        <f t="shared" ca="1" si="15"/>
        <v>43568.458333333321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79</v>
      </c>
      <c r="AQ18" s="81">
        <f t="shared" si="0"/>
        <v>122</v>
      </c>
      <c r="AR18" s="81">
        <f t="shared" si="1"/>
        <v>3381</v>
      </c>
      <c r="AS18" s="81" t="str">
        <f t="shared" si="8"/>
        <v/>
      </c>
      <c r="AT18" s="81" t="str">
        <f t="shared" si="9"/>
        <v/>
      </c>
      <c r="AU18" s="81">
        <f t="shared" si="2"/>
        <v>0.65625</v>
      </c>
      <c r="AV18" s="81">
        <f t="shared" si="3"/>
        <v>1.5</v>
      </c>
      <c r="AW18" s="81">
        <f t="shared" si="3"/>
        <v>390</v>
      </c>
      <c r="AX18" s="81">
        <f t="shared" si="3"/>
        <v>177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940</v>
      </c>
      <c r="BC18" s="81">
        <f t="shared" si="5"/>
        <v>177</v>
      </c>
      <c r="BD18" s="81">
        <f t="shared" si="10"/>
        <v>1E-3</v>
      </c>
      <c r="BE18" s="81">
        <f t="shared" si="11"/>
        <v>45.8</v>
      </c>
      <c r="BF18" s="84" t="str">
        <f t="shared" si="12"/>
        <v>Ticket No: 7797301 180.1 bbls sold</v>
      </c>
    </row>
    <row r="19" spans="2:58" x14ac:dyDescent="0.25">
      <c r="B19" s="47">
        <f t="shared" ca="1" si="14"/>
        <v>43568.499999999985</v>
      </c>
      <c r="C19" s="49"/>
      <c r="D19" s="250">
        <v>940</v>
      </c>
      <c r="E19" s="51">
        <v>42</v>
      </c>
      <c r="F19" s="250">
        <v>1.5</v>
      </c>
      <c r="G19" s="51">
        <v>407</v>
      </c>
      <c r="H19" s="52">
        <v>178</v>
      </c>
      <c r="I19" s="53"/>
      <c r="J19" s="160"/>
      <c r="K19" s="65"/>
      <c r="L19" s="49"/>
      <c r="M19" s="250"/>
      <c r="N19" s="52"/>
      <c r="O19" s="54">
        <v>3416</v>
      </c>
      <c r="P19" s="250">
        <v>81</v>
      </c>
      <c r="Q19" s="52">
        <v>128</v>
      </c>
      <c r="R19" s="23">
        <f t="shared" si="13"/>
        <v>428</v>
      </c>
      <c r="S19" s="24">
        <f t="shared" si="13"/>
        <v>611</v>
      </c>
      <c r="T19" s="62"/>
      <c r="U19" s="62"/>
      <c r="V19" s="62"/>
      <c r="W19" s="114">
        <f t="shared" ca="1" si="6"/>
        <v>169161</v>
      </c>
      <c r="X19" s="115">
        <f ca="1">IFERROR(('Main Tab'!$D$10-W19)/'Main Tab'!$D$10,1)</f>
        <v>4.7559794603846677E-2</v>
      </c>
      <c r="Y19" s="110" t="s">
        <v>214</v>
      </c>
      <c r="Z19" s="65">
        <v>3</v>
      </c>
      <c r="AA19" s="49">
        <v>6925249</v>
      </c>
      <c r="AB19" s="49" t="s">
        <v>156</v>
      </c>
      <c r="AC19" s="250">
        <v>183.19</v>
      </c>
      <c r="AD19" s="104" t="s">
        <v>172</v>
      </c>
      <c r="AE19" s="106">
        <v>45</v>
      </c>
      <c r="AF19" s="108">
        <v>1E-3</v>
      </c>
      <c r="AI19" s="83">
        <f t="shared" ca="1" si="15"/>
        <v>43568.499999999985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>Diff. is running high</v>
      </c>
      <c r="AP19" s="81">
        <f t="shared" si="0"/>
        <v>81</v>
      </c>
      <c r="AQ19" s="81">
        <f t="shared" si="0"/>
        <v>128</v>
      </c>
      <c r="AR19" s="81">
        <f t="shared" si="1"/>
        <v>3416</v>
      </c>
      <c r="AS19" s="81" t="str">
        <f t="shared" si="8"/>
        <v/>
      </c>
      <c r="AT19" s="81" t="str">
        <f t="shared" si="9"/>
        <v/>
      </c>
      <c r="AU19" s="81">
        <f t="shared" si="2"/>
        <v>0.65625</v>
      </c>
      <c r="AV19" s="81">
        <f t="shared" si="3"/>
        <v>1.5</v>
      </c>
      <c r="AW19" s="81">
        <f t="shared" si="3"/>
        <v>407</v>
      </c>
      <c r="AX19" s="81">
        <f t="shared" si="3"/>
        <v>178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940</v>
      </c>
      <c r="BC19" s="81">
        <f t="shared" si="5"/>
        <v>178</v>
      </c>
      <c r="BD19" s="81">
        <f t="shared" si="10"/>
        <v>1E-3</v>
      </c>
      <c r="BE19" s="81">
        <f t="shared" si="11"/>
        <v>45</v>
      </c>
      <c r="BF19" s="84" t="str">
        <f t="shared" si="12"/>
        <v>Ticket No: 6925249 183.19 bbls sold</v>
      </c>
    </row>
    <row r="20" spans="2:58" x14ac:dyDescent="0.25">
      <c r="B20" s="47">
        <f t="shared" ca="1" si="14"/>
        <v>43568.54166666665</v>
      </c>
      <c r="C20" s="49"/>
      <c r="D20" s="250">
        <v>939</v>
      </c>
      <c r="E20" s="51">
        <v>42</v>
      </c>
      <c r="F20" s="250">
        <v>1.5</v>
      </c>
      <c r="G20" s="51">
        <v>402</v>
      </c>
      <c r="H20" s="52">
        <v>177</v>
      </c>
      <c r="I20" s="53"/>
      <c r="J20" s="160"/>
      <c r="K20" s="65"/>
      <c r="L20" s="49"/>
      <c r="M20" s="250"/>
      <c r="N20" s="52"/>
      <c r="O20" s="54">
        <v>3222</v>
      </c>
      <c r="P20" s="250">
        <v>78</v>
      </c>
      <c r="Q20" s="52">
        <v>113</v>
      </c>
      <c r="R20" s="23">
        <f t="shared" si="13"/>
        <v>506</v>
      </c>
      <c r="S20" s="24">
        <f t="shared" si="13"/>
        <v>724</v>
      </c>
      <c r="T20" s="62"/>
      <c r="U20" s="62"/>
      <c r="V20" s="62"/>
      <c r="W20" s="114">
        <f t="shared" ca="1" si="6"/>
        <v>169048</v>
      </c>
      <c r="X20" s="115">
        <f ca="1">IFERROR(('Main Tab'!$D$10-W20)/'Main Tab'!$D$10,1)</f>
        <v>4.8196027205981713E-2</v>
      </c>
      <c r="Y20" s="110"/>
      <c r="Z20" s="65">
        <v>4</v>
      </c>
      <c r="AA20" s="49"/>
      <c r="AB20" s="49"/>
      <c r="AC20" s="250"/>
      <c r="AD20" s="104"/>
      <c r="AE20" s="106"/>
      <c r="AF20" s="108"/>
      <c r="AI20" s="83">
        <f t="shared" ca="1" si="15"/>
        <v>43568.54166666665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78</v>
      </c>
      <c r="AQ20" s="81">
        <f t="shared" si="0"/>
        <v>113</v>
      </c>
      <c r="AR20" s="81">
        <f t="shared" si="1"/>
        <v>3222</v>
      </c>
      <c r="AS20" s="81" t="str">
        <f t="shared" si="8"/>
        <v/>
      </c>
      <c r="AT20" s="81" t="str">
        <f t="shared" si="9"/>
        <v/>
      </c>
      <c r="AU20" s="81">
        <f t="shared" si="2"/>
        <v>0.65625</v>
      </c>
      <c r="AV20" s="81">
        <f t="shared" si="3"/>
        <v>1.5</v>
      </c>
      <c r="AW20" s="81">
        <f t="shared" si="3"/>
        <v>402</v>
      </c>
      <c r="AX20" s="81">
        <f t="shared" si="3"/>
        <v>177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939</v>
      </c>
      <c r="BC20" s="81">
        <f t="shared" si="5"/>
        <v>177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43568.583333333314</v>
      </c>
      <c r="C21" s="49"/>
      <c r="D21" s="250">
        <v>939</v>
      </c>
      <c r="E21" s="51">
        <v>42</v>
      </c>
      <c r="F21" s="250">
        <v>1.5</v>
      </c>
      <c r="G21" s="51">
        <v>405</v>
      </c>
      <c r="H21" s="52">
        <v>179</v>
      </c>
      <c r="I21" s="53"/>
      <c r="J21" s="160"/>
      <c r="K21" s="65"/>
      <c r="L21" s="49"/>
      <c r="M21" s="250"/>
      <c r="N21" s="52"/>
      <c r="O21" s="54">
        <v>3412</v>
      </c>
      <c r="P21" s="250">
        <v>77</v>
      </c>
      <c r="Q21" s="52">
        <v>114</v>
      </c>
      <c r="R21" s="23">
        <f t="shared" si="13"/>
        <v>583</v>
      </c>
      <c r="S21" s="24">
        <f t="shared" si="13"/>
        <v>838</v>
      </c>
      <c r="T21" s="62"/>
      <c r="U21" s="62"/>
      <c r="V21" s="62"/>
      <c r="W21" s="114">
        <f t="shared" ca="1" si="6"/>
        <v>168934</v>
      </c>
      <c r="X21" s="115">
        <f ca="1">IFERROR(('Main Tab'!$D$10-W21)/'Main Tab'!$D$10,1)</f>
        <v>4.8837890185126798E-2</v>
      </c>
      <c r="Y21" s="110"/>
      <c r="Z21" s="65">
        <v>5</v>
      </c>
      <c r="AA21" s="49"/>
      <c r="AB21" s="49"/>
      <c r="AC21" s="250"/>
      <c r="AD21" s="104"/>
      <c r="AE21" s="106"/>
      <c r="AF21" s="108"/>
      <c r="AI21" s="83">
        <f t="shared" ca="1" si="15"/>
        <v>43568.583333333314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77</v>
      </c>
      <c r="AQ21" s="81">
        <f t="shared" si="0"/>
        <v>114</v>
      </c>
      <c r="AR21" s="81">
        <f t="shared" si="1"/>
        <v>3412</v>
      </c>
      <c r="AS21" s="81" t="str">
        <f t="shared" si="8"/>
        <v/>
      </c>
      <c r="AT21" s="81" t="str">
        <f t="shared" si="9"/>
        <v/>
      </c>
      <c r="AU21" s="81">
        <f t="shared" si="2"/>
        <v>0.65625</v>
      </c>
      <c r="AV21" s="81">
        <f t="shared" si="3"/>
        <v>1.5</v>
      </c>
      <c r="AW21" s="81">
        <f t="shared" si="3"/>
        <v>405</v>
      </c>
      <c r="AX21" s="81">
        <f t="shared" si="3"/>
        <v>179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939</v>
      </c>
      <c r="BC21" s="81">
        <f t="shared" si="5"/>
        <v>179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43568.624999999978</v>
      </c>
      <c r="C22" s="49"/>
      <c r="D22" s="250">
        <v>939</v>
      </c>
      <c r="E22" s="51">
        <v>42</v>
      </c>
      <c r="F22" s="250">
        <v>1.5</v>
      </c>
      <c r="G22" s="51">
        <v>407</v>
      </c>
      <c r="H22" s="52">
        <v>178</v>
      </c>
      <c r="I22" s="53"/>
      <c r="J22" s="160"/>
      <c r="K22" s="65"/>
      <c r="L22" s="49"/>
      <c r="M22" s="250"/>
      <c r="N22" s="52"/>
      <c r="O22" s="54">
        <v>3431</v>
      </c>
      <c r="P22" s="250">
        <v>78</v>
      </c>
      <c r="Q22" s="52">
        <v>113</v>
      </c>
      <c r="R22" s="23">
        <f t="shared" si="13"/>
        <v>661</v>
      </c>
      <c r="S22" s="24">
        <f t="shared" si="13"/>
        <v>951</v>
      </c>
      <c r="T22" s="62"/>
      <c r="U22" s="62"/>
      <c r="V22" s="62"/>
      <c r="W22" s="114">
        <f t="shared" ca="1" si="6"/>
        <v>168821</v>
      </c>
      <c r="X22" s="115">
        <f ca="1">IFERROR(('Main Tab'!$D$10-W22)/'Main Tab'!$D$10,1)</f>
        <v>4.9474122787261834E-2</v>
      </c>
      <c r="Y22" s="110"/>
      <c r="Z22" s="65">
        <v>5</v>
      </c>
      <c r="AA22" s="49"/>
      <c r="AB22" s="49"/>
      <c r="AC22" s="250"/>
      <c r="AD22" s="104"/>
      <c r="AE22" s="106"/>
      <c r="AF22" s="108"/>
      <c r="AI22" s="83">
        <f t="shared" ca="1" si="15"/>
        <v>43568.624999999978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78</v>
      </c>
      <c r="AQ22" s="81">
        <f t="shared" si="0"/>
        <v>113</v>
      </c>
      <c r="AR22" s="81">
        <f t="shared" si="1"/>
        <v>3431</v>
      </c>
      <c r="AS22" s="81" t="str">
        <f t="shared" si="8"/>
        <v/>
      </c>
      <c r="AT22" s="81" t="str">
        <f t="shared" si="9"/>
        <v/>
      </c>
      <c r="AU22" s="81">
        <f t="shared" si="2"/>
        <v>0.65625</v>
      </c>
      <c r="AV22" s="81">
        <f t="shared" si="3"/>
        <v>1.5</v>
      </c>
      <c r="AW22" s="81">
        <f t="shared" si="3"/>
        <v>407</v>
      </c>
      <c r="AX22" s="81">
        <f t="shared" si="3"/>
        <v>178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939</v>
      </c>
      <c r="BC22" s="81">
        <f t="shared" si="5"/>
        <v>178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43568.666666666642</v>
      </c>
      <c r="C23" s="49"/>
      <c r="D23" s="250">
        <v>939</v>
      </c>
      <c r="E23" s="51">
        <v>42</v>
      </c>
      <c r="F23" s="250">
        <v>1.5</v>
      </c>
      <c r="G23" s="51">
        <v>413</v>
      </c>
      <c r="H23" s="52">
        <v>178</v>
      </c>
      <c r="I23" s="53"/>
      <c r="J23" s="160"/>
      <c r="K23" s="65"/>
      <c r="L23" s="49"/>
      <c r="M23" s="250"/>
      <c r="N23" s="52"/>
      <c r="O23" s="54">
        <v>3465</v>
      </c>
      <c r="P23" s="250">
        <v>79</v>
      </c>
      <c r="Q23" s="52">
        <v>129</v>
      </c>
      <c r="R23" s="23">
        <f t="shared" si="13"/>
        <v>740</v>
      </c>
      <c r="S23" s="24">
        <f t="shared" si="13"/>
        <v>1080</v>
      </c>
      <c r="T23" s="62"/>
      <c r="U23" s="62"/>
      <c r="V23" s="62"/>
      <c r="W23" s="114">
        <f t="shared" ca="1" si="6"/>
        <v>168692</v>
      </c>
      <c r="X23" s="115">
        <f ca="1">IFERROR(('Main Tab'!$D$10-W23)/'Main Tab'!$D$10,1)</f>
        <v>5.0200441421557586E-2</v>
      </c>
      <c r="Y23" s="110"/>
      <c r="Z23" s="65">
        <v>4</v>
      </c>
      <c r="AA23" s="49"/>
      <c r="AB23" s="49"/>
      <c r="AC23" s="250"/>
      <c r="AD23" s="104"/>
      <c r="AE23" s="106"/>
      <c r="AF23" s="108"/>
      <c r="AI23" s="83">
        <f t="shared" ca="1" si="15"/>
        <v>43568.666666666642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79</v>
      </c>
      <c r="AQ23" s="81">
        <f t="shared" si="0"/>
        <v>129</v>
      </c>
      <c r="AR23" s="81">
        <f t="shared" si="1"/>
        <v>3465</v>
      </c>
      <c r="AS23" s="81" t="str">
        <f t="shared" si="8"/>
        <v/>
      </c>
      <c r="AT23" s="81" t="str">
        <f t="shared" si="9"/>
        <v/>
      </c>
      <c r="AU23" s="81">
        <f t="shared" si="2"/>
        <v>0.65625</v>
      </c>
      <c r="AV23" s="81">
        <f t="shared" si="3"/>
        <v>1.5</v>
      </c>
      <c r="AW23" s="81">
        <f t="shared" si="3"/>
        <v>413</v>
      </c>
      <c r="AX23" s="81">
        <f t="shared" si="3"/>
        <v>178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939</v>
      </c>
      <c r="BC23" s="81">
        <f t="shared" si="5"/>
        <v>178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43568.708333333307</v>
      </c>
      <c r="C24" s="49"/>
      <c r="D24" s="250">
        <v>937</v>
      </c>
      <c r="E24" s="51">
        <v>42</v>
      </c>
      <c r="F24" s="250">
        <v>1.5</v>
      </c>
      <c r="G24" s="51">
        <v>410</v>
      </c>
      <c r="H24" s="52">
        <v>179</v>
      </c>
      <c r="I24" s="53"/>
      <c r="J24" s="160"/>
      <c r="K24" s="65"/>
      <c r="L24" s="49"/>
      <c r="M24" s="250"/>
      <c r="N24" s="52"/>
      <c r="O24" s="54">
        <v>3423</v>
      </c>
      <c r="P24" s="250">
        <v>75</v>
      </c>
      <c r="Q24" s="52">
        <v>107</v>
      </c>
      <c r="R24" s="23">
        <f t="shared" si="13"/>
        <v>815</v>
      </c>
      <c r="S24" s="24">
        <f t="shared" si="13"/>
        <v>1187</v>
      </c>
      <c r="T24" s="62"/>
      <c r="U24" s="62"/>
      <c r="V24" s="62"/>
      <c r="W24" s="114">
        <f t="shared" ca="1" si="6"/>
        <v>168585</v>
      </c>
      <c r="X24" s="115">
        <f ca="1">IFERROR(('Main Tab'!$D$10-W24)/'Main Tab'!$D$10,1)</f>
        <v>5.0802891761632357E-2</v>
      </c>
      <c r="Y24" s="110"/>
      <c r="Z24" s="65">
        <v>4</v>
      </c>
      <c r="AA24" s="49"/>
      <c r="AB24" s="49"/>
      <c r="AC24" s="250"/>
      <c r="AD24" s="104"/>
      <c r="AE24" s="106"/>
      <c r="AF24" s="108"/>
      <c r="AI24" s="83">
        <f t="shared" ca="1" si="15"/>
        <v>43568.708333333307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75</v>
      </c>
      <c r="AQ24" s="81">
        <f t="shared" si="0"/>
        <v>107</v>
      </c>
      <c r="AR24" s="81">
        <f t="shared" si="1"/>
        <v>3423</v>
      </c>
      <c r="AS24" s="81" t="str">
        <f t="shared" si="8"/>
        <v/>
      </c>
      <c r="AT24" s="81" t="str">
        <f t="shared" si="9"/>
        <v/>
      </c>
      <c r="AU24" s="81">
        <f t="shared" si="2"/>
        <v>0.65625</v>
      </c>
      <c r="AV24" s="81">
        <f t="shared" si="3"/>
        <v>1.5</v>
      </c>
      <c r="AW24" s="81">
        <f t="shared" si="3"/>
        <v>410</v>
      </c>
      <c r="AX24" s="81">
        <f t="shared" si="3"/>
        <v>179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937</v>
      </c>
      <c r="BC24" s="81">
        <f t="shared" si="5"/>
        <v>179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26.25" x14ac:dyDescent="0.25">
      <c r="B25" s="47">
        <f t="shared" ca="1" si="14"/>
        <v>43568.749999999971</v>
      </c>
      <c r="C25" s="49"/>
      <c r="D25" s="250">
        <v>939</v>
      </c>
      <c r="E25" s="51">
        <v>42</v>
      </c>
      <c r="F25" s="250">
        <v>1.5</v>
      </c>
      <c r="G25" s="51">
        <v>160</v>
      </c>
      <c r="H25" s="52">
        <v>170</v>
      </c>
      <c r="I25" s="53"/>
      <c r="J25" s="160"/>
      <c r="K25" s="65"/>
      <c r="L25" s="49"/>
      <c r="M25" s="250"/>
      <c r="N25" s="52"/>
      <c r="O25" s="54">
        <v>3135</v>
      </c>
      <c r="P25" s="250">
        <v>77</v>
      </c>
      <c r="Q25" s="52">
        <v>110</v>
      </c>
      <c r="R25" s="23">
        <f t="shared" si="13"/>
        <v>892</v>
      </c>
      <c r="S25" s="24">
        <f t="shared" si="13"/>
        <v>1297</v>
      </c>
      <c r="T25" s="62"/>
      <c r="U25" s="62"/>
      <c r="V25" s="62"/>
      <c r="W25" s="114">
        <f t="shared" ca="1" si="6"/>
        <v>168475</v>
      </c>
      <c r="X25" s="115">
        <f ca="1">IFERROR(('Main Tab'!$D$10-W25)/'Main Tab'!$D$10,1)</f>
        <v>5.1422233232737265E-2</v>
      </c>
      <c r="Y25" s="110" t="s">
        <v>217</v>
      </c>
      <c r="Z25" s="65">
        <v>4</v>
      </c>
      <c r="AA25" s="49">
        <v>7800811</v>
      </c>
      <c r="AB25" s="49" t="s">
        <v>170</v>
      </c>
      <c r="AC25" s="250">
        <v>190.46</v>
      </c>
      <c r="AD25" s="104" t="s">
        <v>220</v>
      </c>
      <c r="AE25" s="106">
        <v>45</v>
      </c>
      <c r="AF25" s="108">
        <v>1E-3</v>
      </c>
      <c r="AI25" s="83">
        <f t="shared" ca="1" si="15"/>
        <v>43568.749999999971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>vru down on low comp oil.reset and put online.</v>
      </c>
      <c r="AP25" s="81">
        <f t="shared" si="0"/>
        <v>77</v>
      </c>
      <c r="AQ25" s="81">
        <f t="shared" si="0"/>
        <v>110</v>
      </c>
      <c r="AR25" s="81">
        <f t="shared" si="1"/>
        <v>3135</v>
      </c>
      <c r="AS25" s="81" t="str">
        <f t="shared" si="8"/>
        <v/>
      </c>
      <c r="AT25" s="81" t="str">
        <f t="shared" si="9"/>
        <v/>
      </c>
      <c r="AU25" s="81">
        <f t="shared" si="2"/>
        <v>0.65625</v>
      </c>
      <c r="AV25" s="81">
        <f t="shared" si="3"/>
        <v>1.5</v>
      </c>
      <c r="AW25" s="81">
        <f t="shared" si="3"/>
        <v>160</v>
      </c>
      <c r="AX25" s="81">
        <f t="shared" si="3"/>
        <v>170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939</v>
      </c>
      <c r="BC25" s="81">
        <f t="shared" si="5"/>
        <v>170</v>
      </c>
      <c r="BD25" s="81">
        <f t="shared" si="10"/>
        <v>1E-3</v>
      </c>
      <c r="BE25" s="81">
        <f t="shared" si="11"/>
        <v>45</v>
      </c>
      <c r="BF25" s="84" t="str">
        <f t="shared" si="12"/>
        <v>Ticket No: 7800811 190.46 bbls sold</v>
      </c>
    </row>
    <row r="26" spans="2:58" x14ac:dyDescent="0.25">
      <c r="B26" s="47">
        <f t="shared" ca="1" si="14"/>
        <v>43568.791666666635</v>
      </c>
      <c r="C26" s="49"/>
      <c r="D26" s="250">
        <v>937</v>
      </c>
      <c r="E26" s="51">
        <v>42</v>
      </c>
      <c r="F26" s="250">
        <v>1.8</v>
      </c>
      <c r="G26" s="51">
        <v>163</v>
      </c>
      <c r="H26" s="52">
        <v>170</v>
      </c>
      <c r="I26" s="53"/>
      <c r="J26" s="160"/>
      <c r="K26" s="65"/>
      <c r="L26" s="49"/>
      <c r="M26" s="250"/>
      <c r="N26" s="52"/>
      <c r="O26" s="54">
        <v>3560</v>
      </c>
      <c r="P26" s="250">
        <v>78</v>
      </c>
      <c r="Q26" s="52">
        <v>113</v>
      </c>
      <c r="R26" s="23">
        <f t="shared" si="13"/>
        <v>970</v>
      </c>
      <c r="S26" s="24">
        <f t="shared" si="13"/>
        <v>1410</v>
      </c>
      <c r="T26" s="62"/>
      <c r="U26" s="62"/>
      <c r="V26" s="62"/>
      <c r="W26" s="114">
        <f t="shared" ca="1" si="6"/>
        <v>168362</v>
      </c>
      <c r="X26" s="115">
        <f ca="1">IFERROR(('Main Tab'!$D$10-W26)/'Main Tab'!$D$10,1)</f>
        <v>5.2058465834872301E-2</v>
      </c>
      <c r="Y26" s="110" t="s">
        <v>225</v>
      </c>
      <c r="Z26" s="65">
        <v>6</v>
      </c>
      <c r="AA26" s="49" t="s">
        <v>215</v>
      </c>
      <c r="AB26" s="49" t="s">
        <v>156</v>
      </c>
      <c r="AC26" s="250">
        <v>146.09</v>
      </c>
      <c r="AD26" s="104" t="s">
        <v>171</v>
      </c>
      <c r="AE26" s="106">
        <v>45</v>
      </c>
      <c r="AF26" s="108">
        <v>1E-3</v>
      </c>
      <c r="AI26" s="83">
        <f t="shared" ca="1" si="15"/>
        <v>43568.791666666635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>changed plate in sales line to a 1.875</v>
      </c>
      <c r="AP26" s="81">
        <f t="shared" si="0"/>
        <v>78</v>
      </c>
      <c r="AQ26" s="81">
        <f t="shared" si="0"/>
        <v>113</v>
      </c>
      <c r="AR26" s="81">
        <f t="shared" si="1"/>
        <v>3560</v>
      </c>
      <c r="AS26" s="81" t="str">
        <f t="shared" si="8"/>
        <v/>
      </c>
      <c r="AT26" s="81" t="str">
        <f t="shared" si="9"/>
        <v/>
      </c>
      <c r="AU26" s="81">
        <f t="shared" si="2"/>
        <v>0.65625</v>
      </c>
      <c r="AV26" s="81">
        <f t="shared" si="3"/>
        <v>1.8</v>
      </c>
      <c r="AW26" s="81">
        <f t="shared" si="3"/>
        <v>163</v>
      </c>
      <c r="AX26" s="81">
        <f t="shared" si="3"/>
        <v>170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937</v>
      </c>
      <c r="BC26" s="81">
        <f t="shared" si="5"/>
        <v>170</v>
      </c>
      <c r="BD26" s="81">
        <f t="shared" si="10"/>
        <v>1E-3</v>
      </c>
      <c r="BE26" s="81">
        <f t="shared" si="11"/>
        <v>45</v>
      </c>
      <c r="BF26" s="84" t="str">
        <f t="shared" si="12"/>
        <v>Ticket No: 6924241A 146.09 bbls sold</v>
      </c>
    </row>
    <row r="27" spans="2:58" ht="26.25" x14ac:dyDescent="0.25">
      <c r="B27" s="47">
        <f t="shared" ca="1" si="14"/>
        <v>43568.833333333299</v>
      </c>
      <c r="C27" s="49"/>
      <c r="D27" s="250">
        <v>944</v>
      </c>
      <c r="E27" s="51">
        <v>42</v>
      </c>
      <c r="F27" s="250">
        <v>1.8</v>
      </c>
      <c r="G27" s="51">
        <v>166</v>
      </c>
      <c r="H27" s="52">
        <v>175</v>
      </c>
      <c r="I27" s="53"/>
      <c r="J27" s="160"/>
      <c r="K27" s="65"/>
      <c r="L27" s="49"/>
      <c r="M27" s="250"/>
      <c r="N27" s="52"/>
      <c r="O27" s="54">
        <v>3575</v>
      </c>
      <c r="P27" s="250">
        <v>80</v>
      </c>
      <c r="Q27" s="52">
        <v>113</v>
      </c>
      <c r="R27" s="23">
        <f t="shared" si="13"/>
        <v>1050</v>
      </c>
      <c r="S27" s="24">
        <f t="shared" si="13"/>
        <v>1523</v>
      </c>
      <c r="T27" s="62"/>
      <c r="U27" s="62"/>
      <c r="V27" s="62"/>
      <c r="W27" s="114">
        <f t="shared" ca="1" si="6"/>
        <v>168249</v>
      </c>
      <c r="X27" s="115">
        <f ca="1">IFERROR(('Main Tab'!$D$10-W27)/'Main Tab'!$D$10,1)</f>
        <v>5.2694698437007345E-2</v>
      </c>
      <c r="Y27" s="110" t="s">
        <v>218</v>
      </c>
      <c r="Z27" s="65">
        <v>6</v>
      </c>
      <c r="AA27" s="49" t="s">
        <v>216</v>
      </c>
      <c r="AB27" s="49" t="s">
        <v>156</v>
      </c>
      <c r="AC27" s="250">
        <v>37.299999999999997</v>
      </c>
      <c r="AD27" s="104" t="s">
        <v>171</v>
      </c>
      <c r="AE27" s="106">
        <v>45</v>
      </c>
      <c r="AF27" s="108">
        <v>1E-3</v>
      </c>
      <c r="AI27" s="83">
        <f t="shared" ca="1" si="15"/>
        <v>43568.833333333299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>vru down on low oil.dumping sand seperator every 30 minutes.</v>
      </c>
      <c r="AP27" s="81">
        <f t="shared" si="0"/>
        <v>80</v>
      </c>
      <c r="AQ27" s="81">
        <f t="shared" si="0"/>
        <v>113</v>
      </c>
      <c r="AR27" s="81">
        <f t="shared" si="1"/>
        <v>3575</v>
      </c>
      <c r="AS27" s="81" t="str">
        <f t="shared" si="8"/>
        <v/>
      </c>
      <c r="AT27" s="81" t="str">
        <f t="shared" si="9"/>
        <v/>
      </c>
      <c r="AU27" s="81">
        <f t="shared" si="2"/>
        <v>0.65625</v>
      </c>
      <c r="AV27" s="81">
        <f t="shared" si="3"/>
        <v>1.8</v>
      </c>
      <c r="AW27" s="81">
        <f t="shared" si="3"/>
        <v>166</v>
      </c>
      <c r="AX27" s="81">
        <f t="shared" si="3"/>
        <v>175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944</v>
      </c>
      <c r="BC27" s="81">
        <f t="shared" si="5"/>
        <v>175</v>
      </c>
      <c r="BD27" s="81">
        <f t="shared" si="10"/>
        <v>1E-3</v>
      </c>
      <c r="BE27" s="81">
        <f t="shared" si="11"/>
        <v>45</v>
      </c>
      <c r="BF27" s="84" t="str">
        <f t="shared" si="12"/>
        <v>Ticket No: 6924241B 37.3 bbls sold</v>
      </c>
    </row>
    <row r="28" spans="2:58" x14ac:dyDescent="0.25">
      <c r="B28" s="47">
        <f t="shared" ca="1" si="14"/>
        <v>43568.874999999964</v>
      </c>
      <c r="C28" s="49"/>
      <c r="D28" s="250">
        <v>938</v>
      </c>
      <c r="E28" s="51">
        <v>42</v>
      </c>
      <c r="F28" s="250">
        <v>1.8</v>
      </c>
      <c r="G28" s="51">
        <v>164</v>
      </c>
      <c r="H28" s="52">
        <v>175</v>
      </c>
      <c r="I28" s="53"/>
      <c r="J28" s="160"/>
      <c r="K28" s="65"/>
      <c r="L28" s="49"/>
      <c r="M28" s="250"/>
      <c r="N28" s="52"/>
      <c r="O28" s="54">
        <v>3558</v>
      </c>
      <c r="P28" s="250">
        <v>58</v>
      </c>
      <c r="Q28" s="52">
        <v>110</v>
      </c>
      <c r="R28" s="23">
        <f t="shared" si="13"/>
        <v>1108</v>
      </c>
      <c r="S28" s="24">
        <f t="shared" si="13"/>
        <v>1633</v>
      </c>
      <c r="T28" s="62"/>
      <c r="U28" s="62"/>
      <c r="V28" s="62"/>
      <c r="W28" s="114">
        <f t="shared" ca="1" si="6"/>
        <v>168139</v>
      </c>
      <c r="X28" s="115">
        <f ca="1">IFERROR(('Main Tab'!$D$10-W28)/'Main Tab'!$D$10,1)</f>
        <v>5.3314039908112246E-2</v>
      </c>
      <c r="Y28" s="110" t="s">
        <v>219</v>
      </c>
      <c r="Z28" s="65">
        <v>6</v>
      </c>
      <c r="AA28" s="49">
        <v>6924243</v>
      </c>
      <c r="AB28" s="49" t="s">
        <v>156</v>
      </c>
      <c r="AC28" s="250">
        <v>182.64</v>
      </c>
      <c r="AD28" s="104" t="s">
        <v>172</v>
      </c>
      <c r="AE28" s="106">
        <v>45</v>
      </c>
      <c r="AF28" s="108">
        <v>1E-3</v>
      </c>
      <c r="AI28" s="83">
        <f t="shared" ca="1" si="15"/>
        <v>43568.874999999964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>check dump for wash and gas pushing thru.</v>
      </c>
      <c r="AP28" s="81">
        <f t="shared" si="0"/>
        <v>58</v>
      </c>
      <c r="AQ28" s="81">
        <f t="shared" si="0"/>
        <v>110</v>
      </c>
      <c r="AR28" s="81">
        <f t="shared" si="1"/>
        <v>3558</v>
      </c>
      <c r="AS28" s="81" t="str">
        <f t="shared" si="8"/>
        <v/>
      </c>
      <c r="AT28" s="81" t="str">
        <f t="shared" si="9"/>
        <v/>
      </c>
      <c r="AU28" s="81">
        <f t="shared" si="2"/>
        <v>0.65625</v>
      </c>
      <c r="AV28" s="81">
        <f t="shared" si="3"/>
        <v>1.8</v>
      </c>
      <c r="AW28" s="81">
        <f t="shared" si="3"/>
        <v>164</v>
      </c>
      <c r="AX28" s="81">
        <f t="shared" si="3"/>
        <v>175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938</v>
      </c>
      <c r="BC28" s="81">
        <f t="shared" si="5"/>
        <v>175</v>
      </c>
      <c r="BD28" s="81">
        <f t="shared" si="10"/>
        <v>1E-3</v>
      </c>
      <c r="BE28" s="81">
        <f t="shared" si="11"/>
        <v>45</v>
      </c>
      <c r="BF28" s="84" t="str">
        <f t="shared" si="12"/>
        <v>Ticket No: 6924243 182.64 bbls sold</v>
      </c>
    </row>
    <row r="29" spans="2:58" x14ac:dyDescent="0.25">
      <c r="B29" s="47">
        <f t="shared" ca="1" si="14"/>
        <v>43568.916666666628</v>
      </c>
      <c r="C29" s="49"/>
      <c r="D29" s="250">
        <v>938</v>
      </c>
      <c r="E29" s="51">
        <v>42</v>
      </c>
      <c r="F29" s="250">
        <v>1.8</v>
      </c>
      <c r="G29" s="51">
        <v>160</v>
      </c>
      <c r="H29" s="52">
        <v>175</v>
      </c>
      <c r="I29" s="53"/>
      <c r="J29" s="160"/>
      <c r="K29" s="65"/>
      <c r="L29" s="49"/>
      <c r="M29" s="250"/>
      <c r="N29" s="52"/>
      <c r="O29" s="54">
        <v>3550</v>
      </c>
      <c r="P29" s="250">
        <v>58</v>
      </c>
      <c r="Q29" s="52">
        <v>109</v>
      </c>
      <c r="R29" s="23">
        <f t="shared" si="13"/>
        <v>1166</v>
      </c>
      <c r="S29" s="24">
        <f t="shared" si="13"/>
        <v>1742</v>
      </c>
      <c r="T29" s="62"/>
      <c r="U29" s="62"/>
      <c r="V29" s="62"/>
      <c r="W29" s="114">
        <f t="shared" ca="1" si="6"/>
        <v>168030</v>
      </c>
      <c r="X29" s="115">
        <f ca="1">IFERROR(('Main Tab'!$D$10-W29)/'Main Tab'!$D$10,1)</f>
        <v>5.3927751002207105E-2</v>
      </c>
      <c r="Y29" s="110"/>
      <c r="Z29" s="65">
        <v>6</v>
      </c>
      <c r="AA29" s="49"/>
      <c r="AB29" s="49"/>
      <c r="AC29" s="250"/>
      <c r="AD29" s="104"/>
      <c r="AE29" s="106"/>
      <c r="AF29" s="108"/>
      <c r="AI29" s="83">
        <f t="shared" ca="1" si="15"/>
        <v>43568.916666666628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58</v>
      </c>
      <c r="AQ29" s="81">
        <f t="shared" si="0"/>
        <v>109</v>
      </c>
      <c r="AR29" s="81">
        <f t="shared" si="1"/>
        <v>3550</v>
      </c>
      <c r="AS29" s="81" t="str">
        <f t="shared" si="8"/>
        <v/>
      </c>
      <c r="AT29" s="81" t="str">
        <f t="shared" si="9"/>
        <v/>
      </c>
      <c r="AU29" s="81">
        <f t="shared" si="2"/>
        <v>0.65625</v>
      </c>
      <c r="AV29" s="81">
        <f t="shared" si="3"/>
        <v>1.8</v>
      </c>
      <c r="AW29" s="81">
        <f t="shared" si="3"/>
        <v>160</v>
      </c>
      <c r="AX29" s="81">
        <f t="shared" si="3"/>
        <v>175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938</v>
      </c>
      <c r="BC29" s="81">
        <f t="shared" si="5"/>
        <v>175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43568.958333333292</v>
      </c>
      <c r="C30" s="49"/>
      <c r="D30" s="250">
        <v>931</v>
      </c>
      <c r="E30" s="51">
        <v>42</v>
      </c>
      <c r="F30" s="250">
        <v>1.8</v>
      </c>
      <c r="G30" s="51">
        <v>161</v>
      </c>
      <c r="H30" s="52">
        <v>175</v>
      </c>
      <c r="I30" s="53"/>
      <c r="J30" s="160"/>
      <c r="K30" s="65"/>
      <c r="L30" s="49"/>
      <c r="M30" s="250"/>
      <c r="N30" s="52"/>
      <c r="O30" s="54">
        <v>3554</v>
      </c>
      <c r="P30" s="250">
        <v>84</v>
      </c>
      <c r="Q30" s="52">
        <v>110</v>
      </c>
      <c r="R30" s="23">
        <f t="shared" si="13"/>
        <v>1250</v>
      </c>
      <c r="S30" s="24">
        <f t="shared" si="13"/>
        <v>1852</v>
      </c>
      <c r="T30" s="62"/>
      <c r="U30" s="62"/>
      <c r="V30" s="62"/>
      <c r="W30" s="114">
        <f t="shared" ca="1" si="6"/>
        <v>167920</v>
      </c>
      <c r="X30" s="115">
        <f ca="1">IFERROR(('Main Tab'!$D$10-W30)/'Main Tab'!$D$10,1)</f>
        <v>5.4547092473312013E-2</v>
      </c>
      <c r="Y30" s="110"/>
      <c r="Z30" s="65">
        <v>6</v>
      </c>
      <c r="AA30" s="49"/>
      <c r="AB30" s="49"/>
      <c r="AC30" s="250"/>
      <c r="AD30" s="104"/>
      <c r="AE30" s="106"/>
      <c r="AF30" s="108"/>
      <c r="AI30" s="83">
        <f t="shared" ca="1" si="15"/>
        <v>43568.958333333292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84</v>
      </c>
      <c r="AQ30" s="81">
        <f t="shared" si="0"/>
        <v>110</v>
      </c>
      <c r="AR30" s="81">
        <f t="shared" si="1"/>
        <v>3554</v>
      </c>
      <c r="AS30" s="81" t="str">
        <f t="shared" si="8"/>
        <v/>
      </c>
      <c r="AT30" s="81" t="str">
        <f t="shared" si="9"/>
        <v/>
      </c>
      <c r="AU30" s="81">
        <f t="shared" si="2"/>
        <v>0.65625</v>
      </c>
      <c r="AV30" s="81">
        <f t="shared" si="3"/>
        <v>1.8</v>
      </c>
      <c r="AW30" s="81">
        <f t="shared" si="3"/>
        <v>161</v>
      </c>
      <c r="AX30" s="81">
        <f t="shared" si="3"/>
        <v>175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931</v>
      </c>
      <c r="BC30" s="81">
        <f t="shared" si="5"/>
        <v>175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43568.999999999956</v>
      </c>
      <c r="C31" s="49"/>
      <c r="D31" s="250">
        <v>938</v>
      </c>
      <c r="E31" s="51">
        <v>42</v>
      </c>
      <c r="F31" s="250">
        <v>1.8</v>
      </c>
      <c r="G31" s="51">
        <v>166</v>
      </c>
      <c r="H31" s="52">
        <v>177</v>
      </c>
      <c r="I31" s="53"/>
      <c r="J31" s="160"/>
      <c r="K31" s="65"/>
      <c r="L31" s="49"/>
      <c r="M31" s="250"/>
      <c r="N31" s="52"/>
      <c r="O31" s="54">
        <v>3568</v>
      </c>
      <c r="P31" s="250">
        <v>53</v>
      </c>
      <c r="Q31" s="52">
        <v>112</v>
      </c>
      <c r="R31" s="23">
        <f t="shared" si="13"/>
        <v>1303</v>
      </c>
      <c r="S31" s="24">
        <f t="shared" si="13"/>
        <v>1964</v>
      </c>
      <c r="T31" s="62"/>
      <c r="U31" s="62"/>
      <c r="V31" s="62"/>
      <c r="W31" s="114">
        <f t="shared" ca="1" si="6"/>
        <v>167808</v>
      </c>
      <c r="X31" s="115">
        <f ca="1">IFERROR(('Main Tab'!$D$10-W31)/'Main Tab'!$D$10,1)</f>
        <v>5.5177694698437009E-2</v>
      </c>
      <c r="Y31" s="110"/>
      <c r="Z31" s="65">
        <v>6</v>
      </c>
      <c r="AA31" s="49">
        <v>6924238</v>
      </c>
      <c r="AB31" s="49" t="s">
        <v>156</v>
      </c>
      <c r="AC31" s="250">
        <v>180.05</v>
      </c>
      <c r="AD31" s="104" t="s">
        <v>172</v>
      </c>
      <c r="AE31" s="106">
        <v>44.8</v>
      </c>
      <c r="AF31" s="108">
        <v>1E-3</v>
      </c>
      <c r="AI31" s="83">
        <f t="shared" ca="1" si="15"/>
        <v>43568.999999999956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53</v>
      </c>
      <c r="AQ31" s="81">
        <f t="shared" si="0"/>
        <v>112</v>
      </c>
      <c r="AR31" s="81">
        <f t="shared" si="1"/>
        <v>3568</v>
      </c>
      <c r="AS31" s="81" t="str">
        <f t="shared" si="8"/>
        <v/>
      </c>
      <c r="AT31" s="81" t="str">
        <f t="shared" si="9"/>
        <v/>
      </c>
      <c r="AU31" s="81">
        <f t="shared" si="2"/>
        <v>0.65625</v>
      </c>
      <c r="AV31" s="81">
        <f t="shared" si="3"/>
        <v>1.8</v>
      </c>
      <c r="AW31" s="81">
        <f t="shared" si="3"/>
        <v>166</v>
      </c>
      <c r="AX31" s="81">
        <f t="shared" si="3"/>
        <v>177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938</v>
      </c>
      <c r="BC31" s="81">
        <f t="shared" si="5"/>
        <v>177</v>
      </c>
      <c r="BD31" s="81">
        <f t="shared" si="10"/>
        <v>1E-3</v>
      </c>
      <c r="BE31" s="81">
        <f t="shared" si="11"/>
        <v>44.8</v>
      </c>
      <c r="BF31" s="84" t="str">
        <f t="shared" si="12"/>
        <v>Ticket No: 6924238 180.05 bbls sold</v>
      </c>
    </row>
    <row r="32" spans="2:58" x14ac:dyDescent="0.25">
      <c r="B32" s="47">
        <f t="shared" ca="1" si="14"/>
        <v>43569.041666666621</v>
      </c>
      <c r="C32" s="49"/>
      <c r="D32" s="250">
        <v>938</v>
      </c>
      <c r="E32" s="51">
        <v>42</v>
      </c>
      <c r="F32" s="250">
        <v>1.8</v>
      </c>
      <c r="G32" s="51">
        <v>169</v>
      </c>
      <c r="H32" s="52">
        <v>177</v>
      </c>
      <c r="I32" s="53"/>
      <c r="J32" s="160"/>
      <c r="K32" s="65"/>
      <c r="L32" s="49"/>
      <c r="M32" s="250"/>
      <c r="N32" s="52"/>
      <c r="O32" s="54">
        <v>3580</v>
      </c>
      <c r="P32" s="250">
        <v>53</v>
      </c>
      <c r="Q32" s="52">
        <v>110</v>
      </c>
      <c r="R32" s="23">
        <f t="shared" ref="R32:S37" si="16">P32+R31</f>
        <v>1356</v>
      </c>
      <c r="S32" s="24">
        <f t="shared" si="16"/>
        <v>2074</v>
      </c>
      <c r="T32" s="62"/>
      <c r="U32" s="62"/>
      <c r="V32" s="62"/>
      <c r="W32" s="114">
        <f t="shared" ca="1" si="6"/>
        <v>167698</v>
      </c>
      <c r="X32" s="115">
        <f ca="1">IFERROR(('Main Tab'!$D$10-W32)/'Main Tab'!$D$10,1)</f>
        <v>5.579703616954191E-2</v>
      </c>
      <c r="Y32" s="110"/>
      <c r="Z32" s="65">
        <v>6</v>
      </c>
      <c r="AA32" s="49"/>
      <c r="AB32" s="49"/>
      <c r="AC32" s="250"/>
      <c r="AD32" s="104"/>
      <c r="AE32" s="106"/>
      <c r="AF32" s="108"/>
      <c r="AI32" s="83">
        <f t="shared" ca="1" si="15"/>
        <v>43569.041666666621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53</v>
      </c>
      <c r="AQ32" s="81">
        <f t="shared" si="0"/>
        <v>110</v>
      </c>
      <c r="AR32" s="81">
        <f t="shared" si="1"/>
        <v>3580</v>
      </c>
      <c r="AS32" s="81" t="str">
        <f t="shared" si="8"/>
        <v/>
      </c>
      <c r="AT32" s="81" t="str">
        <f t="shared" si="9"/>
        <v/>
      </c>
      <c r="AU32" s="81">
        <f t="shared" si="2"/>
        <v>0.65625</v>
      </c>
      <c r="AV32" s="81">
        <f t="shared" si="3"/>
        <v>1.8</v>
      </c>
      <c r="AW32" s="81">
        <f t="shared" si="3"/>
        <v>169</v>
      </c>
      <c r="AX32" s="81">
        <f t="shared" si="3"/>
        <v>177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938</v>
      </c>
      <c r="BC32" s="81">
        <f t="shared" si="5"/>
        <v>177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43569.083333333285</v>
      </c>
      <c r="C33" s="49"/>
      <c r="D33" s="250">
        <v>938</v>
      </c>
      <c r="E33" s="51">
        <v>42</v>
      </c>
      <c r="F33" s="250">
        <v>1.8</v>
      </c>
      <c r="G33" s="51">
        <v>166</v>
      </c>
      <c r="H33" s="52">
        <v>177</v>
      </c>
      <c r="I33" s="53"/>
      <c r="J33" s="160"/>
      <c r="K33" s="65"/>
      <c r="L33" s="49"/>
      <c r="M33" s="250"/>
      <c r="N33" s="52"/>
      <c r="O33" s="54">
        <v>3568</v>
      </c>
      <c r="P33" s="250">
        <v>85</v>
      </c>
      <c r="Q33" s="52">
        <v>111</v>
      </c>
      <c r="R33" s="23">
        <f t="shared" si="16"/>
        <v>1441</v>
      </c>
      <c r="S33" s="24">
        <f t="shared" si="16"/>
        <v>2185</v>
      </c>
      <c r="T33" s="62"/>
      <c r="U33" s="62"/>
      <c r="V33" s="62"/>
      <c r="W33" s="114">
        <f t="shared" ca="1" si="6"/>
        <v>167587</v>
      </c>
      <c r="X33" s="115">
        <f ca="1">IFERROR(('Main Tab'!$D$10-W33)/'Main Tab'!$D$10,1)</f>
        <v>5.6422008017656865E-2</v>
      </c>
      <c r="Y33" s="110" t="s">
        <v>222</v>
      </c>
      <c r="Z33" s="65">
        <v>6</v>
      </c>
      <c r="AA33" s="49"/>
      <c r="AB33" s="49"/>
      <c r="AC33" s="250"/>
      <c r="AD33" s="104"/>
      <c r="AE33" s="106"/>
      <c r="AF33" s="108"/>
      <c r="AI33" s="83">
        <f t="shared" ca="1" si="15"/>
        <v>43569.083333333285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>ACCUM=18754</v>
      </c>
      <c r="AP33" s="81">
        <f t="shared" si="0"/>
        <v>85</v>
      </c>
      <c r="AQ33" s="81">
        <f t="shared" si="0"/>
        <v>111</v>
      </c>
      <c r="AR33" s="81">
        <f t="shared" si="1"/>
        <v>3568</v>
      </c>
      <c r="AS33" s="81" t="str">
        <f t="shared" si="8"/>
        <v/>
      </c>
      <c r="AT33" s="81" t="str">
        <f t="shared" si="9"/>
        <v/>
      </c>
      <c r="AU33" s="81">
        <f t="shared" si="2"/>
        <v>0.65625</v>
      </c>
      <c r="AV33" s="81">
        <f t="shared" si="3"/>
        <v>1.8</v>
      </c>
      <c r="AW33" s="81">
        <f t="shared" si="3"/>
        <v>166</v>
      </c>
      <c r="AX33" s="81">
        <f t="shared" si="3"/>
        <v>177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938</v>
      </c>
      <c r="BC33" s="81">
        <f t="shared" si="5"/>
        <v>177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43569.124999999949</v>
      </c>
      <c r="C34" s="49"/>
      <c r="D34" s="250">
        <v>942</v>
      </c>
      <c r="E34" s="51">
        <v>42</v>
      </c>
      <c r="F34" s="250">
        <v>1.8</v>
      </c>
      <c r="G34" s="51">
        <v>168</v>
      </c>
      <c r="H34" s="52">
        <v>177</v>
      </c>
      <c r="I34" s="53"/>
      <c r="J34" s="160"/>
      <c r="K34" s="65"/>
      <c r="L34" s="49"/>
      <c r="M34" s="250"/>
      <c r="N34" s="52"/>
      <c r="O34" s="54">
        <v>3576</v>
      </c>
      <c r="P34" s="250">
        <v>78</v>
      </c>
      <c r="Q34" s="52">
        <v>112</v>
      </c>
      <c r="R34" s="23">
        <f t="shared" si="16"/>
        <v>1519</v>
      </c>
      <c r="S34" s="24">
        <f t="shared" si="16"/>
        <v>2297</v>
      </c>
      <c r="T34" s="62"/>
      <c r="U34" s="62"/>
      <c r="V34" s="62"/>
      <c r="W34" s="114">
        <f t="shared" ca="1" si="6"/>
        <v>167475</v>
      </c>
      <c r="X34" s="115">
        <f ca="1">IFERROR(('Main Tab'!$D$10-W34)/'Main Tab'!$D$10,1)</f>
        <v>5.7052610242781854E-2</v>
      </c>
      <c r="Y34" s="110" t="s">
        <v>223</v>
      </c>
      <c r="Z34" s="65">
        <v>6</v>
      </c>
      <c r="AA34" s="49"/>
      <c r="AB34" s="49"/>
      <c r="AC34" s="250"/>
      <c r="AD34" s="104"/>
      <c r="AE34" s="106"/>
      <c r="AF34" s="108"/>
      <c r="AI34" s="83">
        <f t="shared" ca="1" si="15"/>
        <v>43569.124999999949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OT1=11-1   OT2=6-11</v>
      </c>
      <c r="AP34" s="81">
        <f t="shared" si="0"/>
        <v>78</v>
      </c>
      <c r="AQ34" s="81">
        <f t="shared" si="0"/>
        <v>112</v>
      </c>
      <c r="AR34" s="81">
        <f t="shared" si="1"/>
        <v>3576</v>
      </c>
      <c r="AS34" s="81" t="str">
        <f t="shared" si="8"/>
        <v/>
      </c>
      <c r="AT34" s="81" t="str">
        <f t="shared" si="9"/>
        <v/>
      </c>
      <c r="AU34" s="81">
        <f t="shared" si="2"/>
        <v>0.65625</v>
      </c>
      <c r="AV34" s="81">
        <f t="shared" si="3"/>
        <v>1.8</v>
      </c>
      <c r="AW34" s="81">
        <f t="shared" si="3"/>
        <v>168</v>
      </c>
      <c r="AX34" s="81">
        <f t="shared" si="3"/>
        <v>177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942</v>
      </c>
      <c r="BC34" s="81">
        <f t="shared" si="5"/>
        <v>177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43569.166666666613</v>
      </c>
      <c r="C35" s="49"/>
      <c r="D35" s="250">
        <v>941</v>
      </c>
      <c r="E35" s="51">
        <v>42</v>
      </c>
      <c r="F35" s="250">
        <v>1.8</v>
      </c>
      <c r="G35" s="51">
        <v>163</v>
      </c>
      <c r="H35" s="52">
        <v>177</v>
      </c>
      <c r="I35" s="53"/>
      <c r="J35" s="160"/>
      <c r="K35" s="65"/>
      <c r="L35" s="49"/>
      <c r="M35" s="250"/>
      <c r="N35" s="52"/>
      <c r="O35" s="54">
        <v>3543</v>
      </c>
      <c r="P35" s="250">
        <v>75</v>
      </c>
      <c r="Q35" s="52">
        <v>108</v>
      </c>
      <c r="R35" s="23">
        <f t="shared" si="16"/>
        <v>1594</v>
      </c>
      <c r="S35" s="24">
        <f t="shared" si="16"/>
        <v>2405</v>
      </c>
      <c r="T35" s="62"/>
      <c r="U35" s="62"/>
      <c r="V35" s="62"/>
      <c r="W35" s="114">
        <f t="shared" ca="1" si="6"/>
        <v>167367</v>
      </c>
      <c r="X35" s="115">
        <f ca="1">IFERROR(('Main Tab'!$D$10-W35)/'Main Tab'!$D$10,1)</f>
        <v>5.7660690959866673E-2</v>
      </c>
      <c r="Y35" s="110" t="s">
        <v>224</v>
      </c>
      <c r="Z35" s="65">
        <v>6</v>
      </c>
      <c r="AA35" s="49"/>
      <c r="AB35" s="49"/>
      <c r="AC35" s="250"/>
      <c r="AD35" s="104"/>
      <c r="AE35" s="106"/>
      <c r="AF35" s="108"/>
      <c r="AI35" s="83">
        <f t="shared" ca="1" si="15"/>
        <v>43569.166666666613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WATER PUMPED= 2381</v>
      </c>
      <c r="AP35" s="81">
        <f t="shared" si="0"/>
        <v>75</v>
      </c>
      <c r="AQ35" s="81">
        <f t="shared" si="0"/>
        <v>108</v>
      </c>
      <c r="AR35" s="81">
        <f t="shared" si="1"/>
        <v>3543</v>
      </c>
      <c r="AS35" s="81" t="str">
        <f t="shared" si="8"/>
        <v/>
      </c>
      <c r="AT35" s="81" t="str">
        <f t="shared" si="9"/>
        <v/>
      </c>
      <c r="AU35" s="81">
        <f t="shared" si="2"/>
        <v>0.65625</v>
      </c>
      <c r="AV35" s="81">
        <f t="shared" si="3"/>
        <v>1.8</v>
      </c>
      <c r="AW35" s="81">
        <f t="shared" si="3"/>
        <v>163</v>
      </c>
      <c r="AX35" s="81">
        <f t="shared" si="3"/>
        <v>177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941</v>
      </c>
      <c r="BC35" s="81">
        <f t="shared" si="5"/>
        <v>177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43569.208333333278</v>
      </c>
      <c r="C36" s="49"/>
      <c r="D36" s="250">
        <v>944</v>
      </c>
      <c r="E36" s="250">
        <v>42</v>
      </c>
      <c r="F36" s="250">
        <v>1.8</v>
      </c>
      <c r="G36" s="51">
        <v>170</v>
      </c>
      <c r="H36" s="52">
        <v>177</v>
      </c>
      <c r="I36" s="53"/>
      <c r="J36" s="160"/>
      <c r="K36" s="65"/>
      <c r="L36" s="49"/>
      <c r="M36" s="250"/>
      <c r="N36" s="52"/>
      <c r="O36" s="54">
        <v>3526</v>
      </c>
      <c r="P36" s="250">
        <v>72</v>
      </c>
      <c r="Q36" s="52">
        <v>104</v>
      </c>
      <c r="R36" s="23">
        <f t="shared" si="16"/>
        <v>1666</v>
      </c>
      <c r="S36" s="24">
        <f t="shared" si="16"/>
        <v>2509</v>
      </c>
      <c r="T36" s="62"/>
      <c r="U36" s="62"/>
      <c r="V36" s="62"/>
      <c r="W36" s="114">
        <f t="shared" ca="1" si="6"/>
        <v>167263</v>
      </c>
      <c r="X36" s="115">
        <f ca="1">IFERROR(('Main Tab'!$D$10-W36)/'Main Tab'!$D$10,1)</f>
        <v>5.8246250168911308E-2</v>
      </c>
      <c r="Y36" s="110"/>
      <c r="Z36" s="65">
        <v>6</v>
      </c>
      <c r="AA36" s="49"/>
      <c r="AB36" s="49"/>
      <c r="AC36" s="250"/>
      <c r="AD36" s="104"/>
      <c r="AE36" s="106"/>
      <c r="AF36" s="108"/>
      <c r="AI36" s="83">
        <f t="shared" ca="1" si="15"/>
        <v>43569.208333333278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/>
      </c>
      <c r="AP36" s="81">
        <f t="shared" si="0"/>
        <v>72</v>
      </c>
      <c r="AQ36" s="81">
        <f t="shared" si="0"/>
        <v>104</v>
      </c>
      <c r="AR36" s="81">
        <f t="shared" si="1"/>
        <v>3526</v>
      </c>
      <c r="AS36" s="81" t="str">
        <f t="shared" si="8"/>
        <v/>
      </c>
      <c r="AT36" s="81" t="str">
        <f t="shared" si="9"/>
        <v/>
      </c>
      <c r="AU36" s="81">
        <f t="shared" si="2"/>
        <v>0.65625</v>
      </c>
      <c r="AV36" s="81">
        <f t="shared" si="3"/>
        <v>1.8</v>
      </c>
      <c r="AW36" s="81">
        <f t="shared" si="3"/>
        <v>170</v>
      </c>
      <c r="AX36" s="81">
        <f t="shared" si="3"/>
        <v>177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944</v>
      </c>
      <c r="BC36" s="81">
        <f t="shared" si="5"/>
        <v>177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27" thickBot="1" x14ac:dyDescent="0.3">
      <c r="B37" s="48">
        <f t="shared" ca="1" si="14"/>
        <v>43569.249999999942</v>
      </c>
      <c r="C37" s="55"/>
      <c r="D37" s="254">
        <v>944</v>
      </c>
      <c r="E37" s="57">
        <v>42</v>
      </c>
      <c r="F37" s="250">
        <v>1.8</v>
      </c>
      <c r="G37" s="57">
        <v>174</v>
      </c>
      <c r="H37" s="58">
        <v>177</v>
      </c>
      <c r="I37" s="59"/>
      <c r="J37" s="161"/>
      <c r="K37" s="66"/>
      <c r="L37" s="55"/>
      <c r="M37" s="254"/>
      <c r="N37" s="58"/>
      <c r="O37" s="60">
        <v>3701</v>
      </c>
      <c r="P37" s="254">
        <v>74</v>
      </c>
      <c r="Q37" s="58">
        <v>109</v>
      </c>
      <c r="R37" s="25">
        <f t="shared" si="16"/>
        <v>1740</v>
      </c>
      <c r="S37" s="26">
        <f t="shared" si="16"/>
        <v>2618</v>
      </c>
      <c r="T37" s="63"/>
      <c r="U37" s="63"/>
      <c r="V37" s="63"/>
      <c r="W37" s="116">
        <f t="shared" ca="1" si="6"/>
        <v>167154</v>
      </c>
      <c r="X37" s="117">
        <f ca="1">IFERROR(('Main Tab'!$D$10-W37)/'Main Tab'!$D$10,1)</f>
        <v>5.8859961263006168E-2</v>
      </c>
      <c r="Y37" s="111" t="s">
        <v>221</v>
      </c>
      <c r="Z37" s="65">
        <v>6</v>
      </c>
      <c r="AA37" s="55">
        <v>7802511</v>
      </c>
      <c r="AB37" s="55" t="s">
        <v>170</v>
      </c>
      <c r="AC37" s="254">
        <v>189.8</v>
      </c>
      <c r="AD37" s="105" t="s">
        <v>172</v>
      </c>
      <c r="AE37" s="107">
        <v>44.8</v>
      </c>
      <c r="AF37" s="109">
        <v>1E-3</v>
      </c>
      <c r="AI37" s="85">
        <f t="shared" ca="1" si="15"/>
        <v>43569.249999999942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plate size is showing 1.8, but it has a 1.5 plate in it</v>
      </c>
      <c r="AP37" s="86">
        <f t="shared" si="0"/>
        <v>74</v>
      </c>
      <c r="AQ37" s="86">
        <f t="shared" si="0"/>
        <v>109</v>
      </c>
      <c r="AR37" s="86">
        <f t="shared" si="1"/>
        <v>3701</v>
      </c>
      <c r="AS37" s="86" t="str">
        <f t="shared" si="8"/>
        <v/>
      </c>
      <c r="AT37" s="86" t="str">
        <f t="shared" si="9"/>
        <v/>
      </c>
      <c r="AU37" s="86">
        <f t="shared" si="2"/>
        <v>0.65625</v>
      </c>
      <c r="AV37" s="86">
        <f t="shared" si="3"/>
        <v>1.8</v>
      </c>
      <c r="AW37" s="86">
        <f t="shared" si="3"/>
        <v>174</v>
      </c>
      <c r="AX37" s="86">
        <f t="shared" si="3"/>
        <v>177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944</v>
      </c>
      <c r="BC37" s="86">
        <f t="shared" si="5"/>
        <v>177</v>
      </c>
      <c r="BD37" s="86">
        <f t="shared" si="10"/>
        <v>1E-3</v>
      </c>
      <c r="BE37" s="86">
        <f t="shared" si="11"/>
        <v>44.8</v>
      </c>
      <c r="BF37" s="88" t="str">
        <f t="shared" si="12"/>
        <v>Ticket No: 7802511 189.8 bbls sold</v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51" t="s">
        <v>7</v>
      </c>
      <c r="D40" s="251" t="s">
        <v>117</v>
      </c>
      <c r="E40" s="251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53"/>
      <c r="E41" s="253"/>
      <c r="F41" s="622"/>
      <c r="G41" s="622"/>
      <c r="H41" s="623"/>
    </row>
    <row r="42" spans="2:58" x14ac:dyDescent="0.25">
      <c r="B42" s="54"/>
      <c r="C42" s="147"/>
      <c r="D42" s="250"/>
      <c r="E42" s="250"/>
      <c r="F42" s="612"/>
      <c r="G42" s="612"/>
      <c r="H42" s="613"/>
    </row>
    <row r="43" spans="2:58" x14ac:dyDescent="0.25">
      <c r="B43" s="54"/>
      <c r="C43" s="147"/>
      <c r="D43" s="250"/>
      <c r="E43" s="250"/>
      <c r="F43" s="612"/>
      <c r="G43" s="612"/>
      <c r="H43" s="613"/>
    </row>
    <row r="44" spans="2:58" x14ac:dyDescent="0.25">
      <c r="B44" s="54"/>
      <c r="C44" s="147"/>
      <c r="D44" s="250"/>
      <c r="E44" s="250"/>
      <c r="F44" s="612"/>
      <c r="G44" s="612"/>
      <c r="H44" s="613"/>
    </row>
    <row r="45" spans="2:58" x14ac:dyDescent="0.25">
      <c r="B45" s="54"/>
      <c r="C45" s="147"/>
      <c r="D45" s="250"/>
      <c r="E45" s="250"/>
      <c r="F45" s="612"/>
      <c r="G45" s="612"/>
      <c r="H45" s="613"/>
    </row>
    <row r="46" spans="2:58" x14ac:dyDescent="0.25">
      <c r="B46" s="54"/>
      <c r="C46" s="147"/>
      <c r="D46" s="250"/>
      <c r="E46" s="250"/>
      <c r="F46" s="612"/>
      <c r="G46" s="612"/>
      <c r="H46" s="613"/>
    </row>
    <row r="47" spans="2:58" x14ac:dyDescent="0.25">
      <c r="B47" s="54"/>
      <c r="C47" s="147"/>
      <c r="D47" s="250"/>
      <c r="E47" s="250"/>
      <c r="F47" s="612"/>
      <c r="G47" s="612"/>
      <c r="H47" s="613"/>
    </row>
    <row r="48" spans="2:58" x14ac:dyDescent="0.25">
      <c r="B48" s="54"/>
      <c r="C48" s="147"/>
      <c r="D48" s="250"/>
      <c r="E48" s="250"/>
      <c r="F48" s="612"/>
      <c r="G48" s="612"/>
      <c r="H48" s="613"/>
    </row>
    <row r="49" spans="2:8" x14ac:dyDescent="0.25">
      <c r="B49" s="54"/>
      <c r="C49" s="147"/>
      <c r="D49" s="250"/>
      <c r="E49" s="250"/>
      <c r="F49" s="612"/>
      <c r="G49" s="612"/>
      <c r="H49" s="613"/>
    </row>
    <row r="50" spans="2:8" x14ac:dyDescent="0.25">
      <c r="B50" s="54"/>
      <c r="C50" s="147"/>
      <c r="D50" s="250"/>
      <c r="E50" s="250"/>
      <c r="F50" s="612"/>
      <c r="G50" s="612"/>
      <c r="H50" s="613"/>
    </row>
    <row r="51" spans="2:8" x14ac:dyDescent="0.25">
      <c r="B51" s="54"/>
      <c r="C51" s="147"/>
      <c r="D51" s="250"/>
      <c r="E51" s="250"/>
      <c r="F51" s="612"/>
      <c r="G51" s="612"/>
      <c r="H51" s="613"/>
    </row>
    <row r="52" spans="2:8" x14ac:dyDescent="0.25">
      <c r="B52" s="54"/>
      <c r="C52" s="147"/>
      <c r="D52" s="250"/>
      <c r="E52" s="250"/>
      <c r="F52" s="612"/>
      <c r="G52" s="612"/>
      <c r="H52" s="613"/>
    </row>
    <row r="53" spans="2:8" x14ac:dyDescent="0.25">
      <c r="B53" s="54"/>
      <c r="C53" s="147"/>
      <c r="D53" s="250"/>
      <c r="E53" s="250"/>
      <c r="F53" s="612"/>
      <c r="G53" s="612"/>
      <c r="H53" s="613"/>
    </row>
    <row r="54" spans="2:8" x14ac:dyDescent="0.25">
      <c r="B54" s="54"/>
      <c r="C54" s="147"/>
      <c r="D54" s="250"/>
      <c r="E54" s="250"/>
      <c r="F54" s="612"/>
      <c r="G54" s="612"/>
      <c r="H54" s="613"/>
    </row>
    <row r="55" spans="2:8" x14ac:dyDescent="0.25">
      <c r="B55" s="54"/>
      <c r="C55" s="147"/>
      <c r="D55" s="250"/>
      <c r="E55" s="250"/>
      <c r="F55" s="612"/>
      <c r="G55" s="612"/>
      <c r="H55" s="613"/>
    </row>
    <row r="56" spans="2:8" x14ac:dyDescent="0.25">
      <c r="B56" s="54"/>
      <c r="C56" s="147"/>
      <c r="D56" s="250"/>
      <c r="E56" s="250"/>
      <c r="F56" s="612"/>
      <c r="G56" s="612"/>
      <c r="H56" s="613"/>
    </row>
    <row r="57" spans="2:8" x14ac:dyDescent="0.25">
      <c r="B57" s="54"/>
      <c r="C57" s="147"/>
      <c r="D57" s="250"/>
      <c r="E57" s="250"/>
      <c r="F57" s="612"/>
      <c r="G57" s="612"/>
      <c r="H57" s="613"/>
    </row>
    <row r="58" spans="2:8" x14ac:dyDescent="0.25">
      <c r="B58" s="54"/>
      <c r="C58" s="147"/>
      <c r="D58" s="250"/>
      <c r="E58" s="250"/>
      <c r="F58" s="612"/>
      <c r="G58" s="612"/>
      <c r="H58" s="613"/>
    </row>
    <row r="59" spans="2:8" x14ac:dyDescent="0.25">
      <c r="B59" s="54"/>
      <c r="C59" s="147"/>
      <c r="D59" s="250"/>
      <c r="E59" s="250"/>
      <c r="F59" s="612"/>
      <c r="G59" s="612"/>
      <c r="H59" s="613"/>
    </row>
    <row r="60" spans="2:8" x14ac:dyDescent="0.25">
      <c r="B60" s="54"/>
      <c r="C60" s="147"/>
      <c r="D60" s="250"/>
      <c r="E60" s="250"/>
      <c r="F60" s="612"/>
      <c r="G60" s="612"/>
      <c r="H60" s="613"/>
    </row>
    <row r="61" spans="2:8" x14ac:dyDescent="0.25">
      <c r="B61" s="54"/>
      <c r="C61" s="147"/>
      <c r="D61" s="250"/>
      <c r="E61" s="250"/>
      <c r="F61" s="612"/>
      <c r="G61" s="612"/>
      <c r="H61" s="613"/>
    </row>
    <row r="62" spans="2:8" x14ac:dyDescent="0.25">
      <c r="B62" s="54"/>
      <c r="C62" s="147"/>
      <c r="D62" s="250"/>
      <c r="E62" s="250"/>
      <c r="F62" s="612"/>
      <c r="G62" s="612"/>
      <c r="H62" s="613"/>
    </row>
    <row r="63" spans="2:8" x14ac:dyDescent="0.25">
      <c r="B63" s="54"/>
      <c r="C63" s="147"/>
      <c r="D63" s="250"/>
      <c r="E63" s="250"/>
      <c r="F63" s="612"/>
      <c r="G63" s="612"/>
      <c r="H63" s="613"/>
    </row>
    <row r="64" spans="2:8" x14ac:dyDescent="0.25">
      <c r="B64" s="54"/>
      <c r="C64" s="147"/>
      <c r="D64" s="250"/>
      <c r="E64" s="250"/>
      <c r="F64" s="612"/>
      <c r="G64" s="612"/>
      <c r="H64" s="613"/>
    </row>
    <row r="65" spans="2:8" x14ac:dyDescent="0.25">
      <c r="B65" s="54"/>
      <c r="C65" s="147"/>
      <c r="D65" s="250"/>
      <c r="E65" s="250"/>
      <c r="F65" s="612"/>
      <c r="G65" s="612"/>
      <c r="H65" s="613"/>
    </row>
    <row r="66" spans="2:8" x14ac:dyDescent="0.25">
      <c r="B66" s="54"/>
      <c r="C66" s="147"/>
      <c r="D66" s="250"/>
      <c r="E66" s="250"/>
      <c r="F66" s="612"/>
      <c r="G66" s="612"/>
      <c r="H66" s="613"/>
    </row>
    <row r="67" spans="2:8" x14ac:dyDescent="0.25">
      <c r="B67" s="54"/>
      <c r="C67" s="147"/>
      <c r="D67" s="250"/>
      <c r="E67" s="250"/>
      <c r="F67" s="612"/>
      <c r="G67" s="612"/>
      <c r="H67" s="613"/>
    </row>
    <row r="68" spans="2:8" x14ac:dyDescent="0.25">
      <c r="B68" s="54"/>
      <c r="C68" s="147"/>
      <c r="D68" s="250"/>
      <c r="E68" s="250"/>
      <c r="F68" s="612"/>
      <c r="G68" s="612"/>
      <c r="H68" s="613"/>
    </row>
    <row r="69" spans="2:8" x14ac:dyDescent="0.25">
      <c r="B69" s="54"/>
      <c r="C69" s="147"/>
      <c r="D69" s="250"/>
      <c r="E69" s="250"/>
      <c r="F69" s="612"/>
      <c r="G69" s="612"/>
      <c r="H69" s="613"/>
    </row>
    <row r="70" spans="2:8" x14ac:dyDescent="0.25">
      <c r="B70" s="54"/>
      <c r="C70" s="147"/>
      <c r="D70" s="250"/>
      <c r="E70" s="250"/>
      <c r="F70" s="612"/>
      <c r="G70" s="612"/>
      <c r="H70" s="613"/>
    </row>
    <row r="71" spans="2:8" x14ac:dyDescent="0.25">
      <c r="B71" s="54"/>
      <c r="C71" s="147"/>
      <c r="D71" s="250"/>
      <c r="E71" s="250"/>
      <c r="F71" s="612"/>
      <c r="G71" s="612"/>
      <c r="H71" s="613"/>
    </row>
    <row r="72" spans="2:8" x14ac:dyDescent="0.25">
      <c r="B72" s="54"/>
      <c r="C72" s="147"/>
      <c r="D72" s="250"/>
      <c r="E72" s="250"/>
      <c r="F72" s="612"/>
      <c r="G72" s="612"/>
      <c r="H72" s="613"/>
    </row>
    <row r="73" spans="2:8" x14ac:dyDescent="0.25">
      <c r="B73" s="54"/>
      <c r="C73" s="147"/>
      <c r="D73" s="250"/>
      <c r="E73" s="250"/>
      <c r="F73" s="612"/>
      <c r="G73" s="612"/>
      <c r="H73" s="613"/>
    </row>
    <row r="74" spans="2:8" x14ac:dyDescent="0.25">
      <c r="B74" s="54"/>
      <c r="C74" s="147"/>
      <c r="D74" s="250"/>
      <c r="E74" s="250"/>
      <c r="F74" s="612"/>
      <c r="G74" s="612"/>
      <c r="H74" s="613"/>
    </row>
    <row r="75" spans="2:8" x14ac:dyDescent="0.25">
      <c r="B75" s="54"/>
      <c r="C75" s="147"/>
      <c r="D75" s="250"/>
      <c r="E75" s="250"/>
      <c r="F75" s="612"/>
      <c r="G75" s="612"/>
      <c r="H75" s="613"/>
    </row>
    <row r="76" spans="2:8" x14ac:dyDescent="0.25">
      <c r="B76" s="54"/>
      <c r="C76" s="147"/>
      <c r="D76" s="250"/>
      <c r="E76" s="250"/>
      <c r="F76" s="612"/>
      <c r="G76" s="612"/>
      <c r="H76" s="613"/>
    </row>
    <row r="77" spans="2:8" x14ac:dyDescent="0.25">
      <c r="B77" s="54"/>
      <c r="C77" s="147"/>
      <c r="D77" s="250"/>
      <c r="E77" s="250"/>
      <c r="F77" s="612"/>
      <c r="G77" s="612"/>
      <c r="H77" s="613"/>
    </row>
    <row r="78" spans="2:8" x14ac:dyDescent="0.25">
      <c r="B78" s="54"/>
      <c r="C78" s="147"/>
      <c r="D78" s="250"/>
      <c r="E78" s="250"/>
      <c r="F78" s="612"/>
      <c r="G78" s="612"/>
      <c r="H78" s="613"/>
    </row>
    <row r="79" spans="2:8" x14ac:dyDescent="0.25">
      <c r="B79" s="54"/>
      <c r="C79" s="147"/>
      <c r="D79" s="250"/>
      <c r="E79" s="250"/>
      <c r="F79" s="612"/>
      <c r="G79" s="612"/>
      <c r="H79" s="613"/>
    </row>
    <row r="80" spans="2:8" x14ac:dyDescent="0.25">
      <c r="B80" s="54"/>
      <c r="C80" s="147"/>
      <c r="D80" s="250"/>
      <c r="E80" s="250"/>
      <c r="F80" s="612"/>
      <c r="G80" s="612"/>
      <c r="H80" s="613"/>
    </row>
    <row r="81" spans="2:8" x14ac:dyDescent="0.25">
      <c r="B81" s="54"/>
      <c r="C81" s="147"/>
      <c r="D81" s="250"/>
      <c r="E81" s="250"/>
      <c r="F81" s="612"/>
      <c r="G81" s="612"/>
      <c r="H81" s="613"/>
    </row>
    <row r="82" spans="2:8" x14ac:dyDescent="0.25">
      <c r="B82" s="54"/>
      <c r="C82" s="147"/>
      <c r="D82" s="250"/>
      <c r="E82" s="250"/>
      <c r="F82" s="612"/>
      <c r="G82" s="612"/>
      <c r="H82" s="613"/>
    </row>
    <row r="83" spans="2:8" x14ac:dyDescent="0.25">
      <c r="B83" s="54"/>
      <c r="C83" s="147"/>
      <c r="D83" s="250"/>
      <c r="E83" s="250"/>
      <c r="F83" s="612"/>
      <c r="G83" s="612"/>
      <c r="H83" s="613"/>
    </row>
    <row r="84" spans="2:8" x14ac:dyDescent="0.25">
      <c r="B84" s="54"/>
      <c r="C84" s="147"/>
      <c r="D84" s="250"/>
      <c r="E84" s="250"/>
      <c r="F84" s="612"/>
      <c r="G84" s="612"/>
      <c r="H84" s="613"/>
    </row>
    <row r="85" spans="2:8" x14ac:dyDescent="0.25">
      <c r="B85" s="54"/>
      <c r="C85" s="147"/>
      <c r="D85" s="250"/>
      <c r="E85" s="250"/>
      <c r="F85" s="612"/>
      <c r="G85" s="612"/>
      <c r="H85" s="613"/>
    </row>
    <row r="86" spans="2:8" x14ac:dyDescent="0.25">
      <c r="B86" s="54"/>
      <c r="C86" s="147"/>
      <c r="D86" s="250"/>
      <c r="E86" s="250"/>
      <c r="F86" s="612"/>
      <c r="G86" s="612"/>
      <c r="H86" s="613"/>
    </row>
    <row r="87" spans="2:8" x14ac:dyDescent="0.25">
      <c r="B87" s="54"/>
      <c r="C87" s="147"/>
      <c r="D87" s="250"/>
      <c r="E87" s="250"/>
      <c r="F87" s="612"/>
      <c r="G87" s="612"/>
      <c r="H87" s="613"/>
    </row>
    <row r="88" spans="2:8" x14ac:dyDescent="0.25">
      <c r="B88" s="54"/>
      <c r="C88" s="147"/>
      <c r="D88" s="250"/>
      <c r="E88" s="250"/>
      <c r="F88" s="612"/>
      <c r="G88" s="612"/>
      <c r="H88" s="613"/>
    </row>
    <row r="89" spans="2:8" x14ac:dyDescent="0.25">
      <c r="B89" s="54"/>
      <c r="C89" s="147"/>
      <c r="D89" s="250"/>
      <c r="E89" s="250"/>
      <c r="F89" s="612"/>
      <c r="G89" s="612"/>
      <c r="H89" s="613"/>
    </row>
    <row r="90" spans="2:8" x14ac:dyDescent="0.25">
      <c r="B90" s="54"/>
      <c r="C90" s="147"/>
      <c r="D90" s="250"/>
      <c r="E90" s="250"/>
      <c r="F90" s="612"/>
      <c r="G90" s="612"/>
      <c r="H90" s="613"/>
    </row>
    <row r="91" spans="2:8" x14ac:dyDescent="0.25">
      <c r="B91" s="54"/>
      <c r="C91" s="147"/>
      <c r="D91" s="250"/>
      <c r="E91" s="250"/>
      <c r="F91" s="612"/>
      <c r="G91" s="612"/>
      <c r="H91" s="613"/>
    </row>
    <row r="92" spans="2:8" x14ac:dyDescent="0.25">
      <c r="B92" s="54"/>
      <c r="C92" s="147"/>
      <c r="D92" s="250"/>
      <c r="E92" s="250"/>
      <c r="F92" s="612"/>
      <c r="G92" s="612"/>
      <c r="H92" s="613"/>
    </row>
    <row r="93" spans="2:8" x14ac:dyDescent="0.25">
      <c r="B93" s="54"/>
      <c r="C93" s="147"/>
      <c r="D93" s="250"/>
      <c r="E93" s="250"/>
      <c r="F93" s="612"/>
      <c r="G93" s="612"/>
      <c r="H93" s="613"/>
    </row>
    <row r="94" spans="2:8" x14ac:dyDescent="0.25">
      <c r="B94" s="54"/>
      <c r="C94" s="147"/>
      <c r="D94" s="250"/>
      <c r="E94" s="250"/>
      <c r="F94" s="612"/>
      <c r="G94" s="612"/>
      <c r="H94" s="613"/>
    </row>
    <row r="95" spans="2:8" x14ac:dyDescent="0.25">
      <c r="B95" s="54"/>
      <c r="C95" s="147"/>
      <c r="D95" s="250"/>
      <c r="E95" s="250"/>
      <c r="F95" s="612"/>
      <c r="G95" s="612"/>
      <c r="H95" s="613"/>
    </row>
    <row r="96" spans="2:8" x14ac:dyDescent="0.25">
      <c r="B96" s="54"/>
      <c r="C96" s="147"/>
      <c r="D96" s="250"/>
      <c r="E96" s="250"/>
      <c r="F96" s="612"/>
      <c r="G96" s="612"/>
      <c r="H96" s="613"/>
    </row>
    <row r="97" spans="2:8" x14ac:dyDescent="0.25">
      <c r="B97" s="54"/>
      <c r="C97" s="147"/>
      <c r="D97" s="250"/>
      <c r="E97" s="250"/>
      <c r="F97" s="612"/>
      <c r="G97" s="612"/>
      <c r="H97" s="613"/>
    </row>
    <row r="98" spans="2:8" x14ac:dyDescent="0.25">
      <c r="B98" s="54"/>
      <c r="C98" s="147"/>
      <c r="D98" s="250"/>
      <c r="E98" s="250"/>
      <c r="F98" s="612"/>
      <c r="G98" s="612"/>
      <c r="H98" s="613"/>
    </row>
    <row r="99" spans="2:8" x14ac:dyDescent="0.25">
      <c r="B99" s="54"/>
      <c r="C99" s="147"/>
      <c r="D99" s="250"/>
      <c r="E99" s="250"/>
      <c r="F99" s="612"/>
      <c r="G99" s="612"/>
      <c r="H99" s="613"/>
    </row>
    <row r="100" spans="2:8" ht="15.75" thickBot="1" x14ac:dyDescent="0.3">
      <c r="B100" s="60"/>
      <c r="C100" s="148"/>
      <c r="D100" s="254"/>
      <c r="E100" s="254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2F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11">
    <tabColor theme="1"/>
    <pageSetUpPr fitToPage="1"/>
  </sheetPr>
  <dimension ref="B1:BF101"/>
  <sheetViews>
    <sheetView showGridLines="0" zoomScaleNormal="100" zoomScaleSheetLayoutView="50" workbookViewId="0">
      <selection activeCell="AC38" sqref="AC3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567" t="str">
        <f ca="1">"Oil Sales for "&amp;TEXT(L5,"MM-DD-YY")</f>
        <v>Oil Sales for 04-12-19</v>
      </c>
      <c r="O5" s="568"/>
      <c r="P5" s="96">
        <f>SUM(AC14:AC37)</f>
        <v>1497.24</v>
      </c>
      <c r="Q5" s="10"/>
      <c r="R5" s="610" t="str">
        <f ca="1">"Flare Total For "&amp;TEXT(L5,"MM-DD-YY")</f>
        <v>Flare Total For 04-12-19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1662</v>
      </c>
      <c r="M6" s="10"/>
      <c r="N6" s="571" t="str">
        <f ca="1">"Gas Sales for "&amp;TEXT(L5,"MM-DD-YY")</f>
        <v>Gas Sales for 04-12-19</v>
      </c>
      <c r="O6" s="572"/>
      <c r="P6" s="132">
        <v>2978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1054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3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46" t="s">
        <v>3</v>
      </c>
      <c r="F11" s="246" t="s">
        <v>31</v>
      </c>
      <c r="G11" s="246" t="s">
        <v>32</v>
      </c>
      <c r="H11" s="24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46" t="s">
        <v>40</v>
      </c>
      <c r="N11" s="247" t="s">
        <v>42</v>
      </c>
      <c r="O11" s="38" t="s">
        <v>2</v>
      </c>
      <c r="P11" s="246" t="s">
        <v>6</v>
      </c>
      <c r="Q11" s="24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6" t="s">
        <v>6</v>
      </c>
      <c r="AD11" s="246" t="s">
        <v>102</v>
      </c>
      <c r="AE11" s="246" t="s">
        <v>50</v>
      </c>
      <c r="AF11" s="24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44">
        <v>958</v>
      </c>
      <c r="E14" s="51">
        <v>38</v>
      </c>
      <c r="F14" s="244">
        <v>1.5</v>
      </c>
      <c r="G14" s="51">
        <v>212</v>
      </c>
      <c r="H14" s="52">
        <v>178</v>
      </c>
      <c r="I14" s="53"/>
      <c r="J14" s="160"/>
      <c r="K14" s="65"/>
      <c r="L14" s="49"/>
      <c r="M14" s="244"/>
      <c r="N14" s="52"/>
      <c r="O14" s="54">
        <v>2512</v>
      </c>
      <c r="P14" s="244">
        <v>67</v>
      </c>
      <c r="Q14" s="52">
        <v>33</v>
      </c>
      <c r="R14" s="21">
        <f>P14</f>
        <v>67</v>
      </c>
      <c r="S14" s="22">
        <f>Q14</f>
        <v>33</v>
      </c>
      <c r="T14" s="61"/>
      <c r="U14" s="61"/>
      <c r="V14" s="61"/>
      <c r="W14" s="112">
        <f ca="1">INDEX('Daily Totals'!$1:$1048576,MATCH(L5,'Daily Totals'!B:B)-1,17)</f>
        <v>170799</v>
      </c>
      <c r="X14" s="113">
        <f ca="1">IFERROR(('Main Tab'!$D$10-W14)/'Main Tab'!$D$10,1)</f>
        <v>3.8337237061393629E-2</v>
      </c>
      <c r="Y14" s="186"/>
      <c r="Z14" s="64"/>
      <c r="AA14" s="49">
        <v>7756501</v>
      </c>
      <c r="AB14" s="49" t="s">
        <v>170</v>
      </c>
      <c r="AC14" s="244">
        <v>180.79</v>
      </c>
      <c r="AD14" s="104" t="s">
        <v>172</v>
      </c>
      <c r="AE14" s="106">
        <v>46</v>
      </c>
      <c r="AF14" s="108">
        <v>1E-3</v>
      </c>
      <c r="AI14" s="83">
        <f ca="1">$L$5+B14</f>
        <v>43567.291666666664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67</v>
      </c>
      <c r="AQ14" s="81">
        <f t="shared" si="0"/>
        <v>33</v>
      </c>
      <c r="AR14" s="81">
        <f t="shared" ref="AR14:AR37" si="1">IF(O14="","",O14)</f>
        <v>2512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0.59375</v>
      </c>
      <c r="AV14" s="81">
        <f t="shared" ref="AV14:AZ37" si="3">IF(F14="","",F14)</f>
        <v>1.5</v>
      </c>
      <c r="AW14" s="81">
        <f t="shared" si="3"/>
        <v>212</v>
      </c>
      <c r="AX14" s="81">
        <f t="shared" si="3"/>
        <v>178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958</v>
      </c>
      <c r="BC14" s="81">
        <f t="shared" ref="BC14:BC37" si="5">IF(H14="","",H14)</f>
        <v>178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7756501 180.79 bbls sold</v>
      </c>
    </row>
    <row r="15" spans="2:58" x14ac:dyDescent="0.25">
      <c r="B15" s="47">
        <f ca="1">+B14+$L$5+TIME(1,0,0)</f>
        <v>43567.333333333328</v>
      </c>
      <c r="C15" s="49"/>
      <c r="D15" s="244">
        <v>957</v>
      </c>
      <c r="E15" s="51">
        <v>40</v>
      </c>
      <c r="F15" s="244">
        <v>1.5</v>
      </c>
      <c r="G15" s="51">
        <v>210</v>
      </c>
      <c r="H15" s="52">
        <v>180</v>
      </c>
      <c r="I15" s="53"/>
      <c r="J15" s="160"/>
      <c r="K15" s="65"/>
      <c r="L15" s="49"/>
      <c r="M15" s="244"/>
      <c r="N15" s="52"/>
      <c r="O15" s="54">
        <v>2561</v>
      </c>
      <c r="P15" s="244">
        <v>54</v>
      </c>
      <c r="Q15" s="52">
        <v>33</v>
      </c>
      <c r="R15" s="23">
        <f>P15+R14</f>
        <v>121</v>
      </c>
      <c r="S15" s="24">
        <f>Q15+S14</f>
        <v>66</v>
      </c>
      <c r="T15" s="62"/>
      <c r="U15" s="62"/>
      <c r="V15" s="62"/>
      <c r="W15" s="114">
        <f t="shared" ref="W15:W37" ca="1" si="6">W14-Q15</f>
        <v>170766</v>
      </c>
      <c r="X15" s="115">
        <f ca="1">IFERROR(('Main Tab'!$D$10-W15)/'Main Tab'!$D$10,1)</f>
        <v>3.85230395027251E-2</v>
      </c>
      <c r="Y15" s="110" t="s">
        <v>207</v>
      </c>
      <c r="Z15" s="65">
        <v>1</v>
      </c>
      <c r="AA15" s="49">
        <v>7757031</v>
      </c>
      <c r="AB15" s="49" t="s">
        <v>170</v>
      </c>
      <c r="AC15" s="244">
        <v>202.27</v>
      </c>
      <c r="AD15" s="104" t="s">
        <v>171</v>
      </c>
      <c r="AE15" s="106">
        <v>45</v>
      </c>
      <c r="AF15" s="108">
        <v>2E-3</v>
      </c>
      <c r="AI15" s="83">
        <f ca="1">B15</f>
        <v>43567.333333333328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bumped choke to 40</v>
      </c>
      <c r="AP15" s="81">
        <f t="shared" si="0"/>
        <v>54</v>
      </c>
      <c r="AQ15" s="81">
        <f t="shared" si="0"/>
        <v>33</v>
      </c>
      <c r="AR15" s="81">
        <f t="shared" si="1"/>
        <v>2561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0.625</v>
      </c>
      <c r="AV15" s="81">
        <f t="shared" si="3"/>
        <v>1.5</v>
      </c>
      <c r="AW15" s="81">
        <f t="shared" si="3"/>
        <v>210</v>
      </c>
      <c r="AX15" s="81">
        <f t="shared" si="3"/>
        <v>180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957</v>
      </c>
      <c r="BC15" s="81">
        <f t="shared" si="5"/>
        <v>180</v>
      </c>
      <c r="BD15" s="81">
        <f t="shared" ref="BD15:BD37" si="10">IF(AF15="","",AF15)</f>
        <v>2E-3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7757031 202.27 bbls sold</v>
      </c>
    </row>
    <row r="16" spans="2:58" x14ac:dyDescent="0.25">
      <c r="B16" s="47">
        <f ca="1">+B15+TIME(1,0,0)</f>
        <v>43567.374999999993</v>
      </c>
      <c r="C16" s="49"/>
      <c r="D16" s="244">
        <v>958</v>
      </c>
      <c r="E16" s="51">
        <v>40</v>
      </c>
      <c r="F16" s="244">
        <v>1.5</v>
      </c>
      <c r="G16" s="51">
        <v>217</v>
      </c>
      <c r="H16" s="52">
        <v>184</v>
      </c>
      <c r="I16" s="53"/>
      <c r="J16" s="160"/>
      <c r="K16" s="65"/>
      <c r="L16" s="49"/>
      <c r="M16" s="244"/>
      <c r="N16" s="52"/>
      <c r="O16" s="54">
        <v>2581</v>
      </c>
      <c r="P16" s="244">
        <v>57</v>
      </c>
      <c r="Q16" s="52">
        <v>35</v>
      </c>
      <c r="R16" s="23">
        <f t="shared" ref="R16:S31" si="13">P16+R15</f>
        <v>178</v>
      </c>
      <c r="S16" s="24">
        <f t="shared" si="13"/>
        <v>101</v>
      </c>
      <c r="T16" s="62"/>
      <c r="U16" s="62"/>
      <c r="V16" s="62"/>
      <c r="W16" s="114">
        <f t="shared" ca="1" si="6"/>
        <v>170731</v>
      </c>
      <c r="X16" s="115">
        <f ca="1">IFERROR(('Main Tab'!$D$10-W16)/'Main Tab'!$D$10,1)</f>
        <v>3.8720102698076665E-2</v>
      </c>
      <c r="Y16" s="110"/>
      <c r="Z16" s="65">
        <v>2</v>
      </c>
      <c r="AA16" s="49">
        <v>6920826</v>
      </c>
      <c r="AB16" s="49" t="s">
        <v>156</v>
      </c>
      <c r="AC16" s="244">
        <v>180.42</v>
      </c>
      <c r="AD16" s="104" t="s">
        <v>172</v>
      </c>
      <c r="AE16" s="106">
        <v>45</v>
      </c>
      <c r="AF16" s="108">
        <v>1E-3</v>
      </c>
      <c r="AI16" s="83">
        <f ca="1">B16</f>
        <v>43567.374999999993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57</v>
      </c>
      <c r="AQ16" s="81">
        <f t="shared" si="0"/>
        <v>35</v>
      </c>
      <c r="AR16" s="81">
        <f t="shared" si="1"/>
        <v>2581</v>
      </c>
      <c r="AS16" s="81" t="str">
        <f t="shared" si="8"/>
        <v/>
      </c>
      <c r="AT16" s="81" t="str">
        <f t="shared" si="9"/>
        <v/>
      </c>
      <c r="AU16" s="81">
        <f t="shared" si="2"/>
        <v>0.625</v>
      </c>
      <c r="AV16" s="81">
        <f t="shared" si="3"/>
        <v>1.5</v>
      </c>
      <c r="AW16" s="81">
        <f t="shared" si="3"/>
        <v>217</v>
      </c>
      <c r="AX16" s="81">
        <f t="shared" si="3"/>
        <v>184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958</v>
      </c>
      <c r="BC16" s="81">
        <f t="shared" si="5"/>
        <v>184</v>
      </c>
      <c r="BD16" s="81">
        <f t="shared" si="10"/>
        <v>1E-3</v>
      </c>
      <c r="BE16" s="81">
        <f t="shared" si="11"/>
        <v>45</v>
      </c>
      <c r="BF16" s="84" t="str">
        <f t="shared" si="12"/>
        <v>Ticket No: 6920826 180.42 bbls sold</v>
      </c>
    </row>
    <row r="17" spans="2:58" x14ac:dyDescent="0.25">
      <c r="B17" s="47">
        <f t="shared" ref="B17:B37" ca="1" si="14">+B16+TIME(1,0,0)</f>
        <v>43567.416666666657</v>
      </c>
      <c r="C17" s="49"/>
      <c r="D17" s="244">
        <v>957</v>
      </c>
      <c r="E17" s="51">
        <v>40</v>
      </c>
      <c r="F17" s="244">
        <v>1.5</v>
      </c>
      <c r="G17" s="51">
        <v>221</v>
      </c>
      <c r="H17" s="52">
        <v>180</v>
      </c>
      <c r="I17" s="53"/>
      <c r="J17" s="160"/>
      <c r="K17" s="65"/>
      <c r="L17" s="49"/>
      <c r="M17" s="244"/>
      <c r="N17" s="52"/>
      <c r="O17" s="54">
        <v>2573</v>
      </c>
      <c r="P17" s="244">
        <v>54</v>
      </c>
      <c r="Q17" s="52">
        <v>38</v>
      </c>
      <c r="R17" s="23">
        <f t="shared" si="13"/>
        <v>232</v>
      </c>
      <c r="S17" s="24">
        <f>Q17+S16</f>
        <v>139</v>
      </c>
      <c r="T17" s="62"/>
      <c r="U17" s="172"/>
      <c r="V17" s="62"/>
      <c r="W17" s="114">
        <f t="shared" ca="1" si="6"/>
        <v>170693</v>
      </c>
      <c r="X17" s="115">
        <f ca="1">IFERROR(('Main Tab'!$D$10-W17)/'Main Tab'!$D$10,1)</f>
        <v>3.893405702445836E-2</v>
      </c>
      <c r="Y17" s="110"/>
      <c r="Z17" s="65">
        <v>1</v>
      </c>
      <c r="AA17" s="49"/>
      <c r="AB17" s="49"/>
      <c r="AC17" s="244"/>
      <c r="AD17" s="104"/>
      <c r="AE17" s="106"/>
      <c r="AF17" s="108"/>
      <c r="AI17" s="83">
        <f t="shared" ref="AI17:AI37" ca="1" si="15">B17</f>
        <v>43567.416666666657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54</v>
      </c>
      <c r="AQ17" s="81">
        <f t="shared" si="0"/>
        <v>38</v>
      </c>
      <c r="AR17" s="81">
        <f t="shared" si="1"/>
        <v>2573</v>
      </c>
      <c r="AS17" s="81" t="str">
        <f t="shared" si="8"/>
        <v/>
      </c>
      <c r="AT17" s="81" t="str">
        <f t="shared" si="9"/>
        <v/>
      </c>
      <c r="AU17" s="81">
        <f t="shared" si="2"/>
        <v>0.625</v>
      </c>
      <c r="AV17" s="81">
        <f t="shared" si="3"/>
        <v>1.5</v>
      </c>
      <c r="AW17" s="81">
        <f t="shared" si="3"/>
        <v>221</v>
      </c>
      <c r="AX17" s="81">
        <f t="shared" si="3"/>
        <v>180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957</v>
      </c>
      <c r="BC17" s="81">
        <f t="shared" si="5"/>
        <v>180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43567.458333333321</v>
      </c>
      <c r="C18" s="49"/>
      <c r="D18" s="244">
        <v>955</v>
      </c>
      <c r="E18" s="51">
        <v>40</v>
      </c>
      <c r="F18" s="244">
        <v>1.5</v>
      </c>
      <c r="G18" s="51">
        <v>294</v>
      </c>
      <c r="H18" s="52">
        <v>170</v>
      </c>
      <c r="I18" s="53"/>
      <c r="J18" s="160"/>
      <c r="K18" s="65"/>
      <c r="L18" s="49"/>
      <c r="M18" s="244"/>
      <c r="N18" s="52"/>
      <c r="O18" s="54">
        <v>2813</v>
      </c>
      <c r="P18" s="244">
        <v>60</v>
      </c>
      <c r="Q18" s="52">
        <v>41</v>
      </c>
      <c r="R18" s="23">
        <f t="shared" si="13"/>
        <v>292</v>
      </c>
      <c r="S18" s="24">
        <f t="shared" si="13"/>
        <v>180</v>
      </c>
      <c r="T18" s="62"/>
      <c r="U18" s="62"/>
      <c r="V18" s="62"/>
      <c r="W18" s="114">
        <f t="shared" ca="1" si="6"/>
        <v>170652</v>
      </c>
      <c r="X18" s="115">
        <f ca="1">IFERROR(('Main Tab'!$D$10-W18)/'Main Tab'!$D$10,1)</f>
        <v>3.9164902481870184E-2</v>
      </c>
      <c r="Y18" s="110"/>
      <c r="Z18" s="65">
        <v>1</v>
      </c>
      <c r="AA18" s="49"/>
      <c r="AB18" s="49"/>
      <c r="AC18" s="244"/>
      <c r="AD18" s="104"/>
      <c r="AE18" s="106"/>
      <c r="AF18" s="108"/>
      <c r="AI18" s="83">
        <f t="shared" ca="1" si="15"/>
        <v>43567.458333333321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60</v>
      </c>
      <c r="AQ18" s="81">
        <f t="shared" si="0"/>
        <v>41</v>
      </c>
      <c r="AR18" s="81">
        <f t="shared" si="1"/>
        <v>2813</v>
      </c>
      <c r="AS18" s="81" t="str">
        <f t="shared" si="8"/>
        <v/>
      </c>
      <c r="AT18" s="81" t="str">
        <f t="shared" si="9"/>
        <v/>
      </c>
      <c r="AU18" s="81">
        <f t="shared" si="2"/>
        <v>0.625</v>
      </c>
      <c r="AV18" s="81">
        <f t="shared" si="3"/>
        <v>1.5</v>
      </c>
      <c r="AW18" s="81">
        <f t="shared" si="3"/>
        <v>294</v>
      </c>
      <c r="AX18" s="81">
        <f t="shared" si="3"/>
        <v>170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955</v>
      </c>
      <c r="BC18" s="81">
        <f t="shared" si="5"/>
        <v>170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39" x14ac:dyDescent="0.25">
      <c r="B19" s="47">
        <f t="shared" ca="1" si="14"/>
        <v>43567.499999999985</v>
      </c>
      <c r="C19" s="49"/>
      <c r="D19" s="244">
        <v>961</v>
      </c>
      <c r="E19" s="51">
        <v>40</v>
      </c>
      <c r="F19" s="244">
        <v>1.5</v>
      </c>
      <c r="G19" s="51">
        <v>179</v>
      </c>
      <c r="H19" s="52">
        <v>168</v>
      </c>
      <c r="I19" s="53"/>
      <c r="J19" s="160"/>
      <c r="K19" s="65"/>
      <c r="L19" s="49"/>
      <c r="M19" s="244"/>
      <c r="N19" s="52"/>
      <c r="O19" s="54">
        <v>2156</v>
      </c>
      <c r="P19" s="244">
        <v>72</v>
      </c>
      <c r="Q19" s="52">
        <v>49</v>
      </c>
      <c r="R19" s="23">
        <f t="shared" si="13"/>
        <v>364</v>
      </c>
      <c r="S19" s="24">
        <f t="shared" si="13"/>
        <v>229</v>
      </c>
      <c r="T19" s="62"/>
      <c r="U19" s="62"/>
      <c r="V19" s="62"/>
      <c r="W19" s="114">
        <f t="shared" ca="1" si="6"/>
        <v>170603</v>
      </c>
      <c r="X19" s="115">
        <f ca="1">IFERROR(('Main Tab'!$D$10-W19)/'Main Tab'!$D$10,1)</f>
        <v>3.9440790955362369E-2</v>
      </c>
      <c r="Y19" s="110" t="s">
        <v>208</v>
      </c>
      <c r="Z19" s="65">
        <v>2</v>
      </c>
      <c r="AA19" s="49"/>
      <c r="AB19" s="49"/>
      <c r="AC19" s="244"/>
      <c r="AD19" s="104"/>
      <c r="AE19" s="106"/>
      <c r="AF19" s="108"/>
      <c r="AI19" s="83">
        <f t="shared" ca="1" si="15"/>
        <v>43567.499999999985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>vrt compressor is up an running, discharge line is tied in to the the F-8 so might see increase in gas sales</v>
      </c>
      <c r="AP19" s="81">
        <f t="shared" si="0"/>
        <v>72</v>
      </c>
      <c r="AQ19" s="81">
        <f t="shared" si="0"/>
        <v>49</v>
      </c>
      <c r="AR19" s="81">
        <f t="shared" si="1"/>
        <v>2156</v>
      </c>
      <c r="AS19" s="81" t="str">
        <f t="shared" si="8"/>
        <v/>
      </c>
      <c r="AT19" s="81" t="str">
        <f t="shared" si="9"/>
        <v/>
      </c>
      <c r="AU19" s="81">
        <f t="shared" si="2"/>
        <v>0.625</v>
      </c>
      <c r="AV19" s="81">
        <f t="shared" si="3"/>
        <v>1.5</v>
      </c>
      <c r="AW19" s="81">
        <f t="shared" si="3"/>
        <v>179</v>
      </c>
      <c r="AX19" s="81">
        <f t="shared" si="3"/>
        <v>168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961</v>
      </c>
      <c r="BC19" s="81">
        <f t="shared" si="5"/>
        <v>168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43567.54166666665</v>
      </c>
      <c r="C20" s="49"/>
      <c r="D20" s="244">
        <v>942</v>
      </c>
      <c r="E20" s="51">
        <v>40</v>
      </c>
      <c r="F20" s="244">
        <v>1.5</v>
      </c>
      <c r="G20" s="51">
        <v>275</v>
      </c>
      <c r="H20" s="52">
        <v>169</v>
      </c>
      <c r="I20" s="53"/>
      <c r="J20" s="160"/>
      <c r="K20" s="65"/>
      <c r="L20" s="49"/>
      <c r="M20" s="244"/>
      <c r="N20" s="52"/>
      <c r="O20" s="54">
        <v>2862</v>
      </c>
      <c r="P20" s="244">
        <v>77</v>
      </c>
      <c r="Q20" s="52">
        <v>47</v>
      </c>
      <c r="R20" s="23">
        <f t="shared" si="13"/>
        <v>441</v>
      </c>
      <c r="S20" s="24">
        <f t="shared" si="13"/>
        <v>276</v>
      </c>
      <c r="T20" s="62"/>
      <c r="U20" s="62"/>
      <c r="V20" s="62"/>
      <c r="W20" s="114">
        <f t="shared" ca="1" si="6"/>
        <v>170556</v>
      </c>
      <c r="X20" s="115">
        <f ca="1">IFERROR(('Main Tab'!$D$10-W20)/'Main Tab'!$D$10,1)</f>
        <v>3.9705418674834465E-2</v>
      </c>
      <c r="Y20" s="110"/>
      <c r="Z20" s="65">
        <v>2</v>
      </c>
      <c r="AA20" s="49"/>
      <c r="AB20" s="49"/>
      <c r="AC20" s="244"/>
      <c r="AD20" s="104"/>
      <c r="AE20" s="106"/>
      <c r="AF20" s="108"/>
      <c r="AI20" s="83">
        <f t="shared" ca="1" si="15"/>
        <v>43567.54166666665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77</v>
      </c>
      <c r="AQ20" s="81">
        <f t="shared" si="0"/>
        <v>47</v>
      </c>
      <c r="AR20" s="81">
        <f t="shared" si="1"/>
        <v>2862</v>
      </c>
      <c r="AS20" s="81" t="str">
        <f t="shared" si="8"/>
        <v/>
      </c>
      <c r="AT20" s="81" t="str">
        <f t="shared" si="9"/>
        <v/>
      </c>
      <c r="AU20" s="81">
        <f t="shared" si="2"/>
        <v>0.625</v>
      </c>
      <c r="AV20" s="81">
        <f t="shared" si="3"/>
        <v>1.5</v>
      </c>
      <c r="AW20" s="81">
        <f t="shared" si="3"/>
        <v>275</v>
      </c>
      <c r="AX20" s="81">
        <f t="shared" si="3"/>
        <v>169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942</v>
      </c>
      <c r="BC20" s="81">
        <f t="shared" si="5"/>
        <v>169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43567.583333333314</v>
      </c>
      <c r="C21" s="49"/>
      <c r="D21" s="244">
        <v>935</v>
      </c>
      <c r="E21" s="51">
        <v>40</v>
      </c>
      <c r="F21" s="244">
        <v>1.5</v>
      </c>
      <c r="G21" s="51">
        <v>312</v>
      </c>
      <c r="H21" s="52">
        <v>172</v>
      </c>
      <c r="I21" s="53"/>
      <c r="J21" s="160"/>
      <c r="K21" s="65"/>
      <c r="L21" s="49"/>
      <c r="M21" s="244"/>
      <c r="N21" s="52"/>
      <c r="O21" s="54">
        <v>2912</v>
      </c>
      <c r="P21" s="244">
        <v>63</v>
      </c>
      <c r="Q21" s="52">
        <v>39</v>
      </c>
      <c r="R21" s="23">
        <f t="shared" si="13"/>
        <v>504</v>
      </c>
      <c r="S21" s="24">
        <f t="shared" si="13"/>
        <v>315</v>
      </c>
      <c r="T21" s="62"/>
      <c r="U21" s="62"/>
      <c r="V21" s="62"/>
      <c r="W21" s="114">
        <f t="shared" ca="1" si="6"/>
        <v>170517</v>
      </c>
      <c r="X21" s="115">
        <f ca="1">IFERROR(('Main Tab'!$D$10-W21)/'Main Tab'!$D$10,1)</f>
        <v>3.9925003378226208E-2</v>
      </c>
      <c r="Y21" s="110"/>
      <c r="Z21" s="65">
        <v>1.5</v>
      </c>
      <c r="AA21" s="49"/>
      <c r="AB21" s="49"/>
      <c r="AC21" s="244"/>
      <c r="AD21" s="104"/>
      <c r="AE21" s="106"/>
      <c r="AF21" s="108"/>
      <c r="AI21" s="83">
        <f t="shared" ca="1" si="15"/>
        <v>43567.583333333314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63</v>
      </c>
      <c r="AQ21" s="81">
        <f t="shared" si="0"/>
        <v>39</v>
      </c>
      <c r="AR21" s="81">
        <f t="shared" si="1"/>
        <v>2912</v>
      </c>
      <c r="AS21" s="81" t="str">
        <f t="shared" si="8"/>
        <v/>
      </c>
      <c r="AT21" s="81" t="str">
        <f t="shared" si="9"/>
        <v/>
      </c>
      <c r="AU21" s="81">
        <f t="shared" si="2"/>
        <v>0.625</v>
      </c>
      <c r="AV21" s="81">
        <f t="shared" si="3"/>
        <v>1.5</v>
      </c>
      <c r="AW21" s="81">
        <f t="shared" si="3"/>
        <v>312</v>
      </c>
      <c r="AX21" s="81">
        <f t="shared" si="3"/>
        <v>172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935</v>
      </c>
      <c r="BC21" s="81">
        <f t="shared" si="5"/>
        <v>172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43567.624999999978</v>
      </c>
      <c r="C22" s="49"/>
      <c r="D22" s="244">
        <v>939</v>
      </c>
      <c r="E22" s="51">
        <v>40</v>
      </c>
      <c r="F22" s="244">
        <v>1.5</v>
      </c>
      <c r="G22" s="51">
        <v>338</v>
      </c>
      <c r="H22" s="52">
        <v>170</v>
      </c>
      <c r="I22" s="53"/>
      <c r="J22" s="160"/>
      <c r="K22" s="65"/>
      <c r="L22" s="49"/>
      <c r="M22" s="244"/>
      <c r="N22" s="52"/>
      <c r="O22" s="54">
        <v>3084</v>
      </c>
      <c r="P22" s="244">
        <v>77</v>
      </c>
      <c r="Q22" s="52">
        <v>48</v>
      </c>
      <c r="R22" s="23">
        <f t="shared" si="13"/>
        <v>581</v>
      </c>
      <c r="S22" s="24">
        <f t="shared" si="13"/>
        <v>363</v>
      </c>
      <c r="T22" s="62"/>
      <c r="U22" s="62"/>
      <c r="V22" s="62"/>
      <c r="W22" s="114">
        <f t="shared" ca="1" si="6"/>
        <v>170469</v>
      </c>
      <c r="X22" s="115">
        <f ca="1">IFERROR(('Main Tab'!$D$10-W22)/'Main Tab'!$D$10,1)</f>
        <v>4.0195261474708345E-2</v>
      </c>
      <c r="Y22" s="110"/>
      <c r="Z22" s="65">
        <v>1.5</v>
      </c>
      <c r="AA22" s="49"/>
      <c r="AB22" s="49"/>
      <c r="AC22" s="244"/>
      <c r="AD22" s="104"/>
      <c r="AE22" s="106"/>
      <c r="AF22" s="108"/>
      <c r="AI22" s="83">
        <f t="shared" ca="1" si="15"/>
        <v>43567.624999999978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77</v>
      </c>
      <c r="AQ22" s="81">
        <f t="shared" si="0"/>
        <v>48</v>
      </c>
      <c r="AR22" s="81">
        <f t="shared" si="1"/>
        <v>3084</v>
      </c>
      <c r="AS22" s="81" t="str">
        <f t="shared" si="8"/>
        <v/>
      </c>
      <c r="AT22" s="81" t="str">
        <f t="shared" si="9"/>
        <v/>
      </c>
      <c r="AU22" s="81">
        <f t="shared" si="2"/>
        <v>0.625</v>
      </c>
      <c r="AV22" s="81">
        <f t="shared" si="3"/>
        <v>1.5</v>
      </c>
      <c r="AW22" s="81">
        <f t="shared" si="3"/>
        <v>338</v>
      </c>
      <c r="AX22" s="81">
        <f t="shared" si="3"/>
        <v>170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939</v>
      </c>
      <c r="BC22" s="81">
        <f t="shared" si="5"/>
        <v>170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43567.666666666642</v>
      </c>
      <c r="C23" s="49"/>
      <c r="D23" s="244">
        <v>936</v>
      </c>
      <c r="E23" s="51">
        <v>40</v>
      </c>
      <c r="F23" s="244">
        <v>1.5</v>
      </c>
      <c r="G23" s="51">
        <v>342</v>
      </c>
      <c r="H23" s="52">
        <v>175</v>
      </c>
      <c r="I23" s="53"/>
      <c r="J23" s="160"/>
      <c r="K23" s="65"/>
      <c r="L23" s="49"/>
      <c r="M23" s="244"/>
      <c r="N23" s="52"/>
      <c r="O23" s="54">
        <v>3110</v>
      </c>
      <c r="P23" s="244">
        <v>77</v>
      </c>
      <c r="Q23" s="52">
        <v>46</v>
      </c>
      <c r="R23" s="23">
        <f t="shared" si="13"/>
        <v>658</v>
      </c>
      <c r="S23" s="24">
        <f t="shared" si="13"/>
        <v>409</v>
      </c>
      <c r="T23" s="62"/>
      <c r="U23" s="62"/>
      <c r="V23" s="62"/>
      <c r="W23" s="114">
        <f t="shared" ca="1" si="6"/>
        <v>170423</v>
      </c>
      <c r="X23" s="115">
        <f ca="1">IFERROR(('Main Tab'!$D$10-W23)/'Main Tab'!$D$10,1)</f>
        <v>4.0454258817170401E-2</v>
      </c>
      <c r="Y23" s="110"/>
      <c r="Z23" s="65">
        <v>1.5</v>
      </c>
      <c r="AA23" s="49"/>
      <c r="AB23" s="49"/>
      <c r="AC23" s="244"/>
      <c r="AD23" s="104"/>
      <c r="AE23" s="106"/>
      <c r="AF23" s="108"/>
      <c r="AI23" s="83">
        <f t="shared" ca="1" si="15"/>
        <v>43567.666666666642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77</v>
      </c>
      <c r="AQ23" s="81">
        <f t="shared" si="0"/>
        <v>46</v>
      </c>
      <c r="AR23" s="81">
        <f t="shared" si="1"/>
        <v>3110</v>
      </c>
      <c r="AS23" s="81" t="str">
        <f t="shared" si="8"/>
        <v/>
      </c>
      <c r="AT23" s="81" t="str">
        <f t="shared" si="9"/>
        <v/>
      </c>
      <c r="AU23" s="81">
        <f t="shared" si="2"/>
        <v>0.625</v>
      </c>
      <c r="AV23" s="81">
        <f t="shared" si="3"/>
        <v>1.5</v>
      </c>
      <c r="AW23" s="81">
        <f t="shared" si="3"/>
        <v>342</v>
      </c>
      <c r="AX23" s="81">
        <f t="shared" si="3"/>
        <v>175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936</v>
      </c>
      <c r="BC23" s="81">
        <f t="shared" si="5"/>
        <v>175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43567.708333333307</v>
      </c>
      <c r="C24" s="49"/>
      <c r="D24" s="244">
        <v>936</v>
      </c>
      <c r="E24" s="51">
        <v>40</v>
      </c>
      <c r="F24" s="244">
        <v>1.5</v>
      </c>
      <c r="G24" s="51">
        <v>357</v>
      </c>
      <c r="H24" s="52">
        <v>175</v>
      </c>
      <c r="I24" s="53"/>
      <c r="J24" s="160"/>
      <c r="K24" s="65"/>
      <c r="L24" s="49"/>
      <c r="M24" s="244"/>
      <c r="N24" s="52"/>
      <c r="O24" s="54">
        <v>3135</v>
      </c>
      <c r="P24" s="244">
        <v>77</v>
      </c>
      <c r="Q24" s="52">
        <v>48</v>
      </c>
      <c r="R24" s="23">
        <f t="shared" si="13"/>
        <v>735</v>
      </c>
      <c r="S24" s="24">
        <f t="shared" si="13"/>
        <v>457</v>
      </c>
      <c r="T24" s="62"/>
      <c r="U24" s="62">
        <v>5926</v>
      </c>
      <c r="V24" s="62"/>
      <c r="W24" s="114">
        <f t="shared" ca="1" si="6"/>
        <v>170375</v>
      </c>
      <c r="X24" s="115">
        <f ca="1">IFERROR(('Main Tab'!$D$10-W24)/'Main Tab'!$D$10,1)</f>
        <v>4.0724516913652538E-2</v>
      </c>
      <c r="Y24" s="110"/>
      <c r="Z24" s="65">
        <v>1.5</v>
      </c>
      <c r="AA24" s="49"/>
      <c r="AB24" s="49"/>
      <c r="AC24" s="244"/>
      <c r="AD24" s="104"/>
      <c r="AE24" s="106"/>
      <c r="AF24" s="108"/>
      <c r="AI24" s="83">
        <f t="shared" ca="1" si="15"/>
        <v>43567.708333333307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77</v>
      </c>
      <c r="AQ24" s="81">
        <f t="shared" si="0"/>
        <v>48</v>
      </c>
      <c r="AR24" s="81">
        <f t="shared" si="1"/>
        <v>3135</v>
      </c>
      <c r="AS24" s="81" t="str">
        <f t="shared" si="8"/>
        <v/>
      </c>
      <c r="AT24" s="81" t="str">
        <f t="shared" si="9"/>
        <v/>
      </c>
      <c r="AU24" s="81">
        <f t="shared" si="2"/>
        <v>0.625</v>
      </c>
      <c r="AV24" s="81">
        <f t="shared" si="3"/>
        <v>1.5</v>
      </c>
      <c r="AW24" s="81">
        <f t="shared" si="3"/>
        <v>357</v>
      </c>
      <c r="AX24" s="81">
        <f t="shared" si="3"/>
        <v>175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936</v>
      </c>
      <c r="BC24" s="81">
        <f t="shared" si="5"/>
        <v>175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43567.749999999971</v>
      </c>
      <c r="C25" s="49"/>
      <c r="D25" s="244">
        <v>936</v>
      </c>
      <c r="E25" s="51">
        <v>40</v>
      </c>
      <c r="F25" s="244">
        <v>1.5</v>
      </c>
      <c r="G25" s="51">
        <v>349</v>
      </c>
      <c r="H25" s="52">
        <v>175</v>
      </c>
      <c r="I25" s="53"/>
      <c r="J25" s="160"/>
      <c r="K25" s="65"/>
      <c r="L25" s="49"/>
      <c r="M25" s="244"/>
      <c r="N25" s="52"/>
      <c r="O25" s="54">
        <v>3116</v>
      </c>
      <c r="P25" s="244">
        <v>78</v>
      </c>
      <c r="Q25" s="52">
        <v>50</v>
      </c>
      <c r="R25" s="23">
        <f t="shared" si="13"/>
        <v>813</v>
      </c>
      <c r="S25" s="24">
        <f t="shared" si="13"/>
        <v>507</v>
      </c>
      <c r="T25" s="62"/>
      <c r="U25" s="62"/>
      <c r="V25" s="62"/>
      <c r="W25" s="114">
        <f t="shared" ca="1" si="6"/>
        <v>170325</v>
      </c>
      <c r="X25" s="115">
        <f ca="1">IFERROR(('Main Tab'!$D$10-W25)/'Main Tab'!$D$10,1)</f>
        <v>4.100603576415477E-2</v>
      </c>
      <c r="Y25" s="110"/>
      <c r="Z25" s="65">
        <v>1.5</v>
      </c>
      <c r="AA25" s="49">
        <v>7783701</v>
      </c>
      <c r="AB25" s="49" t="s">
        <v>170</v>
      </c>
      <c r="AC25" s="244">
        <v>182.87</v>
      </c>
      <c r="AD25" s="104" t="s">
        <v>171</v>
      </c>
      <c r="AE25" s="106">
        <v>46</v>
      </c>
      <c r="AF25" s="108">
        <v>1E-3</v>
      </c>
      <c r="AI25" s="83">
        <f t="shared" ca="1" si="15"/>
        <v>43567.749999999971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78</v>
      </c>
      <c r="AQ25" s="81">
        <f t="shared" si="0"/>
        <v>50</v>
      </c>
      <c r="AR25" s="81">
        <f t="shared" si="1"/>
        <v>3116</v>
      </c>
      <c r="AS25" s="81" t="str">
        <f t="shared" si="8"/>
        <v/>
      </c>
      <c r="AT25" s="81" t="str">
        <f t="shared" si="9"/>
        <v/>
      </c>
      <c r="AU25" s="81">
        <f t="shared" si="2"/>
        <v>0.625</v>
      </c>
      <c r="AV25" s="81">
        <f t="shared" si="3"/>
        <v>1.5</v>
      </c>
      <c r="AW25" s="81">
        <f t="shared" si="3"/>
        <v>349</v>
      </c>
      <c r="AX25" s="81">
        <f t="shared" si="3"/>
        <v>175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936</v>
      </c>
      <c r="BC25" s="81">
        <f t="shared" si="5"/>
        <v>175</v>
      </c>
      <c r="BD25" s="81">
        <f t="shared" si="10"/>
        <v>1E-3</v>
      </c>
      <c r="BE25" s="81">
        <f t="shared" si="11"/>
        <v>46</v>
      </c>
      <c r="BF25" s="84" t="str">
        <f t="shared" si="12"/>
        <v>Ticket No: 7783701 182.87 bbls sold</v>
      </c>
    </row>
    <row r="26" spans="2:58" x14ac:dyDescent="0.25">
      <c r="B26" s="47">
        <f t="shared" ca="1" si="14"/>
        <v>43567.791666666635</v>
      </c>
      <c r="C26" s="49"/>
      <c r="D26" s="244">
        <v>941</v>
      </c>
      <c r="E26" s="51">
        <v>40</v>
      </c>
      <c r="F26" s="244">
        <v>1.5</v>
      </c>
      <c r="G26" s="51">
        <v>369</v>
      </c>
      <c r="H26" s="52">
        <v>177</v>
      </c>
      <c r="I26" s="53"/>
      <c r="J26" s="160"/>
      <c r="K26" s="65"/>
      <c r="L26" s="49"/>
      <c r="M26" s="244"/>
      <c r="N26" s="52"/>
      <c r="O26" s="54">
        <v>3229</v>
      </c>
      <c r="P26" s="244">
        <v>71</v>
      </c>
      <c r="Q26" s="52">
        <v>45</v>
      </c>
      <c r="R26" s="23">
        <f t="shared" si="13"/>
        <v>884</v>
      </c>
      <c r="S26" s="24">
        <f t="shared" si="13"/>
        <v>552</v>
      </c>
      <c r="T26" s="62"/>
      <c r="U26" s="62"/>
      <c r="V26" s="62"/>
      <c r="W26" s="114">
        <f t="shared" ca="1" si="6"/>
        <v>170280</v>
      </c>
      <c r="X26" s="115">
        <f ca="1">IFERROR(('Main Tab'!$D$10-W26)/'Main Tab'!$D$10,1)</f>
        <v>4.1259402729606771E-2</v>
      </c>
      <c r="Y26" s="110"/>
      <c r="Z26" s="65">
        <v>1.5</v>
      </c>
      <c r="AA26" s="49"/>
      <c r="AB26" s="49"/>
      <c r="AC26" s="244"/>
      <c r="AD26" s="104"/>
      <c r="AE26" s="106"/>
      <c r="AF26" s="108"/>
      <c r="AI26" s="83">
        <f t="shared" ca="1" si="15"/>
        <v>43567.791666666635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71</v>
      </c>
      <c r="AQ26" s="81">
        <f t="shared" si="0"/>
        <v>45</v>
      </c>
      <c r="AR26" s="81">
        <f t="shared" si="1"/>
        <v>3229</v>
      </c>
      <c r="AS26" s="81" t="str">
        <f t="shared" si="8"/>
        <v/>
      </c>
      <c r="AT26" s="81" t="str">
        <f t="shared" si="9"/>
        <v/>
      </c>
      <c r="AU26" s="81">
        <f t="shared" si="2"/>
        <v>0.625</v>
      </c>
      <c r="AV26" s="81">
        <f t="shared" si="3"/>
        <v>1.5</v>
      </c>
      <c r="AW26" s="81">
        <f t="shared" si="3"/>
        <v>369</v>
      </c>
      <c r="AX26" s="81">
        <f t="shared" si="3"/>
        <v>177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941</v>
      </c>
      <c r="BC26" s="81">
        <f t="shared" si="5"/>
        <v>177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43567.833333333299</v>
      </c>
      <c r="C27" s="49"/>
      <c r="D27" s="244">
        <v>936</v>
      </c>
      <c r="E27" s="51">
        <v>40</v>
      </c>
      <c r="F27" s="244">
        <v>1.5</v>
      </c>
      <c r="G27" s="51">
        <v>367</v>
      </c>
      <c r="H27" s="52">
        <v>177</v>
      </c>
      <c r="I27" s="53"/>
      <c r="J27" s="160"/>
      <c r="K27" s="65"/>
      <c r="L27" s="49"/>
      <c r="M27" s="244"/>
      <c r="N27" s="52"/>
      <c r="O27" s="54">
        <v>3231</v>
      </c>
      <c r="P27" s="244">
        <v>74</v>
      </c>
      <c r="Q27" s="52">
        <v>45</v>
      </c>
      <c r="R27" s="23">
        <f t="shared" si="13"/>
        <v>958</v>
      </c>
      <c r="S27" s="24">
        <f t="shared" si="13"/>
        <v>597</v>
      </c>
      <c r="T27" s="62"/>
      <c r="U27" s="62"/>
      <c r="V27" s="62"/>
      <c r="W27" s="114">
        <f t="shared" ca="1" si="6"/>
        <v>170235</v>
      </c>
      <c r="X27" s="115">
        <f ca="1">IFERROR(('Main Tab'!$D$10-W27)/'Main Tab'!$D$10,1)</f>
        <v>4.1512769695058779E-2</v>
      </c>
      <c r="Y27" s="110"/>
      <c r="Z27" s="65">
        <v>1.5</v>
      </c>
      <c r="AA27" s="49">
        <v>7756741</v>
      </c>
      <c r="AB27" s="49" t="s">
        <v>170</v>
      </c>
      <c r="AC27" s="244">
        <v>189.8</v>
      </c>
      <c r="AD27" s="104" t="s">
        <v>172</v>
      </c>
      <c r="AE27" s="106">
        <v>45</v>
      </c>
      <c r="AF27" s="108">
        <v>1E-3</v>
      </c>
      <c r="AI27" s="83">
        <f t="shared" ca="1" si="15"/>
        <v>43567.833333333299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74</v>
      </c>
      <c r="AQ27" s="81">
        <f t="shared" si="0"/>
        <v>45</v>
      </c>
      <c r="AR27" s="81">
        <f t="shared" si="1"/>
        <v>3231</v>
      </c>
      <c r="AS27" s="81" t="str">
        <f t="shared" si="8"/>
        <v/>
      </c>
      <c r="AT27" s="81" t="str">
        <f t="shared" si="9"/>
        <v/>
      </c>
      <c r="AU27" s="81">
        <f t="shared" si="2"/>
        <v>0.625</v>
      </c>
      <c r="AV27" s="81">
        <f t="shared" si="3"/>
        <v>1.5</v>
      </c>
      <c r="AW27" s="81">
        <f t="shared" si="3"/>
        <v>367</v>
      </c>
      <c r="AX27" s="81">
        <f t="shared" si="3"/>
        <v>177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936</v>
      </c>
      <c r="BC27" s="81">
        <f t="shared" si="5"/>
        <v>177</v>
      </c>
      <c r="BD27" s="81">
        <f t="shared" si="10"/>
        <v>1E-3</v>
      </c>
      <c r="BE27" s="81">
        <f t="shared" si="11"/>
        <v>45</v>
      </c>
      <c r="BF27" s="84" t="str">
        <f t="shared" si="12"/>
        <v>Ticket No: 7756741 189.8 bbls sold</v>
      </c>
    </row>
    <row r="28" spans="2:58" x14ac:dyDescent="0.25">
      <c r="B28" s="47">
        <f t="shared" ca="1" si="14"/>
        <v>43567.874999999964</v>
      </c>
      <c r="C28" s="49"/>
      <c r="D28" s="244">
        <v>936</v>
      </c>
      <c r="E28" s="51">
        <v>40</v>
      </c>
      <c r="F28" s="244">
        <v>1.5</v>
      </c>
      <c r="G28" s="51">
        <v>369</v>
      </c>
      <c r="H28" s="52">
        <v>176</v>
      </c>
      <c r="I28" s="53"/>
      <c r="J28" s="160"/>
      <c r="K28" s="65"/>
      <c r="L28" s="49"/>
      <c r="M28" s="244"/>
      <c r="N28" s="52"/>
      <c r="O28" s="54">
        <v>3225</v>
      </c>
      <c r="P28" s="244">
        <v>71</v>
      </c>
      <c r="Q28" s="52">
        <v>43</v>
      </c>
      <c r="R28" s="23">
        <f t="shared" si="13"/>
        <v>1029</v>
      </c>
      <c r="S28" s="24">
        <f t="shared" si="13"/>
        <v>640</v>
      </c>
      <c r="T28" s="62"/>
      <c r="U28" s="62"/>
      <c r="V28" s="62"/>
      <c r="W28" s="114">
        <f t="shared" ca="1" si="6"/>
        <v>170192</v>
      </c>
      <c r="X28" s="115">
        <f ca="1">IFERROR(('Main Tab'!$D$10-W28)/'Main Tab'!$D$10,1)</f>
        <v>4.1754875906490699E-2</v>
      </c>
      <c r="Y28" s="110"/>
      <c r="Z28" s="65">
        <v>1.5</v>
      </c>
      <c r="AA28" s="49"/>
      <c r="AB28" s="49"/>
      <c r="AC28" s="244"/>
      <c r="AD28" s="104"/>
      <c r="AE28" s="106"/>
      <c r="AF28" s="108"/>
      <c r="AI28" s="83">
        <f t="shared" ca="1" si="15"/>
        <v>43567.874999999964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71</v>
      </c>
      <c r="AQ28" s="81">
        <f t="shared" si="0"/>
        <v>43</v>
      </c>
      <c r="AR28" s="81">
        <f t="shared" si="1"/>
        <v>3225</v>
      </c>
      <c r="AS28" s="81" t="str">
        <f t="shared" si="8"/>
        <v/>
      </c>
      <c r="AT28" s="81" t="str">
        <f t="shared" si="9"/>
        <v/>
      </c>
      <c r="AU28" s="81">
        <f t="shared" si="2"/>
        <v>0.625</v>
      </c>
      <c r="AV28" s="81">
        <f t="shared" si="3"/>
        <v>1.5</v>
      </c>
      <c r="AW28" s="81">
        <f t="shared" si="3"/>
        <v>369</v>
      </c>
      <c r="AX28" s="81">
        <f t="shared" si="3"/>
        <v>176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936</v>
      </c>
      <c r="BC28" s="81">
        <f t="shared" si="5"/>
        <v>176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43567.916666666628</v>
      </c>
      <c r="C29" s="49"/>
      <c r="D29" s="244">
        <v>934</v>
      </c>
      <c r="E29" s="51">
        <v>40</v>
      </c>
      <c r="F29" s="244">
        <v>1.5</v>
      </c>
      <c r="G29" s="51">
        <v>358</v>
      </c>
      <c r="H29" s="52">
        <v>176</v>
      </c>
      <c r="I29" s="53"/>
      <c r="J29" s="160"/>
      <c r="K29" s="65"/>
      <c r="L29" s="49"/>
      <c r="M29" s="244"/>
      <c r="N29" s="52"/>
      <c r="O29" s="54">
        <v>3182</v>
      </c>
      <c r="P29" s="244">
        <v>77</v>
      </c>
      <c r="Q29" s="52">
        <v>47</v>
      </c>
      <c r="R29" s="23">
        <f t="shared" si="13"/>
        <v>1106</v>
      </c>
      <c r="S29" s="24">
        <f t="shared" si="13"/>
        <v>687</v>
      </c>
      <c r="T29" s="62"/>
      <c r="U29" s="62"/>
      <c r="V29" s="62"/>
      <c r="W29" s="114">
        <f t="shared" ca="1" si="6"/>
        <v>170145</v>
      </c>
      <c r="X29" s="115">
        <f ca="1">IFERROR(('Main Tab'!$D$10-W29)/'Main Tab'!$D$10,1)</f>
        <v>4.2019503625962795E-2</v>
      </c>
      <c r="Y29" s="110"/>
      <c r="Z29" s="65">
        <v>1.5</v>
      </c>
      <c r="AA29" s="49"/>
      <c r="AB29" s="49"/>
      <c r="AC29" s="244"/>
      <c r="AD29" s="104"/>
      <c r="AE29" s="106"/>
      <c r="AF29" s="108"/>
      <c r="AI29" s="83">
        <f t="shared" ca="1" si="15"/>
        <v>43567.916666666628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77</v>
      </c>
      <c r="AQ29" s="81">
        <f t="shared" si="0"/>
        <v>47</v>
      </c>
      <c r="AR29" s="81">
        <f t="shared" si="1"/>
        <v>3182</v>
      </c>
      <c r="AS29" s="81" t="str">
        <f t="shared" si="8"/>
        <v/>
      </c>
      <c r="AT29" s="81" t="str">
        <f t="shared" si="9"/>
        <v/>
      </c>
      <c r="AU29" s="81">
        <f t="shared" si="2"/>
        <v>0.625</v>
      </c>
      <c r="AV29" s="81">
        <f t="shared" si="3"/>
        <v>1.5</v>
      </c>
      <c r="AW29" s="81">
        <f t="shared" si="3"/>
        <v>358</v>
      </c>
      <c r="AX29" s="81">
        <f t="shared" si="3"/>
        <v>176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934</v>
      </c>
      <c r="BC29" s="81">
        <f t="shared" si="5"/>
        <v>176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43567.958333333292</v>
      </c>
      <c r="C30" s="49"/>
      <c r="D30" s="244">
        <v>935</v>
      </c>
      <c r="E30" s="51">
        <v>40</v>
      </c>
      <c r="F30" s="244">
        <v>1.5</v>
      </c>
      <c r="G30" s="51">
        <v>371</v>
      </c>
      <c r="H30" s="52">
        <v>177</v>
      </c>
      <c r="I30" s="53"/>
      <c r="J30" s="160"/>
      <c r="K30" s="65"/>
      <c r="L30" s="49"/>
      <c r="M30" s="244"/>
      <c r="N30" s="52"/>
      <c r="O30" s="54">
        <v>3220</v>
      </c>
      <c r="P30" s="244">
        <v>76</v>
      </c>
      <c r="Q30" s="52">
        <v>44</v>
      </c>
      <c r="R30" s="23">
        <f t="shared" si="13"/>
        <v>1182</v>
      </c>
      <c r="S30" s="24">
        <f t="shared" si="13"/>
        <v>731</v>
      </c>
      <c r="T30" s="62"/>
      <c r="U30" s="62"/>
      <c r="V30" s="62"/>
      <c r="W30" s="114">
        <f t="shared" ca="1" si="6"/>
        <v>170101</v>
      </c>
      <c r="X30" s="115">
        <f ca="1">IFERROR(('Main Tab'!$D$10-W30)/'Main Tab'!$D$10,1)</f>
        <v>4.2267240214404755E-2</v>
      </c>
      <c r="Y30" s="110"/>
      <c r="Z30" s="65">
        <v>1.5</v>
      </c>
      <c r="AA30" s="49"/>
      <c r="AB30" s="49"/>
      <c r="AC30" s="244"/>
      <c r="AD30" s="104"/>
      <c r="AE30" s="106"/>
      <c r="AF30" s="108"/>
      <c r="AI30" s="83">
        <f t="shared" ca="1" si="15"/>
        <v>43567.958333333292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76</v>
      </c>
      <c r="AQ30" s="81">
        <f t="shared" si="0"/>
        <v>44</v>
      </c>
      <c r="AR30" s="81">
        <f t="shared" si="1"/>
        <v>3220</v>
      </c>
      <c r="AS30" s="81" t="str">
        <f t="shared" si="8"/>
        <v/>
      </c>
      <c r="AT30" s="81" t="str">
        <f t="shared" si="9"/>
        <v/>
      </c>
      <c r="AU30" s="81">
        <f t="shared" si="2"/>
        <v>0.625</v>
      </c>
      <c r="AV30" s="81">
        <f t="shared" si="3"/>
        <v>1.5</v>
      </c>
      <c r="AW30" s="81">
        <f t="shared" si="3"/>
        <v>371</v>
      </c>
      <c r="AX30" s="81">
        <f t="shared" si="3"/>
        <v>177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935</v>
      </c>
      <c r="BC30" s="81">
        <f t="shared" si="5"/>
        <v>177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43567.999999999956</v>
      </c>
      <c r="C31" s="49"/>
      <c r="D31" s="244">
        <v>935</v>
      </c>
      <c r="E31" s="51">
        <v>40</v>
      </c>
      <c r="F31" s="244">
        <v>1.5</v>
      </c>
      <c r="G31" s="51">
        <v>376</v>
      </c>
      <c r="H31" s="52">
        <v>177</v>
      </c>
      <c r="I31" s="53"/>
      <c r="J31" s="160"/>
      <c r="K31" s="65"/>
      <c r="L31" s="49"/>
      <c r="M31" s="244"/>
      <c r="N31" s="52"/>
      <c r="O31" s="54">
        <v>3250</v>
      </c>
      <c r="P31" s="244">
        <v>75</v>
      </c>
      <c r="Q31" s="52">
        <v>46</v>
      </c>
      <c r="R31" s="23">
        <f t="shared" si="13"/>
        <v>1257</v>
      </c>
      <c r="S31" s="24">
        <f t="shared" si="13"/>
        <v>777</v>
      </c>
      <c r="T31" s="62"/>
      <c r="U31" s="62"/>
      <c r="V31" s="62"/>
      <c r="W31" s="114">
        <f t="shared" ca="1" si="6"/>
        <v>170055</v>
      </c>
      <c r="X31" s="115">
        <f ca="1">IFERROR(('Main Tab'!$D$10-W31)/'Main Tab'!$D$10,1)</f>
        <v>4.2526237556866811E-2</v>
      </c>
      <c r="Y31" s="110"/>
      <c r="Z31" s="65">
        <v>1.5</v>
      </c>
      <c r="AA31" s="49"/>
      <c r="AB31" s="49"/>
      <c r="AC31" s="244"/>
      <c r="AD31" s="104"/>
      <c r="AE31" s="106"/>
      <c r="AF31" s="108"/>
      <c r="AI31" s="83">
        <f t="shared" ca="1" si="15"/>
        <v>43567.999999999956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75</v>
      </c>
      <c r="AQ31" s="81">
        <f t="shared" si="0"/>
        <v>46</v>
      </c>
      <c r="AR31" s="81">
        <f t="shared" si="1"/>
        <v>3250</v>
      </c>
      <c r="AS31" s="81" t="str">
        <f t="shared" si="8"/>
        <v/>
      </c>
      <c r="AT31" s="81" t="str">
        <f t="shared" si="9"/>
        <v/>
      </c>
      <c r="AU31" s="81">
        <f t="shared" si="2"/>
        <v>0.625</v>
      </c>
      <c r="AV31" s="81">
        <f t="shared" si="3"/>
        <v>1.5</v>
      </c>
      <c r="AW31" s="81">
        <f t="shared" si="3"/>
        <v>376</v>
      </c>
      <c r="AX31" s="81">
        <f t="shared" si="3"/>
        <v>177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935</v>
      </c>
      <c r="BC31" s="81">
        <f t="shared" si="5"/>
        <v>177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43568.041666666621</v>
      </c>
      <c r="C32" s="49"/>
      <c r="D32" s="244">
        <v>935</v>
      </c>
      <c r="E32" s="51">
        <v>40</v>
      </c>
      <c r="F32" s="244">
        <v>1.5</v>
      </c>
      <c r="G32" s="51">
        <v>378</v>
      </c>
      <c r="H32" s="52">
        <v>177</v>
      </c>
      <c r="I32" s="53"/>
      <c r="J32" s="160"/>
      <c r="K32" s="65"/>
      <c r="L32" s="49"/>
      <c r="M32" s="244"/>
      <c r="N32" s="52"/>
      <c r="O32" s="54">
        <v>3272</v>
      </c>
      <c r="P32" s="244">
        <v>68</v>
      </c>
      <c r="Q32" s="52">
        <v>41</v>
      </c>
      <c r="R32" s="23">
        <f t="shared" ref="R32:S37" si="16">P32+R31</f>
        <v>1325</v>
      </c>
      <c r="S32" s="24">
        <f t="shared" si="16"/>
        <v>818</v>
      </c>
      <c r="T32" s="62"/>
      <c r="U32" s="62"/>
      <c r="V32" s="62"/>
      <c r="W32" s="114">
        <f t="shared" ca="1" si="6"/>
        <v>170014</v>
      </c>
      <c r="X32" s="115">
        <f ca="1">IFERROR(('Main Tab'!$D$10-W32)/'Main Tab'!$D$10,1)</f>
        <v>4.2757083014278635E-2</v>
      </c>
      <c r="Y32" s="110"/>
      <c r="Z32" s="65">
        <v>1.5</v>
      </c>
      <c r="AA32" s="49"/>
      <c r="AB32" s="49"/>
      <c r="AC32" s="244"/>
      <c r="AD32" s="104"/>
      <c r="AE32" s="106"/>
      <c r="AF32" s="108"/>
      <c r="AI32" s="83">
        <f t="shared" ca="1" si="15"/>
        <v>43568.041666666621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68</v>
      </c>
      <c r="AQ32" s="81">
        <f t="shared" si="0"/>
        <v>41</v>
      </c>
      <c r="AR32" s="81">
        <f t="shared" si="1"/>
        <v>3272</v>
      </c>
      <c r="AS32" s="81" t="str">
        <f t="shared" si="8"/>
        <v/>
      </c>
      <c r="AT32" s="81" t="str">
        <f t="shared" si="9"/>
        <v/>
      </c>
      <c r="AU32" s="81">
        <f t="shared" si="2"/>
        <v>0.625</v>
      </c>
      <c r="AV32" s="81">
        <f t="shared" si="3"/>
        <v>1.5</v>
      </c>
      <c r="AW32" s="81">
        <f t="shared" si="3"/>
        <v>378</v>
      </c>
      <c r="AX32" s="81">
        <f t="shared" si="3"/>
        <v>177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935</v>
      </c>
      <c r="BC32" s="81">
        <f t="shared" si="5"/>
        <v>177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43568.083333333285</v>
      </c>
      <c r="C33" s="49"/>
      <c r="D33" s="244">
        <v>934</v>
      </c>
      <c r="E33" s="51">
        <v>40</v>
      </c>
      <c r="F33" s="244">
        <v>1.5</v>
      </c>
      <c r="G33" s="51">
        <v>383</v>
      </c>
      <c r="H33" s="52">
        <v>177</v>
      </c>
      <c r="I33" s="53"/>
      <c r="J33" s="160"/>
      <c r="K33" s="65"/>
      <c r="L33" s="49"/>
      <c r="M33" s="244"/>
      <c r="N33" s="52"/>
      <c r="O33" s="54">
        <v>3294</v>
      </c>
      <c r="P33" s="244">
        <v>67</v>
      </c>
      <c r="Q33" s="52">
        <v>47</v>
      </c>
      <c r="R33" s="23">
        <f t="shared" si="16"/>
        <v>1392</v>
      </c>
      <c r="S33" s="24">
        <f t="shared" si="16"/>
        <v>865</v>
      </c>
      <c r="T33" s="62"/>
      <c r="U33" s="62"/>
      <c r="V33" s="62"/>
      <c r="W33" s="114">
        <f t="shared" ca="1" si="6"/>
        <v>169967</v>
      </c>
      <c r="X33" s="115">
        <f ca="1">IFERROR(('Main Tab'!$D$10-W33)/'Main Tab'!$D$10,1)</f>
        <v>4.3021710733750732E-2</v>
      </c>
      <c r="Y33" s="110"/>
      <c r="Z33" s="65">
        <v>1.5</v>
      </c>
      <c r="AA33" s="49">
        <v>7756921</v>
      </c>
      <c r="AB33" s="49" t="s">
        <v>170</v>
      </c>
      <c r="AC33" s="244">
        <v>182.87</v>
      </c>
      <c r="AD33" s="104" t="s">
        <v>171</v>
      </c>
      <c r="AE33" s="106">
        <v>46</v>
      </c>
      <c r="AF33" s="108">
        <v>1E-3</v>
      </c>
      <c r="AI33" s="83">
        <f t="shared" ca="1" si="15"/>
        <v>43568.083333333285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67</v>
      </c>
      <c r="AQ33" s="81">
        <f t="shared" si="0"/>
        <v>47</v>
      </c>
      <c r="AR33" s="81">
        <f t="shared" si="1"/>
        <v>3294</v>
      </c>
      <c r="AS33" s="81" t="str">
        <f t="shared" si="8"/>
        <v/>
      </c>
      <c r="AT33" s="81" t="str">
        <f t="shared" si="9"/>
        <v/>
      </c>
      <c r="AU33" s="81">
        <f t="shared" si="2"/>
        <v>0.625</v>
      </c>
      <c r="AV33" s="81">
        <f t="shared" si="3"/>
        <v>1.5</v>
      </c>
      <c r="AW33" s="81">
        <f t="shared" si="3"/>
        <v>383</v>
      </c>
      <c r="AX33" s="81">
        <f t="shared" si="3"/>
        <v>177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934</v>
      </c>
      <c r="BC33" s="81">
        <f t="shared" si="5"/>
        <v>177</v>
      </c>
      <c r="BD33" s="81">
        <f t="shared" si="10"/>
        <v>1E-3</v>
      </c>
      <c r="BE33" s="81">
        <f t="shared" si="11"/>
        <v>46</v>
      </c>
      <c r="BF33" s="84" t="str">
        <f t="shared" si="12"/>
        <v>Ticket No: 7756921 182.87 bbls sold</v>
      </c>
    </row>
    <row r="34" spans="2:58" x14ac:dyDescent="0.25">
      <c r="B34" s="47">
        <f t="shared" ca="1" si="14"/>
        <v>43568.124999999949</v>
      </c>
      <c r="C34" s="49"/>
      <c r="D34" s="244">
        <v>936</v>
      </c>
      <c r="E34" s="51">
        <v>40</v>
      </c>
      <c r="F34" s="244">
        <v>1.5</v>
      </c>
      <c r="G34" s="51">
        <v>381</v>
      </c>
      <c r="H34" s="52">
        <v>177</v>
      </c>
      <c r="I34" s="53"/>
      <c r="J34" s="160"/>
      <c r="K34" s="65"/>
      <c r="L34" s="49"/>
      <c r="M34" s="244"/>
      <c r="N34" s="52"/>
      <c r="O34" s="54">
        <v>3243</v>
      </c>
      <c r="P34" s="244">
        <v>65</v>
      </c>
      <c r="Q34" s="52">
        <v>48</v>
      </c>
      <c r="R34" s="23">
        <f t="shared" si="16"/>
        <v>1457</v>
      </c>
      <c r="S34" s="24">
        <f t="shared" si="16"/>
        <v>913</v>
      </c>
      <c r="T34" s="62"/>
      <c r="U34" s="62"/>
      <c r="V34" s="62"/>
      <c r="W34" s="114">
        <f t="shared" ca="1" si="6"/>
        <v>169919</v>
      </c>
      <c r="X34" s="115">
        <f ca="1">IFERROR(('Main Tab'!$D$10-W34)/'Main Tab'!$D$10,1)</f>
        <v>4.3291968830232876E-2</v>
      </c>
      <c r="Y34" s="110" t="s">
        <v>209</v>
      </c>
      <c r="Z34" s="65">
        <v>1.5</v>
      </c>
      <c r="AA34" s="49">
        <v>774050</v>
      </c>
      <c r="AB34" s="49" t="s">
        <v>170</v>
      </c>
      <c r="AC34" s="244">
        <v>193.96</v>
      </c>
      <c r="AD34" s="104" t="s">
        <v>172</v>
      </c>
      <c r="AE34" s="106">
        <v>45</v>
      </c>
      <c r="AF34" s="108">
        <v>2E-3</v>
      </c>
      <c r="AI34" s="83">
        <f t="shared" ca="1" si="15"/>
        <v>43568.124999999949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ACCUM=15234</v>
      </c>
      <c r="AP34" s="81">
        <f t="shared" si="0"/>
        <v>65</v>
      </c>
      <c r="AQ34" s="81">
        <f t="shared" si="0"/>
        <v>48</v>
      </c>
      <c r="AR34" s="81">
        <f t="shared" si="1"/>
        <v>3243</v>
      </c>
      <c r="AS34" s="81" t="str">
        <f t="shared" si="8"/>
        <v/>
      </c>
      <c r="AT34" s="81" t="str">
        <f t="shared" si="9"/>
        <v/>
      </c>
      <c r="AU34" s="81">
        <f t="shared" si="2"/>
        <v>0.625</v>
      </c>
      <c r="AV34" s="81">
        <f t="shared" si="3"/>
        <v>1.5</v>
      </c>
      <c r="AW34" s="81">
        <f t="shared" si="3"/>
        <v>381</v>
      </c>
      <c r="AX34" s="81">
        <f t="shared" si="3"/>
        <v>177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936</v>
      </c>
      <c r="BC34" s="81">
        <f t="shared" si="5"/>
        <v>177</v>
      </c>
      <c r="BD34" s="81">
        <f t="shared" si="10"/>
        <v>2E-3</v>
      </c>
      <c r="BE34" s="81">
        <f t="shared" si="11"/>
        <v>45</v>
      </c>
      <c r="BF34" s="84" t="str">
        <f t="shared" si="12"/>
        <v>Ticket No: 774050 193.96 bbls sold</v>
      </c>
    </row>
    <row r="35" spans="2:58" x14ac:dyDescent="0.25">
      <c r="B35" s="47">
        <f t="shared" ca="1" si="14"/>
        <v>43568.166666666613</v>
      </c>
      <c r="C35" s="49"/>
      <c r="D35" s="244">
        <v>932</v>
      </c>
      <c r="E35" s="51">
        <v>40</v>
      </c>
      <c r="F35" s="244">
        <v>1.5</v>
      </c>
      <c r="G35" s="51">
        <v>392</v>
      </c>
      <c r="H35" s="52">
        <v>178</v>
      </c>
      <c r="I35" s="53"/>
      <c r="J35" s="160"/>
      <c r="K35" s="65"/>
      <c r="L35" s="49"/>
      <c r="M35" s="244"/>
      <c r="N35" s="52"/>
      <c r="O35" s="54">
        <v>3298</v>
      </c>
      <c r="P35" s="244">
        <v>62</v>
      </c>
      <c r="Q35" s="52">
        <v>49</v>
      </c>
      <c r="R35" s="23">
        <f t="shared" si="16"/>
        <v>1519</v>
      </c>
      <c r="S35" s="24">
        <f t="shared" si="16"/>
        <v>962</v>
      </c>
      <c r="T35" s="62"/>
      <c r="U35" s="62"/>
      <c r="V35" s="62"/>
      <c r="W35" s="114">
        <f t="shared" ca="1" si="6"/>
        <v>169870</v>
      </c>
      <c r="X35" s="115">
        <f ca="1">IFERROR(('Main Tab'!$D$10-W35)/'Main Tab'!$D$10,1)</f>
        <v>4.356785730372506E-2</v>
      </c>
      <c r="Y35" s="110" t="s">
        <v>210</v>
      </c>
      <c r="Z35" s="65">
        <v>1.5</v>
      </c>
      <c r="AA35" s="49">
        <v>7780021</v>
      </c>
      <c r="AB35" s="49" t="s">
        <v>170</v>
      </c>
      <c r="AC35" s="244">
        <v>184.26</v>
      </c>
      <c r="AD35" s="104" t="s">
        <v>171</v>
      </c>
      <c r="AE35" s="106">
        <v>47</v>
      </c>
      <c r="AF35" s="108">
        <v>3.0000000000000001E-3</v>
      </c>
      <c r="AI35" s="83">
        <f t="shared" ca="1" si="15"/>
        <v>43568.166666666613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OT1=6-11</v>
      </c>
      <c r="AP35" s="81">
        <f t="shared" si="0"/>
        <v>62</v>
      </c>
      <c r="AQ35" s="81">
        <f t="shared" si="0"/>
        <v>49</v>
      </c>
      <c r="AR35" s="81">
        <f t="shared" si="1"/>
        <v>3298</v>
      </c>
      <c r="AS35" s="81" t="str">
        <f t="shared" si="8"/>
        <v/>
      </c>
      <c r="AT35" s="81" t="str">
        <f t="shared" si="9"/>
        <v/>
      </c>
      <c r="AU35" s="81">
        <f t="shared" si="2"/>
        <v>0.625</v>
      </c>
      <c r="AV35" s="81">
        <f t="shared" si="3"/>
        <v>1.5</v>
      </c>
      <c r="AW35" s="81">
        <f t="shared" si="3"/>
        <v>392</v>
      </c>
      <c r="AX35" s="81">
        <f t="shared" si="3"/>
        <v>178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932</v>
      </c>
      <c r="BC35" s="81">
        <f t="shared" si="5"/>
        <v>178</v>
      </c>
      <c r="BD35" s="81">
        <f t="shared" si="10"/>
        <v>3.0000000000000001E-3</v>
      </c>
      <c r="BE35" s="81">
        <f t="shared" si="11"/>
        <v>47</v>
      </c>
      <c r="BF35" s="84" t="str">
        <f t="shared" si="12"/>
        <v>Ticket No: 7780021 184.26 bbls sold</v>
      </c>
    </row>
    <row r="36" spans="2:58" x14ac:dyDescent="0.25">
      <c r="B36" s="47">
        <f t="shared" ca="1" si="14"/>
        <v>43568.208333333278</v>
      </c>
      <c r="C36" s="49"/>
      <c r="D36" s="244">
        <v>934</v>
      </c>
      <c r="E36" s="244">
        <v>40</v>
      </c>
      <c r="F36" s="244">
        <v>1.5</v>
      </c>
      <c r="G36" s="51">
        <v>391</v>
      </c>
      <c r="H36" s="52">
        <v>179</v>
      </c>
      <c r="I36" s="53"/>
      <c r="J36" s="160"/>
      <c r="K36" s="65"/>
      <c r="L36" s="49"/>
      <c r="M36" s="244"/>
      <c r="N36" s="52"/>
      <c r="O36" s="54">
        <v>3402</v>
      </c>
      <c r="P36" s="244">
        <v>64</v>
      </c>
      <c r="Q36" s="52">
        <v>42</v>
      </c>
      <c r="R36" s="23">
        <f t="shared" si="16"/>
        <v>1583</v>
      </c>
      <c r="S36" s="24">
        <f t="shared" si="16"/>
        <v>1004</v>
      </c>
      <c r="T36" s="62"/>
      <c r="U36" s="62"/>
      <c r="V36" s="62"/>
      <c r="W36" s="114">
        <f t="shared" ca="1" si="6"/>
        <v>169828</v>
      </c>
      <c r="X36" s="115">
        <f ca="1">IFERROR(('Main Tab'!$D$10-W36)/'Main Tab'!$D$10,1)</f>
        <v>4.3804333138146932E-2</v>
      </c>
      <c r="Y36" s="110" t="s">
        <v>211</v>
      </c>
      <c r="Z36" s="65">
        <v>1.5</v>
      </c>
      <c r="AA36" s="49"/>
      <c r="AB36" s="49"/>
      <c r="AC36" s="244"/>
      <c r="AD36" s="104"/>
      <c r="AE36" s="106"/>
      <c r="AF36" s="108"/>
      <c r="AI36" s="83">
        <f t="shared" ca="1" si="15"/>
        <v>43568.208333333278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OT2=12-9</v>
      </c>
      <c r="AP36" s="81">
        <f t="shared" si="0"/>
        <v>64</v>
      </c>
      <c r="AQ36" s="81">
        <f t="shared" si="0"/>
        <v>42</v>
      </c>
      <c r="AR36" s="81">
        <f t="shared" si="1"/>
        <v>3402</v>
      </c>
      <c r="AS36" s="81" t="str">
        <f t="shared" si="8"/>
        <v/>
      </c>
      <c r="AT36" s="81" t="str">
        <f t="shared" si="9"/>
        <v/>
      </c>
      <c r="AU36" s="81">
        <f t="shared" si="2"/>
        <v>0.625</v>
      </c>
      <c r="AV36" s="81">
        <f t="shared" si="3"/>
        <v>1.5</v>
      </c>
      <c r="AW36" s="81">
        <f t="shared" si="3"/>
        <v>391</v>
      </c>
      <c r="AX36" s="81">
        <f t="shared" si="3"/>
        <v>179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934</v>
      </c>
      <c r="BC36" s="81">
        <f t="shared" si="5"/>
        <v>179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43568.249999999942</v>
      </c>
      <c r="C37" s="55"/>
      <c r="D37" s="245">
        <v>938</v>
      </c>
      <c r="E37" s="57">
        <v>40</v>
      </c>
      <c r="F37" s="244">
        <v>1.5</v>
      </c>
      <c r="G37" s="57">
        <v>340</v>
      </c>
      <c r="H37" s="58">
        <v>175</v>
      </c>
      <c r="I37" s="59"/>
      <c r="J37" s="161"/>
      <c r="K37" s="66"/>
      <c r="L37" s="55"/>
      <c r="M37" s="245"/>
      <c r="N37" s="58"/>
      <c r="O37" s="60">
        <v>3100</v>
      </c>
      <c r="P37" s="245">
        <v>79</v>
      </c>
      <c r="Q37" s="58">
        <v>50</v>
      </c>
      <c r="R37" s="25">
        <f t="shared" si="16"/>
        <v>1662</v>
      </c>
      <c r="S37" s="26">
        <f t="shared" si="16"/>
        <v>1054</v>
      </c>
      <c r="T37" s="63"/>
      <c r="U37" s="63"/>
      <c r="V37" s="63"/>
      <c r="W37" s="116">
        <f t="shared" ca="1" si="6"/>
        <v>169778</v>
      </c>
      <c r="X37" s="117">
        <f ca="1">IFERROR(('Main Tab'!$D$10-W37)/'Main Tab'!$D$10,1)</f>
        <v>4.4085851988649158E-2</v>
      </c>
      <c r="Y37" s="111" t="s">
        <v>212</v>
      </c>
      <c r="Z37" s="65">
        <v>1.5</v>
      </c>
      <c r="AA37" s="55"/>
      <c r="AB37" s="55"/>
      <c r="AC37" s="245"/>
      <c r="AD37" s="105"/>
      <c r="AE37" s="107"/>
      <c r="AF37" s="109"/>
      <c r="AI37" s="85">
        <f t="shared" ca="1" si="15"/>
        <v>43568.249999999942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 2398</v>
      </c>
      <c r="AP37" s="86">
        <f t="shared" si="0"/>
        <v>79</v>
      </c>
      <c r="AQ37" s="86">
        <f t="shared" si="0"/>
        <v>50</v>
      </c>
      <c r="AR37" s="86">
        <f t="shared" si="1"/>
        <v>3100</v>
      </c>
      <c r="AS37" s="86" t="str">
        <f t="shared" si="8"/>
        <v/>
      </c>
      <c r="AT37" s="86" t="str">
        <f t="shared" si="9"/>
        <v/>
      </c>
      <c r="AU37" s="86">
        <f t="shared" si="2"/>
        <v>0.625</v>
      </c>
      <c r="AV37" s="86">
        <f t="shared" si="3"/>
        <v>1.5</v>
      </c>
      <c r="AW37" s="86">
        <f t="shared" si="3"/>
        <v>340</v>
      </c>
      <c r="AX37" s="86">
        <f t="shared" si="3"/>
        <v>175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938</v>
      </c>
      <c r="BC37" s="86">
        <f t="shared" si="5"/>
        <v>175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46" t="s">
        <v>7</v>
      </c>
      <c r="D40" s="246" t="s">
        <v>117</v>
      </c>
      <c r="E40" s="246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48"/>
      <c r="E41" s="248"/>
      <c r="F41" s="622"/>
      <c r="G41" s="622"/>
      <c r="H41" s="623"/>
    </row>
    <row r="42" spans="2:58" x14ac:dyDescent="0.25">
      <c r="B42" s="54"/>
      <c r="C42" s="147"/>
      <c r="D42" s="244"/>
      <c r="E42" s="244"/>
      <c r="F42" s="612"/>
      <c r="G42" s="612"/>
      <c r="H42" s="613"/>
    </row>
    <row r="43" spans="2:58" x14ac:dyDescent="0.25">
      <c r="B43" s="54"/>
      <c r="C43" s="147"/>
      <c r="D43" s="244"/>
      <c r="E43" s="244"/>
      <c r="F43" s="612"/>
      <c r="G43" s="612"/>
      <c r="H43" s="613"/>
    </row>
    <row r="44" spans="2:58" x14ac:dyDescent="0.25">
      <c r="B44" s="54"/>
      <c r="C44" s="147"/>
      <c r="D44" s="244"/>
      <c r="E44" s="244"/>
      <c r="F44" s="612"/>
      <c r="G44" s="612"/>
      <c r="H44" s="613"/>
    </row>
    <row r="45" spans="2:58" x14ac:dyDescent="0.25">
      <c r="B45" s="54"/>
      <c r="C45" s="147"/>
      <c r="D45" s="244"/>
      <c r="E45" s="244"/>
      <c r="F45" s="612"/>
      <c r="G45" s="612"/>
      <c r="H45" s="613"/>
    </row>
    <row r="46" spans="2:58" x14ac:dyDescent="0.25">
      <c r="B46" s="54"/>
      <c r="C46" s="147"/>
      <c r="D46" s="244"/>
      <c r="E46" s="244"/>
      <c r="F46" s="612"/>
      <c r="G46" s="612"/>
      <c r="H46" s="613"/>
    </row>
    <row r="47" spans="2:58" x14ac:dyDescent="0.25">
      <c r="B47" s="54"/>
      <c r="C47" s="147"/>
      <c r="D47" s="244"/>
      <c r="E47" s="244"/>
      <c r="F47" s="612"/>
      <c r="G47" s="612"/>
      <c r="H47" s="613"/>
    </row>
    <row r="48" spans="2:58" x14ac:dyDescent="0.25">
      <c r="B48" s="54"/>
      <c r="C48" s="147"/>
      <c r="D48" s="244"/>
      <c r="E48" s="244"/>
      <c r="F48" s="612"/>
      <c r="G48" s="612"/>
      <c r="H48" s="613"/>
    </row>
    <row r="49" spans="2:8" x14ac:dyDescent="0.25">
      <c r="B49" s="54"/>
      <c r="C49" s="147"/>
      <c r="D49" s="244"/>
      <c r="E49" s="244"/>
      <c r="F49" s="612"/>
      <c r="G49" s="612"/>
      <c r="H49" s="613"/>
    </row>
    <row r="50" spans="2:8" x14ac:dyDescent="0.25">
      <c r="B50" s="54"/>
      <c r="C50" s="147"/>
      <c r="D50" s="244"/>
      <c r="E50" s="244"/>
      <c r="F50" s="612"/>
      <c r="G50" s="612"/>
      <c r="H50" s="613"/>
    </row>
    <row r="51" spans="2:8" x14ac:dyDescent="0.25">
      <c r="B51" s="54"/>
      <c r="C51" s="147"/>
      <c r="D51" s="244"/>
      <c r="E51" s="244"/>
      <c r="F51" s="612"/>
      <c r="G51" s="612"/>
      <c r="H51" s="613"/>
    </row>
    <row r="52" spans="2:8" x14ac:dyDescent="0.25">
      <c r="B52" s="54"/>
      <c r="C52" s="147"/>
      <c r="D52" s="244"/>
      <c r="E52" s="244"/>
      <c r="F52" s="612"/>
      <c r="G52" s="612"/>
      <c r="H52" s="613"/>
    </row>
    <row r="53" spans="2:8" x14ac:dyDescent="0.25">
      <c r="B53" s="54"/>
      <c r="C53" s="147"/>
      <c r="D53" s="244"/>
      <c r="E53" s="244"/>
      <c r="F53" s="612"/>
      <c r="G53" s="612"/>
      <c r="H53" s="613"/>
    </row>
    <row r="54" spans="2:8" x14ac:dyDescent="0.25">
      <c r="B54" s="54"/>
      <c r="C54" s="147"/>
      <c r="D54" s="244"/>
      <c r="E54" s="244"/>
      <c r="F54" s="612"/>
      <c r="G54" s="612"/>
      <c r="H54" s="613"/>
    </row>
    <row r="55" spans="2:8" x14ac:dyDescent="0.25">
      <c r="B55" s="54"/>
      <c r="C55" s="147"/>
      <c r="D55" s="244"/>
      <c r="E55" s="244"/>
      <c r="F55" s="612"/>
      <c r="G55" s="612"/>
      <c r="H55" s="613"/>
    </row>
    <row r="56" spans="2:8" x14ac:dyDescent="0.25">
      <c r="B56" s="54"/>
      <c r="C56" s="147"/>
      <c r="D56" s="244"/>
      <c r="E56" s="244"/>
      <c r="F56" s="612"/>
      <c r="G56" s="612"/>
      <c r="H56" s="613"/>
    </row>
    <row r="57" spans="2:8" x14ac:dyDescent="0.25">
      <c r="B57" s="54"/>
      <c r="C57" s="147"/>
      <c r="D57" s="244"/>
      <c r="E57" s="244"/>
      <c r="F57" s="612"/>
      <c r="G57" s="612"/>
      <c r="H57" s="613"/>
    </row>
    <row r="58" spans="2:8" x14ac:dyDescent="0.25">
      <c r="B58" s="54"/>
      <c r="C58" s="147"/>
      <c r="D58" s="244"/>
      <c r="E58" s="244"/>
      <c r="F58" s="612"/>
      <c r="G58" s="612"/>
      <c r="H58" s="613"/>
    </row>
    <row r="59" spans="2:8" x14ac:dyDescent="0.25">
      <c r="B59" s="54"/>
      <c r="C59" s="147"/>
      <c r="D59" s="244"/>
      <c r="E59" s="244"/>
      <c r="F59" s="612"/>
      <c r="G59" s="612"/>
      <c r="H59" s="613"/>
    </row>
    <row r="60" spans="2:8" x14ac:dyDescent="0.25">
      <c r="B60" s="54"/>
      <c r="C60" s="147"/>
      <c r="D60" s="244"/>
      <c r="E60" s="244"/>
      <c r="F60" s="612"/>
      <c r="G60" s="612"/>
      <c r="H60" s="613"/>
    </row>
    <row r="61" spans="2:8" x14ac:dyDescent="0.25">
      <c r="B61" s="54"/>
      <c r="C61" s="147"/>
      <c r="D61" s="244"/>
      <c r="E61" s="244"/>
      <c r="F61" s="612"/>
      <c r="G61" s="612"/>
      <c r="H61" s="613"/>
    </row>
    <row r="62" spans="2:8" x14ac:dyDescent="0.25">
      <c r="B62" s="54"/>
      <c r="C62" s="147"/>
      <c r="D62" s="244"/>
      <c r="E62" s="244"/>
      <c r="F62" s="612"/>
      <c r="G62" s="612"/>
      <c r="H62" s="613"/>
    </row>
    <row r="63" spans="2:8" x14ac:dyDescent="0.25">
      <c r="B63" s="54"/>
      <c r="C63" s="147"/>
      <c r="D63" s="244"/>
      <c r="E63" s="244"/>
      <c r="F63" s="612"/>
      <c r="G63" s="612"/>
      <c r="H63" s="613"/>
    </row>
    <row r="64" spans="2:8" x14ac:dyDescent="0.25">
      <c r="B64" s="54"/>
      <c r="C64" s="147"/>
      <c r="D64" s="244"/>
      <c r="E64" s="244"/>
      <c r="F64" s="612"/>
      <c r="G64" s="612"/>
      <c r="H64" s="613"/>
    </row>
    <row r="65" spans="2:8" x14ac:dyDescent="0.25">
      <c r="B65" s="54"/>
      <c r="C65" s="147"/>
      <c r="D65" s="244"/>
      <c r="E65" s="244"/>
      <c r="F65" s="612"/>
      <c r="G65" s="612"/>
      <c r="H65" s="613"/>
    </row>
    <row r="66" spans="2:8" x14ac:dyDescent="0.25">
      <c r="B66" s="54"/>
      <c r="C66" s="147"/>
      <c r="D66" s="244"/>
      <c r="E66" s="244"/>
      <c r="F66" s="612"/>
      <c r="G66" s="612"/>
      <c r="H66" s="613"/>
    </row>
    <row r="67" spans="2:8" x14ac:dyDescent="0.25">
      <c r="B67" s="54"/>
      <c r="C67" s="147"/>
      <c r="D67" s="244"/>
      <c r="E67" s="244"/>
      <c r="F67" s="612"/>
      <c r="G67" s="612"/>
      <c r="H67" s="613"/>
    </row>
    <row r="68" spans="2:8" x14ac:dyDescent="0.25">
      <c r="B68" s="54"/>
      <c r="C68" s="147"/>
      <c r="D68" s="244"/>
      <c r="E68" s="244"/>
      <c r="F68" s="612"/>
      <c r="G68" s="612"/>
      <c r="H68" s="613"/>
    </row>
    <row r="69" spans="2:8" x14ac:dyDescent="0.25">
      <c r="B69" s="54"/>
      <c r="C69" s="147"/>
      <c r="D69" s="244"/>
      <c r="E69" s="244"/>
      <c r="F69" s="612"/>
      <c r="G69" s="612"/>
      <c r="H69" s="613"/>
    </row>
    <row r="70" spans="2:8" x14ac:dyDescent="0.25">
      <c r="B70" s="54"/>
      <c r="C70" s="147"/>
      <c r="D70" s="244"/>
      <c r="E70" s="244"/>
      <c r="F70" s="612"/>
      <c r="G70" s="612"/>
      <c r="H70" s="613"/>
    </row>
    <row r="71" spans="2:8" x14ac:dyDescent="0.25">
      <c r="B71" s="54"/>
      <c r="C71" s="147"/>
      <c r="D71" s="244"/>
      <c r="E71" s="244"/>
      <c r="F71" s="612"/>
      <c r="G71" s="612"/>
      <c r="H71" s="613"/>
    </row>
    <row r="72" spans="2:8" x14ac:dyDescent="0.25">
      <c r="B72" s="54"/>
      <c r="C72" s="147"/>
      <c r="D72" s="244"/>
      <c r="E72" s="244"/>
      <c r="F72" s="612"/>
      <c r="G72" s="612"/>
      <c r="H72" s="613"/>
    </row>
    <row r="73" spans="2:8" x14ac:dyDescent="0.25">
      <c r="B73" s="54"/>
      <c r="C73" s="147"/>
      <c r="D73" s="244"/>
      <c r="E73" s="244"/>
      <c r="F73" s="612"/>
      <c r="G73" s="612"/>
      <c r="H73" s="613"/>
    </row>
    <row r="74" spans="2:8" x14ac:dyDescent="0.25">
      <c r="B74" s="54"/>
      <c r="C74" s="147"/>
      <c r="D74" s="244"/>
      <c r="E74" s="244"/>
      <c r="F74" s="612"/>
      <c r="G74" s="612"/>
      <c r="H74" s="613"/>
    </row>
    <row r="75" spans="2:8" x14ac:dyDescent="0.25">
      <c r="B75" s="54"/>
      <c r="C75" s="147"/>
      <c r="D75" s="244"/>
      <c r="E75" s="244"/>
      <c r="F75" s="612"/>
      <c r="G75" s="612"/>
      <c r="H75" s="613"/>
    </row>
    <row r="76" spans="2:8" x14ac:dyDescent="0.25">
      <c r="B76" s="54"/>
      <c r="C76" s="147"/>
      <c r="D76" s="244"/>
      <c r="E76" s="244"/>
      <c r="F76" s="612"/>
      <c r="G76" s="612"/>
      <c r="H76" s="613"/>
    </row>
    <row r="77" spans="2:8" x14ac:dyDescent="0.25">
      <c r="B77" s="54"/>
      <c r="C77" s="147"/>
      <c r="D77" s="244"/>
      <c r="E77" s="244"/>
      <c r="F77" s="612"/>
      <c r="G77" s="612"/>
      <c r="H77" s="613"/>
    </row>
    <row r="78" spans="2:8" x14ac:dyDescent="0.25">
      <c r="B78" s="54"/>
      <c r="C78" s="147"/>
      <c r="D78" s="244"/>
      <c r="E78" s="244"/>
      <c r="F78" s="612"/>
      <c r="G78" s="612"/>
      <c r="H78" s="613"/>
    </row>
    <row r="79" spans="2:8" x14ac:dyDescent="0.25">
      <c r="B79" s="54"/>
      <c r="C79" s="147"/>
      <c r="D79" s="244"/>
      <c r="E79" s="244"/>
      <c r="F79" s="612"/>
      <c r="G79" s="612"/>
      <c r="H79" s="613"/>
    </row>
    <row r="80" spans="2:8" x14ac:dyDescent="0.25">
      <c r="B80" s="54"/>
      <c r="C80" s="147"/>
      <c r="D80" s="244"/>
      <c r="E80" s="244"/>
      <c r="F80" s="612"/>
      <c r="G80" s="612"/>
      <c r="H80" s="613"/>
    </row>
    <row r="81" spans="2:8" x14ac:dyDescent="0.25">
      <c r="B81" s="54"/>
      <c r="C81" s="147"/>
      <c r="D81" s="244"/>
      <c r="E81" s="244"/>
      <c r="F81" s="612"/>
      <c r="G81" s="612"/>
      <c r="H81" s="613"/>
    </row>
    <row r="82" spans="2:8" x14ac:dyDescent="0.25">
      <c r="B82" s="54"/>
      <c r="C82" s="147"/>
      <c r="D82" s="244"/>
      <c r="E82" s="244"/>
      <c r="F82" s="612"/>
      <c r="G82" s="612"/>
      <c r="H82" s="613"/>
    </row>
    <row r="83" spans="2:8" x14ac:dyDescent="0.25">
      <c r="B83" s="54"/>
      <c r="C83" s="147"/>
      <c r="D83" s="244"/>
      <c r="E83" s="244"/>
      <c r="F83" s="612"/>
      <c r="G83" s="612"/>
      <c r="H83" s="613"/>
    </row>
    <row r="84" spans="2:8" x14ac:dyDescent="0.25">
      <c r="B84" s="54"/>
      <c r="C84" s="147"/>
      <c r="D84" s="244"/>
      <c r="E84" s="244"/>
      <c r="F84" s="612"/>
      <c r="G84" s="612"/>
      <c r="H84" s="613"/>
    </row>
    <row r="85" spans="2:8" x14ac:dyDescent="0.25">
      <c r="B85" s="54"/>
      <c r="C85" s="147"/>
      <c r="D85" s="244"/>
      <c r="E85" s="244"/>
      <c r="F85" s="612"/>
      <c r="G85" s="612"/>
      <c r="H85" s="613"/>
    </row>
    <row r="86" spans="2:8" x14ac:dyDescent="0.25">
      <c r="B86" s="54"/>
      <c r="C86" s="147"/>
      <c r="D86" s="244"/>
      <c r="E86" s="244"/>
      <c r="F86" s="612"/>
      <c r="G86" s="612"/>
      <c r="H86" s="613"/>
    </row>
    <row r="87" spans="2:8" x14ac:dyDescent="0.25">
      <c r="B87" s="54"/>
      <c r="C87" s="147"/>
      <c r="D87" s="244"/>
      <c r="E87" s="244"/>
      <c r="F87" s="612"/>
      <c r="G87" s="612"/>
      <c r="H87" s="613"/>
    </row>
    <row r="88" spans="2:8" x14ac:dyDescent="0.25">
      <c r="B88" s="54"/>
      <c r="C88" s="147"/>
      <c r="D88" s="244"/>
      <c r="E88" s="244"/>
      <c r="F88" s="612"/>
      <c r="G88" s="612"/>
      <c r="H88" s="613"/>
    </row>
    <row r="89" spans="2:8" x14ac:dyDescent="0.25">
      <c r="B89" s="54"/>
      <c r="C89" s="147"/>
      <c r="D89" s="244"/>
      <c r="E89" s="244"/>
      <c r="F89" s="612"/>
      <c r="G89" s="612"/>
      <c r="H89" s="613"/>
    </row>
    <row r="90" spans="2:8" x14ac:dyDescent="0.25">
      <c r="B90" s="54"/>
      <c r="C90" s="147"/>
      <c r="D90" s="244"/>
      <c r="E90" s="244"/>
      <c r="F90" s="612"/>
      <c r="G90" s="612"/>
      <c r="H90" s="613"/>
    </row>
    <row r="91" spans="2:8" x14ac:dyDescent="0.25">
      <c r="B91" s="54"/>
      <c r="C91" s="147"/>
      <c r="D91" s="244"/>
      <c r="E91" s="244"/>
      <c r="F91" s="612"/>
      <c r="G91" s="612"/>
      <c r="H91" s="613"/>
    </row>
    <row r="92" spans="2:8" x14ac:dyDescent="0.25">
      <c r="B92" s="54"/>
      <c r="C92" s="147"/>
      <c r="D92" s="244"/>
      <c r="E92" s="244"/>
      <c r="F92" s="612"/>
      <c r="G92" s="612"/>
      <c r="H92" s="613"/>
    </row>
    <row r="93" spans="2:8" x14ac:dyDescent="0.25">
      <c r="B93" s="54"/>
      <c r="C93" s="147"/>
      <c r="D93" s="244"/>
      <c r="E93" s="244"/>
      <c r="F93" s="612"/>
      <c r="G93" s="612"/>
      <c r="H93" s="613"/>
    </row>
    <row r="94" spans="2:8" x14ac:dyDescent="0.25">
      <c r="B94" s="54"/>
      <c r="C94" s="147"/>
      <c r="D94" s="244"/>
      <c r="E94" s="244"/>
      <c r="F94" s="612"/>
      <c r="G94" s="612"/>
      <c r="H94" s="613"/>
    </row>
    <row r="95" spans="2:8" x14ac:dyDescent="0.25">
      <c r="B95" s="54"/>
      <c r="C95" s="147"/>
      <c r="D95" s="244"/>
      <c r="E95" s="244"/>
      <c r="F95" s="612"/>
      <c r="G95" s="612"/>
      <c r="H95" s="613"/>
    </row>
    <row r="96" spans="2:8" x14ac:dyDescent="0.25">
      <c r="B96" s="54"/>
      <c r="C96" s="147"/>
      <c r="D96" s="244"/>
      <c r="E96" s="244"/>
      <c r="F96" s="612"/>
      <c r="G96" s="612"/>
      <c r="H96" s="613"/>
    </row>
    <row r="97" spans="2:8" x14ac:dyDescent="0.25">
      <c r="B97" s="54"/>
      <c r="C97" s="147"/>
      <c r="D97" s="244"/>
      <c r="E97" s="244"/>
      <c r="F97" s="612"/>
      <c r="G97" s="612"/>
      <c r="H97" s="613"/>
    </row>
    <row r="98" spans="2:8" x14ac:dyDescent="0.25">
      <c r="B98" s="54"/>
      <c r="C98" s="147"/>
      <c r="D98" s="244"/>
      <c r="E98" s="244"/>
      <c r="F98" s="612"/>
      <c r="G98" s="612"/>
      <c r="H98" s="613"/>
    </row>
    <row r="99" spans="2:8" x14ac:dyDescent="0.25">
      <c r="B99" s="54"/>
      <c r="C99" s="147"/>
      <c r="D99" s="244"/>
      <c r="E99" s="244"/>
      <c r="F99" s="612"/>
      <c r="G99" s="612"/>
      <c r="H99" s="613"/>
    </row>
    <row r="100" spans="2:8" ht="15.75" thickBot="1" x14ac:dyDescent="0.3">
      <c r="B100" s="60"/>
      <c r="C100" s="148"/>
      <c r="D100" s="245"/>
      <c r="E100" s="245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0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10">
    <tabColor theme="1"/>
    <pageSetUpPr fitToPage="1"/>
  </sheetPr>
  <dimension ref="B1:BF101"/>
  <sheetViews>
    <sheetView showGridLines="0" topLeftCell="S21" zoomScaleNormal="100" zoomScaleSheetLayoutView="50" workbookViewId="0">
      <selection activeCell="AF39" sqref="AF3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567" t="str">
        <f ca="1">"Oil Sales for "&amp;TEXT(L5,"MM-DD-YY")</f>
        <v>Oil Sales for 04-11-19</v>
      </c>
      <c r="O5" s="568"/>
      <c r="P5" s="96">
        <f>SUM(AC14:AC37)</f>
        <v>1480.6699999999998</v>
      </c>
      <c r="Q5" s="10"/>
      <c r="R5" s="610" t="str">
        <f ca="1">"Flare Total For "&amp;TEXT(L5,"MM-DD-YY")</f>
        <v>Flare Total For 04-11-19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1264</v>
      </c>
      <c r="M6" s="10"/>
      <c r="N6" s="571" t="str">
        <f ca="1">"Gas Sales for "&amp;TEXT(L5,"MM-DD-YY")</f>
        <v>Gas Sales for 04-11-19</v>
      </c>
      <c r="O6" s="572"/>
      <c r="P6" s="132">
        <v>2210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892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7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40" t="s">
        <v>3</v>
      </c>
      <c r="F11" s="240" t="s">
        <v>31</v>
      </c>
      <c r="G11" s="240" t="s">
        <v>32</v>
      </c>
      <c r="H11" s="24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40" t="s">
        <v>40</v>
      </c>
      <c r="N11" s="241" t="s">
        <v>42</v>
      </c>
      <c r="O11" s="38" t="s">
        <v>2</v>
      </c>
      <c r="P11" s="240" t="s">
        <v>6</v>
      </c>
      <c r="Q11" s="24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0" t="s">
        <v>6</v>
      </c>
      <c r="AD11" s="240" t="s">
        <v>102</v>
      </c>
      <c r="AE11" s="240" t="s">
        <v>50</v>
      </c>
      <c r="AF11" s="24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38">
        <v>1005</v>
      </c>
      <c r="E14" s="51">
        <v>34</v>
      </c>
      <c r="F14" s="238">
        <v>1.5</v>
      </c>
      <c r="G14" s="51">
        <v>187</v>
      </c>
      <c r="H14" s="52">
        <v>151</v>
      </c>
      <c r="I14" s="53"/>
      <c r="J14" s="160"/>
      <c r="K14" s="65"/>
      <c r="L14" s="49"/>
      <c r="M14" s="238"/>
      <c r="N14" s="52"/>
      <c r="O14" s="54">
        <v>2131</v>
      </c>
      <c r="P14" s="238">
        <v>44</v>
      </c>
      <c r="Q14" s="52">
        <v>35</v>
      </c>
      <c r="R14" s="21">
        <f>P14</f>
        <v>44</v>
      </c>
      <c r="S14" s="22">
        <f>Q14</f>
        <v>35</v>
      </c>
      <c r="T14" s="61"/>
      <c r="U14" s="61"/>
      <c r="V14" s="61"/>
      <c r="W14" s="112">
        <f ca="1">INDEX('Daily Totals'!$1:$1048576,MATCH(L5,'Daily Totals'!B:B)-1,17)</f>
        <v>171691</v>
      </c>
      <c r="X14" s="113">
        <f ca="1">IFERROR(('Main Tab'!$D$10-W14)/'Main Tab'!$D$10,1)</f>
        <v>3.3314940768433852E-2</v>
      </c>
      <c r="Y14" s="186"/>
      <c r="Z14" s="64">
        <v>0.2</v>
      </c>
      <c r="AA14" s="49">
        <v>6910739</v>
      </c>
      <c r="AB14" s="49" t="s">
        <v>156</v>
      </c>
      <c r="AC14" s="238">
        <v>180.42</v>
      </c>
      <c r="AD14" s="104" t="s">
        <v>172</v>
      </c>
      <c r="AE14" s="106">
        <v>44.8</v>
      </c>
      <c r="AF14" s="108">
        <v>1E-3</v>
      </c>
      <c r="AI14" s="83">
        <f ca="1">$L$5+B14</f>
        <v>43566.291666666664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44</v>
      </c>
      <c r="AQ14" s="81">
        <f t="shared" si="0"/>
        <v>35</v>
      </c>
      <c r="AR14" s="81">
        <f t="shared" ref="AR14:AR37" si="1">IF(O14="","",O14)</f>
        <v>2131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0.53125</v>
      </c>
      <c r="AV14" s="81">
        <f t="shared" ref="AV14:AZ37" si="3">IF(F14="","",F14)</f>
        <v>1.5</v>
      </c>
      <c r="AW14" s="81">
        <f t="shared" si="3"/>
        <v>187</v>
      </c>
      <c r="AX14" s="81">
        <f t="shared" si="3"/>
        <v>151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1005</v>
      </c>
      <c r="BC14" s="81">
        <f t="shared" ref="BC14:BC37" si="5">IF(H14="","",H14)</f>
        <v>151</v>
      </c>
      <c r="BD14" s="81">
        <f>IF(AF14="","",AF14)</f>
        <v>1E-3</v>
      </c>
      <c r="BE14" s="81">
        <f>IF(AE14="","",AE14)</f>
        <v>44.8</v>
      </c>
      <c r="BF14" s="84" t="str">
        <f>IF(AA14&amp;AC14="","","Ticket No: "&amp;AA14&amp;" " &amp;AC14 &amp; " bbls sold")</f>
        <v>Ticket No: 6910739 180.42 bbls sold</v>
      </c>
    </row>
    <row r="15" spans="2:58" x14ac:dyDescent="0.25">
      <c r="B15" s="47">
        <f ca="1">+B14+$L$5+TIME(1,0,0)</f>
        <v>43566.333333333328</v>
      </c>
      <c r="C15" s="49"/>
      <c r="D15" s="238">
        <v>1003</v>
      </c>
      <c r="E15" s="51">
        <v>36</v>
      </c>
      <c r="F15" s="238">
        <v>1.5</v>
      </c>
      <c r="G15" s="51">
        <v>187</v>
      </c>
      <c r="H15" s="52">
        <v>153</v>
      </c>
      <c r="I15" s="53"/>
      <c r="J15" s="160"/>
      <c r="K15" s="65"/>
      <c r="L15" s="49"/>
      <c r="M15" s="238"/>
      <c r="N15" s="52"/>
      <c r="O15" s="54">
        <v>2153</v>
      </c>
      <c r="P15" s="238">
        <v>41</v>
      </c>
      <c r="Q15" s="52">
        <v>36</v>
      </c>
      <c r="R15" s="23">
        <f>P15+R14</f>
        <v>85</v>
      </c>
      <c r="S15" s="24">
        <f>Q15+S14</f>
        <v>71</v>
      </c>
      <c r="T15" s="62"/>
      <c r="U15" s="62"/>
      <c r="V15" s="62"/>
      <c r="W15" s="114">
        <f t="shared" ref="W15:W37" ca="1" si="6">W14-Q15</f>
        <v>171655</v>
      </c>
      <c r="X15" s="115">
        <f ca="1">IFERROR(('Main Tab'!$D$10-W15)/'Main Tab'!$D$10,1)</f>
        <v>3.3517634340795459E-2</v>
      </c>
      <c r="Y15" s="110" t="s">
        <v>199</v>
      </c>
      <c r="Z15" s="65">
        <v>0.2</v>
      </c>
      <c r="AA15" s="49">
        <v>774290</v>
      </c>
      <c r="AB15" s="49" t="s">
        <v>170</v>
      </c>
      <c r="AC15" s="238">
        <v>190.34</v>
      </c>
      <c r="AD15" s="104" t="s">
        <v>172</v>
      </c>
      <c r="AE15" s="106">
        <v>47</v>
      </c>
      <c r="AF15" s="108">
        <v>1E-3</v>
      </c>
      <c r="AI15" s="83">
        <f ca="1">B15</f>
        <v>43566.333333333328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bumped choke to 36</v>
      </c>
      <c r="AP15" s="81">
        <f t="shared" si="0"/>
        <v>41</v>
      </c>
      <c r="AQ15" s="81">
        <f t="shared" si="0"/>
        <v>36</v>
      </c>
      <c r="AR15" s="81">
        <f t="shared" si="1"/>
        <v>2153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0.5625</v>
      </c>
      <c r="AV15" s="81">
        <f t="shared" si="3"/>
        <v>1.5</v>
      </c>
      <c r="AW15" s="81">
        <f t="shared" si="3"/>
        <v>187</v>
      </c>
      <c r="AX15" s="81">
        <f t="shared" si="3"/>
        <v>153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1003</v>
      </c>
      <c r="BC15" s="81">
        <f t="shared" si="5"/>
        <v>153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774290 190.34 bbls sold</v>
      </c>
    </row>
    <row r="16" spans="2:58" ht="26.25" x14ac:dyDescent="0.25">
      <c r="B16" s="47">
        <f ca="1">+B15+TIME(1,0,0)</f>
        <v>43566.374999999993</v>
      </c>
      <c r="C16" s="49"/>
      <c r="D16" s="238">
        <v>1008</v>
      </c>
      <c r="E16" s="51">
        <v>36</v>
      </c>
      <c r="F16" s="238">
        <v>1.5</v>
      </c>
      <c r="G16" s="51">
        <v>174</v>
      </c>
      <c r="H16" s="52">
        <v>155</v>
      </c>
      <c r="I16" s="53"/>
      <c r="J16" s="160"/>
      <c r="K16" s="65"/>
      <c r="L16" s="49"/>
      <c r="M16" s="238"/>
      <c r="N16" s="52"/>
      <c r="O16" s="54">
        <v>2105</v>
      </c>
      <c r="P16" s="238">
        <v>50</v>
      </c>
      <c r="Q16" s="52">
        <v>33</v>
      </c>
      <c r="R16" s="23">
        <f t="shared" ref="R16:S31" si="13">P16+R15</f>
        <v>135</v>
      </c>
      <c r="S16" s="24">
        <f t="shared" si="13"/>
        <v>104</v>
      </c>
      <c r="T16" s="62"/>
      <c r="U16" s="62"/>
      <c r="V16" s="62"/>
      <c r="W16" s="114">
        <f t="shared" ca="1" si="6"/>
        <v>171622</v>
      </c>
      <c r="X16" s="115">
        <f ca="1">IFERROR(('Main Tab'!$D$10-W16)/'Main Tab'!$D$10,1)</f>
        <v>3.3703436782126929E-2</v>
      </c>
      <c r="Y16" s="110" t="s">
        <v>197</v>
      </c>
      <c r="Z16" s="65">
        <v>0.3</v>
      </c>
      <c r="AA16" s="49"/>
      <c r="AB16" s="49"/>
      <c r="AC16" s="238"/>
      <c r="AD16" s="104"/>
      <c r="AE16" s="106"/>
      <c r="AF16" s="108"/>
      <c r="AI16" s="83">
        <f ca="1">B16</f>
        <v>43566.374999999993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compressor for VRT went down on high scubber level</v>
      </c>
      <c r="AP16" s="81">
        <f t="shared" si="0"/>
        <v>50</v>
      </c>
      <c r="AQ16" s="81">
        <f t="shared" si="0"/>
        <v>33</v>
      </c>
      <c r="AR16" s="81">
        <f t="shared" si="1"/>
        <v>2105</v>
      </c>
      <c r="AS16" s="81" t="str">
        <f t="shared" si="8"/>
        <v/>
      </c>
      <c r="AT16" s="81" t="str">
        <f t="shared" si="9"/>
        <v/>
      </c>
      <c r="AU16" s="81">
        <f t="shared" si="2"/>
        <v>0.5625</v>
      </c>
      <c r="AV16" s="81">
        <f t="shared" si="3"/>
        <v>1.5</v>
      </c>
      <c r="AW16" s="81">
        <f t="shared" si="3"/>
        <v>174</v>
      </c>
      <c r="AX16" s="81">
        <f t="shared" si="3"/>
        <v>155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1008</v>
      </c>
      <c r="BC16" s="81">
        <f t="shared" si="5"/>
        <v>155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26.25" x14ac:dyDescent="0.25">
      <c r="B17" s="47">
        <f t="shared" ref="B17:B37" ca="1" si="14">+B16+TIME(1,0,0)</f>
        <v>43566.416666666657</v>
      </c>
      <c r="C17" s="49"/>
      <c r="D17" s="238">
        <v>1003</v>
      </c>
      <c r="E17" s="51">
        <v>36</v>
      </c>
      <c r="F17" s="238">
        <v>1.5</v>
      </c>
      <c r="G17" s="51">
        <v>170</v>
      </c>
      <c r="H17" s="52">
        <v>153</v>
      </c>
      <c r="I17" s="53"/>
      <c r="J17" s="160"/>
      <c r="K17" s="65"/>
      <c r="L17" s="49"/>
      <c r="M17" s="238"/>
      <c r="N17" s="52"/>
      <c r="O17" s="54">
        <v>2086</v>
      </c>
      <c r="P17" s="238">
        <v>46</v>
      </c>
      <c r="Q17" s="52">
        <v>34</v>
      </c>
      <c r="R17" s="23">
        <f t="shared" si="13"/>
        <v>181</v>
      </c>
      <c r="S17" s="24">
        <f>Q17+S16</f>
        <v>138</v>
      </c>
      <c r="T17" s="62"/>
      <c r="U17" s="172"/>
      <c r="V17" s="62"/>
      <c r="W17" s="114">
        <f t="shared" ca="1" si="6"/>
        <v>171588</v>
      </c>
      <c r="X17" s="115">
        <f ca="1">IFERROR(('Main Tab'!$D$10-W17)/'Main Tab'!$D$10,1)</f>
        <v>3.3894869600468447E-2</v>
      </c>
      <c r="Y17" s="110" t="s">
        <v>198</v>
      </c>
      <c r="Z17" s="65">
        <v>0.2</v>
      </c>
      <c r="AA17" s="49"/>
      <c r="AB17" s="49"/>
      <c r="AC17" s="238"/>
      <c r="AD17" s="104"/>
      <c r="AE17" s="106"/>
      <c r="AF17" s="108"/>
      <c r="AI17" s="83">
        <f t="shared" ref="AI17:AI37" ca="1" si="15">B17</f>
        <v>43566.416666666657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>worked on the scrubber dump for the vrt compressor</v>
      </c>
      <c r="AP17" s="81">
        <f t="shared" si="0"/>
        <v>46</v>
      </c>
      <c r="AQ17" s="81">
        <f t="shared" si="0"/>
        <v>34</v>
      </c>
      <c r="AR17" s="81">
        <f t="shared" si="1"/>
        <v>2086</v>
      </c>
      <c r="AS17" s="81" t="str">
        <f t="shared" si="8"/>
        <v/>
      </c>
      <c r="AT17" s="81" t="str">
        <f t="shared" si="9"/>
        <v/>
      </c>
      <c r="AU17" s="81">
        <f t="shared" si="2"/>
        <v>0.5625</v>
      </c>
      <c r="AV17" s="81">
        <f t="shared" si="3"/>
        <v>1.5</v>
      </c>
      <c r="AW17" s="81">
        <f t="shared" si="3"/>
        <v>170</v>
      </c>
      <c r="AX17" s="81">
        <f t="shared" si="3"/>
        <v>153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1003</v>
      </c>
      <c r="BC17" s="81">
        <f t="shared" si="5"/>
        <v>153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43566.458333333321</v>
      </c>
      <c r="C18" s="49"/>
      <c r="D18" s="238">
        <v>996</v>
      </c>
      <c r="E18" s="51">
        <v>36</v>
      </c>
      <c r="F18" s="238">
        <v>1.5</v>
      </c>
      <c r="G18" s="51">
        <v>166</v>
      </c>
      <c r="H18" s="52">
        <v>153</v>
      </c>
      <c r="I18" s="53"/>
      <c r="J18" s="160"/>
      <c r="K18" s="65"/>
      <c r="L18" s="49"/>
      <c r="M18" s="238"/>
      <c r="N18" s="52"/>
      <c r="O18" s="54">
        <v>2047</v>
      </c>
      <c r="P18" s="238">
        <v>42</v>
      </c>
      <c r="Q18" s="52">
        <v>35</v>
      </c>
      <c r="R18" s="23">
        <f t="shared" si="13"/>
        <v>223</v>
      </c>
      <c r="S18" s="24">
        <f t="shared" si="13"/>
        <v>173</v>
      </c>
      <c r="T18" s="62"/>
      <c r="U18" s="62"/>
      <c r="V18" s="62"/>
      <c r="W18" s="114">
        <f t="shared" ca="1" si="6"/>
        <v>171553</v>
      </c>
      <c r="X18" s="115">
        <f ca="1">IFERROR(('Main Tab'!$D$10-W18)/'Main Tab'!$D$10,1)</f>
        <v>3.4091932795820006E-2</v>
      </c>
      <c r="Y18" s="110"/>
      <c r="Z18" s="65">
        <v>0.3</v>
      </c>
      <c r="AA18" s="49"/>
      <c r="AB18" s="49"/>
      <c r="AC18" s="238"/>
      <c r="AD18" s="104"/>
      <c r="AE18" s="106"/>
      <c r="AF18" s="108"/>
      <c r="AI18" s="83">
        <f t="shared" ca="1" si="15"/>
        <v>43566.458333333321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42</v>
      </c>
      <c r="AQ18" s="81">
        <f t="shared" si="0"/>
        <v>35</v>
      </c>
      <c r="AR18" s="81">
        <f t="shared" si="1"/>
        <v>2047</v>
      </c>
      <c r="AS18" s="81" t="str">
        <f t="shared" si="8"/>
        <v/>
      </c>
      <c r="AT18" s="81" t="str">
        <f t="shared" si="9"/>
        <v/>
      </c>
      <c r="AU18" s="81">
        <f t="shared" si="2"/>
        <v>0.5625</v>
      </c>
      <c r="AV18" s="81">
        <f t="shared" si="3"/>
        <v>1.5</v>
      </c>
      <c r="AW18" s="81">
        <f t="shared" si="3"/>
        <v>166</v>
      </c>
      <c r="AX18" s="81">
        <f t="shared" si="3"/>
        <v>153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996</v>
      </c>
      <c r="BC18" s="81">
        <f t="shared" si="5"/>
        <v>153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43566.499999999985</v>
      </c>
      <c r="C19" s="49"/>
      <c r="D19" s="238">
        <v>999</v>
      </c>
      <c r="E19" s="51">
        <v>36</v>
      </c>
      <c r="F19" s="238">
        <v>1.5</v>
      </c>
      <c r="G19" s="51">
        <v>168</v>
      </c>
      <c r="H19" s="52">
        <v>154</v>
      </c>
      <c r="I19" s="53"/>
      <c r="J19" s="160"/>
      <c r="K19" s="65"/>
      <c r="L19" s="49"/>
      <c r="M19" s="238"/>
      <c r="N19" s="52"/>
      <c r="O19" s="54">
        <v>2091</v>
      </c>
      <c r="P19" s="238">
        <v>43</v>
      </c>
      <c r="Q19" s="52">
        <v>35</v>
      </c>
      <c r="R19" s="23">
        <f t="shared" si="13"/>
        <v>266</v>
      </c>
      <c r="S19" s="24">
        <f t="shared" si="13"/>
        <v>208</v>
      </c>
      <c r="T19" s="62"/>
      <c r="U19" s="62"/>
      <c r="V19" s="62"/>
      <c r="W19" s="114">
        <f t="shared" ca="1" si="6"/>
        <v>171518</v>
      </c>
      <c r="X19" s="115">
        <f ca="1">IFERROR(('Main Tab'!$D$10-W19)/'Main Tab'!$D$10,1)</f>
        <v>3.4288995991171571E-2</v>
      </c>
      <c r="Y19" s="110"/>
      <c r="Z19" s="65">
        <v>0.3</v>
      </c>
      <c r="AA19" s="49">
        <v>7734201</v>
      </c>
      <c r="AB19" s="49" t="s">
        <v>170</v>
      </c>
      <c r="AC19" s="238">
        <v>185.64</v>
      </c>
      <c r="AD19" s="104" t="s">
        <v>172</v>
      </c>
      <c r="AE19" s="106">
        <v>45</v>
      </c>
      <c r="AF19" s="108">
        <v>1E-3</v>
      </c>
      <c r="AI19" s="83">
        <f t="shared" ca="1" si="15"/>
        <v>43566.499999999985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43</v>
      </c>
      <c r="AQ19" s="81">
        <f t="shared" si="0"/>
        <v>35</v>
      </c>
      <c r="AR19" s="81">
        <f t="shared" si="1"/>
        <v>2091</v>
      </c>
      <c r="AS19" s="81" t="str">
        <f t="shared" si="8"/>
        <v/>
      </c>
      <c r="AT19" s="81" t="str">
        <f t="shared" si="9"/>
        <v/>
      </c>
      <c r="AU19" s="81">
        <f t="shared" si="2"/>
        <v>0.5625</v>
      </c>
      <c r="AV19" s="81">
        <f t="shared" si="3"/>
        <v>1.5</v>
      </c>
      <c r="AW19" s="81">
        <f t="shared" si="3"/>
        <v>168</v>
      </c>
      <c r="AX19" s="81">
        <f t="shared" si="3"/>
        <v>154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999</v>
      </c>
      <c r="BC19" s="81">
        <f t="shared" si="5"/>
        <v>154</v>
      </c>
      <c r="BD19" s="81">
        <f t="shared" si="10"/>
        <v>1E-3</v>
      </c>
      <c r="BE19" s="81">
        <f t="shared" si="11"/>
        <v>45</v>
      </c>
      <c r="BF19" s="84" t="str">
        <f t="shared" si="12"/>
        <v>Ticket No: 7734201 185.64 bbls sold</v>
      </c>
    </row>
    <row r="20" spans="2:58" x14ac:dyDescent="0.25">
      <c r="B20" s="47">
        <f t="shared" ca="1" si="14"/>
        <v>43566.54166666665</v>
      </c>
      <c r="C20" s="49"/>
      <c r="D20" s="238">
        <v>996</v>
      </c>
      <c r="E20" s="51">
        <v>36</v>
      </c>
      <c r="F20" s="238">
        <v>1.5</v>
      </c>
      <c r="G20" s="51">
        <v>170</v>
      </c>
      <c r="H20" s="52">
        <v>156</v>
      </c>
      <c r="I20" s="53"/>
      <c r="J20" s="160"/>
      <c r="K20" s="65"/>
      <c r="L20" s="49"/>
      <c r="M20" s="238"/>
      <c r="N20" s="52"/>
      <c r="O20" s="54">
        <v>2012</v>
      </c>
      <c r="P20" s="238">
        <v>40</v>
      </c>
      <c r="Q20" s="52">
        <v>41</v>
      </c>
      <c r="R20" s="23">
        <f t="shared" si="13"/>
        <v>306</v>
      </c>
      <c r="S20" s="24">
        <f t="shared" si="13"/>
        <v>249</v>
      </c>
      <c r="T20" s="62"/>
      <c r="U20" s="62"/>
      <c r="V20" s="62"/>
      <c r="W20" s="114">
        <f t="shared" ca="1" si="6"/>
        <v>171477</v>
      </c>
      <c r="X20" s="115">
        <f ca="1">IFERROR(('Main Tab'!$D$10-W20)/'Main Tab'!$D$10,1)</f>
        <v>3.4519841448583395E-2</v>
      </c>
      <c r="Y20" s="110"/>
      <c r="Z20" s="65">
        <v>0.3</v>
      </c>
      <c r="AA20" s="49">
        <v>7740101</v>
      </c>
      <c r="AB20" s="49" t="s">
        <v>170</v>
      </c>
      <c r="AC20" s="238">
        <v>185.64</v>
      </c>
      <c r="AD20" s="104" t="s">
        <v>171</v>
      </c>
      <c r="AE20" s="106">
        <v>47</v>
      </c>
      <c r="AF20" s="108">
        <v>1E-3</v>
      </c>
      <c r="AI20" s="83">
        <f t="shared" ca="1" si="15"/>
        <v>43566.54166666665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40</v>
      </c>
      <c r="AQ20" s="81">
        <f t="shared" si="0"/>
        <v>41</v>
      </c>
      <c r="AR20" s="81">
        <f t="shared" si="1"/>
        <v>2012</v>
      </c>
      <c r="AS20" s="81" t="str">
        <f t="shared" si="8"/>
        <v/>
      </c>
      <c r="AT20" s="81" t="str">
        <f t="shared" si="9"/>
        <v/>
      </c>
      <c r="AU20" s="81">
        <f t="shared" si="2"/>
        <v>0.5625</v>
      </c>
      <c r="AV20" s="81">
        <f t="shared" si="3"/>
        <v>1.5</v>
      </c>
      <c r="AW20" s="81">
        <f t="shared" si="3"/>
        <v>170</v>
      </c>
      <c r="AX20" s="81">
        <f t="shared" si="3"/>
        <v>156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996</v>
      </c>
      <c r="BC20" s="81">
        <f t="shared" si="5"/>
        <v>156</v>
      </c>
      <c r="BD20" s="81">
        <f t="shared" si="10"/>
        <v>1E-3</v>
      </c>
      <c r="BE20" s="81">
        <f t="shared" si="11"/>
        <v>47</v>
      </c>
      <c r="BF20" s="84" t="str">
        <f t="shared" si="12"/>
        <v>Ticket No: 7740101 185.64 bbls sold</v>
      </c>
    </row>
    <row r="21" spans="2:58" x14ac:dyDescent="0.25">
      <c r="B21" s="47">
        <f t="shared" ca="1" si="14"/>
        <v>43566.583333333314</v>
      </c>
      <c r="C21" s="49"/>
      <c r="D21" s="238">
        <v>994</v>
      </c>
      <c r="E21" s="51">
        <v>36</v>
      </c>
      <c r="F21" s="238">
        <v>1.5</v>
      </c>
      <c r="G21" s="51">
        <v>172</v>
      </c>
      <c r="H21" s="52">
        <v>156</v>
      </c>
      <c r="I21" s="53"/>
      <c r="J21" s="160"/>
      <c r="K21" s="65"/>
      <c r="L21" s="49"/>
      <c r="M21" s="238"/>
      <c r="N21" s="52"/>
      <c r="O21" s="54">
        <v>2058</v>
      </c>
      <c r="P21" s="238">
        <v>41</v>
      </c>
      <c r="Q21" s="52">
        <v>39</v>
      </c>
      <c r="R21" s="23">
        <f t="shared" si="13"/>
        <v>347</v>
      </c>
      <c r="S21" s="24">
        <f t="shared" si="13"/>
        <v>288</v>
      </c>
      <c r="T21" s="62"/>
      <c r="U21" s="62"/>
      <c r="V21" s="62"/>
      <c r="W21" s="114">
        <f t="shared" ca="1" si="6"/>
        <v>171438</v>
      </c>
      <c r="X21" s="115">
        <f ca="1">IFERROR(('Main Tab'!$D$10-W21)/'Main Tab'!$D$10,1)</f>
        <v>3.4739426151975138E-2</v>
      </c>
      <c r="Y21" s="110"/>
      <c r="Z21" s="65">
        <v>0.2</v>
      </c>
      <c r="AA21" s="49"/>
      <c r="AB21" s="49"/>
      <c r="AC21" s="238"/>
      <c r="AD21" s="104"/>
      <c r="AE21" s="106"/>
      <c r="AF21" s="108"/>
      <c r="AI21" s="83">
        <f t="shared" ca="1" si="15"/>
        <v>43566.583333333314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41</v>
      </c>
      <c r="AQ21" s="81">
        <f t="shared" si="0"/>
        <v>39</v>
      </c>
      <c r="AR21" s="81">
        <f t="shared" si="1"/>
        <v>2058</v>
      </c>
      <c r="AS21" s="81" t="str">
        <f t="shared" si="8"/>
        <v/>
      </c>
      <c r="AT21" s="81" t="str">
        <f t="shared" si="9"/>
        <v/>
      </c>
      <c r="AU21" s="81">
        <f t="shared" si="2"/>
        <v>0.5625</v>
      </c>
      <c r="AV21" s="81">
        <f t="shared" si="3"/>
        <v>1.5</v>
      </c>
      <c r="AW21" s="81">
        <f t="shared" si="3"/>
        <v>172</v>
      </c>
      <c r="AX21" s="81">
        <f t="shared" si="3"/>
        <v>156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994</v>
      </c>
      <c r="BC21" s="81">
        <f t="shared" si="5"/>
        <v>156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43566.624999999978</v>
      </c>
      <c r="C22" s="49"/>
      <c r="D22" s="238">
        <v>993</v>
      </c>
      <c r="E22" s="51">
        <v>36</v>
      </c>
      <c r="F22" s="238">
        <v>1.5</v>
      </c>
      <c r="G22" s="51">
        <v>187</v>
      </c>
      <c r="H22" s="52">
        <v>159</v>
      </c>
      <c r="I22" s="53"/>
      <c r="J22" s="160"/>
      <c r="K22" s="65"/>
      <c r="L22" s="49"/>
      <c r="M22" s="238"/>
      <c r="N22" s="52"/>
      <c r="O22" s="54">
        <v>2320</v>
      </c>
      <c r="P22" s="238">
        <v>48</v>
      </c>
      <c r="Q22" s="52">
        <v>36</v>
      </c>
      <c r="R22" s="23">
        <f t="shared" si="13"/>
        <v>395</v>
      </c>
      <c r="S22" s="24">
        <f t="shared" si="13"/>
        <v>324</v>
      </c>
      <c r="T22" s="62"/>
      <c r="U22" s="62"/>
      <c r="V22" s="62"/>
      <c r="W22" s="114">
        <f t="shared" ca="1" si="6"/>
        <v>171402</v>
      </c>
      <c r="X22" s="115">
        <f ca="1">IFERROR(('Main Tab'!$D$10-W22)/'Main Tab'!$D$10,1)</f>
        <v>3.4942119724336744E-2</v>
      </c>
      <c r="Y22" s="110"/>
      <c r="Z22" s="65">
        <v>0.2</v>
      </c>
      <c r="AA22" s="49"/>
      <c r="AB22" s="49"/>
      <c r="AC22" s="238"/>
      <c r="AD22" s="104"/>
      <c r="AE22" s="106"/>
      <c r="AF22" s="108"/>
      <c r="AI22" s="83">
        <f t="shared" ca="1" si="15"/>
        <v>43566.624999999978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48</v>
      </c>
      <c r="AQ22" s="81">
        <f t="shared" si="0"/>
        <v>36</v>
      </c>
      <c r="AR22" s="81">
        <f t="shared" si="1"/>
        <v>2320</v>
      </c>
      <c r="AS22" s="81" t="str">
        <f t="shared" si="8"/>
        <v/>
      </c>
      <c r="AT22" s="81" t="str">
        <f t="shared" si="9"/>
        <v/>
      </c>
      <c r="AU22" s="81">
        <f t="shared" si="2"/>
        <v>0.5625</v>
      </c>
      <c r="AV22" s="81">
        <f t="shared" si="3"/>
        <v>1.5</v>
      </c>
      <c r="AW22" s="81">
        <f t="shared" si="3"/>
        <v>187</v>
      </c>
      <c r="AX22" s="81">
        <f t="shared" si="3"/>
        <v>159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993</v>
      </c>
      <c r="BC22" s="81">
        <f t="shared" si="5"/>
        <v>159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43566.666666666642</v>
      </c>
      <c r="C23" s="49"/>
      <c r="D23" s="238">
        <v>992</v>
      </c>
      <c r="E23" s="51">
        <v>36</v>
      </c>
      <c r="F23" s="238">
        <v>1.5</v>
      </c>
      <c r="G23" s="51">
        <v>169</v>
      </c>
      <c r="H23" s="52">
        <v>155</v>
      </c>
      <c r="I23" s="53"/>
      <c r="J23" s="160"/>
      <c r="K23" s="65"/>
      <c r="L23" s="49"/>
      <c r="M23" s="238"/>
      <c r="N23" s="52"/>
      <c r="O23" s="54">
        <v>2110</v>
      </c>
      <c r="P23" s="238">
        <v>45</v>
      </c>
      <c r="Q23" s="52">
        <v>37</v>
      </c>
      <c r="R23" s="23">
        <f t="shared" si="13"/>
        <v>440</v>
      </c>
      <c r="S23" s="24">
        <f t="shared" si="13"/>
        <v>361</v>
      </c>
      <c r="T23" s="62"/>
      <c r="U23" s="62"/>
      <c r="V23" s="62"/>
      <c r="W23" s="114">
        <f t="shared" ca="1" si="6"/>
        <v>171365</v>
      </c>
      <c r="X23" s="115">
        <f ca="1">IFERROR(('Main Tab'!$D$10-W23)/'Main Tab'!$D$10,1)</f>
        <v>3.5150443673708391E-2</v>
      </c>
      <c r="Y23" s="110"/>
      <c r="Z23" s="65">
        <v>0.2</v>
      </c>
      <c r="AA23" s="49"/>
      <c r="AB23" s="49"/>
      <c r="AC23" s="238"/>
      <c r="AD23" s="104"/>
      <c r="AE23" s="106"/>
      <c r="AF23" s="108"/>
      <c r="AI23" s="83">
        <f t="shared" ca="1" si="15"/>
        <v>43566.666666666642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45</v>
      </c>
      <c r="AQ23" s="81">
        <f t="shared" si="0"/>
        <v>37</v>
      </c>
      <c r="AR23" s="81">
        <f t="shared" si="1"/>
        <v>2110</v>
      </c>
      <c r="AS23" s="81" t="str">
        <f t="shared" si="8"/>
        <v/>
      </c>
      <c r="AT23" s="81" t="str">
        <f t="shared" si="9"/>
        <v/>
      </c>
      <c r="AU23" s="81">
        <f t="shared" si="2"/>
        <v>0.5625</v>
      </c>
      <c r="AV23" s="81">
        <f t="shared" si="3"/>
        <v>1.5</v>
      </c>
      <c r="AW23" s="81">
        <f t="shared" si="3"/>
        <v>169</v>
      </c>
      <c r="AX23" s="81">
        <f t="shared" si="3"/>
        <v>155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992</v>
      </c>
      <c r="BC23" s="81">
        <f t="shared" si="5"/>
        <v>155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43566.708333333307</v>
      </c>
      <c r="C24" s="49"/>
      <c r="D24" s="238">
        <v>986</v>
      </c>
      <c r="E24" s="51">
        <v>36</v>
      </c>
      <c r="F24" s="238">
        <v>1.5</v>
      </c>
      <c r="G24" s="51">
        <v>167</v>
      </c>
      <c r="H24" s="52">
        <v>156</v>
      </c>
      <c r="I24" s="53"/>
      <c r="J24" s="160"/>
      <c r="K24" s="65"/>
      <c r="L24" s="49"/>
      <c r="M24" s="238"/>
      <c r="N24" s="52"/>
      <c r="O24" s="54">
        <v>2058</v>
      </c>
      <c r="P24" s="238">
        <v>48</v>
      </c>
      <c r="Q24" s="52">
        <v>34</v>
      </c>
      <c r="R24" s="23">
        <f t="shared" si="13"/>
        <v>488</v>
      </c>
      <c r="S24" s="24">
        <f t="shared" si="13"/>
        <v>395</v>
      </c>
      <c r="T24" s="62"/>
      <c r="U24" s="62"/>
      <c r="V24" s="62"/>
      <c r="W24" s="114">
        <f t="shared" ca="1" si="6"/>
        <v>171331</v>
      </c>
      <c r="X24" s="115">
        <f ca="1">IFERROR(('Main Tab'!$D$10-W24)/'Main Tab'!$D$10,1)</f>
        <v>3.5341876492049909E-2</v>
      </c>
      <c r="Y24" s="110"/>
      <c r="Z24" s="65">
        <v>0.2</v>
      </c>
      <c r="AA24" s="49"/>
      <c r="AB24" s="49"/>
      <c r="AC24" s="238"/>
      <c r="AD24" s="104"/>
      <c r="AE24" s="106"/>
      <c r="AF24" s="108"/>
      <c r="AI24" s="83">
        <f t="shared" ca="1" si="15"/>
        <v>43566.708333333307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48</v>
      </c>
      <c r="AQ24" s="81">
        <f t="shared" si="0"/>
        <v>34</v>
      </c>
      <c r="AR24" s="81">
        <f t="shared" si="1"/>
        <v>2058</v>
      </c>
      <c r="AS24" s="81" t="str">
        <f t="shared" si="8"/>
        <v/>
      </c>
      <c r="AT24" s="81" t="str">
        <f t="shared" si="9"/>
        <v/>
      </c>
      <c r="AU24" s="81">
        <f t="shared" si="2"/>
        <v>0.5625</v>
      </c>
      <c r="AV24" s="81">
        <f t="shared" si="3"/>
        <v>1.5</v>
      </c>
      <c r="AW24" s="81">
        <f t="shared" si="3"/>
        <v>167</v>
      </c>
      <c r="AX24" s="81">
        <f t="shared" si="3"/>
        <v>156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986</v>
      </c>
      <c r="BC24" s="81">
        <f t="shared" si="5"/>
        <v>156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43566.749999999971</v>
      </c>
      <c r="C25" s="49"/>
      <c r="D25" s="238">
        <v>988</v>
      </c>
      <c r="E25" s="51">
        <v>36</v>
      </c>
      <c r="F25" s="238">
        <v>1.5</v>
      </c>
      <c r="G25" s="51">
        <v>183</v>
      </c>
      <c r="H25" s="52">
        <v>155</v>
      </c>
      <c r="I25" s="53"/>
      <c r="J25" s="160"/>
      <c r="K25" s="65"/>
      <c r="L25" s="49"/>
      <c r="M25" s="238"/>
      <c r="N25" s="52"/>
      <c r="O25" s="54">
        <v>2109</v>
      </c>
      <c r="P25" s="238">
        <v>52</v>
      </c>
      <c r="Q25" s="52">
        <v>33</v>
      </c>
      <c r="R25" s="23">
        <f t="shared" si="13"/>
        <v>540</v>
      </c>
      <c r="S25" s="24">
        <f t="shared" si="13"/>
        <v>428</v>
      </c>
      <c r="T25" s="62"/>
      <c r="U25" s="62"/>
      <c r="V25" s="62"/>
      <c r="W25" s="114">
        <f t="shared" ca="1" si="6"/>
        <v>171298</v>
      </c>
      <c r="X25" s="115">
        <f ca="1">IFERROR(('Main Tab'!$D$10-W25)/'Main Tab'!$D$10,1)</f>
        <v>3.5527678933381379E-2</v>
      </c>
      <c r="Y25" s="110"/>
      <c r="Z25" s="65">
        <v>0.2</v>
      </c>
      <c r="AA25" s="49"/>
      <c r="AB25" s="49"/>
      <c r="AC25" s="238"/>
      <c r="AD25" s="104"/>
      <c r="AE25" s="106"/>
      <c r="AF25" s="108"/>
      <c r="AI25" s="83">
        <f t="shared" ca="1" si="15"/>
        <v>43566.749999999971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52</v>
      </c>
      <c r="AQ25" s="81">
        <f t="shared" si="0"/>
        <v>33</v>
      </c>
      <c r="AR25" s="81">
        <f t="shared" si="1"/>
        <v>2109</v>
      </c>
      <c r="AS25" s="81" t="str">
        <f t="shared" si="8"/>
        <v/>
      </c>
      <c r="AT25" s="81" t="str">
        <f t="shared" si="9"/>
        <v/>
      </c>
      <c r="AU25" s="81">
        <f t="shared" si="2"/>
        <v>0.5625</v>
      </c>
      <c r="AV25" s="81">
        <f t="shared" si="3"/>
        <v>1.5</v>
      </c>
      <c r="AW25" s="81">
        <f t="shared" si="3"/>
        <v>183</v>
      </c>
      <c r="AX25" s="81">
        <f t="shared" si="3"/>
        <v>155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988</v>
      </c>
      <c r="BC25" s="81">
        <f t="shared" si="5"/>
        <v>155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43566.791666666635</v>
      </c>
      <c r="C26" s="49"/>
      <c r="D26" s="238">
        <v>984</v>
      </c>
      <c r="E26" s="51">
        <v>38</v>
      </c>
      <c r="F26" s="238">
        <v>1.5</v>
      </c>
      <c r="G26" s="51">
        <v>174</v>
      </c>
      <c r="H26" s="52">
        <v>158</v>
      </c>
      <c r="I26" s="53"/>
      <c r="J26" s="160"/>
      <c r="K26" s="65"/>
      <c r="L26" s="49"/>
      <c r="M26" s="238"/>
      <c r="N26" s="52"/>
      <c r="O26" s="54">
        <v>2135</v>
      </c>
      <c r="P26" s="238">
        <v>56</v>
      </c>
      <c r="Q26" s="52">
        <v>32</v>
      </c>
      <c r="R26" s="23">
        <f t="shared" si="13"/>
        <v>596</v>
      </c>
      <c r="S26" s="24">
        <f t="shared" si="13"/>
        <v>460</v>
      </c>
      <c r="T26" s="62"/>
      <c r="U26" s="62"/>
      <c r="V26" s="62"/>
      <c r="W26" s="114">
        <f t="shared" ca="1" si="6"/>
        <v>171266</v>
      </c>
      <c r="X26" s="115">
        <f ca="1">IFERROR(('Main Tab'!$D$10-W26)/'Main Tab'!$D$10,1)</f>
        <v>3.5707850997702809E-2</v>
      </c>
      <c r="Y26" s="110" t="s">
        <v>203</v>
      </c>
      <c r="Z26" s="65">
        <v>0.2</v>
      </c>
      <c r="AA26" s="49">
        <v>7729611</v>
      </c>
      <c r="AB26" s="49" t="s">
        <v>170</v>
      </c>
      <c r="AC26" s="238">
        <v>184.26</v>
      </c>
      <c r="AD26" s="104" t="s">
        <v>179</v>
      </c>
      <c r="AE26" s="106">
        <v>47</v>
      </c>
      <c r="AF26" s="108">
        <v>5.0000000000000001E-3</v>
      </c>
      <c r="AI26" s="83">
        <f t="shared" ca="1" si="15"/>
        <v>43566.791666666635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>bumped choke to a 38</v>
      </c>
      <c r="AP26" s="81">
        <f t="shared" si="0"/>
        <v>56</v>
      </c>
      <c r="AQ26" s="81">
        <f t="shared" si="0"/>
        <v>32</v>
      </c>
      <c r="AR26" s="81">
        <f t="shared" si="1"/>
        <v>2135</v>
      </c>
      <c r="AS26" s="81" t="str">
        <f t="shared" si="8"/>
        <v/>
      </c>
      <c r="AT26" s="81" t="str">
        <f t="shared" si="9"/>
        <v/>
      </c>
      <c r="AU26" s="81">
        <f t="shared" si="2"/>
        <v>0.59375</v>
      </c>
      <c r="AV26" s="81">
        <f t="shared" si="3"/>
        <v>1.5</v>
      </c>
      <c r="AW26" s="81">
        <f t="shared" si="3"/>
        <v>174</v>
      </c>
      <c r="AX26" s="81">
        <f t="shared" si="3"/>
        <v>158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984</v>
      </c>
      <c r="BC26" s="81">
        <f t="shared" si="5"/>
        <v>158</v>
      </c>
      <c r="BD26" s="81">
        <f t="shared" si="10"/>
        <v>5.0000000000000001E-3</v>
      </c>
      <c r="BE26" s="81">
        <f t="shared" si="11"/>
        <v>47</v>
      </c>
      <c r="BF26" s="84" t="str">
        <f t="shared" si="12"/>
        <v>Ticket No: 7729611 184.26 bbls sold</v>
      </c>
    </row>
    <row r="27" spans="2:58" x14ac:dyDescent="0.25">
      <c r="B27" s="47">
        <f t="shared" ca="1" si="14"/>
        <v>43566.833333333299</v>
      </c>
      <c r="C27" s="49"/>
      <c r="D27" s="238">
        <v>986</v>
      </c>
      <c r="E27" s="51">
        <v>38</v>
      </c>
      <c r="F27" s="238">
        <v>1.5</v>
      </c>
      <c r="G27" s="51">
        <v>202</v>
      </c>
      <c r="H27" s="52">
        <v>164</v>
      </c>
      <c r="I27" s="53"/>
      <c r="J27" s="160"/>
      <c r="K27" s="65"/>
      <c r="L27" s="49"/>
      <c r="M27" s="238"/>
      <c r="N27" s="52"/>
      <c r="O27" s="54">
        <v>2311</v>
      </c>
      <c r="P27" s="238">
        <v>63</v>
      </c>
      <c r="Q27" s="52">
        <v>48</v>
      </c>
      <c r="R27" s="23">
        <f t="shared" si="13"/>
        <v>659</v>
      </c>
      <c r="S27" s="24">
        <f t="shared" si="13"/>
        <v>508</v>
      </c>
      <c r="T27" s="62"/>
      <c r="U27" s="62"/>
      <c r="V27" s="62"/>
      <c r="W27" s="114">
        <f t="shared" ca="1" si="6"/>
        <v>171218</v>
      </c>
      <c r="X27" s="115">
        <f ca="1">IFERROR(('Main Tab'!$D$10-W27)/'Main Tab'!$D$10,1)</f>
        <v>3.5978109094184946E-2</v>
      </c>
      <c r="Y27" s="110"/>
      <c r="Z27" s="65">
        <v>0.2</v>
      </c>
      <c r="AA27" s="49" t="s">
        <v>200</v>
      </c>
      <c r="AB27" s="49" t="s">
        <v>156</v>
      </c>
      <c r="AC27" s="238">
        <v>72.28</v>
      </c>
      <c r="AD27" s="104" t="s">
        <v>169</v>
      </c>
      <c r="AE27" s="106">
        <v>45.6</v>
      </c>
      <c r="AF27" s="108">
        <v>1E-3</v>
      </c>
      <c r="AI27" s="83">
        <f t="shared" ca="1" si="15"/>
        <v>43566.833333333299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63</v>
      </c>
      <c r="AQ27" s="81">
        <f t="shared" si="0"/>
        <v>48</v>
      </c>
      <c r="AR27" s="81">
        <f t="shared" si="1"/>
        <v>2311</v>
      </c>
      <c r="AS27" s="81" t="str">
        <f t="shared" si="8"/>
        <v/>
      </c>
      <c r="AT27" s="81" t="str">
        <f t="shared" si="9"/>
        <v/>
      </c>
      <c r="AU27" s="81">
        <f t="shared" si="2"/>
        <v>0.59375</v>
      </c>
      <c r="AV27" s="81">
        <f t="shared" si="3"/>
        <v>1.5</v>
      </c>
      <c r="AW27" s="81">
        <f t="shared" si="3"/>
        <v>202</v>
      </c>
      <c r="AX27" s="81">
        <f t="shared" si="3"/>
        <v>164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986</v>
      </c>
      <c r="BC27" s="81">
        <f t="shared" si="5"/>
        <v>164</v>
      </c>
      <c r="BD27" s="81">
        <f t="shared" si="10"/>
        <v>1E-3</v>
      </c>
      <c r="BE27" s="81">
        <f t="shared" si="11"/>
        <v>45.6</v>
      </c>
      <c r="BF27" s="84" t="str">
        <f t="shared" si="12"/>
        <v>Ticket No: 6910741B 72.28 bbls sold</v>
      </c>
    </row>
    <row r="28" spans="2:58" x14ac:dyDescent="0.25">
      <c r="B28" s="47">
        <f t="shared" ca="1" si="14"/>
        <v>43566.874999999964</v>
      </c>
      <c r="C28" s="49"/>
      <c r="D28" s="238">
        <v>977</v>
      </c>
      <c r="E28" s="51">
        <v>38</v>
      </c>
      <c r="F28" s="238">
        <v>1.5</v>
      </c>
      <c r="G28" s="51">
        <v>214</v>
      </c>
      <c r="H28" s="52">
        <v>164</v>
      </c>
      <c r="I28" s="53"/>
      <c r="J28" s="160"/>
      <c r="K28" s="65"/>
      <c r="L28" s="49"/>
      <c r="M28" s="238"/>
      <c r="N28" s="52"/>
      <c r="O28" s="54">
        <v>2387</v>
      </c>
      <c r="P28" s="238">
        <v>66</v>
      </c>
      <c r="Q28" s="52">
        <v>40</v>
      </c>
      <c r="R28" s="23">
        <f t="shared" si="13"/>
        <v>725</v>
      </c>
      <c r="S28" s="24">
        <f t="shared" si="13"/>
        <v>548</v>
      </c>
      <c r="T28" s="62"/>
      <c r="U28" s="62"/>
      <c r="V28" s="62"/>
      <c r="W28" s="114">
        <f t="shared" ca="1" si="6"/>
        <v>171178</v>
      </c>
      <c r="X28" s="115">
        <f ca="1">IFERROR(('Main Tab'!$D$10-W28)/'Main Tab'!$D$10,1)</f>
        <v>3.6203324174586729E-2</v>
      </c>
      <c r="Y28" s="110"/>
      <c r="Z28" s="65">
        <v>0.2</v>
      </c>
      <c r="AA28" s="49" t="s">
        <v>201</v>
      </c>
      <c r="AB28" s="49" t="s">
        <v>156</v>
      </c>
      <c r="AC28" s="238">
        <v>101.95</v>
      </c>
      <c r="AD28" s="104" t="s">
        <v>202</v>
      </c>
      <c r="AE28" s="106">
        <v>45.1</v>
      </c>
      <c r="AF28" s="108">
        <v>1E-3</v>
      </c>
      <c r="AI28" s="83">
        <f t="shared" ca="1" si="15"/>
        <v>43566.874999999964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66</v>
      </c>
      <c r="AQ28" s="81">
        <f t="shared" si="0"/>
        <v>40</v>
      </c>
      <c r="AR28" s="81">
        <f t="shared" si="1"/>
        <v>2387</v>
      </c>
      <c r="AS28" s="81" t="str">
        <f t="shared" si="8"/>
        <v/>
      </c>
      <c r="AT28" s="81" t="str">
        <f t="shared" si="9"/>
        <v/>
      </c>
      <c r="AU28" s="81">
        <f t="shared" si="2"/>
        <v>0.59375</v>
      </c>
      <c r="AV28" s="81">
        <f t="shared" si="3"/>
        <v>1.5</v>
      </c>
      <c r="AW28" s="81">
        <f t="shared" si="3"/>
        <v>214</v>
      </c>
      <c r="AX28" s="81">
        <f t="shared" si="3"/>
        <v>164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977</v>
      </c>
      <c r="BC28" s="81">
        <f t="shared" si="5"/>
        <v>164</v>
      </c>
      <c r="BD28" s="81">
        <f t="shared" si="10"/>
        <v>1E-3</v>
      </c>
      <c r="BE28" s="81">
        <f t="shared" si="11"/>
        <v>45.1</v>
      </c>
      <c r="BF28" s="84" t="str">
        <f t="shared" si="12"/>
        <v>Ticket No: 6910741A 101.95 bbls sold</v>
      </c>
    </row>
    <row r="29" spans="2:58" x14ac:dyDescent="0.25">
      <c r="B29" s="47">
        <f t="shared" ca="1" si="14"/>
        <v>43566.916666666628</v>
      </c>
      <c r="C29" s="49"/>
      <c r="D29" s="238">
        <v>974</v>
      </c>
      <c r="E29" s="51">
        <v>38</v>
      </c>
      <c r="F29" s="238">
        <v>1.5</v>
      </c>
      <c r="G29" s="51">
        <v>210</v>
      </c>
      <c r="H29" s="52">
        <v>164</v>
      </c>
      <c r="I29" s="53"/>
      <c r="J29" s="160"/>
      <c r="K29" s="65"/>
      <c r="L29" s="49"/>
      <c r="M29" s="238"/>
      <c r="N29" s="52"/>
      <c r="O29" s="54">
        <v>2339</v>
      </c>
      <c r="P29" s="238">
        <v>64</v>
      </c>
      <c r="Q29" s="52">
        <v>40</v>
      </c>
      <c r="R29" s="23">
        <f t="shared" si="13"/>
        <v>789</v>
      </c>
      <c r="S29" s="24">
        <f t="shared" si="13"/>
        <v>588</v>
      </c>
      <c r="T29" s="62"/>
      <c r="U29" s="62"/>
      <c r="V29" s="62"/>
      <c r="W29" s="114">
        <f t="shared" ca="1" si="6"/>
        <v>171138</v>
      </c>
      <c r="X29" s="115">
        <f ca="1">IFERROR(('Main Tab'!$D$10-W29)/'Main Tab'!$D$10,1)</f>
        <v>3.6428539254988512E-2</v>
      </c>
      <c r="Y29" s="110"/>
      <c r="Z29" s="65">
        <v>0.2</v>
      </c>
      <c r="AA29" s="49"/>
      <c r="AB29" s="49"/>
      <c r="AC29" s="238"/>
      <c r="AD29" s="104"/>
      <c r="AE29" s="106"/>
      <c r="AF29" s="108"/>
      <c r="AI29" s="83">
        <f t="shared" ca="1" si="15"/>
        <v>43566.916666666628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64</v>
      </c>
      <c r="AQ29" s="81">
        <f t="shared" si="0"/>
        <v>40</v>
      </c>
      <c r="AR29" s="81">
        <f t="shared" si="1"/>
        <v>2339</v>
      </c>
      <c r="AS29" s="81" t="str">
        <f t="shared" si="8"/>
        <v/>
      </c>
      <c r="AT29" s="81" t="str">
        <f t="shared" si="9"/>
        <v/>
      </c>
      <c r="AU29" s="81">
        <f t="shared" si="2"/>
        <v>0.59375</v>
      </c>
      <c r="AV29" s="81">
        <f t="shared" si="3"/>
        <v>1.5</v>
      </c>
      <c r="AW29" s="81">
        <f t="shared" si="3"/>
        <v>210</v>
      </c>
      <c r="AX29" s="81">
        <f t="shared" si="3"/>
        <v>164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974</v>
      </c>
      <c r="BC29" s="81">
        <f t="shared" si="5"/>
        <v>164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43566.958333333292</v>
      </c>
      <c r="C30" s="49"/>
      <c r="D30" s="238">
        <v>964</v>
      </c>
      <c r="E30" s="51">
        <v>38</v>
      </c>
      <c r="F30" s="238">
        <v>1.5</v>
      </c>
      <c r="G30" s="51">
        <v>211</v>
      </c>
      <c r="H30" s="52">
        <v>162</v>
      </c>
      <c r="I30" s="53"/>
      <c r="J30" s="160"/>
      <c r="K30" s="65"/>
      <c r="L30" s="49"/>
      <c r="M30" s="238"/>
      <c r="N30" s="52"/>
      <c r="O30" s="54">
        <v>2362</v>
      </c>
      <c r="P30" s="238">
        <v>64</v>
      </c>
      <c r="Q30" s="52">
        <v>38</v>
      </c>
      <c r="R30" s="23">
        <f t="shared" si="13"/>
        <v>853</v>
      </c>
      <c r="S30" s="24">
        <f t="shared" si="13"/>
        <v>626</v>
      </c>
      <c r="T30" s="62"/>
      <c r="U30" s="62"/>
      <c r="V30" s="62"/>
      <c r="W30" s="114">
        <f t="shared" ca="1" si="6"/>
        <v>171100</v>
      </c>
      <c r="X30" s="115">
        <f ca="1">IFERROR(('Main Tab'!$D$10-W30)/'Main Tab'!$D$10,1)</f>
        <v>3.6642493581370207E-2</v>
      </c>
      <c r="Y30" s="110"/>
      <c r="Z30" s="65">
        <v>0.2</v>
      </c>
      <c r="AA30" s="49"/>
      <c r="AB30" s="49"/>
      <c r="AC30" s="238"/>
      <c r="AD30" s="104"/>
      <c r="AE30" s="106"/>
      <c r="AF30" s="108"/>
      <c r="AI30" s="83">
        <f t="shared" ca="1" si="15"/>
        <v>43566.958333333292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64</v>
      </c>
      <c r="AQ30" s="81">
        <f t="shared" si="0"/>
        <v>38</v>
      </c>
      <c r="AR30" s="81">
        <f t="shared" si="1"/>
        <v>2362</v>
      </c>
      <c r="AS30" s="81" t="str">
        <f t="shared" si="8"/>
        <v/>
      </c>
      <c r="AT30" s="81" t="str">
        <f t="shared" si="9"/>
        <v/>
      </c>
      <c r="AU30" s="81">
        <f t="shared" si="2"/>
        <v>0.59375</v>
      </c>
      <c r="AV30" s="81">
        <f t="shared" si="3"/>
        <v>1.5</v>
      </c>
      <c r="AW30" s="81">
        <f t="shared" si="3"/>
        <v>211</v>
      </c>
      <c r="AX30" s="81">
        <f t="shared" si="3"/>
        <v>162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964</v>
      </c>
      <c r="BC30" s="81">
        <f t="shared" si="5"/>
        <v>162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43566.999999999956</v>
      </c>
      <c r="C31" s="49"/>
      <c r="D31" s="238">
        <v>961</v>
      </c>
      <c r="E31" s="51">
        <v>38</v>
      </c>
      <c r="F31" s="238">
        <v>1.5</v>
      </c>
      <c r="G31" s="51">
        <v>213</v>
      </c>
      <c r="H31" s="52">
        <v>161</v>
      </c>
      <c r="I31" s="53"/>
      <c r="J31" s="160"/>
      <c r="K31" s="65"/>
      <c r="L31" s="49"/>
      <c r="M31" s="238"/>
      <c r="N31" s="52"/>
      <c r="O31" s="54">
        <v>2357</v>
      </c>
      <c r="P31" s="238">
        <v>62</v>
      </c>
      <c r="Q31" s="52">
        <v>38</v>
      </c>
      <c r="R31" s="23">
        <f t="shared" si="13"/>
        <v>915</v>
      </c>
      <c r="S31" s="24">
        <f t="shared" si="13"/>
        <v>664</v>
      </c>
      <c r="T31" s="62"/>
      <c r="U31" s="62"/>
      <c r="V31" s="62"/>
      <c r="W31" s="114">
        <f t="shared" ca="1" si="6"/>
        <v>171062</v>
      </c>
      <c r="X31" s="115">
        <f ca="1">IFERROR(('Main Tab'!$D$10-W31)/'Main Tab'!$D$10,1)</f>
        <v>3.6856447907751902E-2</v>
      </c>
      <c r="Y31" s="110"/>
      <c r="Z31" s="65">
        <v>0.2</v>
      </c>
      <c r="AA31" s="49"/>
      <c r="AB31" s="49"/>
      <c r="AC31" s="238"/>
      <c r="AD31" s="104"/>
      <c r="AE31" s="106"/>
      <c r="AF31" s="108"/>
      <c r="AI31" s="83">
        <f t="shared" ca="1" si="15"/>
        <v>43566.999999999956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62</v>
      </c>
      <c r="AQ31" s="81">
        <f t="shared" si="0"/>
        <v>38</v>
      </c>
      <c r="AR31" s="81">
        <f t="shared" si="1"/>
        <v>2357</v>
      </c>
      <c r="AS31" s="81" t="str">
        <f t="shared" si="8"/>
        <v/>
      </c>
      <c r="AT31" s="81" t="str">
        <f t="shared" si="9"/>
        <v/>
      </c>
      <c r="AU31" s="81">
        <f t="shared" si="2"/>
        <v>0.59375</v>
      </c>
      <c r="AV31" s="81">
        <f t="shared" si="3"/>
        <v>1.5</v>
      </c>
      <c r="AW31" s="81">
        <f t="shared" si="3"/>
        <v>213</v>
      </c>
      <c r="AX31" s="81">
        <f t="shared" si="3"/>
        <v>161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961</v>
      </c>
      <c r="BC31" s="81">
        <f t="shared" si="5"/>
        <v>161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43567.041666666621</v>
      </c>
      <c r="C32" s="49"/>
      <c r="D32" s="238">
        <v>966</v>
      </c>
      <c r="E32" s="51">
        <v>38</v>
      </c>
      <c r="F32" s="238">
        <v>1.5</v>
      </c>
      <c r="G32" s="51">
        <v>217</v>
      </c>
      <c r="H32" s="52">
        <v>161</v>
      </c>
      <c r="I32" s="53"/>
      <c r="J32" s="160"/>
      <c r="K32" s="65"/>
      <c r="L32" s="49"/>
      <c r="M32" s="238"/>
      <c r="N32" s="52"/>
      <c r="O32" s="54">
        <v>2354</v>
      </c>
      <c r="P32" s="238">
        <v>64</v>
      </c>
      <c r="Q32" s="52">
        <v>40</v>
      </c>
      <c r="R32" s="23">
        <f t="shared" ref="R32:S37" si="16">P32+R31</f>
        <v>979</v>
      </c>
      <c r="S32" s="24">
        <f t="shared" si="16"/>
        <v>704</v>
      </c>
      <c r="T32" s="62"/>
      <c r="U32" s="62"/>
      <c r="V32" s="62"/>
      <c r="W32" s="114">
        <f t="shared" ca="1" si="6"/>
        <v>171022</v>
      </c>
      <c r="X32" s="115">
        <f ca="1">IFERROR(('Main Tab'!$D$10-W32)/'Main Tab'!$D$10,1)</f>
        <v>3.7081662988153685E-2</v>
      </c>
      <c r="Y32" s="110"/>
      <c r="Z32" s="65">
        <v>0.2</v>
      </c>
      <c r="AA32" s="49"/>
      <c r="AB32" s="49"/>
      <c r="AC32" s="238"/>
      <c r="AD32" s="104"/>
      <c r="AE32" s="106"/>
      <c r="AF32" s="108"/>
      <c r="AI32" s="83">
        <f t="shared" ca="1" si="15"/>
        <v>43567.041666666621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64</v>
      </c>
      <c r="AQ32" s="81">
        <f t="shared" si="0"/>
        <v>40</v>
      </c>
      <c r="AR32" s="81">
        <f t="shared" si="1"/>
        <v>2354</v>
      </c>
      <c r="AS32" s="81" t="str">
        <f t="shared" si="8"/>
        <v/>
      </c>
      <c r="AT32" s="81" t="str">
        <f t="shared" si="9"/>
        <v/>
      </c>
      <c r="AU32" s="81">
        <f t="shared" si="2"/>
        <v>0.59375</v>
      </c>
      <c r="AV32" s="81">
        <f t="shared" si="3"/>
        <v>1.5</v>
      </c>
      <c r="AW32" s="81">
        <f t="shared" si="3"/>
        <v>217</v>
      </c>
      <c r="AX32" s="81">
        <f t="shared" si="3"/>
        <v>161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966</v>
      </c>
      <c r="BC32" s="81">
        <f t="shared" si="5"/>
        <v>161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43567.083333333285</v>
      </c>
      <c r="C33" s="49"/>
      <c r="D33" s="238">
        <v>964</v>
      </c>
      <c r="E33" s="51">
        <v>38</v>
      </c>
      <c r="F33" s="238">
        <v>1.5</v>
      </c>
      <c r="G33" s="51">
        <v>216</v>
      </c>
      <c r="H33" s="52">
        <v>161</v>
      </c>
      <c r="I33" s="53"/>
      <c r="J33" s="160"/>
      <c r="K33" s="65"/>
      <c r="L33" s="49"/>
      <c r="M33" s="238"/>
      <c r="N33" s="52"/>
      <c r="O33" s="54">
        <v>2323</v>
      </c>
      <c r="P33" s="238">
        <v>67</v>
      </c>
      <c r="Q33" s="52">
        <v>39</v>
      </c>
      <c r="R33" s="23">
        <f t="shared" si="16"/>
        <v>1046</v>
      </c>
      <c r="S33" s="24">
        <f t="shared" si="16"/>
        <v>743</v>
      </c>
      <c r="T33" s="62"/>
      <c r="U33" s="62"/>
      <c r="V33" s="62"/>
      <c r="W33" s="114">
        <f t="shared" ca="1" si="6"/>
        <v>170983</v>
      </c>
      <c r="X33" s="115">
        <f ca="1">IFERROR(('Main Tab'!$D$10-W33)/'Main Tab'!$D$10,1)</f>
        <v>3.7301247691545428E-2</v>
      </c>
      <c r="Y33" s="110"/>
      <c r="Z33" s="65">
        <v>0.2</v>
      </c>
      <c r="AA33" s="49">
        <v>7756611</v>
      </c>
      <c r="AB33" s="49" t="s">
        <v>170</v>
      </c>
      <c r="AC33" s="238">
        <v>189.8</v>
      </c>
      <c r="AD33" s="104" t="s">
        <v>179</v>
      </c>
      <c r="AE33" s="106">
        <v>45</v>
      </c>
      <c r="AF33" s="108">
        <v>1E-3</v>
      </c>
      <c r="AI33" s="83">
        <f t="shared" ca="1" si="15"/>
        <v>43567.083333333285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67</v>
      </c>
      <c r="AQ33" s="81">
        <f t="shared" si="0"/>
        <v>39</v>
      </c>
      <c r="AR33" s="81">
        <f t="shared" si="1"/>
        <v>2323</v>
      </c>
      <c r="AS33" s="81" t="str">
        <f t="shared" si="8"/>
        <v/>
      </c>
      <c r="AT33" s="81" t="str">
        <f t="shared" si="9"/>
        <v/>
      </c>
      <c r="AU33" s="81">
        <f t="shared" si="2"/>
        <v>0.59375</v>
      </c>
      <c r="AV33" s="81">
        <f t="shared" si="3"/>
        <v>1.5</v>
      </c>
      <c r="AW33" s="81">
        <f t="shared" si="3"/>
        <v>216</v>
      </c>
      <c r="AX33" s="81">
        <f t="shared" si="3"/>
        <v>161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964</v>
      </c>
      <c r="BC33" s="81">
        <f t="shared" si="5"/>
        <v>161</v>
      </c>
      <c r="BD33" s="81">
        <f t="shared" si="10"/>
        <v>1E-3</v>
      </c>
      <c r="BE33" s="81">
        <f t="shared" si="11"/>
        <v>45</v>
      </c>
      <c r="BF33" s="84" t="str">
        <f t="shared" si="12"/>
        <v>Ticket No: 7756611 189.8 bbls sold</v>
      </c>
    </row>
    <row r="34" spans="2:58" x14ac:dyDescent="0.25">
      <c r="B34" s="47">
        <f t="shared" ca="1" si="14"/>
        <v>43567.124999999949</v>
      </c>
      <c r="C34" s="49"/>
      <c r="D34" s="238">
        <v>961</v>
      </c>
      <c r="E34" s="51">
        <v>38</v>
      </c>
      <c r="F34" s="238">
        <v>1.5</v>
      </c>
      <c r="G34" s="51">
        <v>201</v>
      </c>
      <c r="H34" s="52">
        <v>161</v>
      </c>
      <c r="I34" s="53"/>
      <c r="J34" s="160"/>
      <c r="K34" s="65"/>
      <c r="L34" s="49"/>
      <c r="M34" s="238"/>
      <c r="N34" s="52"/>
      <c r="O34" s="54">
        <v>2316</v>
      </c>
      <c r="P34" s="238">
        <v>64</v>
      </c>
      <c r="Q34" s="52">
        <v>38</v>
      </c>
      <c r="R34" s="23">
        <f t="shared" si="16"/>
        <v>1110</v>
      </c>
      <c r="S34" s="24">
        <f t="shared" si="16"/>
        <v>781</v>
      </c>
      <c r="T34" s="62"/>
      <c r="U34" s="62"/>
      <c r="V34" s="62"/>
      <c r="W34" s="114">
        <f t="shared" ca="1" si="6"/>
        <v>170945</v>
      </c>
      <c r="X34" s="115">
        <f ca="1">IFERROR(('Main Tab'!$D$10-W34)/'Main Tab'!$D$10,1)</f>
        <v>3.7515202017927123E-2</v>
      </c>
      <c r="Y34" s="110" t="s">
        <v>204</v>
      </c>
      <c r="Z34" s="65">
        <v>0.3</v>
      </c>
      <c r="AA34" s="49"/>
      <c r="AB34" s="49"/>
      <c r="AC34" s="238"/>
      <c r="AD34" s="104"/>
      <c r="AE34" s="106"/>
      <c r="AF34" s="108"/>
      <c r="AI34" s="83">
        <f t="shared" ca="1" si="15"/>
        <v>43567.124999999949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ACCUM=12256</v>
      </c>
      <c r="AP34" s="81">
        <f t="shared" si="0"/>
        <v>64</v>
      </c>
      <c r="AQ34" s="81">
        <f t="shared" si="0"/>
        <v>38</v>
      </c>
      <c r="AR34" s="81">
        <f t="shared" si="1"/>
        <v>2316</v>
      </c>
      <c r="AS34" s="81" t="str">
        <f t="shared" si="8"/>
        <v/>
      </c>
      <c r="AT34" s="81" t="str">
        <f t="shared" si="9"/>
        <v/>
      </c>
      <c r="AU34" s="81">
        <f t="shared" si="2"/>
        <v>0.59375</v>
      </c>
      <c r="AV34" s="81">
        <f t="shared" si="3"/>
        <v>1.5</v>
      </c>
      <c r="AW34" s="81">
        <f t="shared" si="3"/>
        <v>201</v>
      </c>
      <c r="AX34" s="81">
        <f t="shared" si="3"/>
        <v>161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961</v>
      </c>
      <c r="BC34" s="81">
        <f t="shared" si="5"/>
        <v>161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43567.166666666613</v>
      </c>
      <c r="C35" s="49"/>
      <c r="D35" s="238">
        <v>958</v>
      </c>
      <c r="E35" s="51">
        <v>38</v>
      </c>
      <c r="F35" s="238">
        <v>1.5</v>
      </c>
      <c r="G35" s="51">
        <v>211</v>
      </c>
      <c r="H35" s="52">
        <v>161</v>
      </c>
      <c r="I35" s="53"/>
      <c r="J35" s="160"/>
      <c r="K35" s="65"/>
      <c r="L35" s="49"/>
      <c r="M35" s="238"/>
      <c r="N35" s="52"/>
      <c r="O35" s="54">
        <v>2328</v>
      </c>
      <c r="P35" s="238">
        <v>51</v>
      </c>
      <c r="Q35" s="52">
        <v>36</v>
      </c>
      <c r="R35" s="23">
        <f t="shared" si="16"/>
        <v>1161</v>
      </c>
      <c r="S35" s="24">
        <f t="shared" si="16"/>
        <v>817</v>
      </c>
      <c r="T35" s="62"/>
      <c r="U35" s="62"/>
      <c r="V35" s="62"/>
      <c r="W35" s="114">
        <f t="shared" ca="1" si="6"/>
        <v>170909</v>
      </c>
      <c r="X35" s="115">
        <f ca="1">IFERROR(('Main Tab'!$D$10-W35)/'Main Tab'!$D$10,1)</f>
        <v>3.7717895590288729E-2</v>
      </c>
      <c r="Y35" s="110" t="s">
        <v>205</v>
      </c>
      <c r="Z35" s="65">
        <v>0.3</v>
      </c>
      <c r="AA35" s="49">
        <v>773530</v>
      </c>
      <c r="AB35" s="49" t="s">
        <v>170</v>
      </c>
      <c r="AC35" s="238">
        <v>190.34</v>
      </c>
      <c r="AD35" s="104" t="s">
        <v>169</v>
      </c>
      <c r="AE35" s="106">
        <v>46</v>
      </c>
      <c r="AF35" s="108">
        <v>1E-3</v>
      </c>
      <c r="AI35" s="83">
        <f t="shared" ca="1" si="15"/>
        <v>43567.166666666613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OT1=7-7   OT2=7-9</v>
      </c>
      <c r="AP35" s="81">
        <f t="shared" si="0"/>
        <v>51</v>
      </c>
      <c r="AQ35" s="81">
        <f t="shared" si="0"/>
        <v>36</v>
      </c>
      <c r="AR35" s="81">
        <f t="shared" si="1"/>
        <v>2328</v>
      </c>
      <c r="AS35" s="81" t="str">
        <f t="shared" si="8"/>
        <v/>
      </c>
      <c r="AT35" s="81" t="str">
        <f t="shared" si="9"/>
        <v/>
      </c>
      <c r="AU35" s="81">
        <f t="shared" si="2"/>
        <v>0.59375</v>
      </c>
      <c r="AV35" s="81">
        <f t="shared" si="3"/>
        <v>1.5</v>
      </c>
      <c r="AW35" s="81">
        <f t="shared" si="3"/>
        <v>211</v>
      </c>
      <c r="AX35" s="81">
        <f t="shared" si="3"/>
        <v>161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958</v>
      </c>
      <c r="BC35" s="81">
        <f t="shared" si="5"/>
        <v>161</v>
      </c>
      <c r="BD35" s="81">
        <f t="shared" si="10"/>
        <v>1E-3</v>
      </c>
      <c r="BE35" s="81">
        <f t="shared" si="11"/>
        <v>46</v>
      </c>
      <c r="BF35" s="84" t="str">
        <f t="shared" si="12"/>
        <v>Ticket No: 773530 190.34 bbls sold</v>
      </c>
    </row>
    <row r="36" spans="2:58" x14ac:dyDescent="0.25">
      <c r="B36" s="47">
        <f t="shared" ca="1" si="14"/>
        <v>43567.208333333278</v>
      </c>
      <c r="C36" s="49"/>
      <c r="D36" s="238">
        <v>951</v>
      </c>
      <c r="E36" s="238">
        <v>38</v>
      </c>
      <c r="F36" s="238">
        <v>1.5</v>
      </c>
      <c r="G36" s="51">
        <v>211</v>
      </c>
      <c r="H36" s="52">
        <v>161</v>
      </c>
      <c r="I36" s="53"/>
      <c r="J36" s="160"/>
      <c r="K36" s="65"/>
      <c r="L36" s="49"/>
      <c r="M36" s="238"/>
      <c r="N36" s="52"/>
      <c r="O36" s="54">
        <v>2337</v>
      </c>
      <c r="P36" s="238">
        <v>48</v>
      </c>
      <c r="Q36" s="52">
        <v>40</v>
      </c>
      <c r="R36" s="23">
        <f t="shared" si="16"/>
        <v>1209</v>
      </c>
      <c r="S36" s="24">
        <f t="shared" si="16"/>
        <v>857</v>
      </c>
      <c r="T36" s="62"/>
      <c r="U36" s="62"/>
      <c r="V36" s="62"/>
      <c r="W36" s="114">
        <f t="shared" ca="1" si="6"/>
        <v>170869</v>
      </c>
      <c r="X36" s="115">
        <f ca="1">IFERROR(('Main Tab'!$D$10-W36)/'Main Tab'!$D$10,1)</f>
        <v>3.7943110670690512E-2</v>
      </c>
      <c r="Y36" s="110" t="s">
        <v>206</v>
      </c>
      <c r="Z36" s="65">
        <v>0.3</v>
      </c>
      <c r="AA36" s="49"/>
      <c r="AB36" s="49"/>
      <c r="AC36" s="238"/>
      <c r="AD36" s="104"/>
      <c r="AE36" s="106"/>
      <c r="AF36" s="108"/>
      <c r="AI36" s="83">
        <f t="shared" ca="1" si="15"/>
        <v>43567.208333333278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WATER PUMPED= 2485</v>
      </c>
      <c r="AP36" s="81">
        <f t="shared" si="0"/>
        <v>48</v>
      </c>
      <c r="AQ36" s="81">
        <f t="shared" si="0"/>
        <v>40</v>
      </c>
      <c r="AR36" s="81">
        <f t="shared" si="1"/>
        <v>2337</v>
      </c>
      <c r="AS36" s="81" t="str">
        <f t="shared" si="8"/>
        <v/>
      </c>
      <c r="AT36" s="81" t="str">
        <f t="shared" si="9"/>
        <v/>
      </c>
      <c r="AU36" s="81">
        <f t="shared" si="2"/>
        <v>0.59375</v>
      </c>
      <c r="AV36" s="81">
        <f t="shared" si="3"/>
        <v>1.5</v>
      </c>
      <c r="AW36" s="81">
        <f t="shared" si="3"/>
        <v>211</v>
      </c>
      <c r="AX36" s="81">
        <f t="shared" si="3"/>
        <v>161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951</v>
      </c>
      <c r="BC36" s="81">
        <f t="shared" si="5"/>
        <v>161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43567.249999999942</v>
      </c>
      <c r="C37" s="55"/>
      <c r="D37" s="239">
        <v>960</v>
      </c>
      <c r="E37" s="57">
        <v>38</v>
      </c>
      <c r="F37" s="238">
        <v>1.5</v>
      </c>
      <c r="G37" s="57">
        <v>215</v>
      </c>
      <c r="H37" s="58">
        <v>161</v>
      </c>
      <c r="I37" s="59"/>
      <c r="J37" s="161"/>
      <c r="K37" s="66"/>
      <c r="L37" s="55"/>
      <c r="M37" s="239"/>
      <c r="N37" s="58"/>
      <c r="O37" s="60">
        <v>2364</v>
      </c>
      <c r="P37" s="239">
        <v>55</v>
      </c>
      <c r="Q37" s="58">
        <v>35</v>
      </c>
      <c r="R37" s="25">
        <f t="shared" si="16"/>
        <v>1264</v>
      </c>
      <c r="S37" s="26">
        <f t="shared" si="16"/>
        <v>892</v>
      </c>
      <c r="T37" s="63"/>
      <c r="U37" s="63"/>
      <c r="V37" s="63"/>
      <c r="W37" s="116">
        <f t="shared" ca="1" si="6"/>
        <v>170834</v>
      </c>
      <c r="X37" s="117">
        <f ca="1">IFERROR(('Main Tab'!$D$10-W37)/'Main Tab'!$D$10,1)</f>
        <v>3.8140173866042071E-2</v>
      </c>
      <c r="Y37" s="111"/>
      <c r="Z37" s="65">
        <v>0.3</v>
      </c>
      <c r="AA37" s="55"/>
      <c r="AB37" s="55"/>
      <c r="AC37" s="239"/>
      <c r="AD37" s="105"/>
      <c r="AE37" s="107"/>
      <c r="AF37" s="109"/>
      <c r="AI37" s="85">
        <f t="shared" ca="1" si="15"/>
        <v>43567.249999999942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55</v>
      </c>
      <c r="AQ37" s="86">
        <f t="shared" si="0"/>
        <v>35</v>
      </c>
      <c r="AR37" s="86">
        <f t="shared" si="1"/>
        <v>2364</v>
      </c>
      <c r="AS37" s="86" t="str">
        <f t="shared" si="8"/>
        <v/>
      </c>
      <c r="AT37" s="86" t="str">
        <f t="shared" si="9"/>
        <v/>
      </c>
      <c r="AU37" s="86">
        <f t="shared" si="2"/>
        <v>0.59375</v>
      </c>
      <c r="AV37" s="86">
        <f t="shared" si="3"/>
        <v>1.5</v>
      </c>
      <c r="AW37" s="86">
        <f t="shared" si="3"/>
        <v>215</v>
      </c>
      <c r="AX37" s="86">
        <f t="shared" si="3"/>
        <v>161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960</v>
      </c>
      <c r="BC37" s="86">
        <f t="shared" si="5"/>
        <v>161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40" t="s">
        <v>7</v>
      </c>
      <c r="D40" s="240" t="s">
        <v>117</v>
      </c>
      <c r="E40" s="240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42"/>
      <c r="E41" s="242"/>
      <c r="F41" s="622"/>
      <c r="G41" s="622"/>
      <c r="H41" s="623"/>
    </row>
    <row r="42" spans="2:58" x14ac:dyDescent="0.25">
      <c r="B42" s="54"/>
      <c r="C42" s="147"/>
      <c r="D42" s="238"/>
      <c r="E42" s="238"/>
      <c r="F42" s="612"/>
      <c r="G42" s="612"/>
      <c r="H42" s="613"/>
    </row>
    <row r="43" spans="2:58" x14ac:dyDescent="0.25">
      <c r="B43" s="54"/>
      <c r="C43" s="147"/>
      <c r="D43" s="238"/>
      <c r="E43" s="238"/>
      <c r="F43" s="612"/>
      <c r="G43" s="612"/>
      <c r="H43" s="613"/>
    </row>
    <row r="44" spans="2:58" x14ac:dyDescent="0.25">
      <c r="B44" s="54"/>
      <c r="C44" s="147"/>
      <c r="D44" s="238"/>
      <c r="E44" s="238"/>
      <c r="F44" s="612"/>
      <c r="G44" s="612"/>
      <c r="H44" s="613"/>
    </row>
    <row r="45" spans="2:58" x14ac:dyDescent="0.25">
      <c r="B45" s="54"/>
      <c r="C45" s="147"/>
      <c r="D45" s="238"/>
      <c r="E45" s="238"/>
      <c r="F45" s="612"/>
      <c r="G45" s="612"/>
      <c r="H45" s="613"/>
    </row>
    <row r="46" spans="2:58" x14ac:dyDescent="0.25">
      <c r="B46" s="54"/>
      <c r="C46" s="147"/>
      <c r="D46" s="238"/>
      <c r="E46" s="238"/>
      <c r="F46" s="612"/>
      <c r="G46" s="612"/>
      <c r="H46" s="613"/>
    </row>
    <row r="47" spans="2:58" x14ac:dyDescent="0.25">
      <c r="B47" s="54"/>
      <c r="C47" s="147"/>
      <c r="D47" s="238"/>
      <c r="E47" s="238"/>
      <c r="F47" s="612"/>
      <c r="G47" s="612"/>
      <c r="H47" s="613"/>
    </row>
    <row r="48" spans="2:58" x14ac:dyDescent="0.25">
      <c r="B48" s="54"/>
      <c r="C48" s="147"/>
      <c r="D48" s="238"/>
      <c r="E48" s="238"/>
      <c r="F48" s="612"/>
      <c r="G48" s="612"/>
      <c r="H48" s="613"/>
    </row>
    <row r="49" spans="2:8" x14ac:dyDescent="0.25">
      <c r="B49" s="54"/>
      <c r="C49" s="147"/>
      <c r="D49" s="238"/>
      <c r="E49" s="238"/>
      <c r="F49" s="612"/>
      <c r="G49" s="612"/>
      <c r="H49" s="613"/>
    </row>
    <row r="50" spans="2:8" x14ac:dyDescent="0.25">
      <c r="B50" s="54"/>
      <c r="C50" s="147"/>
      <c r="D50" s="238"/>
      <c r="E50" s="238"/>
      <c r="F50" s="612"/>
      <c r="G50" s="612"/>
      <c r="H50" s="613"/>
    </row>
    <row r="51" spans="2:8" x14ac:dyDescent="0.25">
      <c r="B51" s="54"/>
      <c r="C51" s="147"/>
      <c r="D51" s="238"/>
      <c r="E51" s="238"/>
      <c r="F51" s="612"/>
      <c r="G51" s="612"/>
      <c r="H51" s="613"/>
    </row>
    <row r="52" spans="2:8" x14ac:dyDescent="0.25">
      <c r="B52" s="54"/>
      <c r="C52" s="147"/>
      <c r="D52" s="238"/>
      <c r="E52" s="238"/>
      <c r="F52" s="612"/>
      <c r="G52" s="612"/>
      <c r="H52" s="613"/>
    </row>
    <row r="53" spans="2:8" x14ac:dyDescent="0.25">
      <c r="B53" s="54"/>
      <c r="C53" s="147"/>
      <c r="D53" s="238"/>
      <c r="E53" s="238"/>
      <c r="F53" s="612"/>
      <c r="G53" s="612"/>
      <c r="H53" s="613"/>
    </row>
    <row r="54" spans="2:8" x14ac:dyDescent="0.25">
      <c r="B54" s="54"/>
      <c r="C54" s="147"/>
      <c r="D54" s="238"/>
      <c r="E54" s="238"/>
      <c r="F54" s="612"/>
      <c r="G54" s="612"/>
      <c r="H54" s="613"/>
    </row>
    <row r="55" spans="2:8" x14ac:dyDescent="0.25">
      <c r="B55" s="54"/>
      <c r="C55" s="147"/>
      <c r="D55" s="238"/>
      <c r="E55" s="238"/>
      <c r="F55" s="612"/>
      <c r="G55" s="612"/>
      <c r="H55" s="613"/>
    </row>
    <row r="56" spans="2:8" x14ac:dyDescent="0.25">
      <c r="B56" s="54"/>
      <c r="C56" s="147"/>
      <c r="D56" s="238"/>
      <c r="E56" s="238"/>
      <c r="F56" s="612"/>
      <c r="G56" s="612"/>
      <c r="H56" s="613"/>
    </row>
    <row r="57" spans="2:8" x14ac:dyDescent="0.25">
      <c r="B57" s="54"/>
      <c r="C57" s="147"/>
      <c r="D57" s="238"/>
      <c r="E57" s="238"/>
      <c r="F57" s="612"/>
      <c r="G57" s="612"/>
      <c r="H57" s="613"/>
    </row>
    <row r="58" spans="2:8" x14ac:dyDescent="0.25">
      <c r="B58" s="54"/>
      <c r="C58" s="147"/>
      <c r="D58" s="238"/>
      <c r="E58" s="238"/>
      <c r="F58" s="612"/>
      <c r="G58" s="612"/>
      <c r="H58" s="613"/>
    </row>
    <row r="59" spans="2:8" x14ac:dyDescent="0.25">
      <c r="B59" s="54"/>
      <c r="C59" s="147"/>
      <c r="D59" s="238"/>
      <c r="E59" s="238"/>
      <c r="F59" s="612"/>
      <c r="G59" s="612"/>
      <c r="H59" s="613"/>
    </row>
    <row r="60" spans="2:8" x14ac:dyDescent="0.25">
      <c r="B60" s="54"/>
      <c r="C60" s="147"/>
      <c r="D60" s="238"/>
      <c r="E60" s="238"/>
      <c r="F60" s="612"/>
      <c r="G60" s="612"/>
      <c r="H60" s="613"/>
    </row>
    <row r="61" spans="2:8" x14ac:dyDescent="0.25">
      <c r="B61" s="54"/>
      <c r="C61" s="147"/>
      <c r="D61" s="238"/>
      <c r="E61" s="238"/>
      <c r="F61" s="612"/>
      <c r="G61" s="612"/>
      <c r="H61" s="613"/>
    </row>
    <row r="62" spans="2:8" x14ac:dyDescent="0.25">
      <c r="B62" s="54"/>
      <c r="C62" s="147"/>
      <c r="D62" s="238"/>
      <c r="E62" s="238"/>
      <c r="F62" s="612"/>
      <c r="G62" s="612"/>
      <c r="H62" s="613"/>
    </row>
    <row r="63" spans="2:8" x14ac:dyDescent="0.25">
      <c r="B63" s="54"/>
      <c r="C63" s="147"/>
      <c r="D63" s="238"/>
      <c r="E63" s="238"/>
      <c r="F63" s="612"/>
      <c r="G63" s="612"/>
      <c r="H63" s="613"/>
    </row>
    <row r="64" spans="2:8" x14ac:dyDescent="0.25">
      <c r="B64" s="54"/>
      <c r="C64" s="147"/>
      <c r="D64" s="238"/>
      <c r="E64" s="238"/>
      <c r="F64" s="612"/>
      <c r="G64" s="612"/>
      <c r="H64" s="613"/>
    </row>
    <row r="65" spans="2:8" x14ac:dyDescent="0.25">
      <c r="B65" s="54"/>
      <c r="C65" s="147"/>
      <c r="D65" s="238"/>
      <c r="E65" s="238"/>
      <c r="F65" s="612"/>
      <c r="G65" s="612"/>
      <c r="H65" s="613"/>
    </row>
    <row r="66" spans="2:8" x14ac:dyDescent="0.25">
      <c r="B66" s="54"/>
      <c r="C66" s="147"/>
      <c r="D66" s="238"/>
      <c r="E66" s="238"/>
      <c r="F66" s="612"/>
      <c r="G66" s="612"/>
      <c r="H66" s="613"/>
    </row>
    <row r="67" spans="2:8" x14ac:dyDescent="0.25">
      <c r="B67" s="54"/>
      <c r="C67" s="147"/>
      <c r="D67" s="238"/>
      <c r="E67" s="238"/>
      <c r="F67" s="612"/>
      <c r="G67" s="612"/>
      <c r="H67" s="613"/>
    </row>
    <row r="68" spans="2:8" x14ac:dyDescent="0.25">
      <c r="B68" s="54"/>
      <c r="C68" s="147"/>
      <c r="D68" s="238"/>
      <c r="E68" s="238"/>
      <c r="F68" s="612"/>
      <c r="G68" s="612"/>
      <c r="H68" s="613"/>
    </row>
    <row r="69" spans="2:8" x14ac:dyDescent="0.25">
      <c r="B69" s="54"/>
      <c r="C69" s="147"/>
      <c r="D69" s="238"/>
      <c r="E69" s="238"/>
      <c r="F69" s="612"/>
      <c r="G69" s="612"/>
      <c r="H69" s="613"/>
    </row>
    <row r="70" spans="2:8" x14ac:dyDescent="0.25">
      <c r="B70" s="54"/>
      <c r="C70" s="147"/>
      <c r="D70" s="238"/>
      <c r="E70" s="238"/>
      <c r="F70" s="612"/>
      <c r="G70" s="612"/>
      <c r="H70" s="613"/>
    </row>
    <row r="71" spans="2:8" x14ac:dyDescent="0.25">
      <c r="B71" s="54"/>
      <c r="C71" s="147"/>
      <c r="D71" s="238"/>
      <c r="E71" s="238"/>
      <c r="F71" s="612"/>
      <c r="G71" s="612"/>
      <c r="H71" s="613"/>
    </row>
    <row r="72" spans="2:8" x14ac:dyDescent="0.25">
      <c r="B72" s="54"/>
      <c r="C72" s="147"/>
      <c r="D72" s="238"/>
      <c r="E72" s="238"/>
      <c r="F72" s="612"/>
      <c r="G72" s="612"/>
      <c r="H72" s="613"/>
    </row>
    <row r="73" spans="2:8" x14ac:dyDescent="0.25">
      <c r="B73" s="54"/>
      <c r="C73" s="147"/>
      <c r="D73" s="238"/>
      <c r="E73" s="238"/>
      <c r="F73" s="612"/>
      <c r="G73" s="612"/>
      <c r="H73" s="613"/>
    </row>
    <row r="74" spans="2:8" x14ac:dyDescent="0.25">
      <c r="B74" s="54"/>
      <c r="C74" s="147"/>
      <c r="D74" s="238"/>
      <c r="E74" s="238"/>
      <c r="F74" s="612"/>
      <c r="G74" s="612"/>
      <c r="H74" s="613"/>
    </row>
    <row r="75" spans="2:8" x14ac:dyDescent="0.25">
      <c r="B75" s="54"/>
      <c r="C75" s="147"/>
      <c r="D75" s="238"/>
      <c r="E75" s="238"/>
      <c r="F75" s="612"/>
      <c r="G75" s="612"/>
      <c r="H75" s="613"/>
    </row>
    <row r="76" spans="2:8" x14ac:dyDescent="0.25">
      <c r="B76" s="54"/>
      <c r="C76" s="147"/>
      <c r="D76" s="238"/>
      <c r="E76" s="238"/>
      <c r="F76" s="612"/>
      <c r="G76" s="612"/>
      <c r="H76" s="613"/>
    </row>
    <row r="77" spans="2:8" x14ac:dyDescent="0.25">
      <c r="B77" s="54"/>
      <c r="C77" s="147"/>
      <c r="D77" s="238"/>
      <c r="E77" s="238"/>
      <c r="F77" s="612"/>
      <c r="G77" s="612"/>
      <c r="H77" s="613"/>
    </row>
    <row r="78" spans="2:8" x14ac:dyDescent="0.25">
      <c r="B78" s="54"/>
      <c r="C78" s="147"/>
      <c r="D78" s="238"/>
      <c r="E78" s="238"/>
      <c r="F78" s="612"/>
      <c r="G78" s="612"/>
      <c r="H78" s="613"/>
    </row>
    <row r="79" spans="2:8" x14ac:dyDescent="0.25">
      <c r="B79" s="54"/>
      <c r="C79" s="147"/>
      <c r="D79" s="238"/>
      <c r="E79" s="238"/>
      <c r="F79" s="612"/>
      <c r="G79" s="612"/>
      <c r="H79" s="613"/>
    </row>
    <row r="80" spans="2:8" x14ac:dyDescent="0.25">
      <c r="B80" s="54"/>
      <c r="C80" s="147"/>
      <c r="D80" s="238"/>
      <c r="E80" s="238"/>
      <c r="F80" s="612"/>
      <c r="G80" s="612"/>
      <c r="H80" s="613"/>
    </row>
    <row r="81" spans="2:8" x14ac:dyDescent="0.25">
      <c r="B81" s="54"/>
      <c r="C81" s="147"/>
      <c r="D81" s="238"/>
      <c r="E81" s="238"/>
      <c r="F81" s="612"/>
      <c r="G81" s="612"/>
      <c r="H81" s="613"/>
    </row>
    <row r="82" spans="2:8" x14ac:dyDescent="0.25">
      <c r="B82" s="54"/>
      <c r="C82" s="147"/>
      <c r="D82" s="238"/>
      <c r="E82" s="238"/>
      <c r="F82" s="612"/>
      <c r="G82" s="612"/>
      <c r="H82" s="613"/>
    </row>
    <row r="83" spans="2:8" x14ac:dyDescent="0.25">
      <c r="B83" s="54"/>
      <c r="C83" s="147"/>
      <c r="D83" s="238"/>
      <c r="E83" s="238"/>
      <c r="F83" s="612"/>
      <c r="G83" s="612"/>
      <c r="H83" s="613"/>
    </row>
    <row r="84" spans="2:8" x14ac:dyDescent="0.25">
      <c r="B84" s="54"/>
      <c r="C84" s="147"/>
      <c r="D84" s="238"/>
      <c r="E84" s="238"/>
      <c r="F84" s="612"/>
      <c r="G84" s="612"/>
      <c r="H84" s="613"/>
    </row>
    <row r="85" spans="2:8" x14ac:dyDescent="0.25">
      <c r="B85" s="54"/>
      <c r="C85" s="147"/>
      <c r="D85" s="238"/>
      <c r="E85" s="238"/>
      <c r="F85" s="612"/>
      <c r="G85" s="612"/>
      <c r="H85" s="613"/>
    </row>
    <row r="86" spans="2:8" x14ac:dyDescent="0.25">
      <c r="B86" s="54"/>
      <c r="C86" s="147"/>
      <c r="D86" s="238"/>
      <c r="E86" s="238"/>
      <c r="F86" s="612"/>
      <c r="G86" s="612"/>
      <c r="H86" s="613"/>
    </row>
    <row r="87" spans="2:8" x14ac:dyDescent="0.25">
      <c r="B87" s="54"/>
      <c r="C87" s="147"/>
      <c r="D87" s="238"/>
      <c r="E87" s="238"/>
      <c r="F87" s="612"/>
      <c r="G87" s="612"/>
      <c r="H87" s="613"/>
    </row>
    <row r="88" spans="2:8" x14ac:dyDescent="0.25">
      <c r="B88" s="54"/>
      <c r="C88" s="147"/>
      <c r="D88" s="238"/>
      <c r="E88" s="238"/>
      <c r="F88" s="612"/>
      <c r="G88" s="612"/>
      <c r="H88" s="613"/>
    </row>
    <row r="89" spans="2:8" x14ac:dyDescent="0.25">
      <c r="B89" s="54"/>
      <c r="C89" s="147"/>
      <c r="D89" s="238"/>
      <c r="E89" s="238"/>
      <c r="F89" s="612"/>
      <c r="G89" s="612"/>
      <c r="H89" s="613"/>
    </row>
    <row r="90" spans="2:8" x14ac:dyDescent="0.25">
      <c r="B90" s="54"/>
      <c r="C90" s="147"/>
      <c r="D90" s="238"/>
      <c r="E90" s="238"/>
      <c r="F90" s="612"/>
      <c r="G90" s="612"/>
      <c r="H90" s="613"/>
    </row>
    <row r="91" spans="2:8" x14ac:dyDescent="0.25">
      <c r="B91" s="54"/>
      <c r="C91" s="147"/>
      <c r="D91" s="238"/>
      <c r="E91" s="238"/>
      <c r="F91" s="612"/>
      <c r="G91" s="612"/>
      <c r="H91" s="613"/>
    </row>
    <row r="92" spans="2:8" x14ac:dyDescent="0.25">
      <c r="B92" s="54"/>
      <c r="C92" s="147"/>
      <c r="D92" s="238"/>
      <c r="E92" s="238"/>
      <c r="F92" s="612"/>
      <c r="G92" s="612"/>
      <c r="H92" s="613"/>
    </row>
    <row r="93" spans="2:8" x14ac:dyDescent="0.25">
      <c r="B93" s="54"/>
      <c r="C93" s="147"/>
      <c r="D93" s="238"/>
      <c r="E93" s="238"/>
      <c r="F93" s="612"/>
      <c r="G93" s="612"/>
      <c r="H93" s="613"/>
    </row>
    <row r="94" spans="2:8" x14ac:dyDescent="0.25">
      <c r="B94" s="54"/>
      <c r="C94" s="147"/>
      <c r="D94" s="238"/>
      <c r="E94" s="238"/>
      <c r="F94" s="612"/>
      <c r="G94" s="612"/>
      <c r="H94" s="613"/>
    </row>
    <row r="95" spans="2:8" x14ac:dyDescent="0.25">
      <c r="B95" s="54"/>
      <c r="C95" s="147"/>
      <c r="D95" s="238"/>
      <c r="E95" s="238"/>
      <c r="F95" s="612"/>
      <c r="G95" s="612"/>
      <c r="H95" s="613"/>
    </row>
    <row r="96" spans="2:8" x14ac:dyDescent="0.25">
      <c r="B96" s="54"/>
      <c r="C96" s="147"/>
      <c r="D96" s="238"/>
      <c r="E96" s="238"/>
      <c r="F96" s="612"/>
      <c r="G96" s="612"/>
      <c r="H96" s="613"/>
    </row>
    <row r="97" spans="2:8" x14ac:dyDescent="0.25">
      <c r="B97" s="54"/>
      <c r="C97" s="147"/>
      <c r="D97" s="238"/>
      <c r="E97" s="238"/>
      <c r="F97" s="612"/>
      <c r="G97" s="612"/>
      <c r="H97" s="613"/>
    </row>
    <row r="98" spans="2:8" x14ac:dyDescent="0.25">
      <c r="B98" s="54"/>
      <c r="C98" s="147"/>
      <c r="D98" s="238"/>
      <c r="E98" s="238"/>
      <c r="F98" s="612"/>
      <c r="G98" s="612"/>
      <c r="H98" s="613"/>
    </row>
    <row r="99" spans="2:8" x14ac:dyDescent="0.25">
      <c r="B99" s="54"/>
      <c r="C99" s="147"/>
      <c r="D99" s="238"/>
      <c r="E99" s="238"/>
      <c r="F99" s="612"/>
      <c r="G99" s="612"/>
      <c r="H99" s="613"/>
    </row>
    <row r="100" spans="2:8" ht="15.75" thickBot="1" x14ac:dyDescent="0.3">
      <c r="B100" s="60"/>
      <c r="C100" s="148"/>
      <c r="D100" s="239"/>
      <c r="E100" s="239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1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9">
    <tabColor theme="1"/>
    <pageSetUpPr fitToPage="1"/>
  </sheetPr>
  <dimension ref="B1:BF101"/>
  <sheetViews>
    <sheetView showGridLines="0" topLeftCell="T17" zoomScaleNormal="100" zoomScaleSheetLayoutView="50" workbookViewId="0">
      <selection activeCell="P11" sqref="P1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567" t="str">
        <f ca="1">"Oil Sales for "&amp;TEXT(L5,"MM-DD-YY")</f>
        <v>Oil Sales for 04-10-19</v>
      </c>
      <c r="O5" s="568"/>
      <c r="P5" s="96">
        <f>SUM(AC14:AC37)</f>
        <v>1490.52</v>
      </c>
      <c r="Q5" s="10"/>
      <c r="R5" s="610" t="str">
        <f ca="1">"Flare Total For "&amp;TEXT(L5,"MM-DD-YY")</f>
        <v>Flare Total For 04-10-19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1345</v>
      </c>
      <c r="M6" s="10"/>
      <c r="N6" s="571" t="str">
        <f ca="1">"Gas Sales for "&amp;TEXT(L5,"MM-DD-YY")</f>
        <v>Gas Sales for 04-10-19</v>
      </c>
      <c r="O6" s="572"/>
      <c r="P6" s="132">
        <v>2172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982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1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33" t="s">
        <v>3</v>
      </c>
      <c r="F11" s="233" t="s">
        <v>31</v>
      </c>
      <c r="G11" s="233" t="s">
        <v>32</v>
      </c>
      <c r="H11" s="23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3" t="s">
        <v>40</v>
      </c>
      <c r="N11" s="234" t="s">
        <v>42</v>
      </c>
      <c r="O11" s="38" t="s">
        <v>2</v>
      </c>
      <c r="P11" s="233" t="s">
        <v>6</v>
      </c>
      <c r="Q11" s="23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3" t="s">
        <v>6</v>
      </c>
      <c r="AD11" s="233" t="s">
        <v>102</v>
      </c>
      <c r="AE11" s="233" t="s">
        <v>50</v>
      </c>
      <c r="AF11" s="23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32">
        <v>1089</v>
      </c>
      <c r="E14" s="51">
        <v>32</v>
      </c>
      <c r="F14" s="232">
        <v>1.5</v>
      </c>
      <c r="G14" s="51">
        <v>176</v>
      </c>
      <c r="H14" s="52">
        <v>143</v>
      </c>
      <c r="I14" s="53"/>
      <c r="J14" s="160"/>
      <c r="K14" s="65"/>
      <c r="L14" s="49"/>
      <c r="M14" s="232"/>
      <c r="N14" s="52"/>
      <c r="O14" s="54">
        <v>1983</v>
      </c>
      <c r="P14" s="232">
        <v>60</v>
      </c>
      <c r="Q14" s="52">
        <v>40</v>
      </c>
      <c r="R14" s="21">
        <f>P14</f>
        <v>60</v>
      </c>
      <c r="S14" s="22">
        <f>Q14</f>
        <v>40</v>
      </c>
      <c r="T14" s="61"/>
      <c r="U14" s="61"/>
      <c r="V14" s="61"/>
      <c r="W14" s="112">
        <f ca="1">INDEX('Daily Totals'!$1:$1048576,MATCH(L5,'Daily Totals'!B:B)-1,17)</f>
        <v>172673</v>
      </c>
      <c r="X14" s="113">
        <f ca="1">IFERROR(('Main Tab'!$D$10-W14)/'Main Tab'!$D$10,1)</f>
        <v>2.7785910544570063E-2</v>
      </c>
      <c r="Y14" s="186"/>
      <c r="Z14" s="64"/>
      <c r="AA14" s="49">
        <v>773390</v>
      </c>
      <c r="AB14" s="49" t="s">
        <v>170</v>
      </c>
      <c r="AC14" s="232">
        <v>190.61</v>
      </c>
      <c r="AD14" s="104" t="s">
        <v>171</v>
      </c>
      <c r="AE14" s="106">
        <v>45</v>
      </c>
      <c r="AF14" s="108">
        <v>1E-3</v>
      </c>
      <c r="AI14" s="83">
        <f ca="1">$L$5+B14</f>
        <v>43565.291666666664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60</v>
      </c>
      <c r="AQ14" s="81">
        <f t="shared" si="0"/>
        <v>40</v>
      </c>
      <c r="AR14" s="81">
        <f t="shared" ref="AR14:AR37" si="1">IF(O14="","",O14)</f>
        <v>1983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0.5</v>
      </c>
      <c r="AV14" s="81">
        <f t="shared" ref="AV14:AZ37" si="3">IF(F14="","",F14)</f>
        <v>1.5</v>
      </c>
      <c r="AW14" s="81">
        <f t="shared" si="3"/>
        <v>176</v>
      </c>
      <c r="AX14" s="81">
        <f t="shared" si="3"/>
        <v>143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1089</v>
      </c>
      <c r="BC14" s="81">
        <f t="shared" ref="BC14:BC37" si="5">IF(H14="","",H14)</f>
        <v>143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773390 190.61 bbls sold</v>
      </c>
    </row>
    <row r="15" spans="2:58" x14ac:dyDescent="0.25">
      <c r="B15" s="47">
        <f ca="1">+B14+$L$5+TIME(1,0,0)</f>
        <v>43565.333333333328</v>
      </c>
      <c r="C15" s="49"/>
      <c r="D15" s="232">
        <v>1083</v>
      </c>
      <c r="E15" s="51">
        <v>34</v>
      </c>
      <c r="F15" s="232">
        <v>1.5</v>
      </c>
      <c r="G15" s="51">
        <v>171</v>
      </c>
      <c r="H15" s="52">
        <v>143</v>
      </c>
      <c r="I15" s="53"/>
      <c r="J15" s="160"/>
      <c r="K15" s="65"/>
      <c r="L15" s="49"/>
      <c r="M15" s="232"/>
      <c r="N15" s="52"/>
      <c r="O15" s="54">
        <v>1979</v>
      </c>
      <c r="P15" s="232">
        <v>57</v>
      </c>
      <c r="Q15" s="52">
        <v>41</v>
      </c>
      <c r="R15" s="23">
        <f>P15+R14</f>
        <v>117</v>
      </c>
      <c r="S15" s="24">
        <f>Q15+S14</f>
        <v>81</v>
      </c>
      <c r="T15" s="62"/>
      <c r="U15" s="62"/>
      <c r="V15" s="62"/>
      <c r="W15" s="114">
        <f t="shared" ref="W15:W37" ca="1" si="6">W14-Q15</f>
        <v>172632</v>
      </c>
      <c r="X15" s="115">
        <f ca="1">IFERROR(('Main Tab'!$D$10-W15)/'Main Tab'!$D$10,1)</f>
        <v>2.8016756001981894E-2</v>
      </c>
      <c r="Y15" s="110" t="s">
        <v>188</v>
      </c>
      <c r="Z15" s="65">
        <v>0.2</v>
      </c>
      <c r="AA15" s="49">
        <v>6898456</v>
      </c>
      <c r="AB15" s="49" t="s">
        <v>156</v>
      </c>
      <c r="AC15" s="232">
        <v>180.42</v>
      </c>
      <c r="AD15" s="104" t="s">
        <v>172</v>
      </c>
      <c r="AE15" s="106">
        <v>46</v>
      </c>
      <c r="AF15" s="108">
        <v>1E-3</v>
      </c>
      <c r="AI15" s="83">
        <f ca="1">B15</f>
        <v>43565.333333333328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bumped choke to a 34</v>
      </c>
      <c r="AP15" s="81">
        <f t="shared" si="0"/>
        <v>57</v>
      </c>
      <c r="AQ15" s="81">
        <f t="shared" si="0"/>
        <v>41</v>
      </c>
      <c r="AR15" s="81">
        <f t="shared" si="1"/>
        <v>1979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0.53125</v>
      </c>
      <c r="AV15" s="81">
        <f t="shared" si="3"/>
        <v>1.5</v>
      </c>
      <c r="AW15" s="81">
        <f t="shared" si="3"/>
        <v>171</v>
      </c>
      <c r="AX15" s="81">
        <f t="shared" si="3"/>
        <v>143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1083</v>
      </c>
      <c r="BC15" s="81">
        <f t="shared" si="5"/>
        <v>143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6898456 180.42 bbls sold</v>
      </c>
    </row>
    <row r="16" spans="2:58" x14ac:dyDescent="0.25">
      <c r="B16" s="47">
        <f ca="1">+B15+TIME(1,0,0)</f>
        <v>43565.374999999993</v>
      </c>
      <c r="C16" s="49"/>
      <c r="D16" s="232">
        <v>1078</v>
      </c>
      <c r="E16" s="51">
        <v>34</v>
      </c>
      <c r="F16" s="232">
        <v>1.5</v>
      </c>
      <c r="G16" s="51">
        <v>186</v>
      </c>
      <c r="H16" s="52">
        <v>147</v>
      </c>
      <c r="I16" s="53"/>
      <c r="J16" s="160"/>
      <c r="K16" s="65"/>
      <c r="L16" s="49"/>
      <c r="M16" s="232"/>
      <c r="N16" s="52"/>
      <c r="O16" s="54">
        <v>2056</v>
      </c>
      <c r="P16" s="232">
        <v>58</v>
      </c>
      <c r="Q16" s="52">
        <v>43</v>
      </c>
      <c r="R16" s="23">
        <f t="shared" ref="R16:S31" si="13">P16+R15</f>
        <v>175</v>
      </c>
      <c r="S16" s="24">
        <f t="shared" si="13"/>
        <v>124</v>
      </c>
      <c r="T16" s="62"/>
      <c r="U16" s="62"/>
      <c r="V16" s="62"/>
      <c r="W16" s="114">
        <f t="shared" ca="1" si="6"/>
        <v>172589</v>
      </c>
      <c r="X16" s="115">
        <f ca="1">IFERROR(('Main Tab'!$D$10-W16)/'Main Tab'!$D$10,1)</f>
        <v>2.825886221341381E-2</v>
      </c>
      <c r="Y16" s="110"/>
      <c r="Z16" s="65">
        <v>0.2</v>
      </c>
      <c r="AA16" s="49">
        <v>7735801</v>
      </c>
      <c r="AB16" s="49" t="s">
        <v>170</v>
      </c>
      <c r="AC16" s="232">
        <v>178.72</v>
      </c>
      <c r="AD16" s="104" t="s">
        <v>172</v>
      </c>
      <c r="AE16" s="106">
        <v>46</v>
      </c>
      <c r="AF16" s="108">
        <v>1E-3</v>
      </c>
      <c r="AI16" s="83">
        <f ca="1">B16</f>
        <v>43565.374999999993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58</v>
      </c>
      <c r="AQ16" s="81">
        <f t="shared" si="0"/>
        <v>43</v>
      </c>
      <c r="AR16" s="81">
        <f t="shared" si="1"/>
        <v>2056</v>
      </c>
      <c r="AS16" s="81" t="str">
        <f t="shared" si="8"/>
        <v/>
      </c>
      <c r="AT16" s="81" t="str">
        <f t="shared" si="9"/>
        <v/>
      </c>
      <c r="AU16" s="81">
        <f t="shared" si="2"/>
        <v>0.53125</v>
      </c>
      <c r="AV16" s="81">
        <f t="shared" si="3"/>
        <v>1.5</v>
      </c>
      <c r="AW16" s="81">
        <f t="shared" si="3"/>
        <v>186</v>
      </c>
      <c r="AX16" s="81">
        <f t="shared" si="3"/>
        <v>147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1078</v>
      </c>
      <c r="BC16" s="81">
        <f t="shared" si="5"/>
        <v>147</v>
      </c>
      <c r="BD16" s="81">
        <f t="shared" si="10"/>
        <v>1E-3</v>
      </c>
      <c r="BE16" s="81">
        <f t="shared" si="11"/>
        <v>46</v>
      </c>
      <c r="BF16" s="84" t="str">
        <f t="shared" si="12"/>
        <v>Ticket No: 7735801 178.72 bbls sold</v>
      </c>
    </row>
    <row r="17" spans="2:58" x14ac:dyDescent="0.25">
      <c r="B17" s="47">
        <f t="shared" ref="B17:B37" ca="1" si="14">+B16+TIME(1,0,0)</f>
        <v>43565.416666666657</v>
      </c>
      <c r="C17" s="49"/>
      <c r="D17" s="232">
        <v>1068</v>
      </c>
      <c r="E17" s="51">
        <v>34</v>
      </c>
      <c r="F17" s="232">
        <v>1.5</v>
      </c>
      <c r="G17" s="51">
        <v>199</v>
      </c>
      <c r="H17" s="52">
        <v>150</v>
      </c>
      <c r="I17" s="53"/>
      <c r="J17" s="160"/>
      <c r="K17" s="65"/>
      <c r="L17" s="49"/>
      <c r="M17" s="232"/>
      <c r="N17" s="52"/>
      <c r="O17" s="54">
        <v>2180</v>
      </c>
      <c r="P17" s="232">
        <v>63</v>
      </c>
      <c r="Q17" s="52">
        <v>38</v>
      </c>
      <c r="R17" s="23">
        <f t="shared" si="13"/>
        <v>238</v>
      </c>
      <c r="S17" s="24">
        <f>Q17+S16</f>
        <v>162</v>
      </c>
      <c r="T17" s="62"/>
      <c r="U17" s="172"/>
      <c r="V17" s="62"/>
      <c r="W17" s="114">
        <f t="shared" ca="1" si="6"/>
        <v>172551</v>
      </c>
      <c r="X17" s="115">
        <f ca="1">IFERROR(('Main Tab'!$D$10-W17)/'Main Tab'!$D$10,1)</f>
        <v>2.8472816539795505E-2</v>
      </c>
      <c r="Y17" s="110"/>
      <c r="Z17" s="65">
        <v>0.2</v>
      </c>
      <c r="AA17" s="49">
        <v>7729311</v>
      </c>
      <c r="AB17" s="49" t="s">
        <v>170</v>
      </c>
      <c r="AC17" s="232">
        <v>177.33</v>
      </c>
      <c r="AD17" s="104" t="s">
        <v>171</v>
      </c>
      <c r="AE17" s="106">
        <v>45</v>
      </c>
      <c r="AF17" s="108">
        <v>1E-3</v>
      </c>
      <c r="AI17" s="83">
        <f t="shared" ref="AI17:AI37" ca="1" si="15">B17</f>
        <v>43565.416666666657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63</v>
      </c>
      <c r="AQ17" s="81">
        <f t="shared" si="0"/>
        <v>38</v>
      </c>
      <c r="AR17" s="81">
        <f t="shared" si="1"/>
        <v>2180</v>
      </c>
      <c r="AS17" s="81" t="str">
        <f t="shared" si="8"/>
        <v/>
      </c>
      <c r="AT17" s="81" t="str">
        <f t="shared" si="9"/>
        <v/>
      </c>
      <c r="AU17" s="81">
        <f t="shared" si="2"/>
        <v>0.53125</v>
      </c>
      <c r="AV17" s="81">
        <f t="shared" si="3"/>
        <v>1.5</v>
      </c>
      <c r="AW17" s="81">
        <f t="shared" si="3"/>
        <v>199</v>
      </c>
      <c r="AX17" s="81">
        <f t="shared" si="3"/>
        <v>150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1068</v>
      </c>
      <c r="BC17" s="81">
        <f t="shared" si="5"/>
        <v>150</v>
      </c>
      <c r="BD17" s="81">
        <f t="shared" si="10"/>
        <v>1E-3</v>
      </c>
      <c r="BE17" s="81">
        <f t="shared" si="11"/>
        <v>45</v>
      </c>
      <c r="BF17" s="84" t="str">
        <f t="shared" si="12"/>
        <v>Ticket No: 7729311 177.33 bbls sold</v>
      </c>
    </row>
    <row r="18" spans="2:58" x14ac:dyDescent="0.25">
      <c r="B18" s="47">
        <f t="shared" ca="1" si="14"/>
        <v>43565.458333333321</v>
      </c>
      <c r="C18" s="49"/>
      <c r="D18" s="232">
        <v>1064</v>
      </c>
      <c r="E18" s="51">
        <v>34</v>
      </c>
      <c r="F18" s="232">
        <v>1.5</v>
      </c>
      <c r="G18" s="51">
        <v>198</v>
      </c>
      <c r="H18" s="52">
        <v>150</v>
      </c>
      <c r="I18" s="53"/>
      <c r="J18" s="160"/>
      <c r="K18" s="65"/>
      <c r="L18" s="49"/>
      <c r="M18" s="232"/>
      <c r="N18" s="52"/>
      <c r="O18" s="54">
        <v>2203</v>
      </c>
      <c r="P18" s="232">
        <v>56</v>
      </c>
      <c r="Q18" s="52">
        <v>41</v>
      </c>
      <c r="R18" s="23">
        <f t="shared" si="13"/>
        <v>294</v>
      </c>
      <c r="S18" s="24">
        <f t="shared" si="13"/>
        <v>203</v>
      </c>
      <c r="T18" s="62"/>
      <c r="U18" s="62"/>
      <c r="V18" s="62"/>
      <c r="W18" s="114">
        <f t="shared" ca="1" si="6"/>
        <v>172510</v>
      </c>
      <c r="X18" s="115">
        <f ca="1">IFERROR(('Main Tab'!$D$10-W18)/'Main Tab'!$D$10,1)</f>
        <v>2.8703661997207332E-2</v>
      </c>
      <c r="Y18" s="110" t="s">
        <v>189</v>
      </c>
      <c r="Z18" s="65">
        <v>0.3</v>
      </c>
      <c r="AA18" s="49"/>
      <c r="AB18" s="49"/>
      <c r="AC18" s="232"/>
      <c r="AD18" s="104"/>
      <c r="AE18" s="106"/>
      <c r="AF18" s="108"/>
      <c r="AI18" s="83">
        <f t="shared" ca="1" si="15"/>
        <v>43565.458333333321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 xml:space="preserve">started making sand </v>
      </c>
      <c r="AP18" s="81">
        <f t="shared" si="0"/>
        <v>56</v>
      </c>
      <c r="AQ18" s="81">
        <f t="shared" si="0"/>
        <v>41</v>
      </c>
      <c r="AR18" s="81">
        <f t="shared" si="1"/>
        <v>2203</v>
      </c>
      <c r="AS18" s="81" t="str">
        <f t="shared" si="8"/>
        <v/>
      </c>
      <c r="AT18" s="81" t="str">
        <f t="shared" si="9"/>
        <v/>
      </c>
      <c r="AU18" s="81">
        <f t="shared" si="2"/>
        <v>0.53125</v>
      </c>
      <c r="AV18" s="81">
        <f t="shared" si="3"/>
        <v>1.5</v>
      </c>
      <c r="AW18" s="81">
        <f t="shared" si="3"/>
        <v>198</v>
      </c>
      <c r="AX18" s="81">
        <f t="shared" si="3"/>
        <v>150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1064</v>
      </c>
      <c r="BC18" s="81">
        <f t="shared" si="5"/>
        <v>150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43565.499999999985</v>
      </c>
      <c r="C19" s="49"/>
      <c r="D19" s="232">
        <v>1057</v>
      </c>
      <c r="E19" s="51">
        <v>34</v>
      </c>
      <c r="F19" s="232">
        <v>1.5</v>
      </c>
      <c r="G19" s="51">
        <v>199</v>
      </c>
      <c r="H19" s="52">
        <v>149</v>
      </c>
      <c r="I19" s="53"/>
      <c r="J19" s="160"/>
      <c r="K19" s="65"/>
      <c r="L19" s="49"/>
      <c r="M19" s="232"/>
      <c r="N19" s="52"/>
      <c r="O19" s="54">
        <v>2180</v>
      </c>
      <c r="P19" s="232">
        <v>64</v>
      </c>
      <c r="Q19" s="52">
        <v>47</v>
      </c>
      <c r="R19" s="23">
        <f t="shared" si="13"/>
        <v>358</v>
      </c>
      <c r="S19" s="24">
        <f t="shared" si="13"/>
        <v>250</v>
      </c>
      <c r="T19" s="62"/>
      <c r="U19" s="62"/>
      <c r="V19" s="62"/>
      <c r="W19" s="114">
        <f t="shared" ca="1" si="6"/>
        <v>172463</v>
      </c>
      <c r="X19" s="115">
        <f ca="1">IFERROR(('Main Tab'!$D$10-W19)/'Main Tab'!$D$10,1)</f>
        <v>2.8968289716679429E-2</v>
      </c>
      <c r="Y19" s="110"/>
      <c r="Z19" s="65">
        <v>0.3</v>
      </c>
      <c r="AA19" s="49"/>
      <c r="AB19" s="49"/>
      <c r="AC19" s="232"/>
      <c r="AD19" s="104"/>
      <c r="AE19" s="106"/>
      <c r="AF19" s="108"/>
      <c r="AI19" s="83">
        <f t="shared" ca="1" si="15"/>
        <v>43565.499999999985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64</v>
      </c>
      <c r="AQ19" s="81">
        <f t="shared" si="0"/>
        <v>47</v>
      </c>
      <c r="AR19" s="81">
        <f t="shared" si="1"/>
        <v>2180</v>
      </c>
      <c r="AS19" s="81" t="str">
        <f t="shared" si="8"/>
        <v/>
      </c>
      <c r="AT19" s="81" t="str">
        <f t="shared" si="9"/>
        <v/>
      </c>
      <c r="AU19" s="81">
        <f t="shared" si="2"/>
        <v>0.53125</v>
      </c>
      <c r="AV19" s="81">
        <f t="shared" si="3"/>
        <v>1.5</v>
      </c>
      <c r="AW19" s="81">
        <f t="shared" si="3"/>
        <v>199</v>
      </c>
      <c r="AX19" s="81">
        <f t="shared" si="3"/>
        <v>149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1057</v>
      </c>
      <c r="BC19" s="81">
        <f t="shared" si="5"/>
        <v>149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43565.54166666665</v>
      </c>
      <c r="C20" s="49"/>
      <c r="D20" s="232">
        <v>1056</v>
      </c>
      <c r="E20" s="51">
        <v>34</v>
      </c>
      <c r="F20" s="232">
        <v>1.5</v>
      </c>
      <c r="G20" s="51">
        <v>197</v>
      </c>
      <c r="H20" s="52">
        <v>149</v>
      </c>
      <c r="I20" s="53"/>
      <c r="J20" s="160"/>
      <c r="K20" s="65"/>
      <c r="L20" s="49"/>
      <c r="M20" s="232"/>
      <c r="N20" s="52"/>
      <c r="O20" s="54">
        <v>2173</v>
      </c>
      <c r="P20" s="232">
        <v>50</v>
      </c>
      <c r="Q20" s="52">
        <v>37</v>
      </c>
      <c r="R20" s="23">
        <f t="shared" si="13"/>
        <v>408</v>
      </c>
      <c r="S20" s="24">
        <f t="shared" si="13"/>
        <v>287</v>
      </c>
      <c r="T20" s="62"/>
      <c r="U20" s="62"/>
      <c r="V20" s="62"/>
      <c r="W20" s="114">
        <f t="shared" ca="1" si="6"/>
        <v>172426</v>
      </c>
      <c r="X20" s="115">
        <f ca="1">IFERROR(('Main Tab'!$D$10-W20)/'Main Tab'!$D$10,1)</f>
        <v>2.9176613666051079E-2</v>
      </c>
      <c r="Y20" s="110"/>
      <c r="Z20" s="65">
        <v>0.2</v>
      </c>
      <c r="AA20" s="49"/>
      <c r="AB20" s="49"/>
      <c r="AC20" s="232"/>
      <c r="AD20" s="104"/>
      <c r="AE20" s="106"/>
      <c r="AF20" s="108"/>
      <c r="AI20" s="83">
        <f t="shared" ca="1" si="15"/>
        <v>43565.54166666665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50</v>
      </c>
      <c r="AQ20" s="81">
        <f t="shared" si="0"/>
        <v>37</v>
      </c>
      <c r="AR20" s="81">
        <f t="shared" si="1"/>
        <v>2173</v>
      </c>
      <c r="AS20" s="81" t="str">
        <f t="shared" si="8"/>
        <v/>
      </c>
      <c r="AT20" s="81" t="str">
        <f t="shared" si="9"/>
        <v/>
      </c>
      <c r="AU20" s="81">
        <f t="shared" si="2"/>
        <v>0.53125</v>
      </c>
      <c r="AV20" s="81">
        <f t="shared" si="3"/>
        <v>1.5</v>
      </c>
      <c r="AW20" s="81">
        <f t="shared" si="3"/>
        <v>197</v>
      </c>
      <c r="AX20" s="81">
        <f t="shared" si="3"/>
        <v>149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1056</v>
      </c>
      <c r="BC20" s="81">
        <f t="shared" si="5"/>
        <v>149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43565.583333333314</v>
      </c>
      <c r="C21" s="49"/>
      <c r="D21" s="232">
        <v>1056</v>
      </c>
      <c r="E21" s="51">
        <v>34</v>
      </c>
      <c r="F21" s="232">
        <v>1.5</v>
      </c>
      <c r="G21" s="51">
        <v>188</v>
      </c>
      <c r="H21" s="52">
        <v>150</v>
      </c>
      <c r="I21" s="53"/>
      <c r="J21" s="160"/>
      <c r="K21" s="65"/>
      <c r="L21" s="49"/>
      <c r="M21" s="232"/>
      <c r="N21" s="52"/>
      <c r="O21" s="54">
        <v>2192</v>
      </c>
      <c r="P21" s="232">
        <v>55</v>
      </c>
      <c r="Q21" s="52">
        <v>43</v>
      </c>
      <c r="R21" s="23">
        <f t="shared" si="13"/>
        <v>463</v>
      </c>
      <c r="S21" s="24">
        <f t="shared" si="13"/>
        <v>330</v>
      </c>
      <c r="T21" s="62"/>
      <c r="U21" s="62"/>
      <c r="V21" s="62"/>
      <c r="W21" s="114">
        <f t="shared" ca="1" si="6"/>
        <v>172383</v>
      </c>
      <c r="X21" s="115">
        <f ca="1">IFERROR(('Main Tab'!$D$10-W21)/'Main Tab'!$D$10,1)</f>
        <v>2.9418719877482995E-2</v>
      </c>
      <c r="Y21" s="110" t="s">
        <v>190</v>
      </c>
      <c r="Z21" s="65">
        <v>0.2</v>
      </c>
      <c r="AA21" s="49"/>
      <c r="AB21" s="49"/>
      <c r="AC21" s="232"/>
      <c r="AD21" s="104"/>
      <c r="AE21" s="106"/>
      <c r="AF21" s="108"/>
      <c r="AI21" s="83">
        <f t="shared" ca="1" si="15"/>
        <v>43565.583333333314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>started going through vrt</v>
      </c>
      <c r="AP21" s="81">
        <f t="shared" si="0"/>
        <v>55</v>
      </c>
      <c r="AQ21" s="81">
        <f t="shared" si="0"/>
        <v>43</v>
      </c>
      <c r="AR21" s="81">
        <f t="shared" si="1"/>
        <v>2192</v>
      </c>
      <c r="AS21" s="81" t="str">
        <f t="shared" si="8"/>
        <v/>
      </c>
      <c r="AT21" s="81" t="str">
        <f t="shared" si="9"/>
        <v/>
      </c>
      <c r="AU21" s="81">
        <f t="shared" si="2"/>
        <v>0.53125</v>
      </c>
      <c r="AV21" s="81">
        <f t="shared" si="3"/>
        <v>1.5</v>
      </c>
      <c r="AW21" s="81">
        <f t="shared" si="3"/>
        <v>188</v>
      </c>
      <c r="AX21" s="81">
        <f t="shared" si="3"/>
        <v>150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1056</v>
      </c>
      <c r="BC21" s="81">
        <f t="shared" si="5"/>
        <v>150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43565.624999999978</v>
      </c>
      <c r="C22" s="49"/>
      <c r="D22" s="232">
        <v>1057</v>
      </c>
      <c r="E22" s="51">
        <v>34</v>
      </c>
      <c r="F22" s="232">
        <v>1.5</v>
      </c>
      <c r="G22" s="51">
        <v>139</v>
      </c>
      <c r="H22" s="52">
        <v>182</v>
      </c>
      <c r="I22" s="53"/>
      <c r="J22" s="160"/>
      <c r="K22" s="65"/>
      <c r="L22" s="49"/>
      <c r="M22" s="232"/>
      <c r="N22" s="52"/>
      <c r="O22" s="54">
        <v>2022</v>
      </c>
      <c r="P22" s="232">
        <v>62</v>
      </c>
      <c r="Q22" s="52">
        <v>45</v>
      </c>
      <c r="R22" s="23">
        <f t="shared" si="13"/>
        <v>525</v>
      </c>
      <c r="S22" s="24">
        <f t="shared" si="13"/>
        <v>375</v>
      </c>
      <c r="T22" s="62"/>
      <c r="U22" s="62"/>
      <c r="V22" s="62"/>
      <c r="W22" s="114">
        <f t="shared" ca="1" si="6"/>
        <v>172338</v>
      </c>
      <c r="X22" s="115">
        <f ca="1">IFERROR(('Main Tab'!$D$10-W22)/'Main Tab'!$D$10,1)</f>
        <v>2.9672086842935003E-2</v>
      </c>
      <c r="Y22" s="110" t="s">
        <v>191</v>
      </c>
      <c r="Z22" s="65">
        <v>0.2</v>
      </c>
      <c r="AA22" s="49"/>
      <c r="AB22" s="49"/>
      <c r="AC22" s="232"/>
      <c r="AD22" s="104"/>
      <c r="AE22" s="106"/>
      <c r="AF22" s="108"/>
      <c r="AI22" s="83">
        <f t="shared" ca="1" si="15"/>
        <v>43565.624999999978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>dealing with high line pressure</v>
      </c>
      <c r="AP22" s="81">
        <f t="shared" si="0"/>
        <v>62</v>
      </c>
      <c r="AQ22" s="81">
        <f t="shared" si="0"/>
        <v>45</v>
      </c>
      <c r="AR22" s="81">
        <f t="shared" si="1"/>
        <v>2022</v>
      </c>
      <c r="AS22" s="81" t="str">
        <f t="shared" si="8"/>
        <v/>
      </c>
      <c r="AT22" s="81" t="str">
        <f t="shared" si="9"/>
        <v/>
      </c>
      <c r="AU22" s="81">
        <f t="shared" si="2"/>
        <v>0.53125</v>
      </c>
      <c r="AV22" s="81">
        <f t="shared" si="3"/>
        <v>1.5</v>
      </c>
      <c r="AW22" s="81">
        <f t="shared" si="3"/>
        <v>139</v>
      </c>
      <c r="AX22" s="81">
        <f t="shared" si="3"/>
        <v>182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1057</v>
      </c>
      <c r="BC22" s="81">
        <f t="shared" si="5"/>
        <v>182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43565.666666666642</v>
      </c>
      <c r="C23" s="49"/>
      <c r="D23" s="232">
        <v>1055</v>
      </c>
      <c r="E23" s="51">
        <v>34</v>
      </c>
      <c r="F23" s="232">
        <v>1.5</v>
      </c>
      <c r="G23" s="51">
        <v>106</v>
      </c>
      <c r="H23" s="52">
        <v>184</v>
      </c>
      <c r="I23" s="53"/>
      <c r="J23" s="160"/>
      <c r="K23" s="65"/>
      <c r="L23" s="49"/>
      <c r="M23" s="232"/>
      <c r="N23" s="52"/>
      <c r="O23" s="54">
        <v>1789</v>
      </c>
      <c r="P23" s="232">
        <v>57</v>
      </c>
      <c r="Q23" s="52">
        <v>44</v>
      </c>
      <c r="R23" s="23">
        <f t="shared" si="13"/>
        <v>582</v>
      </c>
      <c r="S23" s="24">
        <f t="shared" si="13"/>
        <v>419</v>
      </c>
      <c r="T23" s="62"/>
      <c r="U23" s="62"/>
      <c r="V23" s="62"/>
      <c r="W23" s="114">
        <f t="shared" ca="1" si="6"/>
        <v>172294</v>
      </c>
      <c r="X23" s="115">
        <f ca="1">IFERROR(('Main Tab'!$D$10-W23)/'Main Tab'!$D$10,1)</f>
        <v>2.9919823431376964E-2</v>
      </c>
      <c r="Y23" s="110"/>
      <c r="Z23" s="65">
        <v>0.2</v>
      </c>
      <c r="AA23" s="49"/>
      <c r="AB23" s="49"/>
      <c r="AC23" s="232"/>
      <c r="AD23" s="104"/>
      <c r="AE23" s="106"/>
      <c r="AF23" s="108"/>
      <c r="AI23" s="83">
        <f t="shared" ca="1" si="15"/>
        <v>43565.666666666642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57</v>
      </c>
      <c r="AQ23" s="81">
        <f t="shared" si="0"/>
        <v>44</v>
      </c>
      <c r="AR23" s="81">
        <f t="shared" si="1"/>
        <v>1789</v>
      </c>
      <c r="AS23" s="81" t="str">
        <f t="shared" si="8"/>
        <v/>
      </c>
      <c r="AT23" s="81" t="str">
        <f t="shared" si="9"/>
        <v/>
      </c>
      <c r="AU23" s="81">
        <f t="shared" si="2"/>
        <v>0.53125</v>
      </c>
      <c r="AV23" s="81">
        <f t="shared" si="3"/>
        <v>1.5</v>
      </c>
      <c r="AW23" s="81">
        <f t="shared" si="3"/>
        <v>106</v>
      </c>
      <c r="AX23" s="81">
        <f t="shared" si="3"/>
        <v>184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1055</v>
      </c>
      <c r="BC23" s="81">
        <f t="shared" si="5"/>
        <v>184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43565.708333333307</v>
      </c>
      <c r="C24" s="49"/>
      <c r="D24" s="232">
        <v>1051</v>
      </c>
      <c r="E24" s="51">
        <v>34</v>
      </c>
      <c r="F24" s="232">
        <v>1.5</v>
      </c>
      <c r="G24" s="51">
        <v>193</v>
      </c>
      <c r="H24" s="52">
        <v>151</v>
      </c>
      <c r="I24" s="53"/>
      <c r="J24" s="160"/>
      <c r="K24" s="65"/>
      <c r="L24" s="49"/>
      <c r="M24" s="232"/>
      <c r="N24" s="52"/>
      <c r="O24" s="54">
        <v>2131</v>
      </c>
      <c r="P24" s="232">
        <v>57</v>
      </c>
      <c r="Q24" s="52">
        <v>40</v>
      </c>
      <c r="R24" s="23">
        <f t="shared" si="13"/>
        <v>639</v>
      </c>
      <c r="S24" s="24">
        <f t="shared" si="13"/>
        <v>459</v>
      </c>
      <c r="T24" s="62"/>
      <c r="U24" s="62"/>
      <c r="V24" s="62"/>
      <c r="W24" s="114">
        <f t="shared" ca="1" si="6"/>
        <v>172254</v>
      </c>
      <c r="X24" s="115">
        <f ca="1">IFERROR(('Main Tab'!$D$10-W24)/'Main Tab'!$D$10,1)</f>
        <v>3.014503851177875E-2</v>
      </c>
      <c r="Y24" s="110" t="s">
        <v>192</v>
      </c>
      <c r="Z24" s="65">
        <v>0.2</v>
      </c>
      <c r="AA24" s="49"/>
      <c r="AB24" s="49"/>
      <c r="AC24" s="232"/>
      <c r="AD24" s="104"/>
      <c r="AE24" s="106"/>
      <c r="AF24" s="108"/>
      <c r="AI24" s="83">
        <f t="shared" ca="1" si="15"/>
        <v>43565.708333333307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>line pressure is back down</v>
      </c>
      <c r="AP24" s="81">
        <f t="shared" si="0"/>
        <v>57</v>
      </c>
      <c r="AQ24" s="81">
        <f t="shared" si="0"/>
        <v>40</v>
      </c>
      <c r="AR24" s="81">
        <f t="shared" si="1"/>
        <v>2131</v>
      </c>
      <c r="AS24" s="81" t="str">
        <f t="shared" si="8"/>
        <v/>
      </c>
      <c r="AT24" s="81" t="str">
        <f t="shared" si="9"/>
        <v/>
      </c>
      <c r="AU24" s="81">
        <f t="shared" si="2"/>
        <v>0.53125</v>
      </c>
      <c r="AV24" s="81">
        <f t="shared" si="3"/>
        <v>1.5</v>
      </c>
      <c r="AW24" s="81">
        <f t="shared" si="3"/>
        <v>193</v>
      </c>
      <c r="AX24" s="81">
        <f t="shared" si="3"/>
        <v>151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1051</v>
      </c>
      <c r="BC24" s="81">
        <f t="shared" si="5"/>
        <v>151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43565.749999999971</v>
      </c>
      <c r="C25" s="49"/>
      <c r="D25" s="232">
        <v>1049</v>
      </c>
      <c r="E25" s="51">
        <v>34</v>
      </c>
      <c r="F25" s="232">
        <v>1.5</v>
      </c>
      <c r="G25" s="51">
        <v>237</v>
      </c>
      <c r="H25" s="52">
        <v>152</v>
      </c>
      <c r="I25" s="53"/>
      <c r="J25" s="160"/>
      <c r="K25" s="65"/>
      <c r="L25" s="49"/>
      <c r="M25" s="232"/>
      <c r="N25" s="52"/>
      <c r="O25" s="54">
        <v>2402</v>
      </c>
      <c r="P25" s="232">
        <v>55</v>
      </c>
      <c r="Q25" s="52">
        <v>45</v>
      </c>
      <c r="R25" s="23">
        <f t="shared" si="13"/>
        <v>694</v>
      </c>
      <c r="S25" s="24">
        <f t="shared" si="13"/>
        <v>504</v>
      </c>
      <c r="T25" s="62"/>
      <c r="U25" s="62"/>
      <c r="V25" s="62"/>
      <c r="W25" s="114">
        <f t="shared" ca="1" si="6"/>
        <v>172209</v>
      </c>
      <c r="X25" s="115">
        <f ca="1">IFERROR(('Main Tab'!$D$10-W25)/'Main Tab'!$D$10,1)</f>
        <v>3.0398405477230755E-2</v>
      </c>
      <c r="Y25" s="110"/>
      <c r="Z25" s="65">
        <v>0.2</v>
      </c>
      <c r="AA25" s="49"/>
      <c r="AB25" s="49"/>
      <c r="AC25" s="232"/>
      <c r="AD25" s="104"/>
      <c r="AE25" s="106"/>
      <c r="AF25" s="108"/>
      <c r="AI25" s="83">
        <f t="shared" ca="1" si="15"/>
        <v>43565.749999999971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55</v>
      </c>
      <c r="AQ25" s="81">
        <f t="shared" si="0"/>
        <v>45</v>
      </c>
      <c r="AR25" s="81">
        <f t="shared" si="1"/>
        <v>2402</v>
      </c>
      <c r="AS25" s="81" t="str">
        <f t="shared" si="8"/>
        <v/>
      </c>
      <c r="AT25" s="81" t="str">
        <f t="shared" si="9"/>
        <v/>
      </c>
      <c r="AU25" s="81">
        <f t="shared" si="2"/>
        <v>0.53125</v>
      </c>
      <c r="AV25" s="81">
        <f t="shared" si="3"/>
        <v>1.5</v>
      </c>
      <c r="AW25" s="81">
        <f t="shared" si="3"/>
        <v>237</v>
      </c>
      <c r="AX25" s="81">
        <f t="shared" si="3"/>
        <v>152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1049</v>
      </c>
      <c r="BC25" s="81">
        <f t="shared" si="5"/>
        <v>152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43565.791666666635</v>
      </c>
      <c r="C26" s="49"/>
      <c r="D26" s="232">
        <v>1043</v>
      </c>
      <c r="E26" s="51">
        <v>34</v>
      </c>
      <c r="F26" s="232">
        <v>1.5</v>
      </c>
      <c r="G26" s="51">
        <v>234</v>
      </c>
      <c r="H26" s="52">
        <v>151</v>
      </c>
      <c r="I26" s="53"/>
      <c r="J26" s="160"/>
      <c r="K26" s="65"/>
      <c r="L26" s="49"/>
      <c r="M26" s="232"/>
      <c r="N26" s="52"/>
      <c r="O26" s="54">
        <v>2402</v>
      </c>
      <c r="P26" s="232">
        <v>57</v>
      </c>
      <c r="Q26" s="52">
        <v>40</v>
      </c>
      <c r="R26" s="23">
        <f t="shared" si="13"/>
        <v>751</v>
      </c>
      <c r="S26" s="24">
        <f t="shared" si="13"/>
        <v>544</v>
      </c>
      <c r="T26" s="62"/>
      <c r="U26" s="62"/>
      <c r="V26" s="62"/>
      <c r="W26" s="114">
        <f t="shared" ca="1" si="6"/>
        <v>172169</v>
      </c>
      <c r="X26" s="115">
        <f ca="1">IFERROR(('Main Tab'!$D$10-W26)/'Main Tab'!$D$10,1)</f>
        <v>3.0623620557632538E-2</v>
      </c>
      <c r="Y26" s="110"/>
      <c r="Z26" s="65">
        <v>0.2</v>
      </c>
      <c r="AA26" s="49">
        <v>7734401</v>
      </c>
      <c r="AB26" s="49" t="s">
        <v>170</v>
      </c>
      <c r="AC26" s="232">
        <v>202.96</v>
      </c>
      <c r="AD26" s="104" t="s">
        <v>179</v>
      </c>
      <c r="AE26" s="106">
        <v>45.8</v>
      </c>
      <c r="AF26" s="108">
        <v>2E-3</v>
      </c>
      <c r="AI26" s="83">
        <f t="shared" ca="1" si="15"/>
        <v>43565.791666666635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57</v>
      </c>
      <c r="AQ26" s="81">
        <f t="shared" si="0"/>
        <v>40</v>
      </c>
      <c r="AR26" s="81">
        <f t="shared" si="1"/>
        <v>2402</v>
      </c>
      <c r="AS26" s="81" t="str">
        <f t="shared" si="8"/>
        <v/>
      </c>
      <c r="AT26" s="81" t="str">
        <f t="shared" si="9"/>
        <v/>
      </c>
      <c r="AU26" s="81">
        <f t="shared" si="2"/>
        <v>0.53125</v>
      </c>
      <c r="AV26" s="81">
        <f t="shared" si="3"/>
        <v>1.5</v>
      </c>
      <c r="AW26" s="81">
        <f t="shared" si="3"/>
        <v>234</v>
      </c>
      <c r="AX26" s="81">
        <f t="shared" si="3"/>
        <v>151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1043</v>
      </c>
      <c r="BC26" s="81">
        <f t="shared" si="5"/>
        <v>151</v>
      </c>
      <c r="BD26" s="81">
        <f t="shared" si="10"/>
        <v>2E-3</v>
      </c>
      <c r="BE26" s="81">
        <f t="shared" si="11"/>
        <v>45.8</v>
      </c>
      <c r="BF26" s="84" t="str">
        <f t="shared" si="12"/>
        <v>Ticket No: 7734401 202.96 bbls sold</v>
      </c>
    </row>
    <row r="27" spans="2:58" x14ac:dyDescent="0.25">
      <c r="B27" s="47">
        <f t="shared" ca="1" si="14"/>
        <v>43565.833333333299</v>
      </c>
      <c r="C27" s="49"/>
      <c r="D27" s="232">
        <v>1041</v>
      </c>
      <c r="E27" s="51">
        <v>34</v>
      </c>
      <c r="F27" s="232">
        <v>1.5</v>
      </c>
      <c r="G27" s="51">
        <v>230</v>
      </c>
      <c r="H27" s="52">
        <v>151</v>
      </c>
      <c r="I27" s="53"/>
      <c r="J27" s="160"/>
      <c r="K27" s="65"/>
      <c r="L27" s="49"/>
      <c r="M27" s="232"/>
      <c r="N27" s="52"/>
      <c r="O27" s="54">
        <v>2401</v>
      </c>
      <c r="P27" s="232">
        <v>52</v>
      </c>
      <c r="Q27" s="52">
        <v>38</v>
      </c>
      <c r="R27" s="23">
        <f t="shared" si="13"/>
        <v>803</v>
      </c>
      <c r="S27" s="24">
        <f t="shared" si="13"/>
        <v>582</v>
      </c>
      <c r="T27" s="62"/>
      <c r="U27" s="62"/>
      <c r="V27" s="62"/>
      <c r="W27" s="114">
        <f t="shared" ca="1" si="6"/>
        <v>172131</v>
      </c>
      <c r="X27" s="115">
        <f ca="1">IFERROR(('Main Tab'!$D$10-W27)/'Main Tab'!$D$10,1)</f>
        <v>3.0837574884014233E-2</v>
      </c>
      <c r="Y27" s="110"/>
      <c r="Z27" s="65">
        <v>0.2</v>
      </c>
      <c r="AA27" s="49"/>
      <c r="AB27" s="49"/>
      <c r="AC27" s="232"/>
      <c r="AD27" s="104"/>
      <c r="AE27" s="106"/>
      <c r="AF27" s="108"/>
      <c r="AI27" s="83">
        <f t="shared" ca="1" si="15"/>
        <v>43565.833333333299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52</v>
      </c>
      <c r="AQ27" s="81">
        <f t="shared" si="0"/>
        <v>38</v>
      </c>
      <c r="AR27" s="81">
        <f t="shared" si="1"/>
        <v>2401</v>
      </c>
      <c r="AS27" s="81" t="str">
        <f t="shared" si="8"/>
        <v/>
      </c>
      <c r="AT27" s="81" t="str">
        <f t="shared" si="9"/>
        <v/>
      </c>
      <c r="AU27" s="81">
        <f t="shared" si="2"/>
        <v>0.53125</v>
      </c>
      <c r="AV27" s="81">
        <f t="shared" si="3"/>
        <v>1.5</v>
      </c>
      <c r="AW27" s="81">
        <f t="shared" si="3"/>
        <v>230</v>
      </c>
      <c r="AX27" s="81">
        <f t="shared" si="3"/>
        <v>151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1041</v>
      </c>
      <c r="BC27" s="81">
        <f t="shared" si="5"/>
        <v>151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43565.874999999964</v>
      </c>
      <c r="C28" s="49"/>
      <c r="D28" s="232">
        <v>1035</v>
      </c>
      <c r="E28" s="51">
        <v>34</v>
      </c>
      <c r="F28" s="232">
        <v>1.5</v>
      </c>
      <c r="G28" s="51">
        <v>231</v>
      </c>
      <c r="H28" s="52">
        <v>151</v>
      </c>
      <c r="I28" s="53"/>
      <c r="J28" s="160"/>
      <c r="K28" s="65"/>
      <c r="L28" s="49"/>
      <c r="M28" s="232"/>
      <c r="N28" s="52"/>
      <c r="O28" s="54">
        <v>2360</v>
      </c>
      <c r="P28" s="232">
        <v>52</v>
      </c>
      <c r="Q28" s="52">
        <v>43</v>
      </c>
      <c r="R28" s="23">
        <f t="shared" si="13"/>
        <v>855</v>
      </c>
      <c r="S28" s="24">
        <f t="shared" si="13"/>
        <v>625</v>
      </c>
      <c r="T28" s="62"/>
      <c r="U28" s="62"/>
      <c r="V28" s="62"/>
      <c r="W28" s="114">
        <f t="shared" ca="1" si="6"/>
        <v>172088</v>
      </c>
      <c r="X28" s="115">
        <f ca="1">IFERROR(('Main Tab'!$D$10-W28)/'Main Tab'!$D$10,1)</f>
        <v>3.1079681095446152E-2</v>
      </c>
      <c r="Y28" s="110"/>
      <c r="Z28" s="65">
        <v>0.2</v>
      </c>
      <c r="AA28" s="49">
        <v>771950</v>
      </c>
      <c r="AB28" s="49" t="s">
        <v>170</v>
      </c>
      <c r="AC28" s="232">
        <v>190.34</v>
      </c>
      <c r="AD28" s="104" t="s">
        <v>169</v>
      </c>
      <c r="AE28" s="106">
        <v>45</v>
      </c>
      <c r="AF28" s="108">
        <v>1E-3</v>
      </c>
      <c r="AI28" s="83">
        <f t="shared" ca="1" si="15"/>
        <v>43565.874999999964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52</v>
      </c>
      <c r="AQ28" s="81">
        <f t="shared" si="0"/>
        <v>43</v>
      </c>
      <c r="AR28" s="81">
        <f t="shared" si="1"/>
        <v>2360</v>
      </c>
      <c r="AS28" s="81" t="str">
        <f t="shared" si="8"/>
        <v/>
      </c>
      <c r="AT28" s="81" t="str">
        <f t="shared" si="9"/>
        <v/>
      </c>
      <c r="AU28" s="81">
        <f t="shared" si="2"/>
        <v>0.53125</v>
      </c>
      <c r="AV28" s="81">
        <f t="shared" si="3"/>
        <v>1.5</v>
      </c>
      <c r="AW28" s="81">
        <f t="shared" si="3"/>
        <v>231</v>
      </c>
      <c r="AX28" s="81">
        <f t="shared" si="3"/>
        <v>151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1035</v>
      </c>
      <c r="BC28" s="81">
        <f t="shared" si="5"/>
        <v>151</v>
      </c>
      <c r="BD28" s="81">
        <f t="shared" si="10"/>
        <v>1E-3</v>
      </c>
      <c r="BE28" s="81">
        <f t="shared" si="11"/>
        <v>45</v>
      </c>
      <c r="BF28" s="84" t="str">
        <f t="shared" si="12"/>
        <v>Ticket No: 771950 190.34 bbls sold</v>
      </c>
    </row>
    <row r="29" spans="2:58" x14ac:dyDescent="0.25">
      <c r="B29" s="47">
        <f t="shared" ca="1" si="14"/>
        <v>43565.916666666628</v>
      </c>
      <c r="C29" s="49"/>
      <c r="D29" s="232">
        <v>1032</v>
      </c>
      <c r="E29" s="51">
        <v>34</v>
      </c>
      <c r="F29" s="232">
        <v>1.5</v>
      </c>
      <c r="G29" s="51">
        <v>226</v>
      </c>
      <c r="H29" s="52">
        <v>150</v>
      </c>
      <c r="I29" s="53"/>
      <c r="J29" s="160"/>
      <c r="K29" s="65"/>
      <c r="L29" s="49"/>
      <c r="M29" s="232"/>
      <c r="N29" s="52"/>
      <c r="O29" s="54">
        <v>2336</v>
      </c>
      <c r="P29" s="232">
        <v>54</v>
      </c>
      <c r="Q29" s="52">
        <v>43</v>
      </c>
      <c r="R29" s="23">
        <f t="shared" si="13"/>
        <v>909</v>
      </c>
      <c r="S29" s="24">
        <f t="shared" si="13"/>
        <v>668</v>
      </c>
      <c r="T29" s="62"/>
      <c r="U29" s="62"/>
      <c r="V29" s="62"/>
      <c r="W29" s="114">
        <f t="shared" ca="1" si="6"/>
        <v>172045</v>
      </c>
      <c r="X29" s="115">
        <f ca="1">IFERROR(('Main Tab'!$D$10-W29)/'Main Tab'!$D$10,1)</f>
        <v>3.1321787306878068E-2</v>
      </c>
      <c r="Y29" s="110"/>
      <c r="Z29" s="65">
        <v>0.2</v>
      </c>
      <c r="AA29" s="49"/>
      <c r="AB29" s="49"/>
      <c r="AC29" s="232"/>
      <c r="AD29" s="104"/>
      <c r="AE29" s="106"/>
      <c r="AF29" s="108"/>
      <c r="AI29" s="83">
        <f t="shared" ca="1" si="15"/>
        <v>43565.916666666628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54</v>
      </c>
      <c r="AQ29" s="81">
        <f t="shared" si="0"/>
        <v>43</v>
      </c>
      <c r="AR29" s="81">
        <f t="shared" si="1"/>
        <v>2336</v>
      </c>
      <c r="AS29" s="81" t="str">
        <f t="shared" si="8"/>
        <v/>
      </c>
      <c r="AT29" s="81" t="str">
        <f t="shared" si="9"/>
        <v/>
      </c>
      <c r="AU29" s="81">
        <f t="shared" si="2"/>
        <v>0.53125</v>
      </c>
      <c r="AV29" s="81">
        <f t="shared" si="3"/>
        <v>1.5</v>
      </c>
      <c r="AW29" s="81">
        <f t="shared" si="3"/>
        <v>226</v>
      </c>
      <c r="AX29" s="81">
        <f t="shared" si="3"/>
        <v>150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1032</v>
      </c>
      <c r="BC29" s="81">
        <f t="shared" si="5"/>
        <v>150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43565.958333333292</v>
      </c>
      <c r="C30" s="49"/>
      <c r="D30" s="232">
        <v>1030</v>
      </c>
      <c r="E30" s="51">
        <v>34</v>
      </c>
      <c r="F30" s="232">
        <v>1.5</v>
      </c>
      <c r="G30" s="51">
        <v>190</v>
      </c>
      <c r="H30" s="52">
        <v>149</v>
      </c>
      <c r="I30" s="53"/>
      <c r="J30" s="160"/>
      <c r="K30" s="65"/>
      <c r="L30" s="49"/>
      <c r="M30" s="232"/>
      <c r="N30" s="52"/>
      <c r="O30" s="54">
        <v>2280</v>
      </c>
      <c r="P30" s="232">
        <v>53</v>
      </c>
      <c r="Q30" s="52">
        <v>39</v>
      </c>
      <c r="R30" s="23">
        <f t="shared" si="13"/>
        <v>962</v>
      </c>
      <c r="S30" s="24">
        <f t="shared" si="13"/>
        <v>707</v>
      </c>
      <c r="T30" s="62"/>
      <c r="U30" s="62"/>
      <c r="V30" s="62"/>
      <c r="W30" s="114">
        <f t="shared" ca="1" si="6"/>
        <v>172006</v>
      </c>
      <c r="X30" s="115">
        <f ca="1">IFERROR(('Main Tab'!$D$10-W30)/'Main Tab'!$D$10,1)</f>
        <v>3.1541372010269811E-2</v>
      </c>
      <c r="Y30" s="110"/>
      <c r="Z30" s="65">
        <v>0.2</v>
      </c>
      <c r="AA30" s="49">
        <v>7734111</v>
      </c>
      <c r="AB30" s="49" t="s">
        <v>170</v>
      </c>
      <c r="AC30" s="232">
        <v>189.8</v>
      </c>
      <c r="AD30" s="104" t="s">
        <v>179</v>
      </c>
      <c r="AE30" s="106">
        <v>45</v>
      </c>
      <c r="AF30" s="108">
        <v>1E-3</v>
      </c>
      <c r="AI30" s="83">
        <f t="shared" ca="1" si="15"/>
        <v>43565.958333333292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53</v>
      </c>
      <c r="AQ30" s="81">
        <f t="shared" si="0"/>
        <v>39</v>
      </c>
      <c r="AR30" s="81">
        <f t="shared" si="1"/>
        <v>2280</v>
      </c>
      <c r="AS30" s="81" t="str">
        <f t="shared" si="8"/>
        <v/>
      </c>
      <c r="AT30" s="81" t="str">
        <f t="shared" si="9"/>
        <v/>
      </c>
      <c r="AU30" s="81">
        <f t="shared" si="2"/>
        <v>0.53125</v>
      </c>
      <c r="AV30" s="81">
        <f t="shared" si="3"/>
        <v>1.5</v>
      </c>
      <c r="AW30" s="81">
        <f t="shared" si="3"/>
        <v>190</v>
      </c>
      <c r="AX30" s="81">
        <f t="shared" si="3"/>
        <v>149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1030</v>
      </c>
      <c r="BC30" s="81">
        <f t="shared" si="5"/>
        <v>149</v>
      </c>
      <c r="BD30" s="81">
        <f t="shared" si="10"/>
        <v>1E-3</v>
      </c>
      <c r="BE30" s="81">
        <f t="shared" si="11"/>
        <v>45</v>
      </c>
      <c r="BF30" s="84" t="str">
        <f t="shared" si="12"/>
        <v>Ticket No: 7734111 189.8 bbls sold</v>
      </c>
    </row>
    <row r="31" spans="2:58" x14ac:dyDescent="0.25">
      <c r="B31" s="47">
        <f t="shared" ca="1" si="14"/>
        <v>43565.999999999956</v>
      </c>
      <c r="C31" s="49"/>
      <c r="D31" s="232">
        <v>1027</v>
      </c>
      <c r="E31" s="51">
        <v>34</v>
      </c>
      <c r="F31" s="232">
        <v>1.5</v>
      </c>
      <c r="G31" s="51">
        <v>182</v>
      </c>
      <c r="H31" s="52">
        <v>150</v>
      </c>
      <c r="I31" s="53"/>
      <c r="J31" s="160"/>
      <c r="K31" s="65"/>
      <c r="L31" s="49"/>
      <c r="M31" s="232"/>
      <c r="N31" s="52"/>
      <c r="O31" s="54">
        <v>2101</v>
      </c>
      <c r="P31" s="232">
        <v>47</v>
      </c>
      <c r="Q31" s="52">
        <v>36</v>
      </c>
      <c r="R31" s="23">
        <f t="shared" si="13"/>
        <v>1009</v>
      </c>
      <c r="S31" s="24">
        <f t="shared" si="13"/>
        <v>743</v>
      </c>
      <c r="T31" s="62"/>
      <c r="U31" s="62"/>
      <c r="V31" s="62"/>
      <c r="W31" s="114">
        <f t="shared" ca="1" si="6"/>
        <v>171970</v>
      </c>
      <c r="X31" s="115">
        <f ca="1">IFERROR(('Main Tab'!$D$10-W31)/'Main Tab'!$D$10,1)</f>
        <v>3.174406558263141E-2</v>
      </c>
      <c r="Y31" s="110"/>
      <c r="Z31" s="65">
        <v>0.2</v>
      </c>
      <c r="AA31" s="49">
        <v>6910736</v>
      </c>
      <c r="AB31" s="49" t="s">
        <v>156</v>
      </c>
      <c r="AC31" s="232">
        <v>180.34</v>
      </c>
      <c r="AD31" s="104" t="s">
        <v>171</v>
      </c>
      <c r="AE31" s="106">
        <v>45.1</v>
      </c>
      <c r="AF31" s="108">
        <v>1E-3</v>
      </c>
      <c r="AI31" s="83">
        <f t="shared" ca="1" si="15"/>
        <v>43565.999999999956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47</v>
      </c>
      <c r="AQ31" s="81">
        <f t="shared" si="0"/>
        <v>36</v>
      </c>
      <c r="AR31" s="81">
        <f t="shared" si="1"/>
        <v>2101</v>
      </c>
      <c r="AS31" s="81" t="str">
        <f t="shared" si="8"/>
        <v/>
      </c>
      <c r="AT31" s="81" t="str">
        <f t="shared" si="9"/>
        <v/>
      </c>
      <c r="AU31" s="81">
        <f t="shared" si="2"/>
        <v>0.53125</v>
      </c>
      <c r="AV31" s="81">
        <f t="shared" si="3"/>
        <v>1.5</v>
      </c>
      <c r="AW31" s="81">
        <f t="shared" si="3"/>
        <v>182</v>
      </c>
      <c r="AX31" s="81">
        <f t="shared" si="3"/>
        <v>150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1027</v>
      </c>
      <c r="BC31" s="81">
        <f t="shared" si="5"/>
        <v>150</v>
      </c>
      <c r="BD31" s="81">
        <f t="shared" si="10"/>
        <v>1E-3</v>
      </c>
      <c r="BE31" s="81">
        <f t="shared" si="11"/>
        <v>45.1</v>
      </c>
      <c r="BF31" s="84" t="str">
        <f t="shared" si="12"/>
        <v>Ticket No: 6910736 180.34 bbls sold</v>
      </c>
    </row>
    <row r="32" spans="2:58" x14ac:dyDescent="0.25">
      <c r="B32" s="47">
        <f t="shared" ca="1" si="14"/>
        <v>43566.041666666621</v>
      </c>
      <c r="C32" s="49"/>
      <c r="D32" s="232">
        <v>1024</v>
      </c>
      <c r="E32" s="51">
        <v>34</v>
      </c>
      <c r="F32" s="232">
        <v>1.5</v>
      </c>
      <c r="G32" s="51">
        <v>232</v>
      </c>
      <c r="H32" s="52">
        <v>153</v>
      </c>
      <c r="I32" s="53"/>
      <c r="J32" s="160"/>
      <c r="K32" s="65"/>
      <c r="L32" s="49"/>
      <c r="M32" s="232"/>
      <c r="N32" s="52"/>
      <c r="O32" s="54">
        <v>2397</v>
      </c>
      <c r="P32" s="232">
        <v>49</v>
      </c>
      <c r="Q32" s="52">
        <v>40</v>
      </c>
      <c r="R32" s="23">
        <f t="shared" ref="R32:S37" si="16">P32+R31</f>
        <v>1058</v>
      </c>
      <c r="S32" s="24">
        <f t="shared" si="16"/>
        <v>783</v>
      </c>
      <c r="T32" s="62"/>
      <c r="U32" s="62"/>
      <c r="V32" s="62"/>
      <c r="W32" s="114">
        <f t="shared" ca="1" si="6"/>
        <v>171930</v>
      </c>
      <c r="X32" s="115">
        <f ca="1">IFERROR(('Main Tab'!$D$10-W32)/'Main Tab'!$D$10,1)</f>
        <v>3.1969280663033194E-2</v>
      </c>
      <c r="Y32" s="110"/>
      <c r="Z32" s="65">
        <v>0.2</v>
      </c>
      <c r="AA32" s="49"/>
      <c r="AB32" s="49"/>
      <c r="AC32" s="232"/>
      <c r="AD32" s="104"/>
      <c r="AE32" s="106"/>
      <c r="AF32" s="108"/>
      <c r="AI32" s="83">
        <f t="shared" ca="1" si="15"/>
        <v>43566.041666666621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49</v>
      </c>
      <c r="AQ32" s="81">
        <f t="shared" si="0"/>
        <v>40</v>
      </c>
      <c r="AR32" s="81">
        <f t="shared" si="1"/>
        <v>2397</v>
      </c>
      <c r="AS32" s="81" t="str">
        <f t="shared" si="8"/>
        <v/>
      </c>
      <c r="AT32" s="81" t="str">
        <f t="shared" si="9"/>
        <v/>
      </c>
      <c r="AU32" s="81">
        <f t="shared" si="2"/>
        <v>0.53125</v>
      </c>
      <c r="AV32" s="81">
        <f t="shared" si="3"/>
        <v>1.5</v>
      </c>
      <c r="AW32" s="81">
        <f t="shared" si="3"/>
        <v>232</v>
      </c>
      <c r="AX32" s="81">
        <f t="shared" si="3"/>
        <v>153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1024</v>
      </c>
      <c r="BC32" s="81">
        <f t="shared" si="5"/>
        <v>153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43566.083333333285</v>
      </c>
      <c r="C33" s="49"/>
      <c r="D33" s="232">
        <v>1024</v>
      </c>
      <c r="E33" s="51">
        <v>34</v>
      </c>
      <c r="F33" s="232">
        <v>1.5</v>
      </c>
      <c r="G33" s="51">
        <v>227</v>
      </c>
      <c r="H33" s="52">
        <v>153</v>
      </c>
      <c r="I33" s="53"/>
      <c r="J33" s="160"/>
      <c r="K33" s="65"/>
      <c r="L33" s="49"/>
      <c r="M33" s="232"/>
      <c r="N33" s="52"/>
      <c r="O33" s="54">
        <v>2377</v>
      </c>
      <c r="P33" s="232">
        <v>48</v>
      </c>
      <c r="Q33" s="52">
        <v>39</v>
      </c>
      <c r="R33" s="23">
        <f t="shared" si="16"/>
        <v>1106</v>
      </c>
      <c r="S33" s="24">
        <f t="shared" si="16"/>
        <v>822</v>
      </c>
      <c r="T33" s="62"/>
      <c r="U33" s="62"/>
      <c r="V33" s="62"/>
      <c r="W33" s="114">
        <f t="shared" ca="1" si="6"/>
        <v>171891</v>
      </c>
      <c r="X33" s="115">
        <f ca="1">IFERROR(('Main Tab'!$D$10-W33)/'Main Tab'!$D$10,1)</f>
        <v>3.2188865366424936E-2</v>
      </c>
      <c r="Y33" s="110"/>
      <c r="Z33" s="65">
        <v>0.2</v>
      </c>
      <c r="AA33" s="49"/>
      <c r="AB33" s="49"/>
      <c r="AC33" s="232"/>
      <c r="AD33" s="104"/>
      <c r="AE33" s="106"/>
      <c r="AF33" s="108"/>
      <c r="AI33" s="83">
        <f t="shared" ca="1" si="15"/>
        <v>43566.083333333285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48</v>
      </c>
      <c r="AQ33" s="81">
        <f t="shared" si="0"/>
        <v>39</v>
      </c>
      <c r="AR33" s="81">
        <f t="shared" si="1"/>
        <v>2377</v>
      </c>
      <c r="AS33" s="81" t="str">
        <f t="shared" si="8"/>
        <v/>
      </c>
      <c r="AT33" s="81" t="str">
        <f t="shared" si="9"/>
        <v/>
      </c>
      <c r="AU33" s="81">
        <f t="shared" si="2"/>
        <v>0.53125</v>
      </c>
      <c r="AV33" s="81">
        <f t="shared" si="3"/>
        <v>1.5</v>
      </c>
      <c r="AW33" s="81">
        <f t="shared" si="3"/>
        <v>227</v>
      </c>
      <c r="AX33" s="81">
        <f t="shared" si="3"/>
        <v>153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1024</v>
      </c>
      <c r="BC33" s="81">
        <f t="shared" si="5"/>
        <v>153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43566.124999999949</v>
      </c>
      <c r="C34" s="49"/>
      <c r="D34" s="232">
        <v>1022</v>
      </c>
      <c r="E34" s="51">
        <v>34</v>
      </c>
      <c r="F34" s="232">
        <v>1.5</v>
      </c>
      <c r="G34" s="51">
        <v>225</v>
      </c>
      <c r="H34" s="52">
        <v>153</v>
      </c>
      <c r="I34" s="53"/>
      <c r="J34" s="160"/>
      <c r="K34" s="65"/>
      <c r="L34" s="49"/>
      <c r="M34" s="232"/>
      <c r="N34" s="52"/>
      <c r="O34" s="54">
        <v>2350</v>
      </c>
      <c r="P34" s="232">
        <v>57</v>
      </c>
      <c r="Q34" s="52">
        <v>39</v>
      </c>
      <c r="R34" s="23">
        <f t="shared" si="16"/>
        <v>1163</v>
      </c>
      <c r="S34" s="24">
        <f t="shared" si="16"/>
        <v>861</v>
      </c>
      <c r="T34" s="62"/>
      <c r="U34" s="62"/>
      <c r="V34" s="62"/>
      <c r="W34" s="114">
        <f t="shared" ca="1" si="6"/>
        <v>171852</v>
      </c>
      <c r="X34" s="115">
        <f ca="1">IFERROR(('Main Tab'!$D$10-W34)/'Main Tab'!$D$10,1)</f>
        <v>3.2408450069816672E-2</v>
      </c>
      <c r="Y34" s="110" t="s">
        <v>193</v>
      </c>
      <c r="Z34" s="65">
        <v>0.2</v>
      </c>
      <c r="AA34" s="49"/>
      <c r="AB34" s="49"/>
      <c r="AC34" s="232"/>
      <c r="AD34" s="104"/>
      <c r="AE34" s="106"/>
      <c r="AF34" s="108"/>
      <c r="AI34" s="83">
        <f t="shared" ca="1" si="15"/>
        <v>43566.124999999949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compressor went down on on the VRT</v>
      </c>
      <c r="AP34" s="81">
        <f t="shared" si="0"/>
        <v>57</v>
      </c>
      <c r="AQ34" s="81">
        <f t="shared" si="0"/>
        <v>39</v>
      </c>
      <c r="AR34" s="81">
        <f t="shared" si="1"/>
        <v>2350</v>
      </c>
      <c r="AS34" s="81" t="str">
        <f t="shared" si="8"/>
        <v/>
      </c>
      <c r="AT34" s="81" t="str">
        <f t="shared" si="9"/>
        <v/>
      </c>
      <c r="AU34" s="81">
        <f t="shared" si="2"/>
        <v>0.53125</v>
      </c>
      <c r="AV34" s="81">
        <f t="shared" si="3"/>
        <v>1.5</v>
      </c>
      <c r="AW34" s="81">
        <f t="shared" si="3"/>
        <v>225</v>
      </c>
      <c r="AX34" s="81">
        <f t="shared" si="3"/>
        <v>153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1022</v>
      </c>
      <c r="BC34" s="81">
        <f t="shared" si="5"/>
        <v>153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43566.166666666613</v>
      </c>
      <c r="C35" s="49"/>
      <c r="D35" s="232">
        <v>1015</v>
      </c>
      <c r="E35" s="51">
        <v>34</v>
      </c>
      <c r="F35" s="232">
        <v>1.5</v>
      </c>
      <c r="G35" s="51">
        <v>221</v>
      </c>
      <c r="H35" s="52">
        <v>152</v>
      </c>
      <c r="I35" s="53"/>
      <c r="J35" s="160"/>
      <c r="K35" s="65"/>
      <c r="L35" s="49"/>
      <c r="M35" s="232"/>
      <c r="N35" s="52"/>
      <c r="O35" s="54">
        <v>2326</v>
      </c>
      <c r="P35" s="232">
        <v>60</v>
      </c>
      <c r="Q35" s="52">
        <v>38</v>
      </c>
      <c r="R35" s="23">
        <f t="shared" si="16"/>
        <v>1223</v>
      </c>
      <c r="S35" s="24">
        <f t="shared" si="16"/>
        <v>899</v>
      </c>
      <c r="T35" s="62"/>
      <c r="U35" s="62"/>
      <c r="V35" s="62"/>
      <c r="W35" s="114">
        <f t="shared" ca="1" si="6"/>
        <v>171814</v>
      </c>
      <c r="X35" s="115">
        <f ca="1">IFERROR(('Main Tab'!$D$10-W35)/'Main Tab'!$D$10,1)</f>
        <v>3.2622404396198366E-2</v>
      </c>
      <c r="Y35" s="110" t="s">
        <v>194</v>
      </c>
      <c r="Z35" s="65">
        <v>0.2</v>
      </c>
      <c r="AA35" s="49"/>
      <c r="AB35" s="49"/>
      <c r="AC35" s="232"/>
      <c r="AD35" s="104"/>
      <c r="AE35" s="106"/>
      <c r="AF35" s="108"/>
      <c r="AI35" s="83">
        <f t="shared" ca="1" si="15"/>
        <v>43566.166666666613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ACCUM=10046</v>
      </c>
      <c r="AP35" s="81">
        <f t="shared" si="0"/>
        <v>60</v>
      </c>
      <c r="AQ35" s="81">
        <f t="shared" si="0"/>
        <v>38</v>
      </c>
      <c r="AR35" s="81">
        <f t="shared" si="1"/>
        <v>2326</v>
      </c>
      <c r="AS35" s="81" t="str">
        <f t="shared" si="8"/>
        <v/>
      </c>
      <c r="AT35" s="81" t="str">
        <f t="shared" si="9"/>
        <v/>
      </c>
      <c r="AU35" s="81">
        <f t="shared" si="2"/>
        <v>0.53125</v>
      </c>
      <c r="AV35" s="81">
        <f t="shared" si="3"/>
        <v>1.5</v>
      </c>
      <c r="AW35" s="81">
        <f t="shared" si="3"/>
        <v>221</v>
      </c>
      <c r="AX35" s="81">
        <f t="shared" si="3"/>
        <v>152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1015</v>
      </c>
      <c r="BC35" s="81">
        <f t="shared" si="5"/>
        <v>152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43566.208333333278</v>
      </c>
      <c r="C36" s="49"/>
      <c r="D36" s="232">
        <v>1013</v>
      </c>
      <c r="E36" s="232">
        <v>34</v>
      </c>
      <c r="F36" s="232">
        <v>1.5</v>
      </c>
      <c r="G36" s="51">
        <v>189</v>
      </c>
      <c r="H36" s="52">
        <v>150</v>
      </c>
      <c r="I36" s="53"/>
      <c r="J36" s="160"/>
      <c r="K36" s="65"/>
      <c r="L36" s="49"/>
      <c r="M36" s="232"/>
      <c r="N36" s="52"/>
      <c r="O36" s="54">
        <v>2193</v>
      </c>
      <c r="P36" s="232">
        <v>59</v>
      </c>
      <c r="Q36" s="52">
        <v>40</v>
      </c>
      <c r="R36" s="23">
        <f t="shared" si="16"/>
        <v>1282</v>
      </c>
      <c r="S36" s="24">
        <f t="shared" si="16"/>
        <v>939</v>
      </c>
      <c r="T36" s="62"/>
      <c r="U36" s="62"/>
      <c r="V36" s="62"/>
      <c r="W36" s="114">
        <f t="shared" ca="1" si="6"/>
        <v>171774</v>
      </c>
      <c r="X36" s="115">
        <f ca="1">IFERROR(('Main Tab'!$D$10-W36)/'Main Tab'!$D$10,1)</f>
        <v>3.284761947660015E-2</v>
      </c>
      <c r="Y36" s="110" t="s">
        <v>195</v>
      </c>
      <c r="Z36" s="65">
        <v>0.2</v>
      </c>
      <c r="AA36" s="49"/>
      <c r="AB36" s="49"/>
      <c r="AC36" s="232"/>
      <c r="AD36" s="104"/>
      <c r="AE36" s="106"/>
      <c r="AF36" s="108"/>
      <c r="AI36" s="83">
        <f t="shared" ca="1" si="15"/>
        <v>43566.208333333278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OT1=8-2   OT2=7-9</v>
      </c>
      <c r="AP36" s="81">
        <f t="shared" si="0"/>
        <v>59</v>
      </c>
      <c r="AQ36" s="81">
        <f t="shared" si="0"/>
        <v>40</v>
      </c>
      <c r="AR36" s="81">
        <f t="shared" si="1"/>
        <v>2193</v>
      </c>
      <c r="AS36" s="81" t="str">
        <f t="shared" si="8"/>
        <v/>
      </c>
      <c r="AT36" s="81" t="str">
        <f t="shared" si="9"/>
        <v/>
      </c>
      <c r="AU36" s="81">
        <f t="shared" si="2"/>
        <v>0.53125</v>
      </c>
      <c r="AV36" s="81">
        <f t="shared" si="3"/>
        <v>1.5</v>
      </c>
      <c r="AW36" s="81">
        <f t="shared" si="3"/>
        <v>189</v>
      </c>
      <c r="AX36" s="81">
        <f t="shared" si="3"/>
        <v>150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1013</v>
      </c>
      <c r="BC36" s="81">
        <f t="shared" si="5"/>
        <v>150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43566.249999999942</v>
      </c>
      <c r="C37" s="55"/>
      <c r="D37" s="236">
        <v>1009</v>
      </c>
      <c r="E37" s="57">
        <v>34</v>
      </c>
      <c r="F37" s="232">
        <v>1.5</v>
      </c>
      <c r="G37" s="57">
        <v>186</v>
      </c>
      <c r="H37" s="58">
        <v>150</v>
      </c>
      <c r="I37" s="59"/>
      <c r="J37" s="161"/>
      <c r="K37" s="66"/>
      <c r="L37" s="55"/>
      <c r="M37" s="236"/>
      <c r="N37" s="58"/>
      <c r="O37" s="60">
        <v>2147</v>
      </c>
      <c r="P37" s="236">
        <v>63</v>
      </c>
      <c r="Q37" s="58">
        <v>43</v>
      </c>
      <c r="R37" s="25">
        <f t="shared" si="16"/>
        <v>1345</v>
      </c>
      <c r="S37" s="26">
        <f t="shared" si="16"/>
        <v>982</v>
      </c>
      <c r="T37" s="63"/>
      <c r="U37" s="63"/>
      <c r="V37" s="63"/>
      <c r="W37" s="116">
        <f t="shared" ca="1" si="6"/>
        <v>171731</v>
      </c>
      <c r="X37" s="117">
        <f ca="1">IFERROR(('Main Tab'!$D$10-W37)/'Main Tab'!$D$10,1)</f>
        <v>3.3089725688032069E-2</v>
      </c>
      <c r="Y37" s="111" t="s">
        <v>196</v>
      </c>
      <c r="Z37" s="65">
        <v>0.2</v>
      </c>
      <c r="AA37" s="55"/>
      <c r="AB37" s="55"/>
      <c r="AC37" s="236"/>
      <c r="AD37" s="105"/>
      <c r="AE37" s="107"/>
      <c r="AF37" s="109"/>
      <c r="AI37" s="85">
        <f t="shared" ca="1" si="15"/>
        <v>43566.249999999942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PUMPED=2574</v>
      </c>
      <c r="AP37" s="86">
        <f t="shared" si="0"/>
        <v>63</v>
      </c>
      <c r="AQ37" s="86">
        <f t="shared" si="0"/>
        <v>43</v>
      </c>
      <c r="AR37" s="86">
        <f t="shared" si="1"/>
        <v>2147</v>
      </c>
      <c r="AS37" s="86" t="str">
        <f t="shared" si="8"/>
        <v/>
      </c>
      <c r="AT37" s="86" t="str">
        <f t="shared" si="9"/>
        <v/>
      </c>
      <c r="AU37" s="86">
        <f t="shared" si="2"/>
        <v>0.53125</v>
      </c>
      <c r="AV37" s="86">
        <f t="shared" si="3"/>
        <v>1.5</v>
      </c>
      <c r="AW37" s="86">
        <f t="shared" si="3"/>
        <v>186</v>
      </c>
      <c r="AX37" s="86">
        <f t="shared" si="3"/>
        <v>150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1009</v>
      </c>
      <c r="BC37" s="86">
        <f t="shared" si="5"/>
        <v>150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33" t="s">
        <v>7</v>
      </c>
      <c r="D40" s="233" t="s">
        <v>117</v>
      </c>
      <c r="E40" s="233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35"/>
      <c r="E41" s="235"/>
      <c r="F41" s="622"/>
      <c r="G41" s="622"/>
      <c r="H41" s="623"/>
    </row>
    <row r="42" spans="2:58" x14ac:dyDescent="0.25">
      <c r="B42" s="54"/>
      <c r="C42" s="147"/>
      <c r="D42" s="232"/>
      <c r="E42" s="232"/>
      <c r="F42" s="612"/>
      <c r="G42" s="612"/>
      <c r="H42" s="613"/>
    </row>
    <row r="43" spans="2:58" x14ac:dyDescent="0.25">
      <c r="B43" s="54"/>
      <c r="C43" s="147"/>
      <c r="D43" s="232"/>
      <c r="E43" s="232"/>
      <c r="F43" s="612"/>
      <c r="G43" s="612"/>
      <c r="H43" s="613"/>
    </row>
    <row r="44" spans="2:58" x14ac:dyDescent="0.25">
      <c r="B44" s="54"/>
      <c r="C44" s="147"/>
      <c r="D44" s="232"/>
      <c r="E44" s="232"/>
      <c r="F44" s="612"/>
      <c r="G44" s="612"/>
      <c r="H44" s="613"/>
    </row>
    <row r="45" spans="2:58" x14ac:dyDescent="0.25">
      <c r="B45" s="54"/>
      <c r="C45" s="147"/>
      <c r="D45" s="232"/>
      <c r="E45" s="232"/>
      <c r="F45" s="612"/>
      <c r="G45" s="612"/>
      <c r="H45" s="613"/>
    </row>
    <row r="46" spans="2:58" x14ac:dyDescent="0.25">
      <c r="B46" s="54"/>
      <c r="C46" s="147"/>
      <c r="D46" s="232"/>
      <c r="E46" s="232"/>
      <c r="F46" s="612"/>
      <c r="G46" s="612"/>
      <c r="H46" s="613"/>
    </row>
    <row r="47" spans="2:58" x14ac:dyDescent="0.25">
      <c r="B47" s="54"/>
      <c r="C47" s="147"/>
      <c r="D47" s="232"/>
      <c r="E47" s="232"/>
      <c r="F47" s="612"/>
      <c r="G47" s="612"/>
      <c r="H47" s="613"/>
    </row>
    <row r="48" spans="2:58" x14ac:dyDescent="0.25">
      <c r="B48" s="54"/>
      <c r="C48" s="147"/>
      <c r="D48" s="232"/>
      <c r="E48" s="232"/>
      <c r="F48" s="612"/>
      <c r="G48" s="612"/>
      <c r="H48" s="613"/>
    </row>
    <row r="49" spans="2:8" x14ac:dyDescent="0.25">
      <c r="B49" s="54"/>
      <c r="C49" s="147"/>
      <c r="D49" s="232"/>
      <c r="E49" s="232"/>
      <c r="F49" s="612"/>
      <c r="G49" s="612"/>
      <c r="H49" s="613"/>
    </row>
    <row r="50" spans="2:8" x14ac:dyDescent="0.25">
      <c r="B50" s="54"/>
      <c r="C50" s="147"/>
      <c r="D50" s="232"/>
      <c r="E50" s="232"/>
      <c r="F50" s="612"/>
      <c r="G50" s="612"/>
      <c r="H50" s="613"/>
    </row>
    <row r="51" spans="2:8" x14ac:dyDescent="0.25">
      <c r="B51" s="54"/>
      <c r="C51" s="147"/>
      <c r="D51" s="232"/>
      <c r="E51" s="232"/>
      <c r="F51" s="612"/>
      <c r="G51" s="612"/>
      <c r="H51" s="613"/>
    </row>
    <row r="52" spans="2:8" x14ac:dyDescent="0.25">
      <c r="B52" s="54"/>
      <c r="C52" s="147"/>
      <c r="D52" s="232"/>
      <c r="E52" s="232"/>
      <c r="F52" s="612"/>
      <c r="G52" s="612"/>
      <c r="H52" s="613"/>
    </row>
    <row r="53" spans="2:8" x14ac:dyDescent="0.25">
      <c r="B53" s="54"/>
      <c r="C53" s="147"/>
      <c r="D53" s="232"/>
      <c r="E53" s="232"/>
      <c r="F53" s="612"/>
      <c r="G53" s="612"/>
      <c r="H53" s="613"/>
    </row>
    <row r="54" spans="2:8" x14ac:dyDescent="0.25">
      <c r="B54" s="54"/>
      <c r="C54" s="147"/>
      <c r="D54" s="232"/>
      <c r="E54" s="232"/>
      <c r="F54" s="612"/>
      <c r="G54" s="612"/>
      <c r="H54" s="613"/>
    </row>
    <row r="55" spans="2:8" x14ac:dyDescent="0.25">
      <c r="B55" s="54"/>
      <c r="C55" s="147"/>
      <c r="D55" s="232"/>
      <c r="E55" s="232"/>
      <c r="F55" s="612"/>
      <c r="G55" s="612"/>
      <c r="H55" s="613"/>
    </row>
    <row r="56" spans="2:8" x14ac:dyDescent="0.25">
      <c r="B56" s="54"/>
      <c r="C56" s="147"/>
      <c r="D56" s="232"/>
      <c r="E56" s="232"/>
      <c r="F56" s="612"/>
      <c r="G56" s="612"/>
      <c r="H56" s="613"/>
    </row>
    <row r="57" spans="2:8" x14ac:dyDescent="0.25">
      <c r="B57" s="54"/>
      <c r="C57" s="147"/>
      <c r="D57" s="232"/>
      <c r="E57" s="232"/>
      <c r="F57" s="612"/>
      <c r="G57" s="612"/>
      <c r="H57" s="613"/>
    </row>
    <row r="58" spans="2:8" x14ac:dyDescent="0.25">
      <c r="B58" s="54"/>
      <c r="C58" s="147"/>
      <c r="D58" s="232"/>
      <c r="E58" s="232"/>
      <c r="F58" s="612"/>
      <c r="G58" s="612"/>
      <c r="H58" s="613"/>
    </row>
    <row r="59" spans="2:8" x14ac:dyDescent="0.25">
      <c r="B59" s="54"/>
      <c r="C59" s="147"/>
      <c r="D59" s="232"/>
      <c r="E59" s="232"/>
      <c r="F59" s="612"/>
      <c r="G59" s="612"/>
      <c r="H59" s="613"/>
    </row>
    <row r="60" spans="2:8" x14ac:dyDescent="0.25">
      <c r="B60" s="54"/>
      <c r="C60" s="147"/>
      <c r="D60" s="232"/>
      <c r="E60" s="232"/>
      <c r="F60" s="612"/>
      <c r="G60" s="612"/>
      <c r="H60" s="613"/>
    </row>
    <row r="61" spans="2:8" x14ac:dyDescent="0.25">
      <c r="B61" s="54"/>
      <c r="C61" s="147"/>
      <c r="D61" s="232"/>
      <c r="E61" s="232"/>
      <c r="F61" s="612"/>
      <c r="G61" s="612"/>
      <c r="H61" s="613"/>
    </row>
    <row r="62" spans="2:8" x14ac:dyDescent="0.25">
      <c r="B62" s="54"/>
      <c r="C62" s="147"/>
      <c r="D62" s="232"/>
      <c r="E62" s="232"/>
      <c r="F62" s="612"/>
      <c r="G62" s="612"/>
      <c r="H62" s="613"/>
    </row>
    <row r="63" spans="2:8" x14ac:dyDescent="0.25">
      <c r="B63" s="54"/>
      <c r="C63" s="147"/>
      <c r="D63" s="232"/>
      <c r="E63" s="232"/>
      <c r="F63" s="612"/>
      <c r="G63" s="612"/>
      <c r="H63" s="613"/>
    </row>
    <row r="64" spans="2:8" x14ac:dyDescent="0.25">
      <c r="B64" s="54"/>
      <c r="C64" s="147"/>
      <c r="D64" s="232"/>
      <c r="E64" s="232"/>
      <c r="F64" s="612"/>
      <c r="G64" s="612"/>
      <c r="H64" s="613"/>
    </row>
    <row r="65" spans="2:8" x14ac:dyDescent="0.25">
      <c r="B65" s="54"/>
      <c r="C65" s="147"/>
      <c r="D65" s="232"/>
      <c r="E65" s="232"/>
      <c r="F65" s="612"/>
      <c r="G65" s="612"/>
      <c r="H65" s="613"/>
    </row>
    <row r="66" spans="2:8" x14ac:dyDescent="0.25">
      <c r="B66" s="54"/>
      <c r="C66" s="147"/>
      <c r="D66" s="232"/>
      <c r="E66" s="232"/>
      <c r="F66" s="612"/>
      <c r="G66" s="612"/>
      <c r="H66" s="613"/>
    </row>
    <row r="67" spans="2:8" x14ac:dyDescent="0.25">
      <c r="B67" s="54"/>
      <c r="C67" s="147"/>
      <c r="D67" s="232"/>
      <c r="E67" s="232"/>
      <c r="F67" s="612"/>
      <c r="G67" s="612"/>
      <c r="H67" s="613"/>
    </row>
    <row r="68" spans="2:8" x14ac:dyDescent="0.25">
      <c r="B68" s="54"/>
      <c r="C68" s="147"/>
      <c r="D68" s="232"/>
      <c r="E68" s="232"/>
      <c r="F68" s="612"/>
      <c r="G68" s="612"/>
      <c r="H68" s="613"/>
    </row>
    <row r="69" spans="2:8" x14ac:dyDescent="0.25">
      <c r="B69" s="54"/>
      <c r="C69" s="147"/>
      <c r="D69" s="232"/>
      <c r="E69" s="232"/>
      <c r="F69" s="612"/>
      <c r="G69" s="612"/>
      <c r="H69" s="613"/>
    </row>
    <row r="70" spans="2:8" x14ac:dyDescent="0.25">
      <c r="B70" s="54"/>
      <c r="C70" s="147"/>
      <c r="D70" s="232"/>
      <c r="E70" s="232"/>
      <c r="F70" s="612"/>
      <c r="G70" s="612"/>
      <c r="H70" s="613"/>
    </row>
    <row r="71" spans="2:8" x14ac:dyDescent="0.25">
      <c r="B71" s="54"/>
      <c r="C71" s="147"/>
      <c r="D71" s="232"/>
      <c r="E71" s="232"/>
      <c r="F71" s="612"/>
      <c r="G71" s="612"/>
      <c r="H71" s="613"/>
    </row>
    <row r="72" spans="2:8" x14ac:dyDescent="0.25">
      <c r="B72" s="54"/>
      <c r="C72" s="147"/>
      <c r="D72" s="232"/>
      <c r="E72" s="232"/>
      <c r="F72" s="612"/>
      <c r="G72" s="612"/>
      <c r="H72" s="613"/>
    </row>
    <row r="73" spans="2:8" x14ac:dyDescent="0.25">
      <c r="B73" s="54"/>
      <c r="C73" s="147"/>
      <c r="D73" s="232"/>
      <c r="E73" s="232"/>
      <c r="F73" s="612"/>
      <c r="G73" s="612"/>
      <c r="H73" s="613"/>
    </row>
    <row r="74" spans="2:8" x14ac:dyDescent="0.25">
      <c r="B74" s="54"/>
      <c r="C74" s="147"/>
      <c r="D74" s="232"/>
      <c r="E74" s="232"/>
      <c r="F74" s="612"/>
      <c r="G74" s="612"/>
      <c r="H74" s="613"/>
    </row>
    <row r="75" spans="2:8" x14ac:dyDescent="0.25">
      <c r="B75" s="54"/>
      <c r="C75" s="147"/>
      <c r="D75" s="232"/>
      <c r="E75" s="232"/>
      <c r="F75" s="612"/>
      <c r="G75" s="612"/>
      <c r="H75" s="613"/>
    </row>
    <row r="76" spans="2:8" x14ac:dyDescent="0.25">
      <c r="B76" s="54"/>
      <c r="C76" s="147"/>
      <c r="D76" s="232"/>
      <c r="E76" s="232"/>
      <c r="F76" s="612"/>
      <c r="G76" s="612"/>
      <c r="H76" s="613"/>
    </row>
    <row r="77" spans="2:8" x14ac:dyDescent="0.25">
      <c r="B77" s="54"/>
      <c r="C77" s="147"/>
      <c r="D77" s="232"/>
      <c r="E77" s="232"/>
      <c r="F77" s="612"/>
      <c r="G77" s="612"/>
      <c r="H77" s="613"/>
    </row>
    <row r="78" spans="2:8" x14ac:dyDescent="0.25">
      <c r="B78" s="54"/>
      <c r="C78" s="147"/>
      <c r="D78" s="232"/>
      <c r="E78" s="232"/>
      <c r="F78" s="612"/>
      <c r="G78" s="612"/>
      <c r="H78" s="613"/>
    </row>
    <row r="79" spans="2:8" x14ac:dyDescent="0.25">
      <c r="B79" s="54"/>
      <c r="C79" s="147"/>
      <c r="D79" s="232"/>
      <c r="E79" s="232"/>
      <c r="F79" s="612"/>
      <c r="G79" s="612"/>
      <c r="H79" s="613"/>
    </row>
    <row r="80" spans="2:8" x14ac:dyDescent="0.25">
      <c r="B80" s="54"/>
      <c r="C80" s="147"/>
      <c r="D80" s="232"/>
      <c r="E80" s="232"/>
      <c r="F80" s="612"/>
      <c r="G80" s="612"/>
      <c r="H80" s="613"/>
    </row>
    <row r="81" spans="2:8" x14ac:dyDescent="0.25">
      <c r="B81" s="54"/>
      <c r="C81" s="147"/>
      <c r="D81" s="232"/>
      <c r="E81" s="232"/>
      <c r="F81" s="612"/>
      <c r="G81" s="612"/>
      <c r="H81" s="613"/>
    </row>
    <row r="82" spans="2:8" x14ac:dyDescent="0.25">
      <c r="B82" s="54"/>
      <c r="C82" s="147"/>
      <c r="D82" s="232"/>
      <c r="E82" s="232"/>
      <c r="F82" s="612"/>
      <c r="G82" s="612"/>
      <c r="H82" s="613"/>
    </row>
    <row r="83" spans="2:8" x14ac:dyDescent="0.25">
      <c r="B83" s="54"/>
      <c r="C83" s="147"/>
      <c r="D83" s="232"/>
      <c r="E83" s="232"/>
      <c r="F83" s="612"/>
      <c r="G83" s="612"/>
      <c r="H83" s="613"/>
    </row>
    <row r="84" spans="2:8" x14ac:dyDescent="0.25">
      <c r="B84" s="54"/>
      <c r="C84" s="147"/>
      <c r="D84" s="232"/>
      <c r="E84" s="232"/>
      <c r="F84" s="612"/>
      <c r="G84" s="612"/>
      <c r="H84" s="613"/>
    </row>
    <row r="85" spans="2:8" x14ac:dyDescent="0.25">
      <c r="B85" s="54"/>
      <c r="C85" s="147"/>
      <c r="D85" s="232"/>
      <c r="E85" s="232"/>
      <c r="F85" s="612"/>
      <c r="G85" s="612"/>
      <c r="H85" s="613"/>
    </row>
    <row r="86" spans="2:8" x14ac:dyDescent="0.25">
      <c r="B86" s="54"/>
      <c r="C86" s="147"/>
      <c r="D86" s="232"/>
      <c r="E86" s="232"/>
      <c r="F86" s="612"/>
      <c r="G86" s="612"/>
      <c r="H86" s="613"/>
    </row>
    <row r="87" spans="2:8" x14ac:dyDescent="0.25">
      <c r="B87" s="54"/>
      <c r="C87" s="147"/>
      <c r="D87" s="232"/>
      <c r="E87" s="232"/>
      <c r="F87" s="612"/>
      <c r="G87" s="612"/>
      <c r="H87" s="613"/>
    </row>
    <row r="88" spans="2:8" x14ac:dyDescent="0.25">
      <c r="B88" s="54"/>
      <c r="C88" s="147"/>
      <c r="D88" s="232"/>
      <c r="E88" s="232"/>
      <c r="F88" s="612"/>
      <c r="G88" s="612"/>
      <c r="H88" s="613"/>
    </row>
    <row r="89" spans="2:8" x14ac:dyDescent="0.25">
      <c r="B89" s="54"/>
      <c r="C89" s="147"/>
      <c r="D89" s="232"/>
      <c r="E89" s="232"/>
      <c r="F89" s="612"/>
      <c r="G89" s="612"/>
      <c r="H89" s="613"/>
    </row>
    <row r="90" spans="2:8" x14ac:dyDescent="0.25">
      <c r="B90" s="54"/>
      <c r="C90" s="147"/>
      <c r="D90" s="232"/>
      <c r="E90" s="232"/>
      <c r="F90" s="612"/>
      <c r="G90" s="612"/>
      <c r="H90" s="613"/>
    </row>
    <row r="91" spans="2:8" x14ac:dyDescent="0.25">
      <c r="B91" s="54"/>
      <c r="C91" s="147"/>
      <c r="D91" s="232"/>
      <c r="E91" s="232"/>
      <c r="F91" s="612"/>
      <c r="G91" s="612"/>
      <c r="H91" s="613"/>
    </row>
    <row r="92" spans="2:8" x14ac:dyDescent="0.25">
      <c r="B92" s="54"/>
      <c r="C92" s="147"/>
      <c r="D92" s="232"/>
      <c r="E92" s="232"/>
      <c r="F92" s="612"/>
      <c r="G92" s="612"/>
      <c r="H92" s="613"/>
    </row>
    <row r="93" spans="2:8" x14ac:dyDescent="0.25">
      <c r="B93" s="54"/>
      <c r="C93" s="147"/>
      <c r="D93" s="232"/>
      <c r="E93" s="232"/>
      <c r="F93" s="612"/>
      <c r="G93" s="612"/>
      <c r="H93" s="613"/>
    </row>
    <row r="94" spans="2:8" x14ac:dyDescent="0.25">
      <c r="B94" s="54"/>
      <c r="C94" s="147"/>
      <c r="D94" s="232"/>
      <c r="E94" s="232"/>
      <c r="F94" s="612"/>
      <c r="G94" s="612"/>
      <c r="H94" s="613"/>
    </row>
    <row r="95" spans="2:8" x14ac:dyDescent="0.25">
      <c r="B95" s="54"/>
      <c r="C95" s="147"/>
      <c r="D95" s="232"/>
      <c r="E95" s="232"/>
      <c r="F95" s="612"/>
      <c r="G95" s="612"/>
      <c r="H95" s="613"/>
    </row>
    <row r="96" spans="2:8" x14ac:dyDescent="0.25">
      <c r="B96" s="54"/>
      <c r="C96" s="147"/>
      <c r="D96" s="232"/>
      <c r="E96" s="232"/>
      <c r="F96" s="612"/>
      <c r="G96" s="612"/>
      <c r="H96" s="613"/>
    </row>
    <row r="97" spans="2:8" x14ac:dyDescent="0.25">
      <c r="B97" s="54"/>
      <c r="C97" s="147"/>
      <c r="D97" s="232"/>
      <c r="E97" s="232"/>
      <c r="F97" s="612"/>
      <c r="G97" s="612"/>
      <c r="H97" s="613"/>
    </row>
    <row r="98" spans="2:8" x14ac:dyDescent="0.25">
      <c r="B98" s="54"/>
      <c r="C98" s="147"/>
      <c r="D98" s="232"/>
      <c r="E98" s="232"/>
      <c r="F98" s="612"/>
      <c r="G98" s="612"/>
      <c r="H98" s="613"/>
    </row>
    <row r="99" spans="2:8" x14ac:dyDescent="0.25">
      <c r="B99" s="54"/>
      <c r="C99" s="147"/>
      <c r="D99" s="232"/>
      <c r="E99" s="232"/>
      <c r="F99" s="612"/>
      <c r="G99" s="612"/>
      <c r="H99" s="613"/>
    </row>
    <row r="100" spans="2:8" ht="15.75" thickBot="1" x14ac:dyDescent="0.3">
      <c r="B100" s="60"/>
      <c r="C100" s="148"/>
      <c r="D100" s="236"/>
      <c r="E100" s="236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2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0</xdr:row>
                    <xdr:rowOff>180975</xdr:rowOff>
                  </from>
                  <to>
                    <xdr:col>31</xdr:col>
                    <xdr:colOff>523875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9525</xdr:rowOff>
                  </from>
                  <to>
                    <xdr:col>28</xdr:col>
                    <xdr:colOff>419100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8">
    <tabColor theme="1"/>
    <pageSetUpPr fitToPage="1"/>
  </sheetPr>
  <dimension ref="B1:BF101"/>
  <sheetViews>
    <sheetView showGridLines="0" topLeftCell="T18" zoomScaleNormal="100" zoomScaleSheetLayoutView="50" workbookViewId="0">
      <selection activeCell="P21" sqref="P2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567" t="str">
        <f ca="1">"Oil Sales for "&amp;TEXT(L5,"MM-DD-YY")</f>
        <v>Oil Sales for 04-09-19</v>
      </c>
      <c r="O5" s="568"/>
      <c r="P5" s="96">
        <f>SUM(AC14:AC37)</f>
        <v>1315.7099999999998</v>
      </c>
      <c r="Q5" s="10"/>
      <c r="R5" s="610" t="str">
        <f ca="1">"Flare Total For "&amp;TEXT(L5,"MM-DD-YY")</f>
        <v>Flare Total For 04-09-19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1306</v>
      </c>
      <c r="M6" s="10"/>
      <c r="N6" s="571" t="str">
        <f ca="1">"Gas Sales for "&amp;TEXT(L5,"MM-DD-YY")</f>
        <v>Gas Sales for 04-09-19</v>
      </c>
      <c r="O6" s="572"/>
      <c r="P6" s="132">
        <v>2067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1060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5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27" t="s">
        <v>3</v>
      </c>
      <c r="F11" s="227" t="s">
        <v>31</v>
      </c>
      <c r="G11" s="227" t="s">
        <v>32</v>
      </c>
      <c r="H11" s="22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27" t="s">
        <v>40</v>
      </c>
      <c r="N11" s="228" t="s">
        <v>42</v>
      </c>
      <c r="O11" s="38" t="s">
        <v>2</v>
      </c>
      <c r="P11" s="227" t="s">
        <v>6</v>
      </c>
      <c r="Q11" s="22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27" t="s">
        <v>6</v>
      </c>
      <c r="AD11" s="227" t="s">
        <v>102</v>
      </c>
      <c r="AE11" s="227" t="s">
        <v>50</v>
      </c>
      <c r="AF11" s="22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26">
        <v>1178</v>
      </c>
      <c r="E14" s="51">
        <v>32</v>
      </c>
      <c r="F14" s="226">
        <v>1.5</v>
      </c>
      <c r="G14" s="51">
        <v>194</v>
      </c>
      <c r="H14" s="52">
        <v>142</v>
      </c>
      <c r="I14" s="53"/>
      <c r="J14" s="160"/>
      <c r="K14" s="65"/>
      <c r="L14" s="49"/>
      <c r="M14" s="226"/>
      <c r="N14" s="52"/>
      <c r="O14" s="54">
        <v>2085</v>
      </c>
      <c r="P14" s="226">
        <v>51</v>
      </c>
      <c r="Q14" s="52">
        <v>45</v>
      </c>
      <c r="R14" s="21">
        <f>P14</f>
        <v>51</v>
      </c>
      <c r="S14" s="22">
        <f>Q14</f>
        <v>45</v>
      </c>
      <c r="T14" s="61"/>
      <c r="U14" s="61"/>
      <c r="V14" s="61"/>
      <c r="W14" s="112">
        <f ca="1">INDEX('Daily Totals'!$1:$1048576,MATCH(L5,'Daily Totals'!B:B)-1,17)</f>
        <v>173733</v>
      </c>
      <c r="X14" s="113">
        <f ca="1">IFERROR(('Main Tab'!$D$10-W14)/'Main Tab'!$D$10,1)</f>
        <v>2.1817710913922796E-2</v>
      </c>
      <c r="Y14" s="186"/>
      <c r="Z14" s="64">
        <v>0.2</v>
      </c>
      <c r="AA14" s="49">
        <v>6898460</v>
      </c>
      <c r="AB14" s="49" t="s">
        <v>156</v>
      </c>
      <c r="AC14" s="226">
        <v>182.5</v>
      </c>
      <c r="AD14" s="104" t="s">
        <v>169</v>
      </c>
      <c r="AE14" s="106">
        <v>45.5</v>
      </c>
      <c r="AF14" s="108">
        <v>1E-3</v>
      </c>
      <c r="AI14" s="83">
        <f ca="1">$L$5+B14</f>
        <v>43564.291666666664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51</v>
      </c>
      <c r="AQ14" s="81">
        <f t="shared" si="0"/>
        <v>45</v>
      </c>
      <c r="AR14" s="81">
        <f t="shared" ref="AR14:AR37" si="1">IF(O14="","",O14)</f>
        <v>2085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0.5</v>
      </c>
      <c r="AV14" s="81">
        <f t="shared" ref="AV14:AZ37" si="3">IF(F14="","",F14)</f>
        <v>1.5</v>
      </c>
      <c r="AW14" s="81">
        <f t="shared" si="3"/>
        <v>194</v>
      </c>
      <c r="AX14" s="81">
        <f t="shared" si="3"/>
        <v>142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1178</v>
      </c>
      <c r="BC14" s="81">
        <f t="shared" ref="BC14:BC37" si="5">IF(H14="","",H14)</f>
        <v>142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6898460 182.5 bbls sold</v>
      </c>
    </row>
    <row r="15" spans="2:58" x14ac:dyDescent="0.25">
      <c r="B15" s="47">
        <f ca="1">+B14+$L$5+TIME(1,0,0)</f>
        <v>43564.333333333328</v>
      </c>
      <c r="C15" s="49"/>
      <c r="D15" s="226">
        <v>1171</v>
      </c>
      <c r="E15" s="51">
        <v>32</v>
      </c>
      <c r="F15" s="226">
        <v>1.5</v>
      </c>
      <c r="G15" s="51">
        <v>190</v>
      </c>
      <c r="H15" s="52">
        <v>142</v>
      </c>
      <c r="I15" s="53"/>
      <c r="J15" s="160"/>
      <c r="K15" s="65"/>
      <c r="L15" s="49"/>
      <c r="M15" s="226"/>
      <c r="N15" s="52"/>
      <c r="O15" s="54">
        <v>2078</v>
      </c>
      <c r="P15" s="226">
        <v>48</v>
      </c>
      <c r="Q15" s="52">
        <v>41</v>
      </c>
      <c r="R15" s="23">
        <f>P15+R14</f>
        <v>99</v>
      </c>
      <c r="S15" s="24">
        <f>Q15+S14</f>
        <v>86</v>
      </c>
      <c r="T15" s="62"/>
      <c r="U15" s="62"/>
      <c r="V15" s="62"/>
      <c r="W15" s="114">
        <f t="shared" ref="W15:W37" ca="1" si="6">W14-Q15</f>
        <v>173692</v>
      </c>
      <c r="X15" s="115">
        <f ca="1">IFERROR(('Main Tab'!$D$10-W15)/'Main Tab'!$D$10,1)</f>
        <v>2.2048556371334623E-2</v>
      </c>
      <c r="Y15" s="110"/>
      <c r="Z15" s="65">
        <v>0.2</v>
      </c>
      <c r="AA15" s="49">
        <v>6893928</v>
      </c>
      <c r="AB15" s="49" t="s">
        <v>156</v>
      </c>
      <c r="AC15" s="226">
        <v>183.19</v>
      </c>
      <c r="AD15" s="104" t="s">
        <v>169</v>
      </c>
      <c r="AE15" s="106">
        <v>46.6</v>
      </c>
      <c r="AF15" s="108">
        <v>1E-3</v>
      </c>
      <c r="AI15" s="83">
        <f ca="1">B15</f>
        <v>43564.333333333328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48</v>
      </c>
      <c r="AQ15" s="81">
        <f t="shared" si="0"/>
        <v>41</v>
      </c>
      <c r="AR15" s="81">
        <f t="shared" si="1"/>
        <v>2078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</v>
      </c>
      <c r="AV15" s="81">
        <f t="shared" si="3"/>
        <v>1.5</v>
      </c>
      <c r="AW15" s="81">
        <f t="shared" si="3"/>
        <v>190</v>
      </c>
      <c r="AX15" s="81">
        <f t="shared" si="3"/>
        <v>142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1171</v>
      </c>
      <c r="BC15" s="81">
        <f t="shared" si="5"/>
        <v>142</v>
      </c>
      <c r="BD15" s="81">
        <f t="shared" ref="BD15:BD37" si="10">IF(AF15="","",AF15)</f>
        <v>1E-3</v>
      </c>
      <c r="BE15" s="81">
        <f t="shared" ref="BE15:BE37" si="11">IF(AE15="","",AE15)</f>
        <v>46.6</v>
      </c>
      <c r="BF15" s="84" t="str">
        <f t="shared" ref="BF15:BF37" si="12">IF(AA15&amp;AC15="","","Ticket No: "&amp;AA15&amp;" " &amp;AC15 &amp; " bbls sold")</f>
        <v>Ticket No: 6893928 183.19 bbls sold</v>
      </c>
    </row>
    <row r="16" spans="2:58" x14ac:dyDescent="0.25">
      <c r="B16" s="47">
        <f ca="1">+B15+TIME(1,0,0)</f>
        <v>43564.374999999993</v>
      </c>
      <c r="C16" s="49"/>
      <c r="D16" s="226">
        <v>1171</v>
      </c>
      <c r="E16" s="51">
        <v>32</v>
      </c>
      <c r="F16" s="226">
        <v>1.5</v>
      </c>
      <c r="G16" s="51">
        <v>186</v>
      </c>
      <c r="H16" s="52">
        <v>142</v>
      </c>
      <c r="I16" s="53"/>
      <c r="J16" s="160"/>
      <c r="K16" s="65"/>
      <c r="L16" s="49"/>
      <c r="M16" s="226"/>
      <c r="N16" s="52"/>
      <c r="O16" s="54">
        <v>2052</v>
      </c>
      <c r="P16" s="226">
        <v>51</v>
      </c>
      <c r="Q16" s="52">
        <v>42</v>
      </c>
      <c r="R16" s="23">
        <f t="shared" ref="R16:S31" si="13">P16+R15</f>
        <v>150</v>
      </c>
      <c r="S16" s="24">
        <f t="shared" si="13"/>
        <v>128</v>
      </c>
      <c r="T16" s="62"/>
      <c r="U16" s="62"/>
      <c r="V16" s="62"/>
      <c r="W16" s="114">
        <f t="shared" ca="1" si="6"/>
        <v>173650</v>
      </c>
      <c r="X16" s="115">
        <f ca="1">IFERROR(('Main Tab'!$D$10-W16)/'Main Tab'!$D$10,1)</f>
        <v>2.2285032205756498E-2</v>
      </c>
      <c r="Y16" s="110"/>
      <c r="Z16" s="65">
        <v>0.2</v>
      </c>
      <c r="AA16" s="49">
        <v>7678802</v>
      </c>
      <c r="AB16" s="49" t="s">
        <v>170</v>
      </c>
      <c r="AC16" s="226">
        <v>184.95</v>
      </c>
      <c r="AD16" s="104" t="s">
        <v>171</v>
      </c>
      <c r="AE16" s="106">
        <v>47</v>
      </c>
      <c r="AF16" s="108">
        <v>1E-3</v>
      </c>
      <c r="AI16" s="83">
        <f ca="1">B16</f>
        <v>43564.374999999993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51</v>
      </c>
      <c r="AQ16" s="81">
        <f t="shared" si="0"/>
        <v>42</v>
      </c>
      <c r="AR16" s="81">
        <f t="shared" si="1"/>
        <v>2052</v>
      </c>
      <c r="AS16" s="81" t="str">
        <f t="shared" si="8"/>
        <v/>
      </c>
      <c r="AT16" s="81" t="str">
        <f t="shared" si="9"/>
        <v/>
      </c>
      <c r="AU16" s="81">
        <f t="shared" si="2"/>
        <v>0.5</v>
      </c>
      <c r="AV16" s="81">
        <f t="shared" si="3"/>
        <v>1.5</v>
      </c>
      <c r="AW16" s="81">
        <f t="shared" si="3"/>
        <v>186</v>
      </c>
      <c r="AX16" s="81">
        <f t="shared" si="3"/>
        <v>142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1171</v>
      </c>
      <c r="BC16" s="81">
        <f t="shared" si="5"/>
        <v>142</v>
      </c>
      <c r="BD16" s="81">
        <f t="shared" si="10"/>
        <v>1E-3</v>
      </c>
      <c r="BE16" s="81">
        <f t="shared" si="11"/>
        <v>47</v>
      </c>
      <c r="BF16" s="84" t="str">
        <f t="shared" si="12"/>
        <v>Ticket No: 7678802 184.95 bbls sold</v>
      </c>
    </row>
    <row r="17" spans="2:58" x14ac:dyDescent="0.25">
      <c r="B17" s="47">
        <f t="shared" ref="B17:B37" ca="1" si="14">+B16+TIME(1,0,0)</f>
        <v>43564.416666666657</v>
      </c>
      <c r="C17" s="49"/>
      <c r="D17" s="226">
        <v>1167</v>
      </c>
      <c r="E17" s="51">
        <v>32</v>
      </c>
      <c r="F17" s="226">
        <v>1.5</v>
      </c>
      <c r="G17" s="51">
        <v>186</v>
      </c>
      <c r="H17" s="52">
        <v>144</v>
      </c>
      <c r="I17" s="53"/>
      <c r="J17" s="160"/>
      <c r="K17" s="65"/>
      <c r="L17" s="49"/>
      <c r="M17" s="226"/>
      <c r="N17" s="52"/>
      <c r="O17" s="54">
        <v>2073</v>
      </c>
      <c r="P17" s="226">
        <v>49</v>
      </c>
      <c r="Q17" s="52">
        <v>46</v>
      </c>
      <c r="R17" s="23">
        <f t="shared" si="13"/>
        <v>199</v>
      </c>
      <c r="S17" s="24">
        <f t="shared" si="13"/>
        <v>174</v>
      </c>
      <c r="T17" s="62"/>
      <c r="U17" s="172"/>
      <c r="V17" s="62"/>
      <c r="W17" s="114">
        <f t="shared" ca="1" si="6"/>
        <v>173604</v>
      </c>
      <c r="X17" s="115">
        <f ca="1">IFERROR(('Main Tab'!$D$10-W17)/'Main Tab'!$D$10,1)</f>
        <v>2.2544029548218547E-2</v>
      </c>
      <c r="Y17" s="110"/>
      <c r="Z17" s="65">
        <v>0.2</v>
      </c>
      <c r="AA17" s="49"/>
      <c r="AB17" s="49"/>
      <c r="AC17" s="226"/>
      <c r="AD17" s="104"/>
      <c r="AE17" s="106"/>
      <c r="AF17" s="108"/>
      <c r="AI17" s="83">
        <f t="shared" ref="AI17:AI37" ca="1" si="15">B17</f>
        <v>43564.416666666657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49</v>
      </c>
      <c r="AQ17" s="81">
        <f t="shared" si="0"/>
        <v>46</v>
      </c>
      <c r="AR17" s="81">
        <f t="shared" si="1"/>
        <v>2073</v>
      </c>
      <c r="AS17" s="81" t="str">
        <f t="shared" si="8"/>
        <v/>
      </c>
      <c r="AT17" s="81" t="str">
        <f t="shared" si="9"/>
        <v/>
      </c>
      <c r="AU17" s="81">
        <f t="shared" si="2"/>
        <v>0.5</v>
      </c>
      <c r="AV17" s="81">
        <f t="shared" si="3"/>
        <v>1.5</v>
      </c>
      <c r="AW17" s="81">
        <f t="shared" si="3"/>
        <v>186</v>
      </c>
      <c r="AX17" s="81">
        <f t="shared" si="3"/>
        <v>144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1167</v>
      </c>
      <c r="BC17" s="81">
        <f t="shared" si="5"/>
        <v>144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43564.458333333321</v>
      </c>
      <c r="C18" s="49"/>
      <c r="D18" s="226">
        <v>1156</v>
      </c>
      <c r="E18" s="51">
        <v>32</v>
      </c>
      <c r="F18" s="226">
        <v>1.5</v>
      </c>
      <c r="G18" s="51">
        <v>185</v>
      </c>
      <c r="H18" s="52">
        <v>144</v>
      </c>
      <c r="I18" s="53"/>
      <c r="J18" s="160"/>
      <c r="K18" s="65"/>
      <c r="L18" s="49"/>
      <c r="M18" s="226"/>
      <c r="N18" s="52"/>
      <c r="O18" s="54">
        <v>2061</v>
      </c>
      <c r="P18" s="226">
        <v>50</v>
      </c>
      <c r="Q18" s="52">
        <v>45</v>
      </c>
      <c r="R18" s="23">
        <f t="shared" si="13"/>
        <v>249</v>
      </c>
      <c r="S18" s="24">
        <f t="shared" si="13"/>
        <v>219</v>
      </c>
      <c r="T18" s="62"/>
      <c r="U18" s="62"/>
      <c r="V18" s="62"/>
      <c r="W18" s="114">
        <f t="shared" ca="1" si="6"/>
        <v>173559</v>
      </c>
      <c r="X18" s="115">
        <f ca="1">IFERROR(('Main Tab'!$D$10-W18)/'Main Tab'!$D$10,1)</f>
        <v>2.2797396513670555E-2</v>
      </c>
      <c r="Y18" s="110"/>
      <c r="Z18" s="65">
        <v>0.2</v>
      </c>
      <c r="AA18" s="49"/>
      <c r="AB18" s="49"/>
      <c r="AC18" s="226"/>
      <c r="AD18" s="104"/>
      <c r="AE18" s="106"/>
      <c r="AF18" s="108"/>
      <c r="AI18" s="83">
        <f t="shared" ca="1" si="15"/>
        <v>43564.458333333321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50</v>
      </c>
      <c r="AQ18" s="81">
        <f t="shared" si="0"/>
        <v>45</v>
      </c>
      <c r="AR18" s="81">
        <f t="shared" si="1"/>
        <v>2061</v>
      </c>
      <c r="AS18" s="81" t="str">
        <f t="shared" si="8"/>
        <v/>
      </c>
      <c r="AT18" s="81" t="str">
        <f t="shared" si="9"/>
        <v/>
      </c>
      <c r="AU18" s="81">
        <f t="shared" si="2"/>
        <v>0.5</v>
      </c>
      <c r="AV18" s="81">
        <f t="shared" si="3"/>
        <v>1.5</v>
      </c>
      <c r="AW18" s="81">
        <f t="shared" si="3"/>
        <v>185</v>
      </c>
      <c r="AX18" s="81">
        <f t="shared" si="3"/>
        <v>144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1156</v>
      </c>
      <c r="BC18" s="81">
        <f t="shared" si="5"/>
        <v>144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43564.499999999985</v>
      </c>
      <c r="C19" s="49"/>
      <c r="D19" s="226">
        <v>1155</v>
      </c>
      <c r="E19" s="51">
        <v>32</v>
      </c>
      <c r="F19" s="226">
        <v>1.5</v>
      </c>
      <c r="G19" s="51">
        <v>171</v>
      </c>
      <c r="H19" s="52">
        <v>147</v>
      </c>
      <c r="I19" s="53"/>
      <c r="J19" s="160"/>
      <c r="K19" s="65"/>
      <c r="L19" s="49"/>
      <c r="M19" s="226"/>
      <c r="N19" s="52"/>
      <c r="O19" s="54">
        <v>2061</v>
      </c>
      <c r="P19" s="226">
        <v>51</v>
      </c>
      <c r="Q19" s="52">
        <v>43</v>
      </c>
      <c r="R19" s="23">
        <f t="shared" si="13"/>
        <v>300</v>
      </c>
      <c r="S19" s="24">
        <f t="shared" si="13"/>
        <v>262</v>
      </c>
      <c r="T19" s="62"/>
      <c r="U19" s="62"/>
      <c r="V19" s="62"/>
      <c r="W19" s="114">
        <f t="shared" ca="1" si="6"/>
        <v>173516</v>
      </c>
      <c r="X19" s="115">
        <f ca="1">IFERROR(('Main Tab'!$D$10-W19)/'Main Tab'!$D$10,1)</f>
        <v>2.3039502725102474E-2</v>
      </c>
      <c r="Y19" s="110"/>
      <c r="Z19" s="65">
        <v>0.2</v>
      </c>
      <c r="AA19" s="49"/>
      <c r="AB19" s="49"/>
      <c r="AC19" s="226"/>
      <c r="AD19" s="104"/>
      <c r="AE19" s="106"/>
      <c r="AF19" s="108"/>
      <c r="AI19" s="83">
        <f t="shared" ca="1" si="15"/>
        <v>43564.499999999985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51</v>
      </c>
      <c r="AQ19" s="81">
        <f t="shared" si="0"/>
        <v>43</v>
      </c>
      <c r="AR19" s="81">
        <f t="shared" si="1"/>
        <v>2061</v>
      </c>
      <c r="AS19" s="81" t="str">
        <f t="shared" si="8"/>
        <v/>
      </c>
      <c r="AT19" s="81" t="str">
        <f t="shared" si="9"/>
        <v/>
      </c>
      <c r="AU19" s="81">
        <f t="shared" si="2"/>
        <v>0.5</v>
      </c>
      <c r="AV19" s="81">
        <f t="shared" si="3"/>
        <v>1.5</v>
      </c>
      <c r="AW19" s="81">
        <f t="shared" si="3"/>
        <v>171</v>
      </c>
      <c r="AX19" s="81">
        <f t="shared" si="3"/>
        <v>147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1155</v>
      </c>
      <c r="BC19" s="81">
        <f t="shared" si="5"/>
        <v>147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26.25" x14ac:dyDescent="0.25">
      <c r="B20" s="47">
        <f t="shared" ca="1" si="14"/>
        <v>43564.54166666665</v>
      </c>
      <c r="C20" s="49"/>
      <c r="D20" s="226">
        <v>1148</v>
      </c>
      <c r="E20" s="51">
        <v>32</v>
      </c>
      <c r="F20" s="226">
        <v>1.5</v>
      </c>
      <c r="G20" s="51">
        <v>183</v>
      </c>
      <c r="H20" s="52">
        <v>145</v>
      </c>
      <c r="I20" s="53"/>
      <c r="J20" s="160"/>
      <c r="K20" s="65"/>
      <c r="L20" s="49"/>
      <c r="M20" s="226"/>
      <c r="N20" s="52"/>
      <c r="O20" s="54">
        <v>2035</v>
      </c>
      <c r="P20" s="226">
        <v>52</v>
      </c>
      <c r="Q20" s="52">
        <v>54</v>
      </c>
      <c r="R20" s="23">
        <f t="shared" si="13"/>
        <v>352</v>
      </c>
      <c r="S20" s="24">
        <f t="shared" si="13"/>
        <v>316</v>
      </c>
      <c r="T20" s="62"/>
      <c r="U20" s="62"/>
      <c r="V20" s="62"/>
      <c r="W20" s="114">
        <f t="shared" ca="1" si="6"/>
        <v>173462</v>
      </c>
      <c r="X20" s="115">
        <f ca="1">IFERROR(('Main Tab'!$D$10-W20)/'Main Tab'!$D$10,1)</f>
        <v>2.3343543083644881E-2</v>
      </c>
      <c r="Y20" s="110" t="s">
        <v>184</v>
      </c>
      <c r="Z20" s="65">
        <v>0.2</v>
      </c>
      <c r="AA20" s="49"/>
      <c r="AB20" s="49"/>
      <c r="AC20" s="226"/>
      <c r="AD20" s="104"/>
      <c r="AE20" s="106"/>
      <c r="AF20" s="108"/>
      <c r="AI20" s="83">
        <f t="shared" ca="1" si="15"/>
        <v>43564.54166666665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>getting little carry over in the oil do to foaming,</v>
      </c>
      <c r="AP20" s="81">
        <f t="shared" si="0"/>
        <v>52</v>
      </c>
      <c r="AQ20" s="81">
        <f t="shared" si="0"/>
        <v>54</v>
      </c>
      <c r="AR20" s="81">
        <f t="shared" si="1"/>
        <v>2035</v>
      </c>
      <c r="AS20" s="81" t="str">
        <f t="shared" si="8"/>
        <v/>
      </c>
      <c r="AT20" s="81" t="str">
        <f t="shared" si="9"/>
        <v/>
      </c>
      <c r="AU20" s="81">
        <f t="shared" si="2"/>
        <v>0.5</v>
      </c>
      <c r="AV20" s="81">
        <f t="shared" si="3"/>
        <v>1.5</v>
      </c>
      <c r="AW20" s="81">
        <f t="shared" si="3"/>
        <v>183</v>
      </c>
      <c r="AX20" s="81">
        <f t="shared" si="3"/>
        <v>145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1148</v>
      </c>
      <c r="BC20" s="81">
        <f t="shared" si="5"/>
        <v>145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43564.583333333314</v>
      </c>
      <c r="C21" s="49"/>
      <c r="D21" s="226">
        <v>1145</v>
      </c>
      <c r="E21" s="51">
        <v>32</v>
      </c>
      <c r="F21" s="226">
        <v>1.5</v>
      </c>
      <c r="G21" s="51">
        <v>179</v>
      </c>
      <c r="H21" s="52">
        <v>146</v>
      </c>
      <c r="I21" s="53"/>
      <c r="J21" s="160"/>
      <c r="K21" s="65"/>
      <c r="L21" s="49"/>
      <c r="M21" s="226"/>
      <c r="N21" s="52"/>
      <c r="O21" s="54">
        <v>2043</v>
      </c>
      <c r="P21" s="226">
        <v>59</v>
      </c>
      <c r="Q21" s="52">
        <v>42</v>
      </c>
      <c r="R21" s="23">
        <f t="shared" si="13"/>
        <v>411</v>
      </c>
      <c r="S21" s="24">
        <f t="shared" si="13"/>
        <v>358</v>
      </c>
      <c r="T21" s="62"/>
      <c r="U21" s="62"/>
      <c r="V21" s="62"/>
      <c r="W21" s="114">
        <f t="shared" ca="1" si="6"/>
        <v>173420</v>
      </c>
      <c r="X21" s="115">
        <f ca="1">IFERROR(('Main Tab'!$D$10-W21)/'Main Tab'!$D$10,1)</f>
        <v>2.3580018918066752E-2</v>
      </c>
      <c r="Y21" s="110" t="s">
        <v>183</v>
      </c>
      <c r="Z21" s="65">
        <v>0.2</v>
      </c>
      <c r="AA21" s="49"/>
      <c r="AB21" s="49"/>
      <c r="AC21" s="226"/>
      <c r="AD21" s="104"/>
      <c r="AE21" s="106"/>
      <c r="AF21" s="108"/>
      <c r="AI21" s="83">
        <f t="shared" ca="1" si="15"/>
        <v>43564.583333333314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>hooked up chemical</v>
      </c>
      <c r="AP21" s="81">
        <f t="shared" si="0"/>
        <v>59</v>
      </c>
      <c r="AQ21" s="81">
        <f t="shared" si="0"/>
        <v>42</v>
      </c>
      <c r="AR21" s="81">
        <f t="shared" si="1"/>
        <v>2043</v>
      </c>
      <c r="AS21" s="81" t="str">
        <f t="shared" si="8"/>
        <v/>
      </c>
      <c r="AT21" s="81" t="str">
        <f t="shared" si="9"/>
        <v/>
      </c>
      <c r="AU21" s="81">
        <f t="shared" si="2"/>
        <v>0.5</v>
      </c>
      <c r="AV21" s="81">
        <f t="shared" si="3"/>
        <v>1.5</v>
      </c>
      <c r="AW21" s="81">
        <f t="shared" si="3"/>
        <v>179</v>
      </c>
      <c r="AX21" s="81">
        <f t="shared" si="3"/>
        <v>146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1145</v>
      </c>
      <c r="BC21" s="81">
        <f t="shared" si="5"/>
        <v>146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43564.624999999978</v>
      </c>
      <c r="C22" s="49"/>
      <c r="D22" s="226">
        <v>1144</v>
      </c>
      <c r="E22" s="51">
        <v>32</v>
      </c>
      <c r="F22" s="226">
        <v>1.5</v>
      </c>
      <c r="G22" s="51">
        <v>180</v>
      </c>
      <c r="H22" s="52">
        <v>144</v>
      </c>
      <c r="I22" s="53"/>
      <c r="J22" s="160"/>
      <c r="K22" s="65"/>
      <c r="L22" s="49"/>
      <c r="M22" s="226"/>
      <c r="N22" s="52"/>
      <c r="O22" s="54">
        <v>2031</v>
      </c>
      <c r="P22" s="226">
        <v>66</v>
      </c>
      <c r="Q22" s="52">
        <v>42</v>
      </c>
      <c r="R22" s="23">
        <f t="shared" si="13"/>
        <v>477</v>
      </c>
      <c r="S22" s="24">
        <f t="shared" si="13"/>
        <v>400</v>
      </c>
      <c r="T22" s="62"/>
      <c r="U22" s="62"/>
      <c r="V22" s="62"/>
      <c r="W22" s="114">
        <f t="shared" ca="1" si="6"/>
        <v>173378</v>
      </c>
      <c r="X22" s="115">
        <f ca="1">IFERROR(('Main Tab'!$D$10-W22)/'Main Tab'!$D$10,1)</f>
        <v>2.3816494752488628E-2</v>
      </c>
      <c r="Y22" s="110"/>
      <c r="Z22" s="65">
        <v>0.2</v>
      </c>
      <c r="AA22" s="49"/>
      <c r="AB22" s="49"/>
      <c r="AC22" s="226"/>
      <c r="AD22" s="104"/>
      <c r="AE22" s="106"/>
      <c r="AF22" s="108"/>
      <c r="AI22" s="83">
        <f t="shared" ca="1" si="15"/>
        <v>43564.624999999978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66</v>
      </c>
      <c r="AQ22" s="81">
        <f t="shared" si="0"/>
        <v>42</v>
      </c>
      <c r="AR22" s="81">
        <f t="shared" si="1"/>
        <v>2031</v>
      </c>
      <c r="AS22" s="81" t="str">
        <f t="shared" si="8"/>
        <v/>
      </c>
      <c r="AT22" s="81" t="str">
        <f t="shared" si="9"/>
        <v/>
      </c>
      <c r="AU22" s="81">
        <f t="shared" si="2"/>
        <v>0.5</v>
      </c>
      <c r="AV22" s="81">
        <f t="shared" si="3"/>
        <v>1.5</v>
      </c>
      <c r="AW22" s="81">
        <f t="shared" si="3"/>
        <v>180</v>
      </c>
      <c r="AX22" s="81">
        <f t="shared" si="3"/>
        <v>144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1144</v>
      </c>
      <c r="BC22" s="81">
        <f t="shared" si="5"/>
        <v>144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43564.666666666642</v>
      </c>
      <c r="C23" s="49"/>
      <c r="D23" s="226">
        <v>1155</v>
      </c>
      <c r="E23" s="51">
        <v>32</v>
      </c>
      <c r="F23" s="226">
        <v>1.5</v>
      </c>
      <c r="G23" s="51">
        <v>192</v>
      </c>
      <c r="H23" s="52">
        <v>145</v>
      </c>
      <c r="I23" s="53"/>
      <c r="J23" s="160"/>
      <c r="K23" s="65"/>
      <c r="L23" s="49"/>
      <c r="M23" s="226"/>
      <c r="N23" s="52"/>
      <c r="O23" s="54">
        <v>2120</v>
      </c>
      <c r="P23" s="226">
        <v>65</v>
      </c>
      <c r="Q23" s="52">
        <v>51</v>
      </c>
      <c r="R23" s="23">
        <f t="shared" si="13"/>
        <v>542</v>
      </c>
      <c r="S23" s="24">
        <f t="shared" si="13"/>
        <v>451</v>
      </c>
      <c r="T23" s="62"/>
      <c r="U23" s="62"/>
      <c r="V23" s="62"/>
      <c r="W23" s="114">
        <f t="shared" ca="1" si="6"/>
        <v>173327</v>
      </c>
      <c r="X23" s="115">
        <f ca="1">IFERROR(('Main Tab'!$D$10-W23)/'Main Tab'!$D$10,1)</f>
        <v>2.4103643980000901E-2</v>
      </c>
      <c r="Y23" s="110"/>
      <c r="Z23" s="65">
        <v>0.2</v>
      </c>
      <c r="AA23" s="49"/>
      <c r="AB23" s="49"/>
      <c r="AC23" s="226"/>
      <c r="AD23" s="104"/>
      <c r="AE23" s="106"/>
      <c r="AF23" s="108"/>
      <c r="AI23" s="83">
        <f t="shared" ca="1" si="15"/>
        <v>43564.666666666642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65</v>
      </c>
      <c r="AQ23" s="81">
        <f t="shared" si="0"/>
        <v>51</v>
      </c>
      <c r="AR23" s="81">
        <f t="shared" si="1"/>
        <v>2120</v>
      </c>
      <c r="AS23" s="81" t="str">
        <f t="shared" si="8"/>
        <v/>
      </c>
      <c r="AT23" s="81" t="str">
        <f t="shared" si="9"/>
        <v/>
      </c>
      <c r="AU23" s="81">
        <f t="shared" si="2"/>
        <v>0.5</v>
      </c>
      <c r="AV23" s="81">
        <f t="shared" si="3"/>
        <v>1.5</v>
      </c>
      <c r="AW23" s="81">
        <f t="shared" si="3"/>
        <v>192</v>
      </c>
      <c r="AX23" s="81">
        <f t="shared" si="3"/>
        <v>145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1155</v>
      </c>
      <c r="BC23" s="81">
        <f t="shared" si="5"/>
        <v>145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43564.708333333307</v>
      </c>
      <c r="C24" s="49"/>
      <c r="D24" s="226">
        <v>1148</v>
      </c>
      <c r="E24" s="51">
        <v>32</v>
      </c>
      <c r="F24" s="226">
        <v>1.5</v>
      </c>
      <c r="G24" s="51">
        <v>190</v>
      </c>
      <c r="H24" s="52">
        <v>143</v>
      </c>
      <c r="I24" s="53"/>
      <c r="J24" s="160"/>
      <c r="K24" s="65"/>
      <c r="L24" s="49"/>
      <c r="M24" s="226"/>
      <c r="N24" s="52"/>
      <c r="O24" s="54">
        <v>2051</v>
      </c>
      <c r="P24" s="226">
        <v>54</v>
      </c>
      <c r="Q24" s="52">
        <v>43</v>
      </c>
      <c r="R24" s="23">
        <f t="shared" si="13"/>
        <v>596</v>
      </c>
      <c r="S24" s="24">
        <f t="shared" si="13"/>
        <v>494</v>
      </c>
      <c r="T24" s="62"/>
      <c r="U24" s="62"/>
      <c r="V24" s="62"/>
      <c r="W24" s="114">
        <f t="shared" ca="1" si="6"/>
        <v>173284</v>
      </c>
      <c r="X24" s="115">
        <f ca="1">IFERROR(('Main Tab'!$D$10-W24)/'Main Tab'!$D$10,1)</f>
        <v>2.4345750191432817E-2</v>
      </c>
      <c r="Y24" s="110"/>
      <c r="Z24" s="65">
        <v>0.2</v>
      </c>
      <c r="AA24" s="49"/>
      <c r="AB24" s="49"/>
      <c r="AC24" s="226"/>
      <c r="AD24" s="104"/>
      <c r="AE24" s="106"/>
      <c r="AF24" s="108"/>
      <c r="AI24" s="83">
        <f t="shared" ca="1" si="15"/>
        <v>43564.708333333307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54</v>
      </c>
      <c r="AQ24" s="81">
        <f t="shared" si="0"/>
        <v>43</v>
      </c>
      <c r="AR24" s="81">
        <f t="shared" si="1"/>
        <v>2051</v>
      </c>
      <c r="AS24" s="81" t="str">
        <f t="shared" si="8"/>
        <v/>
      </c>
      <c r="AT24" s="81" t="str">
        <f t="shared" si="9"/>
        <v/>
      </c>
      <c r="AU24" s="81">
        <f t="shared" si="2"/>
        <v>0.5</v>
      </c>
      <c r="AV24" s="81">
        <f t="shared" si="3"/>
        <v>1.5</v>
      </c>
      <c r="AW24" s="81">
        <f t="shared" si="3"/>
        <v>190</v>
      </c>
      <c r="AX24" s="81">
        <f t="shared" si="3"/>
        <v>143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1148</v>
      </c>
      <c r="BC24" s="81">
        <f t="shared" si="5"/>
        <v>143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43564.749999999971</v>
      </c>
      <c r="C25" s="49"/>
      <c r="D25" s="226">
        <v>1145</v>
      </c>
      <c r="E25" s="51">
        <v>32</v>
      </c>
      <c r="F25" s="226">
        <v>1.5</v>
      </c>
      <c r="G25" s="51">
        <v>194</v>
      </c>
      <c r="H25" s="52">
        <v>145</v>
      </c>
      <c r="I25" s="53"/>
      <c r="J25" s="160"/>
      <c r="K25" s="65"/>
      <c r="L25" s="49"/>
      <c r="M25" s="226"/>
      <c r="N25" s="52"/>
      <c r="O25" s="54">
        <v>2092</v>
      </c>
      <c r="P25" s="226">
        <v>54</v>
      </c>
      <c r="Q25" s="52">
        <v>44</v>
      </c>
      <c r="R25" s="23">
        <f t="shared" si="13"/>
        <v>650</v>
      </c>
      <c r="S25" s="24">
        <f t="shared" si="13"/>
        <v>538</v>
      </c>
      <c r="T25" s="62"/>
      <c r="U25" s="62"/>
      <c r="V25" s="62"/>
      <c r="W25" s="114">
        <f t="shared" ca="1" si="6"/>
        <v>173240</v>
      </c>
      <c r="X25" s="115">
        <f ca="1">IFERROR(('Main Tab'!$D$10-W25)/'Main Tab'!$D$10,1)</f>
        <v>2.4593486779874781E-2</v>
      </c>
      <c r="Y25" s="110"/>
      <c r="Z25" s="65">
        <v>0.2</v>
      </c>
      <c r="AA25" s="49">
        <v>6898453</v>
      </c>
      <c r="AB25" s="49" t="s">
        <v>156</v>
      </c>
      <c r="AC25" s="226">
        <v>183.2</v>
      </c>
      <c r="AD25" s="104" t="s">
        <v>179</v>
      </c>
      <c r="AE25" s="106">
        <v>46</v>
      </c>
      <c r="AF25" s="108">
        <v>1E-3</v>
      </c>
      <c r="AI25" s="83">
        <f t="shared" ca="1" si="15"/>
        <v>43564.749999999971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54</v>
      </c>
      <c r="AQ25" s="81">
        <f t="shared" si="0"/>
        <v>44</v>
      </c>
      <c r="AR25" s="81">
        <f t="shared" si="1"/>
        <v>2092</v>
      </c>
      <c r="AS25" s="81" t="str">
        <f t="shared" si="8"/>
        <v/>
      </c>
      <c r="AT25" s="81" t="str">
        <f t="shared" si="9"/>
        <v/>
      </c>
      <c r="AU25" s="81">
        <f t="shared" si="2"/>
        <v>0.5</v>
      </c>
      <c r="AV25" s="81">
        <f t="shared" si="3"/>
        <v>1.5</v>
      </c>
      <c r="AW25" s="81">
        <f t="shared" si="3"/>
        <v>194</v>
      </c>
      <c r="AX25" s="81">
        <f t="shared" si="3"/>
        <v>145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1145</v>
      </c>
      <c r="BC25" s="81">
        <f t="shared" si="5"/>
        <v>145</v>
      </c>
      <c r="BD25" s="81">
        <f t="shared" si="10"/>
        <v>1E-3</v>
      </c>
      <c r="BE25" s="81">
        <f t="shared" si="11"/>
        <v>46</v>
      </c>
      <c r="BF25" s="84" t="str">
        <f t="shared" si="12"/>
        <v>Ticket No: 6898453 183.2 bbls sold</v>
      </c>
    </row>
    <row r="26" spans="2:58" x14ac:dyDescent="0.25">
      <c r="B26" s="47">
        <f t="shared" ca="1" si="14"/>
        <v>43564.791666666635</v>
      </c>
      <c r="C26" s="49"/>
      <c r="D26" s="226">
        <v>1140</v>
      </c>
      <c r="E26" s="51">
        <v>32</v>
      </c>
      <c r="F26" s="226">
        <v>1.5</v>
      </c>
      <c r="G26" s="51">
        <v>189</v>
      </c>
      <c r="H26" s="52">
        <v>144</v>
      </c>
      <c r="I26" s="53"/>
      <c r="J26" s="160"/>
      <c r="K26" s="65"/>
      <c r="L26" s="49"/>
      <c r="M26" s="226"/>
      <c r="N26" s="52"/>
      <c r="O26" s="54">
        <v>2079</v>
      </c>
      <c r="P26" s="226">
        <v>54</v>
      </c>
      <c r="Q26" s="52">
        <v>44</v>
      </c>
      <c r="R26" s="23">
        <f t="shared" si="13"/>
        <v>704</v>
      </c>
      <c r="S26" s="24">
        <f t="shared" si="13"/>
        <v>582</v>
      </c>
      <c r="T26" s="62"/>
      <c r="U26" s="62"/>
      <c r="V26" s="62"/>
      <c r="W26" s="114">
        <f t="shared" ca="1" si="6"/>
        <v>173196</v>
      </c>
      <c r="X26" s="115">
        <f ca="1">IFERROR(('Main Tab'!$D$10-W26)/'Main Tab'!$D$10,1)</f>
        <v>2.4841223368316741E-2</v>
      </c>
      <c r="Y26" s="110"/>
      <c r="Z26" s="65">
        <v>0.2</v>
      </c>
      <c r="AA26" s="49"/>
      <c r="AB26" s="49"/>
      <c r="AC26" s="226"/>
      <c r="AD26" s="104"/>
      <c r="AE26" s="106"/>
      <c r="AF26" s="108"/>
      <c r="AI26" s="83">
        <f t="shared" ca="1" si="15"/>
        <v>43564.791666666635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54</v>
      </c>
      <c r="AQ26" s="81">
        <f t="shared" si="0"/>
        <v>44</v>
      </c>
      <c r="AR26" s="81">
        <f t="shared" si="1"/>
        <v>2079</v>
      </c>
      <c r="AS26" s="81" t="str">
        <f t="shared" si="8"/>
        <v/>
      </c>
      <c r="AT26" s="81" t="str">
        <f t="shared" si="9"/>
        <v/>
      </c>
      <c r="AU26" s="81">
        <f t="shared" si="2"/>
        <v>0.5</v>
      </c>
      <c r="AV26" s="81">
        <f t="shared" si="3"/>
        <v>1.5</v>
      </c>
      <c r="AW26" s="81">
        <f t="shared" si="3"/>
        <v>189</v>
      </c>
      <c r="AX26" s="81">
        <f t="shared" si="3"/>
        <v>144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1140</v>
      </c>
      <c r="BC26" s="81">
        <f t="shared" si="5"/>
        <v>144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43564.833333333299</v>
      </c>
      <c r="C27" s="49"/>
      <c r="D27" s="226">
        <v>1135</v>
      </c>
      <c r="E27" s="51">
        <v>32</v>
      </c>
      <c r="F27" s="226">
        <v>1.5</v>
      </c>
      <c r="G27" s="51">
        <v>190</v>
      </c>
      <c r="H27" s="52">
        <v>145</v>
      </c>
      <c r="I27" s="53"/>
      <c r="J27" s="160"/>
      <c r="K27" s="65"/>
      <c r="L27" s="49"/>
      <c r="M27" s="226"/>
      <c r="N27" s="52"/>
      <c r="O27" s="54">
        <v>2100</v>
      </c>
      <c r="P27" s="226">
        <v>53</v>
      </c>
      <c r="Q27" s="52">
        <v>43</v>
      </c>
      <c r="R27" s="23">
        <f t="shared" si="13"/>
        <v>757</v>
      </c>
      <c r="S27" s="24">
        <f t="shared" si="13"/>
        <v>625</v>
      </c>
      <c r="T27" s="62"/>
      <c r="U27" s="62"/>
      <c r="V27" s="62"/>
      <c r="W27" s="114">
        <f t="shared" ca="1" si="6"/>
        <v>173153</v>
      </c>
      <c r="X27" s="115">
        <f ca="1">IFERROR(('Main Tab'!$D$10-W27)/'Main Tab'!$D$10,1)</f>
        <v>2.508332957974866E-2</v>
      </c>
      <c r="Y27" s="110"/>
      <c r="Z27" s="65">
        <v>0.2</v>
      </c>
      <c r="AA27" s="49"/>
      <c r="AB27" s="49"/>
      <c r="AC27" s="226"/>
      <c r="AD27" s="104"/>
      <c r="AE27" s="106"/>
      <c r="AF27" s="108"/>
      <c r="AI27" s="83">
        <f t="shared" ca="1" si="15"/>
        <v>43564.833333333299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53</v>
      </c>
      <c r="AQ27" s="81">
        <f t="shared" si="0"/>
        <v>43</v>
      </c>
      <c r="AR27" s="81">
        <f t="shared" si="1"/>
        <v>2100</v>
      </c>
      <c r="AS27" s="81" t="str">
        <f t="shared" si="8"/>
        <v/>
      </c>
      <c r="AT27" s="81" t="str">
        <f t="shared" si="9"/>
        <v/>
      </c>
      <c r="AU27" s="81">
        <f t="shared" si="2"/>
        <v>0.5</v>
      </c>
      <c r="AV27" s="81">
        <f t="shared" si="3"/>
        <v>1.5</v>
      </c>
      <c r="AW27" s="81">
        <f t="shared" si="3"/>
        <v>190</v>
      </c>
      <c r="AX27" s="81">
        <f t="shared" si="3"/>
        <v>145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1135</v>
      </c>
      <c r="BC27" s="81">
        <f t="shared" si="5"/>
        <v>145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43564.874999999964</v>
      </c>
      <c r="C28" s="49"/>
      <c r="D28" s="226">
        <v>1127</v>
      </c>
      <c r="E28" s="51">
        <v>32</v>
      </c>
      <c r="F28" s="226">
        <v>1.5</v>
      </c>
      <c r="G28" s="51">
        <v>181</v>
      </c>
      <c r="H28" s="52">
        <v>144</v>
      </c>
      <c r="I28" s="53"/>
      <c r="J28" s="160"/>
      <c r="K28" s="65"/>
      <c r="L28" s="49"/>
      <c r="M28" s="226"/>
      <c r="N28" s="52"/>
      <c r="O28" s="54">
        <v>2048</v>
      </c>
      <c r="P28" s="226">
        <v>52</v>
      </c>
      <c r="Q28" s="52">
        <v>43</v>
      </c>
      <c r="R28" s="23">
        <f t="shared" si="13"/>
        <v>809</v>
      </c>
      <c r="S28" s="24">
        <f t="shared" si="13"/>
        <v>668</v>
      </c>
      <c r="T28" s="62"/>
      <c r="U28" s="62"/>
      <c r="V28" s="62"/>
      <c r="W28" s="114">
        <f t="shared" ca="1" si="6"/>
        <v>173110</v>
      </c>
      <c r="X28" s="115">
        <f ca="1">IFERROR(('Main Tab'!$D$10-W28)/'Main Tab'!$D$10,1)</f>
        <v>2.5325435791180576E-2</v>
      </c>
      <c r="Y28" s="110"/>
      <c r="Z28" s="65">
        <v>0.2</v>
      </c>
      <c r="AA28" s="49">
        <v>7719103</v>
      </c>
      <c r="AB28" s="49" t="s">
        <v>170</v>
      </c>
      <c r="AC28" s="226">
        <v>192.57</v>
      </c>
      <c r="AD28" s="104" t="s">
        <v>172</v>
      </c>
      <c r="AE28" s="106">
        <v>46</v>
      </c>
      <c r="AF28" s="108">
        <v>1E-3</v>
      </c>
      <c r="AI28" s="83">
        <f t="shared" ca="1" si="15"/>
        <v>43564.874999999964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52</v>
      </c>
      <c r="AQ28" s="81">
        <f t="shared" si="0"/>
        <v>43</v>
      </c>
      <c r="AR28" s="81">
        <f t="shared" si="1"/>
        <v>2048</v>
      </c>
      <c r="AS28" s="81" t="str">
        <f t="shared" si="8"/>
        <v/>
      </c>
      <c r="AT28" s="81" t="str">
        <f t="shared" si="9"/>
        <v/>
      </c>
      <c r="AU28" s="81">
        <f t="shared" si="2"/>
        <v>0.5</v>
      </c>
      <c r="AV28" s="81">
        <f t="shared" si="3"/>
        <v>1.5</v>
      </c>
      <c r="AW28" s="81">
        <f t="shared" si="3"/>
        <v>181</v>
      </c>
      <c r="AX28" s="81">
        <f t="shared" si="3"/>
        <v>144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1127</v>
      </c>
      <c r="BC28" s="81">
        <f t="shared" si="5"/>
        <v>144</v>
      </c>
      <c r="BD28" s="81">
        <f t="shared" si="10"/>
        <v>1E-3</v>
      </c>
      <c r="BE28" s="81">
        <f t="shared" si="11"/>
        <v>46</v>
      </c>
      <c r="BF28" s="84" t="str">
        <f t="shared" si="12"/>
        <v>Ticket No: 7719103 192.57 bbls sold</v>
      </c>
    </row>
    <row r="29" spans="2:58" x14ac:dyDescent="0.25">
      <c r="B29" s="47">
        <f t="shared" ca="1" si="14"/>
        <v>43564.916666666628</v>
      </c>
      <c r="C29" s="49"/>
      <c r="D29" s="226">
        <v>1121</v>
      </c>
      <c r="E29" s="51">
        <v>32</v>
      </c>
      <c r="F29" s="226">
        <v>1.5</v>
      </c>
      <c r="G29" s="51">
        <v>185</v>
      </c>
      <c r="H29" s="52">
        <v>145</v>
      </c>
      <c r="I29" s="53"/>
      <c r="J29" s="160"/>
      <c r="K29" s="65"/>
      <c r="L29" s="49"/>
      <c r="M29" s="226"/>
      <c r="N29" s="52"/>
      <c r="O29" s="54">
        <v>2092</v>
      </c>
      <c r="P29" s="226">
        <v>56</v>
      </c>
      <c r="Q29" s="52">
        <v>45</v>
      </c>
      <c r="R29" s="23">
        <f t="shared" si="13"/>
        <v>865</v>
      </c>
      <c r="S29" s="24">
        <f t="shared" si="13"/>
        <v>713</v>
      </c>
      <c r="T29" s="62"/>
      <c r="U29" s="62"/>
      <c r="V29" s="62"/>
      <c r="W29" s="114">
        <f t="shared" ca="1" si="6"/>
        <v>173065</v>
      </c>
      <c r="X29" s="115">
        <f ca="1">IFERROR(('Main Tab'!$D$10-W29)/'Main Tab'!$D$10,1)</f>
        <v>2.5578802756632584E-2</v>
      </c>
      <c r="Y29" s="110"/>
      <c r="Z29" s="65">
        <v>0.2</v>
      </c>
      <c r="AA29" s="49">
        <v>7702501</v>
      </c>
      <c r="AB29" s="49" t="s">
        <v>170</v>
      </c>
      <c r="AC29" s="226">
        <v>205.04</v>
      </c>
      <c r="AD29" s="104" t="s">
        <v>172</v>
      </c>
      <c r="AE29" s="106">
        <v>46</v>
      </c>
      <c r="AF29" s="108">
        <v>2E-3</v>
      </c>
      <c r="AI29" s="83">
        <f t="shared" ca="1" si="15"/>
        <v>43564.916666666628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56</v>
      </c>
      <c r="AQ29" s="81">
        <f t="shared" si="0"/>
        <v>45</v>
      </c>
      <c r="AR29" s="81">
        <f t="shared" si="1"/>
        <v>2092</v>
      </c>
      <c r="AS29" s="81" t="str">
        <f t="shared" si="8"/>
        <v/>
      </c>
      <c r="AT29" s="81" t="str">
        <f t="shared" si="9"/>
        <v/>
      </c>
      <c r="AU29" s="81">
        <f t="shared" si="2"/>
        <v>0.5</v>
      </c>
      <c r="AV29" s="81">
        <f t="shared" si="3"/>
        <v>1.5</v>
      </c>
      <c r="AW29" s="81">
        <f t="shared" si="3"/>
        <v>185</v>
      </c>
      <c r="AX29" s="81">
        <f t="shared" si="3"/>
        <v>145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1121</v>
      </c>
      <c r="BC29" s="81">
        <f t="shared" si="5"/>
        <v>145</v>
      </c>
      <c r="BD29" s="81">
        <f t="shared" si="10"/>
        <v>2E-3</v>
      </c>
      <c r="BE29" s="81">
        <f t="shared" si="11"/>
        <v>46</v>
      </c>
      <c r="BF29" s="84" t="str">
        <f t="shared" si="12"/>
        <v>Ticket No: 7702501 205.04 bbls sold</v>
      </c>
    </row>
    <row r="30" spans="2:58" x14ac:dyDescent="0.25">
      <c r="B30" s="47">
        <f t="shared" ca="1" si="14"/>
        <v>43564.958333333292</v>
      </c>
      <c r="C30" s="49"/>
      <c r="D30" s="226">
        <v>1123</v>
      </c>
      <c r="E30" s="51">
        <v>32</v>
      </c>
      <c r="F30" s="226">
        <v>1.5</v>
      </c>
      <c r="G30" s="51">
        <v>181</v>
      </c>
      <c r="H30" s="52">
        <v>144</v>
      </c>
      <c r="I30" s="53"/>
      <c r="J30" s="160"/>
      <c r="K30" s="65"/>
      <c r="L30" s="49"/>
      <c r="M30" s="226"/>
      <c r="N30" s="52"/>
      <c r="O30" s="54">
        <v>2048</v>
      </c>
      <c r="P30" s="226">
        <v>55</v>
      </c>
      <c r="Q30" s="52">
        <v>45</v>
      </c>
      <c r="R30" s="23">
        <f t="shared" si="13"/>
        <v>920</v>
      </c>
      <c r="S30" s="24">
        <f t="shared" si="13"/>
        <v>758</v>
      </c>
      <c r="T30" s="62"/>
      <c r="U30" s="62"/>
      <c r="V30" s="62"/>
      <c r="W30" s="114">
        <f t="shared" ca="1" si="6"/>
        <v>173020</v>
      </c>
      <c r="X30" s="115">
        <f ca="1">IFERROR(('Main Tab'!$D$10-W30)/'Main Tab'!$D$10,1)</f>
        <v>2.5832169722084592E-2</v>
      </c>
      <c r="Y30" s="110"/>
      <c r="Z30" s="65">
        <v>0.2</v>
      </c>
      <c r="AA30" s="49"/>
      <c r="AB30" s="49"/>
      <c r="AC30" s="226"/>
      <c r="AD30" s="104"/>
      <c r="AE30" s="106"/>
      <c r="AF30" s="108"/>
      <c r="AI30" s="83">
        <f t="shared" ca="1" si="15"/>
        <v>43564.958333333292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55</v>
      </c>
      <c r="AQ30" s="81">
        <f t="shared" si="0"/>
        <v>45</v>
      </c>
      <c r="AR30" s="81">
        <f t="shared" si="1"/>
        <v>2048</v>
      </c>
      <c r="AS30" s="81" t="str">
        <f t="shared" si="8"/>
        <v/>
      </c>
      <c r="AT30" s="81" t="str">
        <f t="shared" si="9"/>
        <v/>
      </c>
      <c r="AU30" s="81">
        <f t="shared" si="2"/>
        <v>0.5</v>
      </c>
      <c r="AV30" s="81">
        <f t="shared" si="3"/>
        <v>1.5</v>
      </c>
      <c r="AW30" s="81">
        <f t="shared" si="3"/>
        <v>181</v>
      </c>
      <c r="AX30" s="81">
        <f t="shared" si="3"/>
        <v>144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1123</v>
      </c>
      <c r="BC30" s="81">
        <f t="shared" si="5"/>
        <v>144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43564.999999999956</v>
      </c>
      <c r="C31" s="49"/>
      <c r="D31" s="226">
        <v>1117</v>
      </c>
      <c r="E31" s="51">
        <v>32</v>
      </c>
      <c r="F31" s="226">
        <v>1.5</v>
      </c>
      <c r="G31" s="51">
        <v>181</v>
      </c>
      <c r="H31" s="52">
        <v>143</v>
      </c>
      <c r="I31" s="53"/>
      <c r="J31" s="160"/>
      <c r="K31" s="65"/>
      <c r="L31" s="49"/>
      <c r="M31" s="226"/>
      <c r="N31" s="52"/>
      <c r="O31" s="54">
        <v>2065</v>
      </c>
      <c r="P31" s="226">
        <v>56</v>
      </c>
      <c r="Q31" s="52">
        <v>44</v>
      </c>
      <c r="R31" s="23">
        <f t="shared" si="13"/>
        <v>976</v>
      </c>
      <c r="S31" s="24">
        <f t="shared" si="13"/>
        <v>802</v>
      </c>
      <c r="T31" s="62"/>
      <c r="U31" s="62"/>
      <c r="V31" s="62"/>
      <c r="W31" s="114">
        <f t="shared" ca="1" si="6"/>
        <v>172976</v>
      </c>
      <c r="X31" s="115">
        <f ca="1">IFERROR(('Main Tab'!$D$10-W31)/'Main Tab'!$D$10,1)</f>
        <v>2.6079906310526552E-2</v>
      </c>
      <c r="Y31" s="110"/>
      <c r="Z31" s="65">
        <v>0.2</v>
      </c>
      <c r="AA31" s="49"/>
      <c r="AB31" s="49"/>
      <c r="AC31" s="226"/>
      <c r="AD31" s="104"/>
      <c r="AE31" s="106"/>
      <c r="AF31" s="108"/>
      <c r="AI31" s="83">
        <f t="shared" ca="1" si="15"/>
        <v>43564.999999999956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56</v>
      </c>
      <c r="AQ31" s="81">
        <f t="shared" si="0"/>
        <v>44</v>
      </c>
      <c r="AR31" s="81">
        <f t="shared" si="1"/>
        <v>2065</v>
      </c>
      <c r="AS31" s="81" t="str">
        <f t="shared" si="8"/>
        <v/>
      </c>
      <c r="AT31" s="81" t="str">
        <f t="shared" si="9"/>
        <v/>
      </c>
      <c r="AU31" s="81">
        <f t="shared" si="2"/>
        <v>0.5</v>
      </c>
      <c r="AV31" s="81">
        <f t="shared" si="3"/>
        <v>1.5</v>
      </c>
      <c r="AW31" s="81">
        <f t="shared" si="3"/>
        <v>181</v>
      </c>
      <c r="AX31" s="81">
        <f t="shared" si="3"/>
        <v>143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1117</v>
      </c>
      <c r="BC31" s="81">
        <f t="shared" si="5"/>
        <v>143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43565.041666666621</v>
      </c>
      <c r="C32" s="49"/>
      <c r="D32" s="226">
        <v>1111</v>
      </c>
      <c r="E32" s="51">
        <v>32</v>
      </c>
      <c r="F32" s="226">
        <v>1.5</v>
      </c>
      <c r="G32" s="51">
        <v>172</v>
      </c>
      <c r="H32" s="52">
        <v>145</v>
      </c>
      <c r="I32" s="53"/>
      <c r="J32" s="160"/>
      <c r="K32" s="65"/>
      <c r="L32" s="49"/>
      <c r="M32" s="226"/>
      <c r="N32" s="52"/>
      <c r="O32" s="54">
        <v>2060</v>
      </c>
      <c r="P32" s="226">
        <v>56</v>
      </c>
      <c r="Q32" s="52">
        <v>44</v>
      </c>
      <c r="R32" s="23">
        <f t="shared" ref="R32:S37" si="16">P32+R31</f>
        <v>1032</v>
      </c>
      <c r="S32" s="24">
        <f t="shared" si="16"/>
        <v>846</v>
      </c>
      <c r="T32" s="62"/>
      <c r="U32" s="62"/>
      <c r="V32" s="62"/>
      <c r="W32" s="114">
        <f t="shared" ca="1" si="6"/>
        <v>172932</v>
      </c>
      <c r="X32" s="115">
        <f ca="1">IFERROR(('Main Tab'!$D$10-W32)/'Main Tab'!$D$10,1)</f>
        <v>2.6327642898968516E-2</v>
      </c>
      <c r="Y32" s="110"/>
      <c r="Z32" s="65">
        <v>0.2</v>
      </c>
      <c r="AA32" s="49"/>
      <c r="AB32" s="49"/>
      <c r="AC32" s="226"/>
      <c r="AD32" s="104"/>
      <c r="AE32" s="106"/>
      <c r="AF32" s="108"/>
      <c r="AI32" s="83">
        <f t="shared" ca="1" si="15"/>
        <v>43565.041666666621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56</v>
      </c>
      <c r="AQ32" s="81">
        <f t="shared" si="0"/>
        <v>44</v>
      </c>
      <c r="AR32" s="81">
        <f t="shared" si="1"/>
        <v>2060</v>
      </c>
      <c r="AS32" s="81" t="str">
        <f t="shared" si="8"/>
        <v/>
      </c>
      <c r="AT32" s="81" t="str">
        <f t="shared" si="9"/>
        <v/>
      </c>
      <c r="AU32" s="81">
        <f t="shared" si="2"/>
        <v>0.5</v>
      </c>
      <c r="AV32" s="81">
        <f t="shared" si="3"/>
        <v>1.5</v>
      </c>
      <c r="AW32" s="81">
        <f t="shared" si="3"/>
        <v>172</v>
      </c>
      <c r="AX32" s="81">
        <f t="shared" si="3"/>
        <v>145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1111</v>
      </c>
      <c r="BC32" s="81">
        <f t="shared" si="5"/>
        <v>145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43565.083333333285</v>
      </c>
      <c r="C33" s="49"/>
      <c r="D33" s="226">
        <v>1099</v>
      </c>
      <c r="E33" s="51">
        <v>32</v>
      </c>
      <c r="F33" s="226">
        <v>1.5</v>
      </c>
      <c r="G33" s="51">
        <v>170</v>
      </c>
      <c r="H33" s="52">
        <v>144</v>
      </c>
      <c r="I33" s="53"/>
      <c r="J33" s="160"/>
      <c r="K33" s="65"/>
      <c r="L33" s="49"/>
      <c r="M33" s="226"/>
      <c r="N33" s="52"/>
      <c r="O33" s="54">
        <v>1990</v>
      </c>
      <c r="P33" s="226">
        <v>54</v>
      </c>
      <c r="Q33" s="52">
        <v>43</v>
      </c>
      <c r="R33" s="23">
        <f t="shared" si="16"/>
        <v>1086</v>
      </c>
      <c r="S33" s="24">
        <f t="shared" si="16"/>
        <v>889</v>
      </c>
      <c r="T33" s="62"/>
      <c r="U33" s="62"/>
      <c r="V33" s="62"/>
      <c r="W33" s="114">
        <f t="shared" ca="1" si="6"/>
        <v>172889</v>
      </c>
      <c r="X33" s="115">
        <f ca="1">IFERROR(('Main Tab'!$D$10-W33)/'Main Tab'!$D$10,1)</f>
        <v>2.6569749110400432E-2</v>
      </c>
      <c r="Y33" s="110"/>
      <c r="Z33" s="65">
        <v>0.2</v>
      </c>
      <c r="AA33" s="49">
        <v>7698221</v>
      </c>
      <c r="AB33" s="49" t="s">
        <v>170</v>
      </c>
      <c r="AC33" s="226">
        <v>184.26</v>
      </c>
      <c r="AD33" s="104" t="s">
        <v>171</v>
      </c>
      <c r="AE33" s="106">
        <v>47</v>
      </c>
      <c r="AF33" s="108">
        <v>0.03</v>
      </c>
      <c r="AI33" s="83">
        <f t="shared" ca="1" si="15"/>
        <v>43565.083333333285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54</v>
      </c>
      <c r="AQ33" s="81">
        <f t="shared" si="0"/>
        <v>43</v>
      </c>
      <c r="AR33" s="81">
        <f t="shared" si="1"/>
        <v>1990</v>
      </c>
      <c r="AS33" s="81" t="str">
        <f t="shared" si="8"/>
        <v/>
      </c>
      <c r="AT33" s="81" t="str">
        <f t="shared" si="9"/>
        <v/>
      </c>
      <c r="AU33" s="81">
        <f t="shared" si="2"/>
        <v>0.5</v>
      </c>
      <c r="AV33" s="81">
        <f t="shared" si="3"/>
        <v>1.5</v>
      </c>
      <c r="AW33" s="81">
        <f t="shared" si="3"/>
        <v>170</v>
      </c>
      <c r="AX33" s="81">
        <f t="shared" si="3"/>
        <v>144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1099</v>
      </c>
      <c r="BC33" s="81">
        <f t="shared" si="5"/>
        <v>144</v>
      </c>
      <c r="BD33" s="81">
        <f t="shared" si="10"/>
        <v>0.03</v>
      </c>
      <c r="BE33" s="81">
        <f t="shared" si="11"/>
        <v>47</v>
      </c>
      <c r="BF33" s="84" t="str">
        <f t="shared" si="12"/>
        <v>Ticket No: 7698221 184.26 bbls sold</v>
      </c>
    </row>
    <row r="34" spans="2:58" x14ac:dyDescent="0.25">
      <c r="B34" s="47">
        <f t="shared" ca="1" si="14"/>
        <v>43565.124999999949</v>
      </c>
      <c r="C34" s="49"/>
      <c r="D34" s="226">
        <v>1102</v>
      </c>
      <c r="E34" s="51">
        <v>32</v>
      </c>
      <c r="F34" s="226">
        <v>1.5</v>
      </c>
      <c r="G34" s="51">
        <v>178</v>
      </c>
      <c r="H34" s="52">
        <v>144</v>
      </c>
      <c r="I34" s="53"/>
      <c r="J34" s="160"/>
      <c r="K34" s="65"/>
      <c r="L34" s="49"/>
      <c r="M34" s="226"/>
      <c r="N34" s="52"/>
      <c r="O34" s="54">
        <v>2030</v>
      </c>
      <c r="P34" s="226">
        <v>55</v>
      </c>
      <c r="Q34" s="52">
        <v>42</v>
      </c>
      <c r="R34" s="23">
        <f t="shared" si="16"/>
        <v>1141</v>
      </c>
      <c r="S34" s="24">
        <f t="shared" si="16"/>
        <v>931</v>
      </c>
      <c r="T34" s="62"/>
      <c r="U34" s="62"/>
      <c r="V34" s="62"/>
      <c r="W34" s="114">
        <f t="shared" ca="1" si="6"/>
        <v>172847</v>
      </c>
      <c r="X34" s="115">
        <f ca="1">IFERROR(('Main Tab'!$D$10-W34)/'Main Tab'!$D$10,1)</f>
        <v>2.6806224944822304E-2</v>
      </c>
      <c r="Y34" s="110" t="s">
        <v>187</v>
      </c>
      <c r="Z34" s="65">
        <v>0.2</v>
      </c>
      <c r="AA34" s="49"/>
      <c r="AB34" s="49"/>
      <c r="AC34" s="226"/>
      <c r="AD34" s="104"/>
      <c r="AE34" s="106"/>
      <c r="AF34" s="108"/>
      <c r="AI34" s="83">
        <f t="shared" ca="1" si="15"/>
        <v>43565.124999999949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 7874</v>
      </c>
      <c r="AP34" s="81">
        <f t="shared" si="0"/>
        <v>55</v>
      </c>
      <c r="AQ34" s="81">
        <f t="shared" si="0"/>
        <v>42</v>
      </c>
      <c r="AR34" s="81">
        <f t="shared" si="1"/>
        <v>2030</v>
      </c>
      <c r="AS34" s="81" t="str">
        <f t="shared" si="8"/>
        <v/>
      </c>
      <c r="AT34" s="81" t="str">
        <f t="shared" si="9"/>
        <v/>
      </c>
      <c r="AU34" s="81">
        <f t="shared" si="2"/>
        <v>0.5</v>
      </c>
      <c r="AV34" s="81">
        <f t="shared" si="3"/>
        <v>1.5</v>
      </c>
      <c r="AW34" s="81">
        <f t="shared" si="3"/>
        <v>178</v>
      </c>
      <c r="AX34" s="81">
        <f t="shared" si="3"/>
        <v>144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1102</v>
      </c>
      <c r="BC34" s="81">
        <f t="shared" si="5"/>
        <v>144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43565.166666666613</v>
      </c>
      <c r="C35" s="49"/>
      <c r="D35" s="226">
        <v>1098</v>
      </c>
      <c r="E35" s="51">
        <v>32</v>
      </c>
      <c r="F35" s="226">
        <v>1.5</v>
      </c>
      <c r="G35" s="51">
        <v>173</v>
      </c>
      <c r="H35" s="52">
        <v>144</v>
      </c>
      <c r="I35" s="53"/>
      <c r="J35" s="160"/>
      <c r="K35" s="65"/>
      <c r="L35" s="49"/>
      <c r="M35" s="226"/>
      <c r="N35" s="52"/>
      <c r="O35" s="54">
        <v>2000</v>
      </c>
      <c r="P35" s="226">
        <v>55</v>
      </c>
      <c r="Q35" s="52">
        <v>43</v>
      </c>
      <c r="R35" s="23">
        <f t="shared" si="16"/>
        <v>1196</v>
      </c>
      <c r="S35" s="24">
        <f t="shared" si="16"/>
        <v>974</v>
      </c>
      <c r="T35" s="62"/>
      <c r="U35" s="62"/>
      <c r="V35" s="62"/>
      <c r="W35" s="114">
        <f t="shared" ca="1" si="6"/>
        <v>172804</v>
      </c>
      <c r="X35" s="115">
        <f ca="1">IFERROR(('Main Tab'!$D$10-W35)/'Main Tab'!$D$10,1)</f>
        <v>2.7048331156254223E-2</v>
      </c>
      <c r="Y35" s="110" t="s">
        <v>185</v>
      </c>
      <c r="Z35" s="65">
        <v>0.2</v>
      </c>
      <c r="AA35" s="49"/>
      <c r="AB35" s="49"/>
      <c r="AC35" s="226"/>
      <c r="AD35" s="104"/>
      <c r="AE35" s="106"/>
      <c r="AF35" s="108"/>
      <c r="AI35" s="83">
        <f t="shared" ca="1" si="15"/>
        <v>43565.166666666613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 9-1   OT2=6-10</v>
      </c>
      <c r="AP35" s="81">
        <f t="shared" si="0"/>
        <v>55</v>
      </c>
      <c r="AQ35" s="81">
        <f t="shared" si="0"/>
        <v>43</v>
      </c>
      <c r="AR35" s="81">
        <f t="shared" si="1"/>
        <v>2000</v>
      </c>
      <c r="AS35" s="81" t="str">
        <f t="shared" si="8"/>
        <v/>
      </c>
      <c r="AT35" s="81" t="str">
        <f t="shared" si="9"/>
        <v/>
      </c>
      <c r="AU35" s="81">
        <f t="shared" si="2"/>
        <v>0.5</v>
      </c>
      <c r="AV35" s="81">
        <f t="shared" si="3"/>
        <v>1.5</v>
      </c>
      <c r="AW35" s="81">
        <f t="shared" si="3"/>
        <v>173</v>
      </c>
      <c r="AX35" s="81">
        <f t="shared" si="3"/>
        <v>144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1098</v>
      </c>
      <c r="BC35" s="81">
        <f t="shared" si="5"/>
        <v>144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43565.208333333278</v>
      </c>
      <c r="C36" s="49"/>
      <c r="D36" s="226">
        <v>1096</v>
      </c>
      <c r="E36" s="226">
        <v>32</v>
      </c>
      <c r="F36" s="226">
        <v>1.5</v>
      </c>
      <c r="G36" s="51">
        <v>171</v>
      </c>
      <c r="H36" s="52">
        <v>144</v>
      </c>
      <c r="I36" s="53"/>
      <c r="J36" s="160"/>
      <c r="K36" s="65"/>
      <c r="L36" s="49"/>
      <c r="M36" s="226"/>
      <c r="N36" s="52"/>
      <c r="O36" s="54">
        <v>1987</v>
      </c>
      <c r="P36" s="226">
        <v>56</v>
      </c>
      <c r="Q36" s="52">
        <v>44</v>
      </c>
      <c r="R36" s="23">
        <f t="shared" si="16"/>
        <v>1252</v>
      </c>
      <c r="S36" s="24">
        <f t="shared" si="16"/>
        <v>1018</v>
      </c>
      <c r="T36" s="62"/>
      <c r="U36" s="62"/>
      <c r="V36" s="62"/>
      <c r="W36" s="114">
        <f t="shared" ca="1" si="6"/>
        <v>172760</v>
      </c>
      <c r="X36" s="115">
        <f ca="1">IFERROR(('Main Tab'!$D$10-W36)/'Main Tab'!$D$10,1)</f>
        <v>2.7296067744696183E-2</v>
      </c>
      <c r="Y36" s="110" t="s">
        <v>186</v>
      </c>
      <c r="Z36" s="65">
        <v>0.2</v>
      </c>
      <c r="AA36" s="49"/>
      <c r="AB36" s="49"/>
      <c r="AC36" s="226"/>
      <c r="AD36" s="104"/>
      <c r="AE36" s="106"/>
      <c r="AF36" s="108"/>
      <c r="AI36" s="83">
        <f t="shared" ca="1" si="15"/>
        <v>43565.208333333278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Water Pumped=2574</v>
      </c>
      <c r="AP36" s="81">
        <f t="shared" si="0"/>
        <v>56</v>
      </c>
      <c r="AQ36" s="81">
        <f t="shared" si="0"/>
        <v>44</v>
      </c>
      <c r="AR36" s="81">
        <f t="shared" si="1"/>
        <v>1987</v>
      </c>
      <c r="AS36" s="81" t="str">
        <f t="shared" si="8"/>
        <v/>
      </c>
      <c r="AT36" s="81" t="str">
        <f t="shared" si="9"/>
        <v/>
      </c>
      <c r="AU36" s="81">
        <f t="shared" si="2"/>
        <v>0.5</v>
      </c>
      <c r="AV36" s="81">
        <f t="shared" si="3"/>
        <v>1.5</v>
      </c>
      <c r="AW36" s="81">
        <f t="shared" si="3"/>
        <v>171</v>
      </c>
      <c r="AX36" s="81">
        <f t="shared" si="3"/>
        <v>144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1096</v>
      </c>
      <c r="BC36" s="81">
        <f t="shared" si="5"/>
        <v>144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43565.249999999942</v>
      </c>
      <c r="C37" s="55"/>
      <c r="D37" s="230">
        <v>1093</v>
      </c>
      <c r="E37" s="57">
        <v>32</v>
      </c>
      <c r="F37" s="226">
        <v>1.5</v>
      </c>
      <c r="G37" s="57">
        <v>178</v>
      </c>
      <c r="H37" s="58">
        <v>144</v>
      </c>
      <c r="I37" s="59"/>
      <c r="J37" s="161"/>
      <c r="K37" s="66"/>
      <c r="L37" s="55"/>
      <c r="M37" s="230"/>
      <c r="N37" s="58"/>
      <c r="O37" s="60">
        <v>2031</v>
      </c>
      <c r="P37" s="230">
        <v>54</v>
      </c>
      <c r="Q37" s="58">
        <v>42</v>
      </c>
      <c r="R37" s="25">
        <f t="shared" si="16"/>
        <v>1306</v>
      </c>
      <c r="S37" s="26">
        <f t="shared" si="16"/>
        <v>1060</v>
      </c>
      <c r="T37" s="63"/>
      <c r="U37" s="63"/>
      <c r="V37" s="63"/>
      <c r="W37" s="116">
        <f t="shared" ca="1" si="6"/>
        <v>172718</v>
      </c>
      <c r="X37" s="117">
        <f ca="1">IFERROR(('Main Tab'!$D$10-W37)/'Main Tab'!$D$10,1)</f>
        <v>2.7532543579118059E-2</v>
      </c>
      <c r="Y37" s="111"/>
      <c r="Z37" s="65">
        <v>0.2</v>
      </c>
      <c r="AA37" s="55"/>
      <c r="AB37" s="55"/>
      <c r="AC37" s="230"/>
      <c r="AD37" s="105"/>
      <c r="AE37" s="107"/>
      <c r="AF37" s="109"/>
      <c r="AI37" s="85">
        <f t="shared" ca="1" si="15"/>
        <v>43565.249999999942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54</v>
      </c>
      <c r="AQ37" s="86">
        <f t="shared" si="0"/>
        <v>42</v>
      </c>
      <c r="AR37" s="86">
        <f t="shared" si="1"/>
        <v>2031</v>
      </c>
      <c r="AS37" s="86" t="str">
        <f t="shared" si="8"/>
        <v/>
      </c>
      <c r="AT37" s="86" t="str">
        <f t="shared" si="9"/>
        <v/>
      </c>
      <c r="AU37" s="86">
        <f t="shared" si="2"/>
        <v>0.5</v>
      </c>
      <c r="AV37" s="86">
        <f t="shared" si="3"/>
        <v>1.5</v>
      </c>
      <c r="AW37" s="86">
        <f t="shared" si="3"/>
        <v>178</v>
      </c>
      <c r="AX37" s="86">
        <f t="shared" si="3"/>
        <v>144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1093</v>
      </c>
      <c r="BC37" s="86">
        <f t="shared" si="5"/>
        <v>144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27" t="s">
        <v>7</v>
      </c>
      <c r="D40" s="227" t="s">
        <v>117</v>
      </c>
      <c r="E40" s="227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229"/>
      <c r="E41" s="229"/>
      <c r="F41" s="622"/>
      <c r="G41" s="622"/>
      <c r="H41" s="623"/>
    </row>
    <row r="42" spans="2:58" x14ac:dyDescent="0.25">
      <c r="B42" s="54"/>
      <c r="C42" s="147"/>
      <c r="D42" s="226"/>
      <c r="E42" s="226"/>
      <c r="F42" s="612"/>
      <c r="G42" s="612"/>
      <c r="H42" s="613"/>
    </row>
    <row r="43" spans="2:58" x14ac:dyDescent="0.25">
      <c r="B43" s="54"/>
      <c r="C43" s="147"/>
      <c r="D43" s="226"/>
      <c r="E43" s="226"/>
      <c r="F43" s="612"/>
      <c r="G43" s="612"/>
      <c r="H43" s="613"/>
    </row>
    <row r="44" spans="2:58" x14ac:dyDescent="0.25">
      <c r="B44" s="54"/>
      <c r="C44" s="147"/>
      <c r="D44" s="226"/>
      <c r="E44" s="226"/>
      <c r="F44" s="612"/>
      <c r="G44" s="612"/>
      <c r="H44" s="613"/>
    </row>
    <row r="45" spans="2:58" x14ac:dyDescent="0.25">
      <c r="B45" s="54"/>
      <c r="C45" s="147"/>
      <c r="D45" s="226"/>
      <c r="E45" s="226"/>
      <c r="F45" s="612"/>
      <c r="G45" s="612"/>
      <c r="H45" s="613"/>
    </row>
    <row r="46" spans="2:58" x14ac:dyDescent="0.25">
      <c r="B46" s="54"/>
      <c r="C46" s="147"/>
      <c r="D46" s="226"/>
      <c r="E46" s="226"/>
      <c r="F46" s="612"/>
      <c r="G46" s="612"/>
      <c r="H46" s="613"/>
    </row>
    <row r="47" spans="2:58" x14ac:dyDescent="0.25">
      <c r="B47" s="54"/>
      <c r="C47" s="147"/>
      <c r="D47" s="226"/>
      <c r="E47" s="226"/>
      <c r="F47" s="612"/>
      <c r="G47" s="612"/>
      <c r="H47" s="613"/>
    </row>
    <row r="48" spans="2:58" x14ac:dyDescent="0.25">
      <c r="B48" s="54"/>
      <c r="C48" s="147"/>
      <c r="D48" s="226"/>
      <c r="E48" s="226"/>
      <c r="F48" s="612"/>
      <c r="G48" s="612"/>
      <c r="H48" s="613"/>
    </row>
    <row r="49" spans="2:8" x14ac:dyDescent="0.25">
      <c r="B49" s="54"/>
      <c r="C49" s="147"/>
      <c r="D49" s="226"/>
      <c r="E49" s="226"/>
      <c r="F49" s="612"/>
      <c r="G49" s="612"/>
      <c r="H49" s="613"/>
    </row>
    <row r="50" spans="2:8" x14ac:dyDescent="0.25">
      <c r="B50" s="54"/>
      <c r="C50" s="147"/>
      <c r="D50" s="226"/>
      <c r="E50" s="226"/>
      <c r="F50" s="612"/>
      <c r="G50" s="612"/>
      <c r="H50" s="613"/>
    </row>
    <row r="51" spans="2:8" x14ac:dyDescent="0.25">
      <c r="B51" s="54"/>
      <c r="C51" s="147"/>
      <c r="D51" s="226"/>
      <c r="E51" s="226"/>
      <c r="F51" s="612"/>
      <c r="G51" s="612"/>
      <c r="H51" s="613"/>
    </row>
    <row r="52" spans="2:8" x14ac:dyDescent="0.25">
      <c r="B52" s="54"/>
      <c r="C52" s="147"/>
      <c r="D52" s="226"/>
      <c r="E52" s="226"/>
      <c r="F52" s="612"/>
      <c r="G52" s="612"/>
      <c r="H52" s="613"/>
    </row>
    <row r="53" spans="2:8" x14ac:dyDescent="0.25">
      <c r="B53" s="54"/>
      <c r="C53" s="147"/>
      <c r="D53" s="226"/>
      <c r="E53" s="226"/>
      <c r="F53" s="612"/>
      <c r="G53" s="612"/>
      <c r="H53" s="613"/>
    </row>
    <row r="54" spans="2:8" x14ac:dyDescent="0.25">
      <c r="B54" s="54"/>
      <c r="C54" s="147"/>
      <c r="D54" s="226"/>
      <c r="E54" s="226"/>
      <c r="F54" s="612"/>
      <c r="G54" s="612"/>
      <c r="H54" s="613"/>
    </row>
    <row r="55" spans="2:8" x14ac:dyDescent="0.25">
      <c r="B55" s="54"/>
      <c r="C55" s="147"/>
      <c r="D55" s="226"/>
      <c r="E55" s="226"/>
      <c r="F55" s="612"/>
      <c r="G55" s="612"/>
      <c r="H55" s="613"/>
    </row>
    <row r="56" spans="2:8" x14ac:dyDescent="0.25">
      <c r="B56" s="54"/>
      <c r="C56" s="147"/>
      <c r="D56" s="226"/>
      <c r="E56" s="226"/>
      <c r="F56" s="612"/>
      <c r="G56" s="612"/>
      <c r="H56" s="613"/>
    </row>
    <row r="57" spans="2:8" x14ac:dyDescent="0.25">
      <c r="B57" s="54"/>
      <c r="C57" s="147"/>
      <c r="D57" s="226"/>
      <c r="E57" s="226"/>
      <c r="F57" s="612"/>
      <c r="G57" s="612"/>
      <c r="H57" s="613"/>
    </row>
    <row r="58" spans="2:8" x14ac:dyDescent="0.25">
      <c r="B58" s="54"/>
      <c r="C58" s="147"/>
      <c r="D58" s="226"/>
      <c r="E58" s="226"/>
      <c r="F58" s="612"/>
      <c r="G58" s="612"/>
      <c r="H58" s="613"/>
    </row>
    <row r="59" spans="2:8" x14ac:dyDescent="0.25">
      <c r="B59" s="54"/>
      <c r="C59" s="147"/>
      <c r="D59" s="226"/>
      <c r="E59" s="226"/>
      <c r="F59" s="612"/>
      <c r="G59" s="612"/>
      <c r="H59" s="613"/>
    </row>
    <row r="60" spans="2:8" x14ac:dyDescent="0.25">
      <c r="B60" s="54"/>
      <c r="C60" s="147"/>
      <c r="D60" s="226"/>
      <c r="E60" s="226"/>
      <c r="F60" s="612"/>
      <c r="G60" s="612"/>
      <c r="H60" s="613"/>
    </row>
    <row r="61" spans="2:8" x14ac:dyDescent="0.25">
      <c r="B61" s="54"/>
      <c r="C61" s="147"/>
      <c r="D61" s="226"/>
      <c r="E61" s="226"/>
      <c r="F61" s="612"/>
      <c r="G61" s="612"/>
      <c r="H61" s="613"/>
    </row>
    <row r="62" spans="2:8" x14ac:dyDescent="0.25">
      <c r="B62" s="54"/>
      <c r="C62" s="147"/>
      <c r="D62" s="226"/>
      <c r="E62" s="226"/>
      <c r="F62" s="612"/>
      <c r="G62" s="612"/>
      <c r="H62" s="613"/>
    </row>
    <row r="63" spans="2:8" x14ac:dyDescent="0.25">
      <c r="B63" s="54"/>
      <c r="C63" s="147"/>
      <c r="D63" s="226"/>
      <c r="E63" s="226"/>
      <c r="F63" s="612"/>
      <c r="G63" s="612"/>
      <c r="H63" s="613"/>
    </row>
    <row r="64" spans="2:8" x14ac:dyDescent="0.25">
      <c r="B64" s="54"/>
      <c r="C64" s="147"/>
      <c r="D64" s="226"/>
      <c r="E64" s="226"/>
      <c r="F64" s="612"/>
      <c r="G64" s="612"/>
      <c r="H64" s="613"/>
    </row>
    <row r="65" spans="2:8" x14ac:dyDescent="0.25">
      <c r="B65" s="54"/>
      <c r="C65" s="147"/>
      <c r="D65" s="226"/>
      <c r="E65" s="226"/>
      <c r="F65" s="612"/>
      <c r="G65" s="612"/>
      <c r="H65" s="613"/>
    </row>
    <row r="66" spans="2:8" x14ac:dyDescent="0.25">
      <c r="B66" s="54"/>
      <c r="C66" s="147"/>
      <c r="D66" s="226"/>
      <c r="E66" s="226"/>
      <c r="F66" s="612"/>
      <c r="G66" s="612"/>
      <c r="H66" s="613"/>
    </row>
    <row r="67" spans="2:8" x14ac:dyDescent="0.25">
      <c r="B67" s="54"/>
      <c r="C67" s="147"/>
      <c r="D67" s="226"/>
      <c r="E67" s="226"/>
      <c r="F67" s="612"/>
      <c r="G67" s="612"/>
      <c r="H67" s="613"/>
    </row>
    <row r="68" spans="2:8" x14ac:dyDescent="0.25">
      <c r="B68" s="54"/>
      <c r="C68" s="147"/>
      <c r="D68" s="226"/>
      <c r="E68" s="226"/>
      <c r="F68" s="612"/>
      <c r="G68" s="612"/>
      <c r="H68" s="613"/>
    </row>
    <row r="69" spans="2:8" x14ac:dyDescent="0.25">
      <c r="B69" s="54"/>
      <c r="C69" s="147"/>
      <c r="D69" s="226"/>
      <c r="E69" s="226"/>
      <c r="F69" s="612"/>
      <c r="G69" s="612"/>
      <c r="H69" s="613"/>
    </row>
    <row r="70" spans="2:8" x14ac:dyDescent="0.25">
      <c r="B70" s="54"/>
      <c r="C70" s="147"/>
      <c r="D70" s="226"/>
      <c r="E70" s="226"/>
      <c r="F70" s="612"/>
      <c r="G70" s="612"/>
      <c r="H70" s="613"/>
    </row>
    <row r="71" spans="2:8" x14ac:dyDescent="0.25">
      <c r="B71" s="54"/>
      <c r="C71" s="147"/>
      <c r="D71" s="226"/>
      <c r="E71" s="226"/>
      <c r="F71" s="612"/>
      <c r="G71" s="612"/>
      <c r="H71" s="613"/>
    </row>
    <row r="72" spans="2:8" x14ac:dyDescent="0.25">
      <c r="B72" s="54"/>
      <c r="C72" s="147"/>
      <c r="D72" s="226"/>
      <c r="E72" s="226"/>
      <c r="F72" s="612"/>
      <c r="G72" s="612"/>
      <c r="H72" s="613"/>
    </row>
    <row r="73" spans="2:8" x14ac:dyDescent="0.25">
      <c r="B73" s="54"/>
      <c r="C73" s="147"/>
      <c r="D73" s="226"/>
      <c r="E73" s="226"/>
      <c r="F73" s="612"/>
      <c r="G73" s="612"/>
      <c r="H73" s="613"/>
    </row>
    <row r="74" spans="2:8" x14ac:dyDescent="0.25">
      <c r="B74" s="54"/>
      <c r="C74" s="147"/>
      <c r="D74" s="226"/>
      <c r="E74" s="226"/>
      <c r="F74" s="612"/>
      <c r="G74" s="612"/>
      <c r="H74" s="613"/>
    </row>
    <row r="75" spans="2:8" x14ac:dyDescent="0.25">
      <c r="B75" s="54"/>
      <c r="C75" s="147"/>
      <c r="D75" s="226"/>
      <c r="E75" s="226"/>
      <c r="F75" s="612"/>
      <c r="G75" s="612"/>
      <c r="H75" s="613"/>
    </row>
    <row r="76" spans="2:8" x14ac:dyDescent="0.25">
      <c r="B76" s="54"/>
      <c r="C76" s="147"/>
      <c r="D76" s="226"/>
      <c r="E76" s="226"/>
      <c r="F76" s="612"/>
      <c r="G76" s="612"/>
      <c r="H76" s="613"/>
    </row>
    <row r="77" spans="2:8" x14ac:dyDescent="0.25">
      <c r="B77" s="54"/>
      <c r="C77" s="147"/>
      <c r="D77" s="226"/>
      <c r="E77" s="226"/>
      <c r="F77" s="612"/>
      <c r="G77" s="612"/>
      <c r="H77" s="613"/>
    </row>
    <row r="78" spans="2:8" x14ac:dyDescent="0.25">
      <c r="B78" s="54"/>
      <c r="C78" s="147"/>
      <c r="D78" s="226"/>
      <c r="E78" s="226"/>
      <c r="F78" s="612"/>
      <c r="G78" s="612"/>
      <c r="H78" s="613"/>
    </row>
    <row r="79" spans="2:8" x14ac:dyDescent="0.25">
      <c r="B79" s="54"/>
      <c r="C79" s="147"/>
      <c r="D79" s="226"/>
      <c r="E79" s="226"/>
      <c r="F79" s="612"/>
      <c r="G79" s="612"/>
      <c r="H79" s="613"/>
    </row>
    <row r="80" spans="2:8" x14ac:dyDescent="0.25">
      <c r="B80" s="54"/>
      <c r="C80" s="147"/>
      <c r="D80" s="226"/>
      <c r="E80" s="226"/>
      <c r="F80" s="612"/>
      <c r="G80" s="612"/>
      <c r="H80" s="613"/>
    </row>
    <row r="81" spans="2:8" x14ac:dyDescent="0.25">
      <c r="B81" s="54"/>
      <c r="C81" s="147"/>
      <c r="D81" s="226"/>
      <c r="E81" s="226"/>
      <c r="F81" s="612"/>
      <c r="G81" s="612"/>
      <c r="H81" s="613"/>
    </row>
    <row r="82" spans="2:8" x14ac:dyDescent="0.25">
      <c r="B82" s="54"/>
      <c r="C82" s="147"/>
      <c r="D82" s="226"/>
      <c r="E82" s="226"/>
      <c r="F82" s="612"/>
      <c r="G82" s="612"/>
      <c r="H82" s="613"/>
    </row>
    <row r="83" spans="2:8" x14ac:dyDescent="0.25">
      <c r="B83" s="54"/>
      <c r="C83" s="147"/>
      <c r="D83" s="226"/>
      <c r="E83" s="226"/>
      <c r="F83" s="612"/>
      <c r="G83" s="612"/>
      <c r="H83" s="613"/>
    </row>
    <row r="84" spans="2:8" x14ac:dyDescent="0.25">
      <c r="B84" s="54"/>
      <c r="C84" s="147"/>
      <c r="D84" s="226"/>
      <c r="E84" s="226"/>
      <c r="F84" s="612"/>
      <c r="G84" s="612"/>
      <c r="H84" s="613"/>
    </row>
    <row r="85" spans="2:8" x14ac:dyDescent="0.25">
      <c r="B85" s="54"/>
      <c r="C85" s="147"/>
      <c r="D85" s="226"/>
      <c r="E85" s="226"/>
      <c r="F85" s="612"/>
      <c r="G85" s="612"/>
      <c r="H85" s="613"/>
    </row>
    <row r="86" spans="2:8" x14ac:dyDescent="0.25">
      <c r="B86" s="54"/>
      <c r="C86" s="147"/>
      <c r="D86" s="226"/>
      <c r="E86" s="226"/>
      <c r="F86" s="612"/>
      <c r="G86" s="612"/>
      <c r="H86" s="613"/>
    </row>
    <row r="87" spans="2:8" x14ac:dyDescent="0.25">
      <c r="B87" s="54"/>
      <c r="C87" s="147"/>
      <c r="D87" s="226"/>
      <c r="E87" s="226"/>
      <c r="F87" s="612"/>
      <c r="G87" s="612"/>
      <c r="H87" s="613"/>
    </row>
    <row r="88" spans="2:8" x14ac:dyDescent="0.25">
      <c r="B88" s="54"/>
      <c r="C88" s="147"/>
      <c r="D88" s="226"/>
      <c r="E88" s="226"/>
      <c r="F88" s="612"/>
      <c r="G88" s="612"/>
      <c r="H88" s="613"/>
    </row>
    <row r="89" spans="2:8" x14ac:dyDescent="0.25">
      <c r="B89" s="54"/>
      <c r="C89" s="147"/>
      <c r="D89" s="226"/>
      <c r="E89" s="226"/>
      <c r="F89" s="612"/>
      <c r="G89" s="612"/>
      <c r="H89" s="613"/>
    </row>
    <row r="90" spans="2:8" x14ac:dyDescent="0.25">
      <c r="B90" s="54"/>
      <c r="C90" s="147"/>
      <c r="D90" s="226"/>
      <c r="E90" s="226"/>
      <c r="F90" s="612"/>
      <c r="G90" s="612"/>
      <c r="H90" s="613"/>
    </row>
    <row r="91" spans="2:8" x14ac:dyDescent="0.25">
      <c r="B91" s="54"/>
      <c r="C91" s="147"/>
      <c r="D91" s="226"/>
      <c r="E91" s="226"/>
      <c r="F91" s="612"/>
      <c r="G91" s="612"/>
      <c r="H91" s="613"/>
    </row>
    <row r="92" spans="2:8" x14ac:dyDescent="0.25">
      <c r="B92" s="54"/>
      <c r="C92" s="147"/>
      <c r="D92" s="226"/>
      <c r="E92" s="226"/>
      <c r="F92" s="612"/>
      <c r="G92" s="612"/>
      <c r="H92" s="613"/>
    </row>
    <row r="93" spans="2:8" x14ac:dyDescent="0.25">
      <c r="B93" s="54"/>
      <c r="C93" s="147"/>
      <c r="D93" s="226"/>
      <c r="E93" s="226"/>
      <c r="F93" s="612"/>
      <c r="G93" s="612"/>
      <c r="H93" s="613"/>
    </row>
    <row r="94" spans="2:8" x14ac:dyDescent="0.25">
      <c r="B94" s="54"/>
      <c r="C94" s="147"/>
      <c r="D94" s="226"/>
      <c r="E94" s="226"/>
      <c r="F94" s="612"/>
      <c r="G94" s="612"/>
      <c r="H94" s="613"/>
    </row>
    <row r="95" spans="2:8" x14ac:dyDescent="0.25">
      <c r="B95" s="54"/>
      <c r="C95" s="147"/>
      <c r="D95" s="226"/>
      <c r="E95" s="226"/>
      <c r="F95" s="612"/>
      <c r="G95" s="612"/>
      <c r="H95" s="613"/>
    </row>
    <row r="96" spans="2:8" x14ac:dyDescent="0.25">
      <c r="B96" s="54"/>
      <c r="C96" s="147"/>
      <c r="D96" s="226"/>
      <c r="E96" s="226"/>
      <c r="F96" s="612"/>
      <c r="G96" s="612"/>
      <c r="H96" s="613"/>
    </row>
    <row r="97" spans="2:8" x14ac:dyDescent="0.25">
      <c r="B97" s="54"/>
      <c r="C97" s="147"/>
      <c r="D97" s="226"/>
      <c r="E97" s="226"/>
      <c r="F97" s="612"/>
      <c r="G97" s="612"/>
      <c r="H97" s="613"/>
    </row>
    <row r="98" spans="2:8" x14ac:dyDescent="0.25">
      <c r="B98" s="54"/>
      <c r="C98" s="147"/>
      <c r="D98" s="226"/>
      <c r="E98" s="226"/>
      <c r="F98" s="612"/>
      <c r="G98" s="612"/>
      <c r="H98" s="613"/>
    </row>
    <row r="99" spans="2:8" x14ac:dyDescent="0.25">
      <c r="B99" s="54"/>
      <c r="C99" s="147"/>
      <c r="D99" s="226"/>
      <c r="E99" s="226"/>
      <c r="F99" s="612"/>
      <c r="G99" s="612"/>
      <c r="H99" s="613"/>
    </row>
    <row r="100" spans="2:8" ht="15.75" thickBot="1" x14ac:dyDescent="0.3">
      <c r="B100" s="60"/>
      <c r="C100" s="148"/>
      <c r="D100" s="230"/>
      <c r="E100" s="230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3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7">
    <tabColor theme="1"/>
    <pageSetUpPr fitToPage="1"/>
  </sheetPr>
  <dimension ref="B1:BF101"/>
  <sheetViews>
    <sheetView showGridLines="0" topLeftCell="T13" zoomScaleNormal="100" zoomScaleSheetLayoutView="50" workbookViewId="0">
      <selection activeCell="Y28" sqref="Y2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567" t="str">
        <f ca="1">"Oil Sales for "&amp;TEXT(L5,"MM-DD-YY")</f>
        <v>Oil Sales for 04-08-19</v>
      </c>
      <c r="O5" s="568"/>
      <c r="P5" s="96">
        <f>SUM(AC14:AC37)</f>
        <v>1674.67</v>
      </c>
      <c r="Q5" s="10"/>
      <c r="R5" s="610" t="str">
        <f ca="1">"Flare Total For "&amp;TEXT(L5,"MM-DD-YY")</f>
        <v>Flare Total For 04-08-19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1245</v>
      </c>
      <c r="M6" s="10"/>
      <c r="N6" s="571" t="str">
        <f ca="1">"Gas Sales for "&amp;TEXT(L5,"MM-DD-YY")</f>
        <v>Gas Sales for 04-08-19</v>
      </c>
      <c r="O6" s="572"/>
      <c r="P6" s="132">
        <v>1993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1204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1275</v>
      </c>
      <c r="E14" s="51">
        <v>30</v>
      </c>
      <c r="F14" s="50">
        <v>1.5</v>
      </c>
      <c r="G14" s="51">
        <v>177</v>
      </c>
      <c r="H14" s="52">
        <v>125</v>
      </c>
      <c r="I14" s="53"/>
      <c r="J14" s="160"/>
      <c r="K14" s="65"/>
      <c r="L14" s="49"/>
      <c r="M14" s="50"/>
      <c r="N14" s="52"/>
      <c r="O14" s="54">
        <v>1881</v>
      </c>
      <c r="P14" s="50">
        <v>60</v>
      </c>
      <c r="Q14" s="52">
        <v>59</v>
      </c>
      <c r="R14" s="21">
        <f>P14</f>
        <v>60</v>
      </c>
      <c r="S14" s="22">
        <f>Q14</f>
        <v>59</v>
      </c>
      <c r="T14" s="61"/>
      <c r="U14" s="61"/>
      <c r="V14" s="61"/>
      <c r="W14" s="112">
        <f ca="1">INDEX('Daily Totals'!$1:$1048576,MATCH(L5,'Daily Totals'!B:B)-1,17)</f>
        <v>174937</v>
      </c>
      <c r="X14" s="113">
        <f ca="1">IFERROR(('Main Tab'!$D$10-W14)/'Main Tab'!$D$10,1)</f>
        <v>1.5038736993829106E-2</v>
      </c>
      <c r="Y14" s="186"/>
      <c r="Z14" s="64">
        <v>0.2</v>
      </c>
      <c r="AA14" s="49">
        <v>6893930</v>
      </c>
      <c r="AB14" s="49" t="s">
        <v>156</v>
      </c>
      <c r="AC14" s="50">
        <v>177</v>
      </c>
      <c r="AD14" s="104" t="s">
        <v>169</v>
      </c>
      <c r="AE14" s="106">
        <v>46</v>
      </c>
      <c r="AF14" s="108">
        <v>1E-3</v>
      </c>
      <c r="AI14" s="83">
        <f ca="1">$L$5+B14</f>
        <v>43563.291666666664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60</v>
      </c>
      <c r="AQ14" s="81">
        <f t="shared" si="0"/>
        <v>59</v>
      </c>
      <c r="AR14" s="81">
        <f t="shared" ref="AR14:AR37" si="1">IF(O14="","",O14)</f>
        <v>1881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0.46875</v>
      </c>
      <c r="AV14" s="81">
        <f t="shared" ref="AV14:AZ37" si="3">IF(F14="","",F14)</f>
        <v>1.5</v>
      </c>
      <c r="AW14" s="81">
        <f t="shared" si="3"/>
        <v>177</v>
      </c>
      <c r="AX14" s="81">
        <f t="shared" si="3"/>
        <v>125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1275</v>
      </c>
      <c r="BC14" s="81">
        <f t="shared" ref="BC14:BC37" si="5">IF(H14="","",H14)</f>
        <v>125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6893930 177 bbls sold</v>
      </c>
    </row>
    <row r="15" spans="2:58" x14ac:dyDescent="0.25">
      <c r="B15" s="47">
        <f ca="1">+B14+$L$5+TIME(1,0,0)</f>
        <v>43563.333333333328</v>
      </c>
      <c r="C15" s="49"/>
      <c r="D15" s="50">
        <v>1271</v>
      </c>
      <c r="E15" s="51">
        <v>30</v>
      </c>
      <c r="F15" s="50">
        <v>1.5</v>
      </c>
      <c r="G15" s="51">
        <v>175</v>
      </c>
      <c r="H15" s="52">
        <v>126</v>
      </c>
      <c r="I15" s="53"/>
      <c r="J15" s="160"/>
      <c r="K15" s="65"/>
      <c r="L15" s="49"/>
      <c r="M15" s="50"/>
      <c r="N15" s="52"/>
      <c r="O15" s="54">
        <v>1887</v>
      </c>
      <c r="P15" s="50">
        <v>39</v>
      </c>
      <c r="Q15" s="52">
        <v>48</v>
      </c>
      <c r="R15" s="23">
        <f>P15+R14</f>
        <v>99</v>
      </c>
      <c r="S15" s="24">
        <f>Q15+S14</f>
        <v>107</v>
      </c>
      <c r="T15" s="62"/>
      <c r="U15" s="62"/>
      <c r="V15" s="62"/>
      <c r="W15" s="114">
        <f t="shared" ref="W15:W37" ca="1" si="6">W14-Q15</f>
        <v>174889</v>
      </c>
      <c r="X15" s="115">
        <f ca="1">IFERROR(('Main Tab'!$D$10-W15)/'Main Tab'!$D$10,1)</f>
        <v>1.5308995090311247E-2</v>
      </c>
      <c r="Y15" s="110" t="s">
        <v>176</v>
      </c>
      <c r="Z15" s="65">
        <v>0.2</v>
      </c>
      <c r="AA15" s="49">
        <v>7684301</v>
      </c>
      <c r="AB15" s="49" t="s">
        <v>170</v>
      </c>
      <c r="AC15" s="50">
        <v>193.26</v>
      </c>
      <c r="AD15" s="104" t="s">
        <v>171</v>
      </c>
      <c r="AE15" s="106">
        <v>46</v>
      </c>
      <c r="AF15" s="108">
        <v>1E-3</v>
      </c>
      <c r="AI15" s="83">
        <f ca="1">B15</f>
        <v>43563.333333333328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>filling vrt reason for lower oil production</v>
      </c>
      <c r="AP15" s="81">
        <f t="shared" si="0"/>
        <v>39</v>
      </c>
      <c r="AQ15" s="81">
        <f t="shared" si="0"/>
        <v>48</v>
      </c>
      <c r="AR15" s="81">
        <f t="shared" si="1"/>
        <v>1887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0.46875</v>
      </c>
      <c r="AV15" s="81">
        <f t="shared" si="3"/>
        <v>1.5</v>
      </c>
      <c r="AW15" s="81">
        <f t="shared" si="3"/>
        <v>175</v>
      </c>
      <c r="AX15" s="81">
        <f t="shared" si="3"/>
        <v>126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1271</v>
      </c>
      <c r="BC15" s="81">
        <f t="shared" si="5"/>
        <v>126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7684301 193.26 bbls sold</v>
      </c>
    </row>
    <row r="16" spans="2:58" x14ac:dyDescent="0.25">
      <c r="B16" s="47">
        <f ca="1">+B15+TIME(1,0,0)</f>
        <v>43563.374999999993</v>
      </c>
      <c r="C16" s="49"/>
      <c r="D16" s="50">
        <v>1269</v>
      </c>
      <c r="E16" s="51">
        <v>30</v>
      </c>
      <c r="F16" s="50">
        <v>1.5</v>
      </c>
      <c r="G16" s="51">
        <v>174</v>
      </c>
      <c r="H16" s="52">
        <v>129</v>
      </c>
      <c r="I16" s="53"/>
      <c r="J16" s="160"/>
      <c r="K16" s="65"/>
      <c r="L16" s="49"/>
      <c r="M16" s="50"/>
      <c r="N16" s="52"/>
      <c r="O16" s="54">
        <v>1896</v>
      </c>
      <c r="P16" s="50">
        <v>39</v>
      </c>
      <c r="Q16" s="52">
        <v>49</v>
      </c>
      <c r="R16" s="23">
        <f t="shared" ref="R16:S31" si="13">P16+R15</f>
        <v>138</v>
      </c>
      <c r="S16" s="24">
        <f t="shared" si="13"/>
        <v>156</v>
      </c>
      <c r="T16" s="62"/>
      <c r="U16" s="62"/>
      <c r="V16" s="62"/>
      <c r="W16" s="114">
        <f t="shared" ca="1" si="6"/>
        <v>174840</v>
      </c>
      <c r="X16" s="115">
        <f ca="1">IFERROR(('Main Tab'!$D$10-W16)/'Main Tab'!$D$10,1)</f>
        <v>1.5584883563803432E-2</v>
      </c>
      <c r="Y16" s="110" t="s">
        <v>176</v>
      </c>
      <c r="Z16" s="65">
        <v>0.2</v>
      </c>
      <c r="AA16" s="49">
        <v>7684201</v>
      </c>
      <c r="AB16" s="49" t="s">
        <v>170</v>
      </c>
      <c r="AC16" s="50">
        <v>189.8</v>
      </c>
      <c r="AD16" s="104" t="s">
        <v>172</v>
      </c>
      <c r="AE16" s="106">
        <v>46</v>
      </c>
      <c r="AF16" s="108">
        <v>1E-3</v>
      </c>
      <c r="AI16" s="83">
        <f ca="1">B16</f>
        <v>43563.374999999993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>filling vrt reason for lower oil production</v>
      </c>
      <c r="AP16" s="81">
        <f t="shared" si="0"/>
        <v>39</v>
      </c>
      <c r="AQ16" s="81">
        <f t="shared" si="0"/>
        <v>49</v>
      </c>
      <c r="AR16" s="81">
        <f t="shared" si="1"/>
        <v>1896</v>
      </c>
      <c r="AS16" s="81" t="str">
        <f t="shared" si="8"/>
        <v/>
      </c>
      <c r="AT16" s="81" t="str">
        <f t="shared" si="9"/>
        <v/>
      </c>
      <c r="AU16" s="81">
        <f t="shared" si="2"/>
        <v>0.46875</v>
      </c>
      <c r="AV16" s="81">
        <f t="shared" si="3"/>
        <v>1.5</v>
      </c>
      <c r="AW16" s="81">
        <f t="shared" si="3"/>
        <v>174</v>
      </c>
      <c r="AX16" s="81">
        <f t="shared" si="3"/>
        <v>129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1269</v>
      </c>
      <c r="BC16" s="81">
        <f t="shared" si="5"/>
        <v>129</v>
      </c>
      <c r="BD16" s="81">
        <f t="shared" si="10"/>
        <v>1E-3</v>
      </c>
      <c r="BE16" s="81">
        <f t="shared" si="11"/>
        <v>46</v>
      </c>
      <c r="BF16" s="84" t="str">
        <f t="shared" si="12"/>
        <v>Ticket No: 7684201 189.8 bbls sold</v>
      </c>
    </row>
    <row r="17" spans="2:58" x14ac:dyDescent="0.25">
      <c r="B17" s="47">
        <f t="shared" ref="B17:B37" ca="1" si="14">+B16+TIME(1,0,0)</f>
        <v>43563.416666666657</v>
      </c>
      <c r="C17" s="49"/>
      <c r="D17" s="50">
        <v>1261</v>
      </c>
      <c r="E17" s="51">
        <v>30</v>
      </c>
      <c r="F17" s="50">
        <v>1.5</v>
      </c>
      <c r="G17" s="51">
        <v>165</v>
      </c>
      <c r="H17" s="52">
        <v>131</v>
      </c>
      <c r="I17" s="53"/>
      <c r="J17" s="160"/>
      <c r="K17" s="65"/>
      <c r="L17" s="49"/>
      <c r="M17" s="50"/>
      <c r="N17" s="52"/>
      <c r="O17" s="54">
        <v>1862</v>
      </c>
      <c r="P17" s="50">
        <v>55</v>
      </c>
      <c r="Q17" s="52">
        <v>52</v>
      </c>
      <c r="R17" s="23">
        <f t="shared" si="13"/>
        <v>193</v>
      </c>
      <c r="S17" s="24">
        <f t="shared" si="13"/>
        <v>208</v>
      </c>
      <c r="T17" s="62"/>
      <c r="U17" s="172"/>
      <c r="V17" s="62"/>
      <c r="W17" s="114">
        <f t="shared" ca="1" si="6"/>
        <v>174788</v>
      </c>
      <c r="X17" s="115">
        <f ca="1">IFERROR(('Main Tab'!$D$10-W17)/'Main Tab'!$D$10,1)</f>
        <v>1.5877663168325749E-2</v>
      </c>
      <c r="Y17" s="110"/>
      <c r="Z17" s="65">
        <v>0.2</v>
      </c>
      <c r="AA17" s="49">
        <v>6893932</v>
      </c>
      <c r="AB17" s="49" t="s">
        <v>156</v>
      </c>
      <c r="AC17" s="50">
        <v>178.81</v>
      </c>
      <c r="AD17" s="104" t="s">
        <v>169</v>
      </c>
      <c r="AE17" s="106">
        <v>46.4</v>
      </c>
      <c r="AF17" s="108">
        <v>1E-3</v>
      </c>
      <c r="AI17" s="83">
        <f t="shared" ref="AI17:AI37" ca="1" si="15">B17</f>
        <v>43563.416666666657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55</v>
      </c>
      <c r="AQ17" s="81">
        <f t="shared" si="0"/>
        <v>52</v>
      </c>
      <c r="AR17" s="81">
        <f t="shared" si="1"/>
        <v>1862</v>
      </c>
      <c r="AS17" s="81" t="str">
        <f t="shared" si="8"/>
        <v/>
      </c>
      <c r="AT17" s="81" t="str">
        <f t="shared" si="9"/>
        <v/>
      </c>
      <c r="AU17" s="81">
        <f t="shared" si="2"/>
        <v>0.46875</v>
      </c>
      <c r="AV17" s="81">
        <f t="shared" si="3"/>
        <v>1.5</v>
      </c>
      <c r="AW17" s="81">
        <f t="shared" si="3"/>
        <v>165</v>
      </c>
      <c r="AX17" s="81">
        <f t="shared" si="3"/>
        <v>131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1261</v>
      </c>
      <c r="BC17" s="81">
        <f t="shared" si="5"/>
        <v>131</v>
      </c>
      <c r="BD17" s="81">
        <f t="shared" si="10"/>
        <v>1E-3</v>
      </c>
      <c r="BE17" s="81">
        <f t="shared" si="11"/>
        <v>46.4</v>
      </c>
      <c r="BF17" s="84" t="str">
        <f t="shared" si="12"/>
        <v>Ticket No: 6893932 178.81 bbls sold</v>
      </c>
    </row>
    <row r="18" spans="2:58" x14ac:dyDescent="0.25">
      <c r="B18" s="47">
        <f t="shared" ca="1" si="14"/>
        <v>43563.458333333321</v>
      </c>
      <c r="C18" s="49"/>
      <c r="D18" s="50">
        <v>1266</v>
      </c>
      <c r="E18" s="51">
        <v>30</v>
      </c>
      <c r="F18" s="50">
        <v>1.5</v>
      </c>
      <c r="G18" s="51">
        <v>168</v>
      </c>
      <c r="H18" s="52">
        <v>131</v>
      </c>
      <c r="I18" s="53"/>
      <c r="J18" s="160"/>
      <c r="K18" s="65"/>
      <c r="L18" s="49"/>
      <c r="M18" s="50"/>
      <c r="N18" s="52"/>
      <c r="O18" s="54">
        <v>1879</v>
      </c>
      <c r="P18" s="50">
        <v>56</v>
      </c>
      <c r="Q18" s="52">
        <v>46</v>
      </c>
      <c r="R18" s="23">
        <f t="shared" si="13"/>
        <v>249</v>
      </c>
      <c r="S18" s="24">
        <f t="shared" si="13"/>
        <v>254</v>
      </c>
      <c r="T18" s="62"/>
      <c r="U18" s="62"/>
      <c r="V18" s="62"/>
      <c r="W18" s="114">
        <f t="shared" ca="1" si="6"/>
        <v>174742</v>
      </c>
      <c r="X18" s="115">
        <f ca="1">IFERROR(('Main Tab'!$D$10-W18)/'Main Tab'!$D$10,1)</f>
        <v>1.6136660510787802E-2</v>
      </c>
      <c r="Y18" s="110"/>
      <c r="Z18" s="65">
        <v>0.2</v>
      </c>
      <c r="AA18" s="49">
        <v>7684501</v>
      </c>
      <c r="AB18" s="49" t="s">
        <v>170</v>
      </c>
      <c r="AC18" s="50">
        <v>184.95</v>
      </c>
      <c r="AD18" s="104" t="s">
        <v>171</v>
      </c>
      <c r="AE18" s="106">
        <v>46.7</v>
      </c>
      <c r="AF18" s="108">
        <v>1E-3</v>
      </c>
      <c r="AI18" s="83">
        <f t="shared" ca="1" si="15"/>
        <v>43563.458333333321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56</v>
      </c>
      <c r="AQ18" s="81">
        <f t="shared" si="0"/>
        <v>46</v>
      </c>
      <c r="AR18" s="81">
        <f t="shared" si="1"/>
        <v>1879</v>
      </c>
      <c r="AS18" s="81" t="str">
        <f t="shared" si="8"/>
        <v/>
      </c>
      <c r="AT18" s="81" t="str">
        <f t="shared" si="9"/>
        <v/>
      </c>
      <c r="AU18" s="81">
        <f t="shared" si="2"/>
        <v>0.46875</v>
      </c>
      <c r="AV18" s="81">
        <f t="shared" si="3"/>
        <v>1.5</v>
      </c>
      <c r="AW18" s="81">
        <f t="shared" si="3"/>
        <v>168</v>
      </c>
      <c r="AX18" s="81">
        <f t="shared" si="3"/>
        <v>131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1266</v>
      </c>
      <c r="BC18" s="81">
        <f t="shared" si="5"/>
        <v>131</v>
      </c>
      <c r="BD18" s="81">
        <f t="shared" si="10"/>
        <v>1E-3</v>
      </c>
      <c r="BE18" s="81">
        <f t="shared" si="11"/>
        <v>46.7</v>
      </c>
      <c r="BF18" s="84" t="str">
        <f t="shared" si="12"/>
        <v>Ticket No: 7684501 184.95 bbls sold</v>
      </c>
    </row>
    <row r="19" spans="2:58" x14ac:dyDescent="0.25">
      <c r="B19" s="47">
        <f t="shared" ca="1" si="14"/>
        <v>43563.499999999985</v>
      </c>
      <c r="C19" s="49"/>
      <c r="D19" s="50">
        <v>1265</v>
      </c>
      <c r="E19" s="51">
        <v>30</v>
      </c>
      <c r="F19" s="50">
        <v>1.5</v>
      </c>
      <c r="G19" s="51">
        <v>155</v>
      </c>
      <c r="H19" s="52">
        <v>131</v>
      </c>
      <c r="I19" s="53"/>
      <c r="J19" s="160"/>
      <c r="K19" s="65"/>
      <c r="L19" s="49"/>
      <c r="M19" s="50"/>
      <c r="N19" s="52"/>
      <c r="O19" s="54">
        <v>1801</v>
      </c>
      <c r="P19" s="50">
        <v>41</v>
      </c>
      <c r="Q19" s="52">
        <v>51</v>
      </c>
      <c r="R19" s="23">
        <f t="shared" si="13"/>
        <v>290</v>
      </c>
      <c r="S19" s="24">
        <f t="shared" si="13"/>
        <v>305</v>
      </c>
      <c r="T19" s="62"/>
      <c r="U19" s="62"/>
      <c r="V19" s="62"/>
      <c r="W19" s="114">
        <f t="shared" ca="1" si="6"/>
        <v>174691</v>
      </c>
      <c r="X19" s="115">
        <f ca="1">IFERROR(('Main Tab'!$D$10-W19)/'Main Tab'!$D$10,1)</f>
        <v>1.6423809738300075E-2</v>
      </c>
      <c r="Y19" s="110" t="s">
        <v>177</v>
      </c>
      <c r="Z19" s="65">
        <v>0.2</v>
      </c>
      <c r="AA19" s="49"/>
      <c r="AB19" s="49"/>
      <c r="AC19" s="50"/>
      <c r="AD19" s="104"/>
      <c r="AE19" s="106"/>
      <c r="AF19" s="108"/>
      <c r="AI19" s="83">
        <f t="shared" ca="1" si="15"/>
        <v>43563.499999999985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 xml:space="preserve">issue with vrt an line pressure bypassed vrt </v>
      </c>
      <c r="AP19" s="81">
        <f t="shared" si="0"/>
        <v>41</v>
      </c>
      <c r="AQ19" s="81">
        <f t="shared" si="0"/>
        <v>51</v>
      </c>
      <c r="AR19" s="81">
        <f t="shared" si="1"/>
        <v>1801</v>
      </c>
      <c r="AS19" s="81" t="str">
        <f t="shared" si="8"/>
        <v/>
      </c>
      <c r="AT19" s="81" t="str">
        <f t="shared" si="9"/>
        <v/>
      </c>
      <c r="AU19" s="81">
        <f t="shared" si="2"/>
        <v>0.46875</v>
      </c>
      <c r="AV19" s="81">
        <f t="shared" si="3"/>
        <v>1.5</v>
      </c>
      <c r="AW19" s="81">
        <f t="shared" si="3"/>
        <v>155</v>
      </c>
      <c r="AX19" s="81">
        <f t="shared" si="3"/>
        <v>131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1265</v>
      </c>
      <c r="BC19" s="81">
        <f t="shared" si="5"/>
        <v>131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43563.54166666665</v>
      </c>
      <c r="C20" s="49"/>
      <c r="D20" s="50">
        <v>1261</v>
      </c>
      <c r="E20" s="51">
        <v>30</v>
      </c>
      <c r="F20" s="50">
        <v>1.5</v>
      </c>
      <c r="G20" s="51">
        <v>160</v>
      </c>
      <c r="H20" s="52">
        <v>133</v>
      </c>
      <c r="I20" s="53"/>
      <c r="J20" s="160"/>
      <c r="K20" s="65"/>
      <c r="L20" s="49"/>
      <c r="M20" s="50"/>
      <c r="N20" s="52"/>
      <c r="O20" s="54">
        <v>1860</v>
      </c>
      <c r="P20" s="50">
        <v>54</v>
      </c>
      <c r="Q20" s="52">
        <v>53</v>
      </c>
      <c r="R20" s="23">
        <f t="shared" si="13"/>
        <v>344</v>
      </c>
      <c r="S20" s="24">
        <f t="shared" si="13"/>
        <v>358</v>
      </c>
      <c r="T20" s="62"/>
      <c r="U20" s="62"/>
      <c r="V20" s="62"/>
      <c r="W20" s="114">
        <f t="shared" ca="1" si="6"/>
        <v>174638</v>
      </c>
      <c r="X20" s="115">
        <f ca="1">IFERROR(('Main Tab'!$D$10-W20)/'Main Tab'!$D$10,1)</f>
        <v>1.672221971983244E-2</v>
      </c>
      <c r="Y20" s="110"/>
      <c r="Z20" s="65">
        <v>0.2</v>
      </c>
      <c r="AA20" s="49"/>
      <c r="AB20" s="49"/>
      <c r="AC20" s="50"/>
      <c r="AD20" s="104"/>
      <c r="AE20" s="106"/>
      <c r="AF20" s="108"/>
      <c r="AI20" s="83">
        <f t="shared" ca="1" si="15"/>
        <v>43563.54166666665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54</v>
      </c>
      <c r="AQ20" s="81">
        <f t="shared" si="0"/>
        <v>53</v>
      </c>
      <c r="AR20" s="81">
        <f t="shared" si="1"/>
        <v>1860</v>
      </c>
      <c r="AS20" s="81" t="str">
        <f t="shared" si="8"/>
        <v/>
      </c>
      <c r="AT20" s="81" t="str">
        <f t="shared" si="9"/>
        <v/>
      </c>
      <c r="AU20" s="81">
        <f t="shared" si="2"/>
        <v>0.46875</v>
      </c>
      <c r="AV20" s="81">
        <f t="shared" si="3"/>
        <v>1.5</v>
      </c>
      <c r="AW20" s="81">
        <f t="shared" si="3"/>
        <v>160</v>
      </c>
      <c r="AX20" s="81">
        <f t="shared" si="3"/>
        <v>133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1261</v>
      </c>
      <c r="BC20" s="81">
        <f t="shared" si="5"/>
        <v>133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43563.583333333314</v>
      </c>
      <c r="C21" s="49"/>
      <c r="D21" s="50">
        <v>1258</v>
      </c>
      <c r="E21" s="51">
        <v>30</v>
      </c>
      <c r="F21" s="50">
        <v>1.5</v>
      </c>
      <c r="G21" s="51">
        <v>162</v>
      </c>
      <c r="H21" s="52">
        <v>130</v>
      </c>
      <c r="I21" s="53"/>
      <c r="J21" s="160"/>
      <c r="K21" s="65"/>
      <c r="L21" s="49"/>
      <c r="M21" s="50"/>
      <c r="N21" s="52"/>
      <c r="O21" s="54">
        <v>1890</v>
      </c>
      <c r="P21" s="50">
        <v>54</v>
      </c>
      <c r="Q21" s="52">
        <v>54</v>
      </c>
      <c r="R21" s="23">
        <f t="shared" si="13"/>
        <v>398</v>
      </c>
      <c r="S21" s="24">
        <f t="shared" si="13"/>
        <v>412</v>
      </c>
      <c r="T21" s="62"/>
      <c r="U21" s="62"/>
      <c r="V21" s="62"/>
      <c r="W21" s="114">
        <f t="shared" ca="1" si="6"/>
        <v>174584</v>
      </c>
      <c r="X21" s="115">
        <f ca="1">IFERROR(('Main Tab'!$D$10-W21)/'Main Tab'!$D$10,1)</f>
        <v>1.702626007837485E-2</v>
      </c>
      <c r="Y21" s="110"/>
      <c r="Z21" s="65">
        <v>0.2</v>
      </c>
      <c r="AA21" s="49"/>
      <c r="AB21" s="49"/>
      <c r="AC21" s="50"/>
      <c r="AD21" s="104"/>
      <c r="AE21" s="106"/>
      <c r="AF21" s="108"/>
      <c r="AI21" s="83">
        <f t="shared" ca="1" si="15"/>
        <v>43563.583333333314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54</v>
      </c>
      <c r="AQ21" s="81">
        <f t="shared" si="0"/>
        <v>54</v>
      </c>
      <c r="AR21" s="81">
        <f t="shared" si="1"/>
        <v>1890</v>
      </c>
      <c r="AS21" s="81" t="str">
        <f t="shared" si="8"/>
        <v/>
      </c>
      <c r="AT21" s="81" t="str">
        <f t="shared" si="9"/>
        <v/>
      </c>
      <c r="AU21" s="81">
        <f t="shared" si="2"/>
        <v>0.46875</v>
      </c>
      <c r="AV21" s="81">
        <f t="shared" si="3"/>
        <v>1.5</v>
      </c>
      <c r="AW21" s="81">
        <f t="shared" si="3"/>
        <v>162</v>
      </c>
      <c r="AX21" s="81">
        <f t="shared" si="3"/>
        <v>130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1258</v>
      </c>
      <c r="BC21" s="81">
        <f t="shared" si="5"/>
        <v>130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43563.624999999978</v>
      </c>
      <c r="C22" s="49"/>
      <c r="D22" s="50">
        <v>1255</v>
      </c>
      <c r="E22" s="51">
        <v>30</v>
      </c>
      <c r="F22" s="50">
        <v>1.5</v>
      </c>
      <c r="G22" s="51">
        <v>159</v>
      </c>
      <c r="H22" s="52">
        <v>131</v>
      </c>
      <c r="I22" s="53"/>
      <c r="J22" s="160"/>
      <c r="K22" s="65"/>
      <c r="L22" s="49"/>
      <c r="M22" s="50"/>
      <c r="N22" s="52"/>
      <c r="O22" s="54">
        <v>1882</v>
      </c>
      <c r="P22" s="50">
        <v>51</v>
      </c>
      <c r="Q22" s="52">
        <v>52</v>
      </c>
      <c r="R22" s="23">
        <f t="shared" si="13"/>
        <v>449</v>
      </c>
      <c r="S22" s="24">
        <f t="shared" si="13"/>
        <v>464</v>
      </c>
      <c r="T22" s="62"/>
      <c r="U22" s="62"/>
      <c r="V22" s="62"/>
      <c r="W22" s="114">
        <f t="shared" ca="1" si="6"/>
        <v>174532</v>
      </c>
      <c r="X22" s="115">
        <f ca="1">IFERROR(('Main Tab'!$D$10-W22)/'Main Tab'!$D$10,1)</f>
        <v>1.7319039682897167E-2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15"/>
        <v>43563.624999999978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51</v>
      </c>
      <c r="AQ22" s="81">
        <f t="shared" si="0"/>
        <v>52</v>
      </c>
      <c r="AR22" s="81">
        <f t="shared" si="1"/>
        <v>1882</v>
      </c>
      <c r="AS22" s="81" t="str">
        <f t="shared" si="8"/>
        <v/>
      </c>
      <c r="AT22" s="81" t="str">
        <f t="shared" si="9"/>
        <v/>
      </c>
      <c r="AU22" s="81">
        <f t="shared" si="2"/>
        <v>0.46875</v>
      </c>
      <c r="AV22" s="81">
        <f t="shared" si="3"/>
        <v>1.5</v>
      </c>
      <c r="AW22" s="81">
        <f t="shared" si="3"/>
        <v>159</v>
      </c>
      <c r="AX22" s="81">
        <f t="shared" si="3"/>
        <v>131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1255</v>
      </c>
      <c r="BC22" s="81">
        <f t="shared" si="5"/>
        <v>131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43563.666666666642</v>
      </c>
      <c r="C23" s="49"/>
      <c r="D23" s="50">
        <v>1251</v>
      </c>
      <c r="E23" s="51">
        <v>30</v>
      </c>
      <c r="F23" s="50">
        <v>1.5</v>
      </c>
      <c r="G23" s="51">
        <v>167</v>
      </c>
      <c r="H23" s="52">
        <v>133</v>
      </c>
      <c r="I23" s="53"/>
      <c r="J23" s="160"/>
      <c r="K23" s="65"/>
      <c r="L23" s="49"/>
      <c r="M23" s="50"/>
      <c r="N23" s="52"/>
      <c r="O23" s="54">
        <v>1878</v>
      </c>
      <c r="P23" s="50">
        <v>50</v>
      </c>
      <c r="Q23" s="52">
        <v>54</v>
      </c>
      <c r="R23" s="23">
        <f t="shared" si="13"/>
        <v>499</v>
      </c>
      <c r="S23" s="24">
        <f t="shared" si="13"/>
        <v>518</v>
      </c>
      <c r="T23" s="62"/>
      <c r="U23" s="62"/>
      <c r="V23" s="62"/>
      <c r="W23" s="114">
        <f t="shared" ca="1" si="6"/>
        <v>174478</v>
      </c>
      <c r="X23" s="115">
        <f ca="1">IFERROR(('Main Tab'!$D$10-W23)/'Main Tab'!$D$10,1)</f>
        <v>1.7623080041439573E-2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15"/>
        <v>43563.666666666642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50</v>
      </c>
      <c r="AQ23" s="81">
        <f t="shared" si="0"/>
        <v>54</v>
      </c>
      <c r="AR23" s="81">
        <f t="shared" si="1"/>
        <v>1878</v>
      </c>
      <c r="AS23" s="81" t="str">
        <f t="shared" si="8"/>
        <v/>
      </c>
      <c r="AT23" s="81" t="str">
        <f t="shared" si="9"/>
        <v/>
      </c>
      <c r="AU23" s="81">
        <f t="shared" si="2"/>
        <v>0.46875</v>
      </c>
      <c r="AV23" s="81">
        <f t="shared" si="3"/>
        <v>1.5</v>
      </c>
      <c r="AW23" s="81">
        <f t="shared" si="3"/>
        <v>167</v>
      </c>
      <c r="AX23" s="81">
        <f t="shared" si="3"/>
        <v>133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1251</v>
      </c>
      <c r="BC23" s="81">
        <f t="shared" si="5"/>
        <v>133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43563.708333333307</v>
      </c>
      <c r="C24" s="49"/>
      <c r="D24" s="50">
        <v>1242</v>
      </c>
      <c r="E24" s="51">
        <v>30</v>
      </c>
      <c r="F24" s="50">
        <v>1.5</v>
      </c>
      <c r="G24" s="51">
        <v>168</v>
      </c>
      <c r="H24" s="52">
        <v>133</v>
      </c>
      <c r="I24" s="53"/>
      <c r="J24" s="160"/>
      <c r="K24" s="65"/>
      <c r="L24" s="49"/>
      <c r="M24" s="50"/>
      <c r="N24" s="52"/>
      <c r="O24" s="54">
        <v>1886</v>
      </c>
      <c r="P24" s="50">
        <v>50</v>
      </c>
      <c r="Q24" s="52">
        <v>47</v>
      </c>
      <c r="R24" s="23">
        <f t="shared" si="13"/>
        <v>549</v>
      </c>
      <c r="S24" s="24">
        <f t="shared" si="13"/>
        <v>565</v>
      </c>
      <c r="T24" s="62"/>
      <c r="U24" s="62"/>
      <c r="V24" s="62"/>
      <c r="W24" s="114">
        <f t="shared" ca="1" si="6"/>
        <v>174431</v>
      </c>
      <c r="X24" s="115">
        <f ca="1">IFERROR(('Main Tab'!$D$10-W24)/'Main Tab'!$D$10,1)</f>
        <v>1.788770776091167E-2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15"/>
        <v>43563.708333333307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50</v>
      </c>
      <c r="AQ24" s="81">
        <f t="shared" si="0"/>
        <v>47</v>
      </c>
      <c r="AR24" s="81">
        <f t="shared" si="1"/>
        <v>1886</v>
      </c>
      <c r="AS24" s="81" t="str">
        <f t="shared" si="8"/>
        <v/>
      </c>
      <c r="AT24" s="81" t="str">
        <f t="shared" si="9"/>
        <v/>
      </c>
      <c r="AU24" s="81">
        <f t="shared" si="2"/>
        <v>0.46875</v>
      </c>
      <c r="AV24" s="81">
        <f t="shared" si="3"/>
        <v>1.5</v>
      </c>
      <c r="AW24" s="81">
        <f t="shared" si="3"/>
        <v>168</v>
      </c>
      <c r="AX24" s="81">
        <f t="shared" si="3"/>
        <v>133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1242</v>
      </c>
      <c r="BC24" s="81">
        <f t="shared" si="5"/>
        <v>133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43563.749999999971</v>
      </c>
      <c r="C25" s="49"/>
      <c r="D25" s="50">
        <v>1229</v>
      </c>
      <c r="E25" s="51">
        <v>32</v>
      </c>
      <c r="F25" s="50">
        <v>1.5</v>
      </c>
      <c r="G25" s="51">
        <v>198</v>
      </c>
      <c r="H25" s="52">
        <v>137</v>
      </c>
      <c r="I25" s="53"/>
      <c r="J25" s="160"/>
      <c r="K25" s="65"/>
      <c r="L25" s="49"/>
      <c r="M25" s="50"/>
      <c r="N25" s="52"/>
      <c r="O25" s="54">
        <v>2072</v>
      </c>
      <c r="P25" s="50">
        <v>43</v>
      </c>
      <c r="Q25" s="52">
        <v>43</v>
      </c>
      <c r="R25" s="23">
        <f t="shared" si="13"/>
        <v>592</v>
      </c>
      <c r="S25" s="24">
        <f t="shared" si="13"/>
        <v>608</v>
      </c>
      <c r="T25" s="62"/>
      <c r="U25" s="62"/>
      <c r="V25" s="62"/>
      <c r="W25" s="114">
        <f t="shared" ca="1" si="6"/>
        <v>174388</v>
      </c>
      <c r="X25" s="115">
        <f ca="1">IFERROR(('Main Tab'!$D$10-W25)/'Main Tab'!$D$10,1)</f>
        <v>1.8129813972343589E-2</v>
      </c>
      <c r="Y25" s="110" t="s">
        <v>178</v>
      </c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15"/>
        <v>43563.749999999971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>bumped choke to 32</v>
      </c>
      <c r="AP25" s="81">
        <f t="shared" si="0"/>
        <v>43</v>
      </c>
      <c r="AQ25" s="81">
        <f t="shared" si="0"/>
        <v>43</v>
      </c>
      <c r="AR25" s="81">
        <f t="shared" si="1"/>
        <v>2072</v>
      </c>
      <c r="AS25" s="81" t="str">
        <f t="shared" si="8"/>
        <v/>
      </c>
      <c r="AT25" s="81" t="str">
        <f t="shared" si="9"/>
        <v/>
      </c>
      <c r="AU25" s="81">
        <f t="shared" si="2"/>
        <v>0.5</v>
      </c>
      <c r="AV25" s="81">
        <f t="shared" si="3"/>
        <v>1.5</v>
      </c>
      <c r="AW25" s="81">
        <f t="shared" si="3"/>
        <v>198</v>
      </c>
      <c r="AX25" s="81">
        <f t="shared" si="3"/>
        <v>137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1229</v>
      </c>
      <c r="BC25" s="81">
        <f t="shared" si="5"/>
        <v>137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43563.791666666635</v>
      </c>
      <c r="C26" s="49"/>
      <c r="D26" s="50">
        <v>1224</v>
      </c>
      <c r="E26" s="51">
        <v>32</v>
      </c>
      <c r="F26" s="50">
        <v>1.5</v>
      </c>
      <c r="G26" s="51">
        <v>199</v>
      </c>
      <c r="H26" s="52">
        <v>139</v>
      </c>
      <c r="I26" s="53"/>
      <c r="J26" s="160"/>
      <c r="K26" s="65"/>
      <c r="L26" s="49"/>
      <c r="M26" s="50"/>
      <c r="N26" s="52"/>
      <c r="O26" s="54">
        <v>2092</v>
      </c>
      <c r="P26" s="50">
        <v>51</v>
      </c>
      <c r="Q26" s="52">
        <v>45</v>
      </c>
      <c r="R26" s="23">
        <f t="shared" si="13"/>
        <v>643</v>
      </c>
      <c r="S26" s="24">
        <f t="shared" si="13"/>
        <v>653</v>
      </c>
      <c r="T26" s="62"/>
      <c r="U26" s="62"/>
      <c r="V26" s="62"/>
      <c r="W26" s="114">
        <f t="shared" ca="1" si="6"/>
        <v>174343</v>
      </c>
      <c r="X26" s="115">
        <f ca="1">IFERROR(('Main Tab'!$D$10-W26)/'Main Tab'!$D$10,1)</f>
        <v>1.8383180937795594E-2</v>
      </c>
      <c r="Y26" s="110"/>
      <c r="Z26" s="65">
        <v>0.2</v>
      </c>
      <c r="AA26" s="49"/>
      <c r="AB26" s="49"/>
      <c r="AC26" s="50"/>
      <c r="AD26" s="104"/>
      <c r="AE26" s="106"/>
      <c r="AF26" s="108"/>
      <c r="AI26" s="83">
        <f t="shared" ca="1" si="15"/>
        <v>43563.791666666635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51</v>
      </c>
      <c r="AQ26" s="81">
        <f t="shared" si="0"/>
        <v>45</v>
      </c>
      <c r="AR26" s="81">
        <f t="shared" si="1"/>
        <v>2092</v>
      </c>
      <c r="AS26" s="81" t="str">
        <f t="shared" si="8"/>
        <v/>
      </c>
      <c r="AT26" s="81" t="str">
        <f t="shared" si="9"/>
        <v/>
      </c>
      <c r="AU26" s="81">
        <f t="shared" si="2"/>
        <v>0.5</v>
      </c>
      <c r="AV26" s="81">
        <f t="shared" si="3"/>
        <v>1.5</v>
      </c>
      <c r="AW26" s="81">
        <f t="shared" si="3"/>
        <v>199</v>
      </c>
      <c r="AX26" s="81">
        <f t="shared" si="3"/>
        <v>139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1224</v>
      </c>
      <c r="BC26" s="81">
        <f t="shared" si="5"/>
        <v>139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43563.833333333299</v>
      </c>
      <c r="C27" s="49"/>
      <c r="D27" s="50">
        <v>1222</v>
      </c>
      <c r="E27" s="51">
        <v>32</v>
      </c>
      <c r="F27" s="50">
        <v>1.5</v>
      </c>
      <c r="G27" s="51">
        <v>197</v>
      </c>
      <c r="H27" s="52">
        <v>140</v>
      </c>
      <c r="I27" s="53"/>
      <c r="J27" s="160"/>
      <c r="K27" s="65"/>
      <c r="L27" s="49"/>
      <c r="M27" s="50"/>
      <c r="N27" s="52"/>
      <c r="O27" s="54">
        <v>2081</v>
      </c>
      <c r="P27" s="50">
        <v>56</v>
      </c>
      <c r="Q27" s="52">
        <v>49</v>
      </c>
      <c r="R27" s="23">
        <f t="shared" si="13"/>
        <v>699</v>
      </c>
      <c r="S27" s="24">
        <f t="shared" si="13"/>
        <v>702</v>
      </c>
      <c r="T27" s="62"/>
      <c r="U27" s="62"/>
      <c r="V27" s="62"/>
      <c r="W27" s="114">
        <f t="shared" ca="1" si="6"/>
        <v>174294</v>
      </c>
      <c r="X27" s="115">
        <f ca="1">IFERROR(('Main Tab'!$D$10-W27)/'Main Tab'!$D$10,1)</f>
        <v>1.8659069411287778E-2</v>
      </c>
      <c r="Y27" s="110"/>
      <c r="Z27" s="65">
        <v>0.2</v>
      </c>
      <c r="AA27" s="49">
        <v>6900965</v>
      </c>
      <c r="AB27" s="49" t="s">
        <v>156</v>
      </c>
      <c r="AC27" s="50">
        <v>183.94</v>
      </c>
      <c r="AD27" s="104" t="s">
        <v>179</v>
      </c>
      <c r="AE27" s="106">
        <v>46.1</v>
      </c>
      <c r="AF27" s="108">
        <v>1E-3</v>
      </c>
      <c r="AI27" s="83">
        <f t="shared" ca="1" si="15"/>
        <v>43563.833333333299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56</v>
      </c>
      <c r="AQ27" s="81">
        <f t="shared" si="0"/>
        <v>49</v>
      </c>
      <c r="AR27" s="81">
        <f t="shared" si="1"/>
        <v>2081</v>
      </c>
      <c r="AS27" s="81" t="str">
        <f t="shared" si="8"/>
        <v/>
      </c>
      <c r="AT27" s="81" t="str">
        <f t="shared" si="9"/>
        <v/>
      </c>
      <c r="AU27" s="81">
        <f t="shared" si="2"/>
        <v>0.5</v>
      </c>
      <c r="AV27" s="81">
        <f t="shared" si="3"/>
        <v>1.5</v>
      </c>
      <c r="AW27" s="81">
        <f t="shared" si="3"/>
        <v>197</v>
      </c>
      <c r="AX27" s="81">
        <f t="shared" si="3"/>
        <v>140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1222</v>
      </c>
      <c r="BC27" s="81">
        <f t="shared" si="5"/>
        <v>140</v>
      </c>
      <c r="BD27" s="81">
        <f t="shared" si="10"/>
        <v>1E-3</v>
      </c>
      <c r="BE27" s="81">
        <f t="shared" si="11"/>
        <v>46.1</v>
      </c>
      <c r="BF27" s="84" t="str">
        <f t="shared" si="12"/>
        <v>Ticket No: 6900965 183.94 bbls sold</v>
      </c>
    </row>
    <row r="28" spans="2:58" x14ac:dyDescent="0.25">
      <c r="B28" s="47">
        <f t="shared" ca="1" si="14"/>
        <v>43563.874999999964</v>
      </c>
      <c r="C28" s="49"/>
      <c r="D28" s="50">
        <v>1214</v>
      </c>
      <c r="E28" s="51">
        <v>32</v>
      </c>
      <c r="F28" s="50">
        <v>1.5</v>
      </c>
      <c r="G28" s="51">
        <v>192</v>
      </c>
      <c r="H28" s="52">
        <v>142</v>
      </c>
      <c r="I28" s="53"/>
      <c r="J28" s="160"/>
      <c r="K28" s="65"/>
      <c r="L28" s="49"/>
      <c r="M28" s="50"/>
      <c r="N28" s="52"/>
      <c r="O28" s="54">
        <v>2086</v>
      </c>
      <c r="P28" s="50">
        <v>49</v>
      </c>
      <c r="Q28" s="52">
        <v>51</v>
      </c>
      <c r="R28" s="23">
        <f t="shared" si="13"/>
        <v>748</v>
      </c>
      <c r="S28" s="24">
        <f t="shared" si="13"/>
        <v>753</v>
      </c>
      <c r="T28" s="62"/>
      <c r="U28" s="62"/>
      <c r="V28" s="62"/>
      <c r="W28" s="114">
        <f t="shared" ca="1" si="6"/>
        <v>174243</v>
      </c>
      <c r="X28" s="115">
        <f ca="1">IFERROR(('Main Tab'!$D$10-W28)/'Main Tab'!$D$10,1)</f>
        <v>1.8946218638800055E-2</v>
      </c>
      <c r="Y28" s="110"/>
      <c r="Z28" s="65">
        <v>0.2</v>
      </c>
      <c r="AA28" s="49">
        <v>7683911</v>
      </c>
      <c r="AB28" s="49" t="s">
        <v>170</v>
      </c>
      <c r="AC28" s="50">
        <v>185.64</v>
      </c>
      <c r="AD28" s="104" t="s">
        <v>169</v>
      </c>
      <c r="AE28" s="106">
        <v>46.2</v>
      </c>
      <c r="AF28" s="108">
        <v>1E-3</v>
      </c>
      <c r="AI28" s="83">
        <f t="shared" ca="1" si="15"/>
        <v>43563.874999999964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49</v>
      </c>
      <c r="AQ28" s="81">
        <f t="shared" si="0"/>
        <v>51</v>
      </c>
      <c r="AR28" s="81">
        <f t="shared" si="1"/>
        <v>2086</v>
      </c>
      <c r="AS28" s="81" t="str">
        <f t="shared" si="8"/>
        <v/>
      </c>
      <c r="AT28" s="81" t="str">
        <f t="shared" si="9"/>
        <v/>
      </c>
      <c r="AU28" s="81">
        <f t="shared" si="2"/>
        <v>0.5</v>
      </c>
      <c r="AV28" s="81">
        <f t="shared" si="3"/>
        <v>1.5</v>
      </c>
      <c r="AW28" s="81">
        <f t="shared" si="3"/>
        <v>192</v>
      </c>
      <c r="AX28" s="81">
        <f t="shared" si="3"/>
        <v>142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1214</v>
      </c>
      <c r="BC28" s="81">
        <f t="shared" si="5"/>
        <v>142</v>
      </c>
      <c r="BD28" s="81">
        <f t="shared" si="10"/>
        <v>1E-3</v>
      </c>
      <c r="BE28" s="81">
        <f t="shared" si="11"/>
        <v>46.2</v>
      </c>
      <c r="BF28" s="84" t="str">
        <f t="shared" si="12"/>
        <v>Ticket No: 7683911 185.64 bbls sold</v>
      </c>
    </row>
    <row r="29" spans="2:58" x14ac:dyDescent="0.25">
      <c r="B29" s="47">
        <f t="shared" ca="1" si="14"/>
        <v>43563.916666666628</v>
      </c>
      <c r="C29" s="49"/>
      <c r="D29" s="50">
        <v>1215</v>
      </c>
      <c r="E29" s="51">
        <v>32</v>
      </c>
      <c r="F29" s="50">
        <v>1.5</v>
      </c>
      <c r="G29" s="51">
        <v>196</v>
      </c>
      <c r="H29" s="52">
        <v>142</v>
      </c>
      <c r="I29" s="53"/>
      <c r="J29" s="160"/>
      <c r="K29" s="65"/>
      <c r="L29" s="49"/>
      <c r="M29" s="50"/>
      <c r="N29" s="52"/>
      <c r="O29" s="54">
        <v>2105</v>
      </c>
      <c r="P29" s="50">
        <v>58</v>
      </c>
      <c r="Q29" s="52">
        <v>48</v>
      </c>
      <c r="R29" s="23">
        <f t="shared" si="13"/>
        <v>806</v>
      </c>
      <c r="S29" s="24">
        <f t="shared" si="13"/>
        <v>801</v>
      </c>
      <c r="T29" s="62"/>
      <c r="U29" s="62"/>
      <c r="V29" s="62"/>
      <c r="W29" s="114">
        <f t="shared" ca="1" si="6"/>
        <v>174195</v>
      </c>
      <c r="X29" s="115">
        <f ca="1">IFERROR(('Main Tab'!$D$10-W29)/'Main Tab'!$D$10,1)</f>
        <v>1.9216476735282196E-2</v>
      </c>
      <c r="Y29" s="110"/>
      <c r="Z29" s="65">
        <v>0.2</v>
      </c>
      <c r="AA29" s="49">
        <v>6900970</v>
      </c>
      <c r="AB29" s="49" t="s">
        <v>156</v>
      </c>
      <c r="AC29" s="50">
        <v>178.37</v>
      </c>
      <c r="AD29" s="104" t="s">
        <v>169</v>
      </c>
      <c r="AE29" s="106">
        <v>46.1</v>
      </c>
      <c r="AF29" s="108">
        <v>1E-3</v>
      </c>
      <c r="AI29" s="83">
        <f t="shared" ca="1" si="15"/>
        <v>43563.916666666628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58</v>
      </c>
      <c r="AQ29" s="81">
        <f t="shared" si="0"/>
        <v>48</v>
      </c>
      <c r="AR29" s="81">
        <f t="shared" si="1"/>
        <v>2105</v>
      </c>
      <c r="AS29" s="81" t="str">
        <f t="shared" si="8"/>
        <v/>
      </c>
      <c r="AT29" s="81" t="str">
        <f t="shared" si="9"/>
        <v/>
      </c>
      <c r="AU29" s="81">
        <f t="shared" si="2"/>
        <v>0.5</v>
      </c>
      <c r="AV29" s="81">
        <f t="shared" si="3"/>
        <v>1.5</v>
      </c>
      <c r="AW29" s="81">
        <f t="shared" si="3"/>
        <v>196</v>
      </c>
      <c r="AX29" s="81">
        <f t="shared" si="3"/>
        <v>142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1215</v>
      </c>
      <c r="BC29" s="81">
        <f t="shared" si="5"/>
        <v>142</v>
      </c>
      <c r="BD29" s="81">
        <f t="shared" si="10"/>
        <v>1E-3</v>
      </c>
      <c r="BE29" s="81">
        <f t="shared" si="11"/>
        <v>46.1</v>
      </c>
      <c r="BF29" s="84" t="str">
        <f t="shared" si="12"/>
        <v>Ticket No: 6900970 178.37 bbls sold</v>
      </c>
    </row>
    <row r="30" spans="2:58" x14ac:dyDescent="0.25">
      <c r="B30" s="47">
        <f t="shared" ca="1" si="14"/>
        <v>43563.958333333292</v>
      </c>
      <c r="C30" s="49"/>
      <c r="D30" s="50">
        <v>1204</v>
      </c>
      <c r="E30" s="51">
        <v>32</v>
      </c>
      <c r="F30" s="50">
        <v>1.5</v>
      </c>
      <c r="G30" s="51">
        <v>193</v>
      </c>
      <c r="H30" s="52">
        <v>140</v>
      </c>
      <c r="I30" s="53"/>
      <c r="J30" s="160"/>
      <c r="K30" s="65"/>
      <c r="L30" s="49"/>
      <c r="M30" s="50"/>
      <c r="N30" s="52"/>
      <c r="O30" s="54">
        <v>2081</v>
      </c>
      <c r="P30" s="50">
        <v>52</v>
      </c>
      <c r="Q30" s="52">
        <v>50</v>
      </c>
      <c r="R30" s="23">
        <f t="shared" si="13"/>
        <v>858</v>
      </c>
      <c r="S30" s="24">
        <f t="shared" si="13"/>
        <v>851</v>
      </c>
      <c r="T30" s="62"/>
      <c r="U30" s="62"/>
      <c r="V30" s="62"/>
      <c r="W30" s="114">
        <f t="shared" ca="1" si="6"/>
        <v>174145</v>
      </c>
      <c r="X30" s="115">
        <f ca="1">IFERROR(('Main Tab'!$D$10-W30)/'Main Tab'!$D$10,1)</f>
        <v>1.9497995585784425E-2</v>
      </c>
      <c r="Y30" s="110"/>
      <c r="Z30" s="65">
        <v>0.2</v>
      </c>
      <c r="AA30" s="49">
        <v>769792</v>
      </c>
      <c r="AB30" s="49" t="s">
        <v>170</v>
      </c>
      <c r="AC30" s="50">
        <v>202.9</v>
      </c>
      <c r="AD30" s="104" t="s">
        <v>171</v>
      </c>
      <c r="AE30" s="106">
        <v>45</v>
      </c>
      <c r="AF30" s="108">
        <v>1E-3</v>
      </c>
      <c r="AI30" s="83">
        <f t="shared" ca="1" si="15"/>
        <v>43563.958333333292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52</v>
      </c>
      <c r="AQ30" s="81">
        <f t="shared" si="0"/>
        <v>50</v>
      </c>
      <c r="AR30" s="81">
        <f t="shared" si="1"/>
        <v>2081</v>
      </c>
      <c r="AS30" s="81" t="str">
        <f t="shared" si="8"/>
        <v/>
      </c>
      <c r="AT30" s="81" t="str">
        <f t="shared" si="9"/>
        <v/>
      </c>
      <c r="AU30" s="81">
        <f t="shared" si="2"/>
        <v>0.5</v>
      </c>
      <c r="AV30" s="81">
        <f t="shared" si="3"/>
        <v>1.5</v>
      </c>
      <c r="AW30" s="81">
        <f t="shared" si="3"/>
        <v>193</v>
      </c>
      <c r="AX30" s="81">
        <f t="shared" si="3"/>
        <v>140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1204</v>
      </c>
      <c r="BC30" s="81">
        <f t="shared" si="5"/>
        <v>140</v>
      </c>
      <c r="BD30" s="81">
        <f t="shared" si="10"/>
        <v>1E-3</v>
      </c>
      <c r="BE30" s="81">
        <f t="shared" si="11"/>
        <v>45</v>
      </c>
      <c r="BF30" s="84" t="str">
        <f t="shared" si="12"/>
        <v>Ticket No: 769792 202.9 bbls sold</v>
      </c>
    </row>
    <row r="31" spans="2:58" x14ac:dyDescent="0.25">
      <c r="B31" s="47">
        <f t="shared" ca="1" si="14"/>
        <v>43563.999999999956</v>
      </c>
      <c r="C31" s="49"/>
      <c r="D31" s="50">
        <v>1208</v>
      </c>
      <c r="E31" s="51">
        <v>32</v>
      </c>
      <c r="F31" s="50">
        <v>1.5</v>
      </c>
      <c r="G31" s="51">
        <v>199</v>
      </c>
      <c r="H31" s="52">
        <v>140</v>
      </c>
      <c r="I31" s="53"/>
      <c r="J31" s="160"/>
      <c r="K31" s="65"/>
      <c r="L31" s="49"/>
      <c r="M31" s="50"/>
      <c r="N31" s="52"/>
      <c r="O31" s="54">
        <v>2094</v>
      </c>
      <c r="P31" s="50">
        <v>51</v>
      </c>
      <c r="Q31" s="52">
        <v>46</v>
      </c>
      <c r="R31" s="23">
        <f t="shared" si="13"/>
        <v>909</v>
      </c>
      <c r="S31" s="24">
        <f t="shared" si="13"/>
        <v>897</v>
      </c>
      <c r="T31" s="62"/>
      <c r="U31" s="62"/>
      <c r="V31" s="62"/>
      <c r="W31" s="114">
        <f t="shared" ca="1" si="6"/>
        <v>174099</v>
      </c>
      <c r="X31" s="115">
        <f ca="1">IFERROR(('Main Tab'!$D$10-W31)/'Main Tab'!$D$10,1)</f>
        <v>1.9756992928246474E-2</v>
      </c>
      <c r="Y31" s="110"/>
      <c r="Z31" s="65">
        <v>0.2</v>
      </c>
      <c r="AA31" s="49"/>
      <c r="AB31" s="49"/>
      <c r="AC31" s="50"/>
      <c r="AD31" s="104"/>
      <c r="AE31" s="106"/>
      <c r="AF31" s="108"/>
      <c r="AI31" s="83">
        <f t="shared" ca="1" si="15"/>
        <v>43563.999999999956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51</v>
      </c>
      <c r="AQ31" s="81">
        <f t="shared" si="0"/>
        <v>46</v>
      </c>
      <c r="AR31" s="81">
        <f t="shared" si="1"/>
        <v>2094</v>
      </c>
      <c r="AS31" s="81" t="str">
        <f t="shared" si="8"/>
        <v/>
      </c>
      <c r="AT31" s="81" t="str">
        <f t="shared" si="9"/>
        <v/>
      </c>
      <c r="AU31" s="81">
        <f t="shared" si="2"/>
        <v>0.5</v>
      </c>
      <c r="AV31" s="81">
        <f t="shared" si="3"/>
        <v>1.5</v>
      </c>
      <c r="AW31" s="81">
        <f t="shared" si="3"/>
        <v>199</v>
      </c>
      <c r="AX31" s="81">
        <f t="shared" si="3"/>
        <v>140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1208</v>
      </c>
      <c r="BC31" s="81">
        <f t="shared" si="5"/>
        <v>140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43564.041666666621</v>
      </c>
      <c r="C32" s="49"/>
      <c r="D32" s="50">
        <v>1201</v>
      </c>
      <c r="E32" s="51">
        <v>32</v>
      </c>
      <c r="F32" s="50">
        <v>1.5</v>
      </c>
      <c r="G32" s="51">
        <v>198</v>
      </c>
      <c r="H32" s="52">
        <v>142</v>
      </c>
      <c r="I32" s="53"/>
      <c r="J32" s="160"/>
      <c r="K32" s="65"/>
      <c r="L32" s="49"/>
      <c r="M32" s="50"/>
      <c r="N32" s="52"/>
      <c r="O32" s="54">
        <v>2110</v>
      </c>
      <c r="P32" s="50">
        <v>54</v>
      </c>
      <c r="Q32" s="52">
        <v>47</v>
      </c>
      <c r="R32" s="23">
        <f t="shared" ref="R32:S37" si="16">P32+R31</f>
        <v>963</v>
      </c>
      <c r="S32" s="24">
        <f t="shared" si="16"/>
        <v>944</v>
      </c>
      <c r="T32" s="62"/>
      <c r="U32" s="62"/>
      <c r="V32" s="62"/>
      <c r="W32" s="114">
        <f t="shared" ca="1" si="6"/>
        <v>174052</v>
      </c>
      <c r="X32" s="115">
        <f ca="1">IFERROR(('Main Tab'!$D$10-W32)/'Main Tab'!$D$10,1)</f>
        <v>2.002162064771857E-2</v>
      </c>
      <c r="Y32" s="110"/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15"/>
        <v>43564.041666666621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54</v>
      </c>
      <c r="AQ32" s="81">
        <f t="shared" si="0"/>
        <v>47</v>
      </c>
      <c r="AR32" s="81">
        <f t="shared" si="1"/>
        <v>2110</v>
      </c>
      <c r="AS32" s="81" t="str">
        <f t="shared" si="8"/>
        <v/>
      </c>
      <c r="AT32" s="81" t="str">
        <f t="shared" si="9"/>
        <v/>
      </c>
      <c r="AU32" s="81">
        <f t="shared" si="2"/>
        <v>0.5</v>
      </c>
      <c r="AV32" s="81">
        <f t="shared" si="3"/>
        <v>1.5</v>
      </c>
      <c r="AW32" s="81">
        <f t="shared" si="3"/>
        <v>198</v>
      </c>
      <c r="AX32" s="81">
        <f t="shared" si="3"/>
        <v>142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1201</v>
      </c>
      <c r="BC32" s="81">
        <f t="shared" si="5"/>
        <v>142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43564.083333333285</v>
      </c>
      <c r="C33" s="49"/>
      <c r="D33" s="50">
        <v>1196</v>
      </c>
      <c r="E33" s="51">
        <v>32</v>
      </c>
      <c r="F33" s="50">
        <v>1.5</v>
      </c>
      <c r="G33" s="51">
        <v>188</v>
      </c>
      <c r="H33" s="52">
        <v>141</v>
      </c>
      <c r="I33" s="53"/>
      <c r="J33" s="160"/>
      <c r="K33" s="65"/>
      <c r="L33" s="49"/>
      <c r="M33" s="50"/>
      <c r="N33" s="52"/>
      <c r="O33" s="54">
        <v>2063</v>
      </c>
      <c r="P33" s="50">
        <v>57</v>
      </c>
      <c r="Q33" s="52">
        <v>49</v>
      </c>
      <c r="R33" s="23">
        <f t="shared" si="16"/>
        <v>1020</v>
      </c>
      <c r="S33" s="24">
        <f t="shared" si="16"/>
        <v>993</v>
      </c>
      <c r="T33" s="62"/>
      <c r="U33" s="62"/>
      <c r="V33" s="62"/>
      <c r="W33" s="114">
        <f t="shared" ca="1" si="6"/>
        <v>174003</v>
      </c>
      <c r="X33" s="115">
        <f ca="1">IFERROR(('Main Tab'!$D$10-W33)/'Main Tab'!$D$10,1)</f>
        <v>2.0297509121210755E-2</v>
      </c>
      <c r="Y33" s="110"/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15"/>
        <v>43564.083333333285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57</v>
      </c>
      <c r="AQ33" s="81">
        <f t="shared" si="0"/>
        <v>49</v>
      </c>
      <c r="AR33" s="81">
        <f t="shared" si="1"/>
        <v>2063</v>
      </c>
      <c r="AS33" s="81" t="str">
        <f t="shared" si="8"/>
        <v/>
      </c>
      <c r="AT33" s="81" t="str">
        <f t="shared" si="9"/>
        <v/>
      </c>
      <c r="AU33" s="81">
        <f t="shared" si="2"/>
        <v>0.5</v>
      </c>
      <c r="AV33" s="81">
        <f t="shared" si="3"/>
        <v>1.5</v>
      </c>
      <c r="AW33" s="81">
        <f t="shared" si="3"/>
        <v>188</v>
      </c>
      <c r="AX33" s="81">
        <f t="shared" si="3"/>
        <v>141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1196</v>
      </c>
      <c r="BC33" s="81">
        <f t="shared" si="5"/>
        <v>141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43564.124999999949</v>
      </c>
      <c r="C34" s="49"/>
      <c r="D34" s="50">
        <v>1195</v>
      </c>
      <c r="E34" s="51">
        <v>32</v>
      </c>
      <c r="F34" s="50">
        <v>1.5</v>
      </c>
      <c r="G34" s="51">
        <v>198</v>
      </c>
      <c r="H34" s="52">
        <v>143</v>
      </c>
      <c r="I34" s="53"/>
      <c r="J34" s="160"/>
      <c r="K34" s="65"/>
      <c r="L34" s="49"/>
      <c r="M34" s="50"/>
      <c r="N34" s="52"/>
      <c r="O34" s="54">
        <v>2113</v>
      </c>
      <c r="P34" s="50">
        <v>53</v>
      </c>
      <c r="Q34" s="52">
        <v>49</v>
      </c>
      <c r="R34" s="23">
        <f t="shared" si="16"/>
        <v>1073</v>
      </c>
      <c r="S34" s="24">
        <f t="shared" si="16"/>
        <v>1042</v>
      </c>
      <c r="T34" s="62"/>
      <c r="U34" s="62"/>
      <c r="V34" s="62"/>
      <c r="W34" s="114">
        <f t="shared" ca="1" si="6"/>
        <v>173954</v>
      </c>
      <c r="X34" s="115">
        <f ca="1">IFERROR(('Main Tab'!$D$10-W34)/'Main Tab'!$D$10,1)</f>
        <v>2.057339759470294E-2</v>
      </c>
      <c r="Y34" s="110"/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15"/>
        <v>43564.124999999949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/>
      </c>
      <c r="AP34" s="81">
        <f t="shared" si="0"/>
        <v>53</v>
      </c>
      <c r="AQ34" s="81">
        <f t="shared" si="0"/>
        <v>49</v>
      </c>
      <c r="AR34" s="81">
        <f t="shared" si="1"/>
        <v>2113</v>
      </c>
      <c r="AS34" s="81" t="str">
        <f t="shared" si="8"/>
        <v/>
      </c>
      <c r="AT34" s="81" t="str">
        <f t="shared" si="9"/>
        <v/>
      </c>
      <c r="AU34" s="81">
        <f t="shared" si="2"/>
        <v>0.5</v>
      </c>
      <c r="AV34" s="81">
        <f t="shared" si="3"/>
        <v>1.5</v>
      </c>
      <c r="AW34" s="81">
        <f t="shared" si="3"/>
        <v>198</v>
      </c>
      <c r="AX34" s="81">
        <f t="shared" si="3"/>
        <v>143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1195</v>
      </c>
      <c r="BC34" s="81">
        <f t="shared" si="5"/>
        <v>143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43564.166666666613</v>
      </c>
      <c r="C35" s="49"/>
      <c r="D35" s="50">
        <v>1192</v>
      </c>
      <c r="E35" s="51">
        <v>32</v>
      </c>
      <c r="F35" s="50">
        <v>1.5</v>
      </c>
      <c r="G35" s="51">
        <v>191</v>
      </c>
      <c r="H35" s="52">
        <v>143</v>
      </c>
      <c r="I35" s="53"/>
      <c r="J35" s="160"/>
      <c r="K35" s="65"/>
      <c r="L35" s="49"/>
      <c r="M35" s="50"/>
      <c r="N35" s="52"/>
      <c r="O35" s="54">
        <v>2051</v>
      </c>
      <c r="P35" s="50">
        <v>51</v>
      </c>
      <c r="Q35" s="52">
        <v>51</v>
      </c>
      <c r="R35" s="23">
        <f t="shared" si="16"/>
        <v>1124</v>
      </c>
      <c r="S35" s="24">
        <f t="shared" si="16"/>
        <v>1093</v>
      </c>
      <c r="T35" s="62"/>
      <c r="U35" s="62"/>
      <c r="V35" s="62"/>
      <c r="W35" s="114">
        <f t="shared" ca="1" si="6"/>
        <v>173903</v>
      </c>
      <c r="X35" s="115">
        <f ca="1">IFERROR(('Main Tab'!$D$10-W35)/'Main Tab'!$D$10,1)</f>
        <v>2.0860546822215217E-2</v>
      </c>
      <c r="Y35" s="110" t="s">
        <v>180</v>
      </c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15"/>
        <v>43564.166666666613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ACCUM=5807</v>
      </c>
      <c r="AP35" s="81">
        <f t="shared" si="0"/>
        <v>51</v>
      </c>
      <c r="AQ35" s="81">
        <f t="shared" si="0"/>
        <v>51</v>
      </c>
      <c r="AR35" s="81">
        <f t="shared" si="1"/>
        <v>2051</v>
      </c>
      <c r="AS35" s="81" t="str">
        <f t="shared" si="8"/>
        <v/>
      </c>
      <c r="AT35" s="81" t="str">
        <f t="shared" si="9"/>
        <v/>
      </c>
      <c r="AU35" s="81">
        <f t="shared" si="2"/>
        <v>0.5</v>
      </c>
      <c r="AV35" s="81">
        <f t="shared" si="3"/>
        <v>1.5</v>
      </c>
      <c r="AW35" s="81">
        <f t="shared" si="3"/>
        <v>191</v>
      </c>
      <c r="AX35" s="81">
        <f t="shared" si="3"/>
        <v>143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1192</v>
      </c>
      <c r="BC35" s="81">
        <f t="shared" si="5"/>
        <v>143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43564.208333333278</v>
      </c>
      <c r="C36" s="49"/>
      <c r="D36" s="50">
        <v>1185</v>
      </c>
      <c r="E36" s="50">
        <v>32</v>
      </c>
      <c r="F36" s="50">
        <v>1.5</v>
      </c>
      <c r="G36" s="51">
        <v>190</v>
      </c>
      <c r="H36" s="52">
        <v>143</v>
      </c>
      <c r="I36" s="53"/>
      <c r="J36" s="160"/>
      <c r="K36" s="65"/>
      <c r="L36" s="49"/>
      <c r="M36" s="50"/>
      <c r="N36" s="52"/>
      <c r="O36" s="54">
        <v>2083</v>
      </c>
      <c r="P36" s="50">
        <v>55</v>
      </c>
      <c r="Q36" s="52">
        <v>50</v>
      </c>
      <c r="R36" s="23">
        <f t="shared" si="16"/>
        <v>1179</v>
      </c>
      <c r="S36" s="24">
        <f t="shared" si="16"/>
        <v>1143</v>
      </c>
      <c r="T36" s="62"/>
      <c r="U36" s="62"/>
      <c r="V36" s="62"/>
      <c r="W36" s="114">
        <f t="shared" ca="1" si="6"/>
        <v>173853</v>
      </c>
      <c r="X36" s="115">
        <f ca="1">IFERROR(('Main Tab'!$D$10-W36)/'Main Tab'!$D$10,1)</f>
        <v>2.1142065672717446E-2</v>
      </c>
      <c r="Y36" s="110" t="s">
        <v>181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15"/>
        <v>43564.208333333278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OT1=7-8,  OT2=6-9</v>
      </c>
      <c r="AP36" s="81">
        <f t="shared" si="0"/>
        <v>55</v>
      </c>
      <c r="AQ36" s="81">
        <f t="shared" si="0"/>
        <v>50</v>
      </c>
      <c r="AR36" s="81">
        <f t="shared" si="1"/>
        <v>2083</v>
      </c>
      <c r="AS36" s="81" t="str">
        <f t="shared" si="8"/>
        <v/>
      </c>
      <c r="AT36" s="81" t="str">
        <f t="shared" si="9"/>
        <v/>
      </c>
      <c r="AU36" s="81">
        <f t="shared" si="2"/>
        <v>0.5</v>
      </c>
      <c r="AV36" s="81">
        <f t="shared" si="3"/>
        <v>1.5</v>
      </c>
      <c r="AW36" s="81">
        <f t="shared" si="3"/>
        <v>190</v>
      </c>
      <c r="AX36" s="81">
        <f t="shared" si="3"/>
        <v>143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1185</v>
      </c>
      <c r="BC36" s="81">
        <f t="shared" si="5"/>
        <v>143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43564.249999999942</v>
      </c>
      <c r="C37" s="55"/>
      <c r="D37" s="56">
        <v>1183</v>
      </c>
      <c r="E37" s="57">
        <v>32</v>
      </c>
      <c r="F37" s="50">
        <v>1.5</v>
      </c>
      <c r="G37" s="57">
        <v>195</v>
      </c>
      <c r="H37" s="58">
        <v>141</v>
      </c>
      <c r="I37" s="59"/>
      <c r="J37" s="161"/>
      <c r="K37" s="66"/>
      <c r="L37" s="55"/>
      <c r="M37" s="56"/>
      <c r="N37" s="58"/>
      <c r="O37" s="60">
        <v>2080</v>
      </c>
      <c r="P37" s="56">
        <v>66</v>
      </c>
      <c r="Q37" s="58">
        <v>61</v>
      </c>
      <c r="R37" s="25">
        <f t="shared" si="16"/>
        <v>1245</v>
      </c>
      <c r="S37" s="26">
        <f t="shared" si="16"/>
        <v>1204</v>
      </c>
      <c r="T37" s="63"/>
      <c r="U37" s="63"/>
      <c r="V37" s="63"/>
      <c r="W37" s="116">
        <f t="shared" ca="1" si="6"/>
        <v>173792</v>
      </c>
      <c r="X37" s="117">
        <f ca="1">IFERROR(('Main Tab'!$D$10-W37)/'Main Tab'!$D$10,1)</f>
        <v>2.1485518670330165E-2</v>
      </c>
      <c r="Y37" s="111" t="s">
        <v>182</v>
      </c>
      <c r="Z37" s="65">
        <v>0.2</v>
      </c>
      <c r="AA37" s="55"/>
      <c r="AB37" s="55"/>
      <c r="AC37" s="56"/>
      <c r="AD37" s="105"/>
      <c r="AE37" s="107"/>
      <c r="AF37" s="109"/>
      <c r="AI37" s="85">
        <f t="shared" ca="1" si="15"/>
        <v>43564.249999999942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>Water Pumped= 2536</v>
      </c>
      <c r="AP37" s="86">
        <f t="shared" si="0"/>
        <v>66</v>
      </c>
      <c r="AQ37" s="86">
        <f t="shared" si="0"/>
        <v>61</v>
      </c>
      <c r="AR37" s="86">
        <f t="shared" si="1"/>
        <v>2080</v>
      </c>
      <c r="AS37" s="86" t="str">
        <f t="shared" si="8"/>
        <v/>
      </c>
      <c r="AT37" s="86" t="str">
        <f t="shared" si="9"/>
        <v/>
      </c>
      <c r="AU37" s="86">
        <f t="shared" si="2"/>
        <v>0.5</v>
      </c>
      <c r="AV37" s="86">
        <f t="shared" si="3"/>
        <v>1.5</v>
      </c>
      <c r="AW37" s="86">
        <f t="shared" si="3"/>
        <v>195</v>
      </c>
      <c r="AX37" s="86">
        <f t="shared" si="3"/>
        <v>141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1183</v>
      </c>
      <c r="BC37" s="86">
        <f t="shared" si="5"/>
        <v>141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145"/>
      <c r="E41" s="145"/>
      <c r="F41" s="622"/>
      <c r="G41" s="622"/>
      <c r="H41" s="623"/>
    </row>
    <row r="42" spans="2:58" x14ac:dyDescent="0.25">
      <c r="B42" s="54"/>
      <c r="C42" s="147"/>
      <c r="D42" s="50"/>
      <c r="E42" s="50"/>
      <c r="F42" s="612"/>
      <c r="G42" s="612"/>
      <c r="H42" s="613"/>
    </row>
    <row r="43" spans="2:58" x14ac:dyDescent="0.25">
      <c r="B43" s="54"/>
      <c r="C43" s="147"/>
      <c r="D43" s="50"/>
      <c r="E43" s="50"/>
      <c r="F43" s="612"/>
      <c r="G43" s="612"/>
      <c r="H43" s="613"/>
    </row>
    <row r="44" spans="2:58" x14ac:dyDescent="0.25">
      <c r="B44" s="54"/>
      <c r="C44" s="147"/>
      <c r="D44" s="50"/>
      <c r="E44" s="50"/>
      <c r="F44" s="612"/>
      <c r="G44" s="612"/>
      <c r="H44" s="613"/>
    </row>
    <row r="45" spans="2:58" x14ac:dyDescent="0.25">
      <c r="B45" s="54"/>
      <c r="C45" s="147"/>
      <c r="D45" s="50"/>
      <c r="E45" s="50"/>
      <c r="F45" s="612"/>
      <c r="G45" s="612"/>
      <c r="H45" s="613"/>
    </row>
    <row r="46" spans="2:58" x14ac:dyDescent="0.25">
      <c r="B46" s="54"/>
      <c r="C46" s="147"/>
      <c r="D46" s="50"/>
      <c r="E46" s="50"/>
      <c r="F46" s="612"/>
      <c r="G46" s="612"/>
      <c r="H46" s="613"/>
    </row>
    <row r="47" spans="2:58" x14ac:dyDescent="0.25">
      <c r="B47" s="54"/>
      <c r="C47" s="147"/>
      <c r="D47" s="50"/>
      <c r="E47" s="50"/>
      <c r="F47" s="612"/>
      <c r="G47" s="612"/>
      <c r="H47" s="613"/>
    </row>
    <row r="48" spans="2:58" x14ac:dyDescent="0.25">
      <c r="B48" s="54"/>
      <c r="C48" s="147"/>
      <c r="D48" s="50"/>
      <c r="E48" s="50"/>
      <c r="F48" s="612"/>
      <c r="G48" s="612"/>
      <c r="H48" s="613"/>
    </row>
    <row r="49" spans="2:8" x14ac:dyDescent="0.25">
      <c r="B49" s="54"/>
      <c r="C49" s="147"/>
      <c r="D49" s="50"/>
      <c r="E49" s="50"/>
      <c r="F49" s="612"/>
      <c r="G49" s="612"/>
      <c r="H49" s="613"/>
    </row>
    <row r="50" spans="2:8" x14ac:dyDescent="0.25">
      <c r="B50" s="54"/>
      <c r="C50" s="147"/>
      <c r="D50" s="50"/>
      <c r="E50" s="50"/>
      <c r="F50" s="612"/>
      <c r="G50" s="612"/>
      <c r="H50" s="613"/>
    </row>
    <row r="51" spans="2:8" x14ac:dyDescent="0.25">
      <c r="B51" s="54"/>
      <c r="C51" s="147"/>
      <c r="D51" s="50"/>
      <c r="E51" s="50"/>
      <c r="F51" s="612"/>
      <c r="G51" s="612"/>
      <c r="H51" s="613"/>
    </row>
    <row r="52" spans="2:8" x14ac:dyDescent="0.25">
      <c r="B52" s="54"/>
      <c r="C52" s="147"/>
      <c r="D52" s="50"/>
      <c r="E52" s="50"/>
      <c r="F52" s="612"/>
      <c r="G52" s="612"/>
      <c r="H52" s="613"/>
    </row>
    <row r="53" spans="2:8" x14ac:dyDescent="0.25">
      <c r="B53" s="54"/>
      <c r="C53" s="147"/>
      <c r="D53" s="50"/>
      <c r="E53" s="50"/>
      <c r="F53" s="612"/>
      <c r="G53" s="612"/>
      <c r="H53" s="613"/>
    </row>
    <row r="54" spans="2:8" x14ac:dyDescent="0.25">
      <c r="B54" s="54"/>
      <c r="C54" s="147"/>
      <c r="D54" s="50"/>
      <c r="E54" s="50"/>
      <c r="F54" s="612"/>
      <c r="G54" s="612"/>
      <c r="H54" s="613"/>
    </row>
    <row r="55" spans="2:8" x14ac:dyDescent="0.25">
      <c r="B55" s="54"/>
      <c r="C55" s="147"/>
      <c r="D55" s="50"/>
      <c r="E55" s="50"/>
      <c r="F55" s="612"/>
      <c r="G55" s="612"/>
      <c r="H55" s="613"/>
    </row>
    <row r="56" spans="2:8" x14ac:dyDescent="0.25">
      <c r="B56" s="54"/>
      <c r="C56" s="147"/>
      <c r="D56" s="50"/>
      <c r="E56" s="50"/>
      <c r="F56" s="612"/>
      <c r="G56" s="612"/>
      <c r="H56" s="613"/>
    </row>
    <row r="57" spans="2:8" x14ac:dyDescent="0.25">
      <c r="B57" s="54"/>
      <c r="C57" s="147"/>
      <c r="D57" s="50"/>
      <c r="E57" s="50"/>
      <c r="F57" s="612"/>
      <c r="G57" s="612"/>
      <c r="H57" s="613"/>
    </row>
    <row r="58" spans="2:8" x14ac:dyDescent="0.25">
      <c r="B58" s="54"/>
      <c r="C58" s="147"/>
      <c r="D58" s="50"/>
      <c r="E58" s="50"/>
      <c r="F58" s="612"/>
      <c r="G58" s="612"/>
      <c r="H58" s="613"/>
    </row>
    <row r="59" spans="2:8" x14ac:dyDescent="0.25">
      <c r="B59" s="54"/>
      <c r="C59" s="147"/>
      <c r="D59" s="50"/>
      <c r="E59" s="50"/>
      <c r="F59" s="612"/>
      <c r="G59" s="612"/>
      <c r="H59" s="613"/>
    </row>
    <row r="60" spans="2:8" x14ac:dyDescent="0.25">
      <c r="B60" s="54"/>
      <c r="C60" s="147"/>
      <c r="D60" s="50"/>
      <c r="E60" s="50"/>
      <c r="F60" s="612"/>
      <c r="G60" s="612"/>
      <c r="H60" s="613"/>
    </row>
    <row r="61" spans="2:8" x14ac:dyDescent="0.25">
      <c r="B61" s="54"/>
      <c r="C61" s="147"/>
      <c r="D61" s="50"/>
      <c r="E61" s="50"/>
      <c r="F61" s="612"/>
      <c r="G61" s="612"/>
      <c r="H61" s="613"/>
    </row>
    <row r="62" spans="2:8" x14ac:dyDescent="0.25">
      <c r="B62" s="54"/>
      <c r="C62" s="147"/>
      <c r="D62" s="50"/>
      <c r="E62" s="50"/>
      <c r="F62" s="612"/>
      <c r="G62" s="612"/>
      <c r="H62" s="613"/>
    </row>
    <row r="63" spans="2:8" x14ac:dyDescent="0.25">
      <c r="B63" s="54"/>
      <c r="C63" s="147"/>
      <c r="D63" s="50"/>
      <c r="E63" s="50"/>
      <c r="F63" s="612"/>
      <c r="G63" s="612"/>
      <c r="H63" s="613"/>
    </row>
    <row r="64" spans="2:8" x14ac:dyDescent="0.25">
      <c r="B64" s="54"/>
      <c r="C64" s="147"/>
      <c r="D64" s="50"/>
      <c r="E64" s="50"/>
      <c r="F64" s="612"/>
      <c r="G64" s="612"/>
      <c r="H64" s="613"/>
    </row>
    <row r="65" spans="2:8" x14ac:dyDescent="0.25">
      <c r="B65" s="54"/>
      <c r="C65" s="147"/>
      <c r="D65" s="50"/>
      <c r="E65" s="50"/>
      <c r="F65" s="612"/>
      <c r="G65" s="612"/>
      <c r="H65" s="613"/>
    </row>
    <row r="66" spans="2:8" x14ac:dyDescent="0.25">
      <c r="B66" s="54"/>
      <c r="C66" s="147"/>
      <c r="D66" s="50"/>
      <c r="E66" s="50"/>
      <c r="F66" s="612"/>
      <c r="G66" s="612"/>
      <c r="H66" s="613"/>
    </row>
    <row r="67" spans="2:8" x14ac:dyDescent="0.25">
      <c r="B67" s="54"/>
      <c r="C67" s="147"/>
      <c r="D67" s="50"/>
      <c r="E67" s="50"/>
      <c r="F67" s="612"/>
      <c r="G67" s="612"/>
      <c r="H67" s="613"/>
    </row>
    <row r="68" spans="2:8" x14ac:dyDescent="0.25">
      <c r="B68" s="54"/>
      <c r="C68" s="147"/>
      <c r="D68" s="50"/>
      <c r="E68" s="50"/>
      <c r="F68" s="612"/>
      <c r="G68" s="612"/>
      <c r="H68" s="613"/>
    </row>
    <row r="69" spans="2:8" x14ac:dyDescent="0.25">
      <c r="B69" s="54"/>
      <c r="C69" s="147"/>
      <c r="D69" s="50"/>
      <c r="E69" s="50"/>
      <c r="F69" s="612"/>
      <c r="G69" s="612"/>
      <c r="H69" s="613"/>
    </row>
    <row r="70" spans="2:8" x14ac:dyDescent="0.25">
      <c r="B70" s="54"/>
      <c r="C70" s="147"/>
      <c r="D70" s="50"/>
      <c r="E70" s="50"/>
      <c r="F70" s="612"/>
      <c r="G70" s="612"/>
      <c r="H70" s="613"/>
    </row>
    <row r="71" spans="2:8" x14ac:dyDescent="0.25">
      <c r="B71" s="54"/>
      <c r="C71" s="147"/>
      <c r="D71" s="50"/>
      <c r="E71" s="50"/>
      <c r="F71" s="612"/>
      <c r="G71" s="612"/>
      <c r="H71" s="613"/>
    </row>
    <row r="72" spans="2:8" x14ac:dyDescent="0.25">
      <c r="B72" s="54"/>
      <c r="C72" s="147"/>
      <c r="D72" s="50"/>
      <c r="E72" s="50"/>
      <c r="F72" s="612"/>
      <c r="G72" s="612"/>
      <c r="H72" s="613"/>
    </row>
    <row r="73" spans="2:8" x14ac:dyDescent="0.25">
      <c r="B73" s="54"/>
      <c r="C73" s="147"/>
      <c r="D73" s="50"/>
      <c r="E73" s="50"/>
      <c r="F73" s="612"/>
      <c r="G73" s="612"/>
      <c r="H73" s="613"/>
    </row>
    <row r="74" spans="2:8" x14ac:dyDescent="0.25">
      <c r="B74" s="54"/>
      <c r="C74" s="147"/>
      <c r="D74" s="50"/>
      <c r="E74" s="50"/>
      <c r="F74" s="612"/>
      <c r="G74" s="612"/>
      <c r="H74" s="613"/>
    </row>
    <row r="75" spans="2:8" x14ac:dyDescent="0.25">
      <c r="B75" s="54"/>
      <c r="C75" s="147"/>
      <c r="D75" s="50"/>
      <c r="E75" s="50"/>
      <c r="F75" s="612"/>
      <c r="G75" s="612"/>
      <c r="H75" s="613"/>
    </row>
    <row r="76" spans="2:8" x14ac:dyDescent="0.25">
      <c r="B76" s="54"/>
      <c r="C76" s="147"/>
      <c r="D76" s="50"/>
      <c r="E76" s="50"/>
      <c r="F76" s="612"/>
      <c r="G76" s="612"/>
      <c r="H76" s="613"/>
    </row>
    <row r="77" spans="2:8" x14ac:dyDescent="0.25">
      <c r="B77" s="54"/>
      <c r="C77" s="147"/>
      <c r="D77" s="50"/>
      <c r="E77" s="50"/>
      <c r="F77" s="612"/>
      <c r="G77" s="612"/>
      <c r="H77" s="613"/>
    </row>
    <row r="78" spans="2:8" x14ac:dyDescent="0.25">
      <c r="B78" s="54"/>
      <c r="C78" s="147"/>
      <c r="D78" s="50"/>
      <c r="E78" s="50"/>
      <c r="F78" s="612"/>
      <c r="G78" s="612"/>
      <c r="H78" s="613"/>
    </row>
    <row r="79" spans="2:8" x14ac:dyDescent="0.25">
      <c r="B79" s="54"/>
      <c r="C79" s="147"/>
      <c r="D79" s="50"/>
      <c r="E79" s="50"/>
      <c r="F79" s="612"/>
      <c r="G79" s="612"/>
      <c r="H79" s="613"/>
    </row>
    <row r="80" spans="2:8" x14ac:dyDescent="0.25">
      <c r="B80" s="54"/>
      <c r="C80" s="147"/>
      <c r="D80" s="50"/>
      <c r="E80" s="50"/>
      <c r="F80" s="612"/>
      <c r="G80" s="612"/>
      <c r="H80" s="613"/>
    </row>
    <row r="81" spans="2:8" x14ac:dyDescent="0.25">
      <c r="B81" s="54"/>
      <c r="C81" s="147"/>
      <c r="D81" s="50"/>
      <c r="E81" s="50"/>
      <c r="F81" s="612"/>
      <c r="G81" s="612"/>
      <c r="H81" s="613"/>
    </row>
    <row r="82" spans="2:8" x14ac:dyDescent="0.25">
      <c r="B82" s="54"/>
      <c r="C82" s="147"/>
      <c r="D82" s="50"/>
      <c r="E82" s="50"/>
      <c r="F82" s="612"/>
      <c r="G82" s="612"/>
      <c r="H82" s="613"/>
    </row>
    <row r="83" spans="2:8" x14ac:dyDescent="0.25">
      <c r="B83" s="54"/>
      <c r="C83" s="147"/>
      <c r="D83" s="50"/>
      <c r="E83" s="50"/>
      <c r="F83" s="612"/>
      <c r="G83" s="612"/>
      <c r="H83" s="613"/>
    </row>
    <row r="84" spans="2:8" x14ac:dyDescent="0.25">
      <c r="B84" s="54"/>
      <c r="C84" s="147"/>
      <c r="D84" s="50"/>
      <c r="E84" s="50"/>
      <c r="F84" s="612"/>
      <c r="G84" s="612"/>
      <c r="H84" s="613"/>
    </row>
    <row r="85" spans="2:8" x14ac:dyDescent="0.25">
      <c r="B85" s="54"/>
      <c r="C85" s="147"/>
      <c r="D85" s="50"/>
      <c r="E85" s="50"/>
      <c r="F85" s="612"/>
      <c r="G85" s="612"/>
      <c r="H85" s="613"/>
    </row>
    <row r="86" spans="2:8" x14ac:dyDescent="0.25">
      <c r="B86" s="54"/>
      <c r="C86" s="147"/>
      <c r="D86" s="50"/>
      <c r="E86" s="50"/>
      <c r="F86" s="612"/>
      <c r="G86" s="612"/>
      <c r="H86" s="613"/>
    </row>
    <row r="87" spans="2:8" x14ac:dyDescent="0.25">
      <c r="B87" s="54"/>
      <c r="C87" s="147"/>
      <c r="D87" s="50"/>
      <c r="E87" s="50"/>
      <c r="F87" s="612"/>
      <c r="G87" s="612"/>
      <c r="H87" s="613"/>
    </row>
    <row r="88" spans="2:8" x14ac:dyDescent="0.25">
      <c r="B88" s="54"/>
      <c r="C88" s="147"/>
      <c r="D88" s="50"/>
      <c r="E88" s="50"/>
      <c r="F88" s="612"/>
      <c r="G88" s="612"/>
      <c r="H88" s="613"/>
    </row>
    <row r="89" spans="2:8" x14ac:dyDescent="0.25">
      <c r="B89" s="54"/>
      <c r="C89" s="147"/>
      <c r="D89" s="50"/>
      <c r="E89" s="50"/>
      <c r="F89" s="612"/>
      <c r="G89" s="612"/>
      <c r="H89" s="613"/>
    </row>
    <row r="90" spans="2:8" x14ac:dyDescent="0.25">
      <c r="B90" s="54"/>
      <c r="C90" s="147"/>
      <c r="D90" s="50"/>
      <c r="E90" s="50"/>
      <c r="F90" s="612"/>
      <c r="G90" s="612"/>
      <c r="H90" s="613"/>
    </row>
    <row r="91" spans="2:8" x14ac:dyDescent="0.25">
      <c r="B91" s="54"/>
      <c r="C91" s="147"/>
      <c r="D91" s="50"/>
      <c r="E91" s="50"/>
      <c r="F91" s="612"/>
      <c r="G91" s="612"/>
      <c r="H91" s="613"/>
    </row>
    <row r="92" spans="2:8" x14ac:dyDescent="0.25">
      <c r="B92" s="54"/>
      <c r="C92" s="147"/>
      <c r="D92" s="50"/>
      <c r="E92" s="50"/>
      <c r="F92" s="612"/>
      <c r="G92" s="612"/>
      <c r="H92" s="613"/>
    </row>
    <row r="93" spans="2:8" x14ac:dyDescent="0.25">
      <c r="B93" s="54"/>
      <c r="C93" s="147"/>
      <c r="D93" s="50"/>
      <c r="E93" s="50"/>
      <c r="F93" s="612"/>
      <c r="G93" s="612"/>
      <c r="H93" s="613"/>
    </row>
    <row r="94" spans="2:8" x14ac:dyDescent="0.25">
      <c r="B94" s="54"/>
      <c r="C94" s="147"/>
      <c r="D94" s="50"/>
      <c r="E94" s="50"/>
      <c r="F94" s="612"/>
      <c r="G94" s="612"/>
      <c r="H94" s="613"/>
    </row>
    <row r="95" spans="2:8" x14ac:dyDescent="0.25">
      <c r="B95" s="54"/>
      <c r="C95" s="147"/>
      <c r="D95" s="50"/>
      <c r="E95" s="50"/>
      <c r="F95" s="612"/>
      <c r="G95" s="612"/>
      <c r="H95" s="613"/>
    </row>
    <row r="96" spans="2:8" x14ac:dyDescent="0.25">
      <c r="B96" s="54"/>
      <c r="C96" s="147"/>
      <c r="D96" s="50"/>
      <c r="E96" s="50"/>
      <c r="F96" s="612"/>
      <c r="G96" s="612"/>
      <c r="H96" s="613"/>
    </row>
    <row r="97" spans="2:8" x14ac:dyDescent="0.25">
      <c r="B97" s="54"/>
      <c r="C97" s="147"/>
      <c r="D97" s="50"/>
      <c r="E97" s="50"/>
      <c r="F97" s="612"/>
      <c r="G97" s="612"/>
      <c r="H97" s="613"/>
    </row>
    <row r="98" spans="2:8" x14ac:dyDescent="0.25">
      <c r="B98" s="54"/>
      <c r="C98" s="147"/>
      <c r="D98" s="50"/>
      <c r="E98" s="50"/>
      <c r="F98" s="612"/>
      <c r="G98" s="612"/>
      <c r="H98" s="613"/>
    </row>
    <row r="99" spans="2:8" x14ac:dyDescent="0.25">
      <c r="B99" s="54"/>
      <c r="C99" s="147"/>
      <c r="D99" s="50"/>
      <c r="E99" s="50"/>
      <c r="F99" s="612"/>
      <c r="G99" s="612"/>
      <c r="H99" s="613"/>
    </row>
    <row r="100" spans="2:8" ht="15.75" thickBot="1" x14ac:dyDescent="0.3">
      <c r="B100" s="60"/>
      <c r="C100" s="148"/>
      <c r="D100" s="56"/>
      <c r="E100" s="56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6">
    <tabColor theme="1"/>
    <pageSetUpPr fitToPage="1"/>
  </sheetPr>
  <dimension ref="B1:BF101"/>
  <sheetViews>
    <sheetView showGridLines="0" topLeftCell="U14" zoomScaleNormal="100" zoomScaleSheetLayoutView="50" workbookViewId="0">
      <selection activeCell="P15" sqref="P1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3.75" customHeight="1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567" t="str">
        <f ca="1">"Oil Sales for "&amp;TEXT(L5,"MM-DD-YY")</f>
        <v>Oil Sales for 04-07-19</v>
      </c>
      <c r="O5" s="568"/>
      <c r="P5" s="96">
        <f>SUM(AC14:AC37)</f>
        <v>1356.2199999999998</v>
      </c>
      <c r="Q5" s="10"/>
      <c r="R5" s="610" t="str">
        <f ca="1">"Flare Total For "&amp;TEXT(L5,"MM-DD-YY")</f>
        <v>Flare Total For 04-07-19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1243</v>
      </c>
      <c r="M6" s="10"/>
      <c r="N6" s="571" t="str">
        <f ca="1">"Gas Sales for "&amp;TEXT(L5,"MM-DD-YY")</f>
        <v>Gas Sales for 04-07-19</v>
      </c>
      <c r="O6" s="572"/>
      <c r="P6" s="132">
        <v>1830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1234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1395</v>
      </c>
      <c r="E14" s="51">
        <v>28</v>
      </c>
      <c r="F14" s="50">
        <v>1.5</v>
      </c>
      <c r="G14" s="51">
        <v>139</v>
      </c>
      <c r="H14" s="52">
        <v>125</v>
      </c>
      <c r="I14" s="53"/>
      <c r="J14" s="160"/>
      <c r="K14" s="65"/>
      <c r="L14" s="49"/>
      <c r="M14" s="50"/>
      <c r="N14" s="52"/>
      <c r="O14" s="54">
        <v>1722</v>
      </c>
      <c r="P14" s="50">
        <v>52</v>
      </c>
      <c r="Q14" s="52">
        <v>53</v>
      </c>
      <c r="R14" s="21">
        <f>P14</f>
        <v>52</v>
      </c>
      <c r="S14" s="22">
        <f>Q14</f>
        <v>53</v>
      </c>
      <c r="T14" s="61"/>
      <c r="U14" s="61"/>
      <c r="V14" s="61"/>
      <c r="W14" s="112">
        <f ca="1">INDEX('Daily Totals'!$1:$1048576,MATCH(L5,'Daily Totals'!B:B)-1,17)</f>
        <v>176171</v>
      </c>
      <c r="X14" s="113">
        <f ca="1">IFERROR(('Main Tab'!$D$10-W14)/'Main Tab'!$D$10,1)</f>
        <v>8.0908517634340794E-3</v>
      </c>
      <c r="Y14" s="186"/>
      <c r="Z14" s="64">
        <v>0.2</v>
      </c>
      <c r="AA14" s="49"/>
      <c r="AB14" s="49"/>
      <c r="AC14" s="50"/>
      <c r="AD14" s="104"/>
      <c r="AE14" s="106"/>
      <c r="AF14" s="108"/>
      <c r="AI14" s="83">
        <f ca="1">$L$5+B14</f>
        <v>43562.291666666664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>
        <f t="shared" ref="AP14:AQ37" si="0">IF(P14="","",P14)</f>
        <v>52</v>
      </c>
      <c r="AQ14" s="81">
        <f t="shared" si="0"/>
        <v>53</v>
      </c>
      <c r="AR14" s="81">
        <f t="shared" ref="AR14:AR37" si="1">IF(O14="","",O14)</f>
        <v>1722</v>
      </c>
      <c r="AS14" s="81" t="str">
        <f>IF(T14="","",T14)</f>
        <v/>
      </c>
      <c r="AT14" s="81" t="str">
        <f>IF(M14="","",M14)</f>
        <v/>
      </c>
      <c r="AU14" s="81">
        <f t="shared" ref="AU14:AU38" si="2">IF(E14="","",E14/64)</f>
        <v>0.4375</v>
      </c>
      <c r="AV14" s="81">
        <f t="shared" ref="AV14:AZ37" si="3">IF(F14="","",F14)</f>
        <v>1.5</v>
      </c>
      <c r="AW14" s="81">
        <f t="shared" si="3"/>
        <v>139</v>
      </c>
      <c r="AX14" s="81">
        <f t="shared" si="3"/>
        <v>125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1395</v>
      </c>
      <c r="BC14" s="81">
        <f t="shared" ref="BC14:BC37" si="5">IF(H14="","",H14)</f>
        <v>125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43562.333333333328</v>
      </c>
      <c r="C15" s="49"/>
      <c r="D15" s="50">
        <v>1386</v>
      </c>
      <c r="E15" s="51">
        <v>28</v>
      </c>
      <c r="F15" s="50">
        <v>1.5</v>
      </c>
      <c r="G15" s="51">
        <v>144</v>
      </c>
      <c r="H15" s="52">
        <v>124</v>
      </c>
      <c r="I15" s="53"/>
      <c r="J15" s="160"/>
      <c r="K15" s="65"/>
      <c r="L15" s="49"/>
      <c r="M15" s="50"/>
      <c r="N15" s="52"/>
      <c r="O15" s="54">
        <v>1732</v>
      </c>
      <c r="P15" s="50">
        <v>40</v>
      </c>
      <c r="Q15" s="52">
        <v>51</v>
      </c>
      <c r="R15" s="23">
        <f>P15+R14</f>
        <v>92</v>
      </c>
      <c r="S15" s="24">
        <f>Q15+S14</f>
        <v>104</v>
      </c>
      <c r="T15" s="62"/>
      <c r="U15" s="62"/>
      <c r="V15" s="62"/>
      <c r="W15" s="114">
        <f t="shared" ref="W15:W37" ca="1" si="6">W14-Q15</f>
        <v>176120</v>
      </c>
      <c r="X15" s="115">
        <f ca="1">IFERROR(('Main Tab'!$D$10-W15)/'Main Tab'!$D$10,1)</f>
        <v>8.3780009909463545E-3</v>
      </c>
      <c r="Y15" s="110"/>
      <c r="Z15" s="65">
        <v>0.2</v>
      </c>
      <c r="AA15" s="49"/>
      <c r="AB15" s="49"/>
      <c r="AC15" s="50"/>
      <c r="AD15" s="104"/>
      <c r="AE15" s="106"/>
      <c r="AF15" s="108"/>
      <c r="AI15" s="83">
        <f ca="1">B15</f>
        <v>43562.333333333328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7">IF(Y15="","",Y15)</f>
        <v/>
      </c>
      <c r="AP15" s="81">
        <f t="shared" si="0"/>
        <v>40</v>
      </c>
      <c r="AQ15" s="81">
        <f t="shared" si="0"/>
        <v>51</v>
      </c>
      <c r="AR15" s="81">
        <f t="shared" si="1"/>
        <v>1732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0.4375</v>
      </c>
      <c r="AV15" s="81">
        <f t="shared" si="3"/>
        <v>1.5</v>
      </c>
      <c r="AW15" s="81">
        <f t="shared" si="3"/>
        <v>144</v>
      </c>
      <c r="AX15" s="81">
        <f t="shared" si="3"/>
        <v>124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1386</v>
      </c>
      <c r="BC15" s="81">
        <f t="shared" si="5"/>
        <v>124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43562.374999999993</v>
      </c>
      <c r="C16" s="49"/>
      <c r="D16" s="50">
        <v>1387</v>
      </c>
      <c r="E16" s="51">
        <v>28</v>
      </c>
      <c r="F16" s="50">
        <v>1.5</v>
      </c>
      <c r="G16" s="51">
        <v>143</v>
      </c>
      <c r="H16" s="52">
        <v>129</v>
      </c>
      <c r="I16" s="53"/>
      <c r="J16" s="160"/>
      <c r="K16" s="65"/>
      <c r="L16" s="49"/>
      <c r="M16" s="50"/>
      <c r="N16" s="52"/>
      <c r="O16" s="54">
        <v>1628</v>
      </c>
      <c r="P16" s="50">
        <v>48</v>
      </c>
      <c r="Q16" s="52">
        <v>53</v>
      </c>
      <c r="R16" s="23">
        <f t="shared" ref="R16:S31" si="13">P16+R15</f>
        <v>140</v>
      </c>
      <c r="S16" s="24">
        <f t="shared" si="13"/>
        <v>157</v>
      </c>
      <c r="T16" s="62"/>
      <c r="U16" s="62"/>
      <c r="V16" s="62"/>
      <c r="W16" s="114">
        <f t="shared" ca="1" si="6"/>
        <v>176067</v>
      </c>
      <c r="X16" s="115">
        <f ca="1">IFERROR(('Main Tab'!$D$10-W16)/'Main Tab'!$D$10,1)</f>
        <v>8.6764109724787163E-3</v>
      </c>
      <c r="Y16" s="110"/>
      <c r="Z16" s="65">
        <v>0.2</v>
      </c>
      <c r="AA16" s="49">
        <v>7659001</v>
      </c>
      <c r="AB16" s="49" t="s">
        <v>170</v>
      </c>
      <c r="AC16" s="50">
        <v>206.42</v>
      </c>
      <c r="AD16" s="104" t="s">
        <v>171</v>
      </c>
      <c r="AE16" s="106">
        <v>45</v>
      </c>
      <c r="AF16" s="108">
        <v>2E-3</v>
      </c>
      <c r="AI16" s="83">
        <f ca="1">B16</f>
        <v>43562.374999999993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7"/>
        <v/>
      </c>
      <c r="AP16" s="81">
        <f t="shared" si="0"/>
        <v>48</v>
      </c>
      <c r="AQ16" s="81">
        <f t="shared" si="0"/>
        <v>53</v>
      </c>
      <c r="AR16" s="81">
        <f t="shared" si="1"/>
        <v>1628</v>
      </c>
      <c r="AS16" s="81" t="str">
        <f t="shared" si="8"/>
        <v/>
      </c>
      <c r="AT16" s="81" t="str">
        <f t="shared" si="9"/>
        <v/>
      </c>
      <c r="AU16" s="81">
        <f t="shared" si="2"/>
        <v>0.4375</v>
      </c>
      <c r="AV16" s="81">
        <f t="shared" si="3"/>
        <v>1.5</v>
      </c>
      <c r="AW16" s="81">
        <f t="shared" si="3"/>
        <v>143</v>
      </c>
      <c r="AX16" s="81">
        <f t="shared" si="3"/>
        <v>129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1387</v>
      </c>
      <c r="BC16" s="81">
        <f t="shared" si="5"/>
        <v>129</v>
      </c>
      <c r="BD16" s="81">
        <f t="shared" si="10"/>
        <v>2E-3</v>
      </c>
      <c r="BE16" s="81">
        <f t="shared" si="11"/>
        <v>45</v>
      </c>
      <c r="BF16" s="84" t="str">
        <f t="shared" si="12"/>
        <v>Ticket No: 7659001 206.42 bbls sold</v>
      </c>
    </row>
    <row r="17" spans="2:58" x14ac:dyDescent="0.25">
      <c r="B17" s="47">
        <f t="shared" ref="B17:B37" ca="1" si="14">+B16+TIME(1,0,0)</f>
        <v>43562.416666666657</v>
      </c>
      <c r="C17" s="49"/>
      <c r="D17" s="50">
        <v>1379</v>
      </c>
      <c r="E17" s="51">
        <v>28</v>
      </c>
      <c r="F17" s="50">
        <v>1.5</v>
      </c>
      <c r="G17" s="51">
        <v>136</v>
      </c>
      <c r="H17" s="52">
        <v>130</v>
      </c>
      <c r="I17" s="53"/>
      <c r="J17" s="160"/>
      <c r="K17" s="65"/>
      <c r="L17" s="49"/>
      <c r="M17" s="50"/>
      <c r="N17" s="52"/>
      <c r="O17" s="54">
        <v>1718</v>
      </c>
      <c r="P17" s="50">
        <v>51</v>
      </c>
      <c r="Q17" s="52">
        <v>47</v>
      </c>
      <c r="R17" s="23">
        <f t="shared" si="13"/>
        <v>191</v>
      </c>
      <c r="S17" s="24">
        <f t="shared" si="13"/>
        <v>204</v>
      </c>
      <c r="T17" s="62"/>
      <c r="U17" s="172"/>
      <c r="V17" s="62"/>
      <c r="W17" s="114">
        <f t="shared" ca="1" si="6"/>
        <v>176020</v>
      </c>
      <c r="X17" s="115">
        <f ca="1">IFERROR(('Main Tab'!$D$10-W17)/'Main Tab'!$D$10,1)</f>
        <v>8.9410386919508127E-3</v>
      </c>
      <c r="Y17" s="110"/>
      <c r="Z17" s="65">
        <v>0.2</v>
      </c>
      <c r="AA17" s="49">
        <v>6893925</v>
      </c>
      <c r="AB17" s="49" t="s">
        <v>156</v>
      </c>
      <c r="AC17" s="50">
        <v>179.4</v>
      </c>
      <c r="AD17" s="104" t="s">
        <v>169</v>
      </c>
      <c r="AE17" s="106">
        <v>45.2</v>
      </c>
      <c r="AF17" s="108">
        <v>1E-3</v>
      </c>
      <c r="AI17" s="83">
        <f t="shared" ref="AI17:AI37" ca="1" si="15">B17</f>
        <v>43562.416666666657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7"/>
        <v/>
      </c>
      <c r="AP17" s="81">
        <f t="shared" si="0"/>
        <v>51</v>
      </c>
      <c r="AQ17" s="81">
        <f t="shared" si="0"/>
        <v>47</v>
      </c>
      <c r="AR17" s="81">
        <f t="shared" si="1"/>
        <v>1718</v>
      </c>
      <c r="AS17" s="81" t="str">
        <f t="shared" si="8"/>
        <v/>
      </c>
      <c r="AT17" s="81" t="str">
        <f t="shared" si="9"/>
        <v/>
      </c>
      <c r="AU17" s="81">
        <f t="shared" si="2"/>
        <v>0.4375</v>
      </c>
      <c r="AV17" s="81">
        <f t="shared" si="3"/>
        <v>1.5</v>
      </c>
      <c r="AW17" s="81">
        <f t="shared" si="3"/>
        <v>136</v>
      </c>
      <c r="AX17" s="81">
        <f t="shared" si="3"/>
        <v>130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1379</v>
      </c>
      <c r="BC17" s="81">
        <f t="shared" si="5"/>
        <v>130</v>
      </c>
      <c r="BD17" s="81">
        <f t="shared" si="10"/>
        <v>1E-3</v>
      </c>
      <c r="BE17" s="81">
        <f t="shared" si="11"/>
        <v>45.2</v>
      </c>
      <c r="BF17" s="84" t="str">
        <f t="shared" si="12"/>
        <v>Ticket No: 6893925 179.4 bbls sold</v>
      </c>
    </row>
    <row r="18" spans="2:58" x14ac:dyDescent="0.25">
      <c r="B18" s="47">
        <f t="shared" ca="1" si="14"/>
        <v>43562.458333333321</v>
      </c>
      <c r="C18" s="49"/>
      <c r="D18" s="50">
        <v>1378</v>
      </c>
      <c r="E18" s="51">
        <v>28</v>
      </c>
      <c r="F18" s="50">
        <v>1.5</v>
      </c>
      <c r="G18" s="51">
        <v>164</v>
      </c>
      <c r="H18" s="52">
        <v>117</v>
      </c>
      <c r="I18" s="53"/>
      <c r="J18" s="160"/>
      <c r="K18" s="65"/>
      <c r="L18" s="49"/>
      <c r="M18" s="50"/>
      <c r="N18" s="52"/>
      <c r="O18" s="54">
        <v>1731</v>
      </c>
      <c r="P18" s="50">
        <v>48</v>
      </c>
      <c r="Q18" s="52">
        <v>50</v>
      </c>
      <c r="R18" s="23">
        <f t="shared" si="13"/>
        <v>239</v>
      </c>
      <c r="S18" s="24">
        <f t="shared" si="13"/>
        <v>254</v>
      </c>
      <c r="T18" s="62"/>
      <c r="U18" s="62"/>
      <c r="V18" s="62"/>
      <c r="W18" s="114">
        <f t="shared" ca="1" si="6"/>
        <v>175970</v>
      </c>
      <c r="X18" s="115">
        <f ca="1">IFERROR(('Main Tab'!$D$10-W18)/'Main Tab'!$D$10,1)</f>
        <v>9.2225575424530418E-3</v>
      </c>
      <c r="Y18" s="110"/>
      <c r="Z18" s="65">
        <v>0.2</v>
      </c>
      <c r="AA18" s="49">
        <v>7659101</v>
      </c>
      <c r="AB18" s="49" t="s">
        <v>170</v>
      </c>
      <c r="AC18" s="50">
        <v>184.26</v>
      </c>
      <c r="AD18" s="104" t="s">
        <v>172</v>
      </c>
      <c r="AE18" s="106">
        <v>46</v>
      </c>
      <c r="AF18" s="108">
        <v>1E-3</v>
      </c>
      <c r="AI18" s="83">
        <f t="shared" ca="1" si="15"/>
        <v>43562.458333333321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7"/>
        <v/>
      </c>
      <c r="AP18" s="81">
        <f t="shared" si="0"/>
        <v>48</v>
      </c>
      <c r="AQ18" s="81">
        <f t="shared" si="0"/>
        <v>50</v>
      </c>
      <c r="AR18" s="81">
        <f t="shared" si="1"/>
        <v>1731</v>
      </c>
      <c r="AS18" s="81" t="str">
        <f t="shared" si="8"/>
        <v/>
      </c>
      <c r="AT18" s="81" t="str">
        <f t="shared" si="9"/>
        <v/>
      </c>
      <c r="AU18" s="81">
        <f t="shared" si="2"/>
        <v>0.4375</v>
      </c>
      <c r="AV18" s="81">
        <f t="shared" si="3"/>
        <v>1.5</v>
      </c>
      <c r="AW18" s="81">
        <f t="shared" si="3"/>
        <v>164</v>
      </c>
      <c r="AX18" s="81">
        <f t="shared" si="3"/>
        <v>117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1378</v>
      </c>
      <c r="BC18" s="81">
        <f t="shared" si="5"/>
        <v>117</v>
      </c>
      <c r="BD18" s="81">
        <f t="shared" si="10"/>
        <v>1E-3</v>
      </c>
      <c r="BE18" s="81">
        <f t="shared" si="11"/>
        <v>46</v>
      </c>
      <c r="BF18" s="84" t="str">
        <f t="shared" si="12"/>
        <v>Ticket No: 7659101 184.26 bbls sold</v>
      </c>
    </row>
    <row r="19" spans="2:58" x14ac:dyDescent="0.25">
      <c r="B19" s="47">
        <f t="shared" ca="1" si="14"/>
        <v>43562.499999999985</v>
      </c>
      <c r="C19" s="49"/>
      <c r="D19" s="50">
        <v>1375</v>
      </c>
      <c r="E19" s="51">
        <v>28</v>
      </c>
      <c r="F19" s="50">
        <v>1.5</v>
      </c>
      <c r="G19" s="51">
        <v>167</v>
      </c>
      <c r="H19" s="52">
        <v>115</v>
      </c>
      <c r="I19" s="53"/>
      <c r="J19" s="160"/>
      <c r="K19" s="65"/>
      <c r="L19" s="49"/>
      <c r="M19" s="50"/>
      <c r="N19" s="52"/>
      <c r="O19" s="54">
        <v>1733</v>
      </c>
      <c r="P19" s="50">
        <v>49</v>
      </c>
      <c r="Q19" s="52">
        <v>51</v>
      </c>
      <c r="R19" s="23">
        <f t="shared" si="13"/>
        <v>288</v>
      </c>
      <c r="S19" s="24">
        <f t="shared" si="13"/>
        <v>305</v>
      </c>
      <c r="T19" s="62"/>
      <c r="U19" s="62"/>
      <c r="V19" s="62"/>
      <c r="W19" s="114">
        <f t="shared" ca="1" si="6"/>
        <v>175919</v>
      </c>
      <c r="X19" s="115">
        <f ca="1">IFERROR(('Main Tab'!$D$10-W19)/'Main Tab'!$D$10,1)</f>
        <v>9.5097067699653169E-3</v>
      </c>
      <c r="Y19" s="110"/>
      <c r="Z19" s="65">
        <v>0.2</v>
      </c>
      <c r="AA19" s="49">
        <v>7659001</v>
      </c>
      <c r="AB19" s="49" t="s">
        <v>170</v>
      </c>
      <c r="AC19" s="50">
        <v>206.42</v>
      </c>
      <c r="AD19" s="104" t="s">
        <v>171</v>
      </c>
      <c r="AE19" s="106">
        <v>45</v>
      </c>
      <c r="AF19" s="108">
        <v>2E-3</v>
      </c>
      <c r="AI19" s="83">
        <f t="shared" ca="1" si="15"/>
        <v>43562.499999999985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7"/>
        <v/>
      </c>
      <c r="AP19" s="81">
        <f t="shared" si="0"/>
        <v>49</v>
      </c>
      <c r="AQ19" s="81">
        <f t="shared" si="0"/>
        <v>51</v>
      </c>
      <c r="AR19" s="81">
        <f t="shared" si="1"/>
        <v>1733</v>
      </c>
      <c r="AS19" s="81" t="str">
        <f t="shared" si="8"/>
        <v/>
      </c>
      <c r="AT19" s="81" t="str">
        <f t="shared" si="9"/>
        <v/>
      </c>
      <c r="AU19" s="81">
        <f t="shared" si="2"/>
        <v>0.4375</v>
      </c>
      <c r="AV19" s="81">
        <f t="shared" si="3"/>
        <v>1.5</v>
      </c>
      <c r="AW19" s="81">
        <f t="shared" si="3"/>
        <v>167</v>
      </c>
      <c r="AX19" s="81">
        <f t="shared" si="3"/>
        <v>115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1375</v>
      </c>
      <c r="BC19" s="81">
        <f t="shared" si="5"/>
        <v>115</v>
      </c>
      <c r="BD19" s="81">
        <f t="shared" si="10"/>
        <v>2E-3</v>
      </c>
      <c r="BE19" s="81">
        <f t="shared" si="11"/>
        <v>45</v>
      </c>
      <c r="BF19" s="84" t="str">
        <f t="shared" si="12"/>
        <v>Ticket No: 7659001 206.42 bbls sold</v>
      </c>
    </row>
    <row r="20" spans="2:58" x14ac:dyDescent="0.25">
      <c r="B20" s="47">
        <f t="shared" ca="1" si="14"/>
        <v>43562.54166666665</v>
      </c>
      <c r="C20" s="49"/>
      <c r="D20" s="50">
        <v>1374</v>
      </c>
      <c r="E20" s="51">
        <v>28</v>
      </c>
      <c r="F20" s="50">
        <v>1.5</v>
      </c>
      <c r="G20" s="51">
        <v>167</v>
      </c>
      <c r="H20" s="52">
        <v>123</v>
      </c>
      <c r="I20" s="53"/>
      <c r="J20" s="160"/>
      <c r="K20" s="65"/>
      <c r="L20" s="49"/>
      <c r="M20" s="50"/>
      <c r="N20" s="52"/>
      <c r="O20" s="54">
        <v>1769</v>
      </c>
      <c r="P20" s="50">
        <v>50</v>
      </c>
      <c r="Q20" s="52">
        <v>50</v>
      </c>
      <c r="R20" s="23">
        <f t="shared" si="13"/>
        <v>338</v>
      </c>
      <c r="S20" s="24">
        <f t="shared" si="13"/>
        <v>355</v>
      </c>
      <c r="T20" s="62"/>
      <c r="U20" s="62"/>
      <c r="V20" s="62"/>
      <c r="W20" s="114">
        <f t="shared" ca="1" si="6"/>
        <v>175869</v>
      </c>
      <c r="X20" s="115">
        <f ca="1">IFERROR(('Main Tab'!$D$10-W20)/'Main Tab'!$D$10,1)</f>
        <v>9.791225620467546E-3</v>
      </c>
      <c r="Y20" s="110"/>
      <c r="Z20" s="65">
        <v>0.2</v>
      </c>
      <c r="AA20" s="49">
        <v>7659321</v>
      </c>
      <c r="AB20" s="49" t="s">
        <v>170</v>
      </c>
      <c r="AC20" s="50">
        <v>191.19</v>
      </c>
      <c r="AD20" s="104" t="s">
        <v>171</v>
      </c>
      <c r="AE20" s="106">
        <v>45.8</v>
      </c>
      <c r="AF20" s="108">
        <v>1E-3</v>
      </c>
      <c r="AI20" s="83">
        <f t="shared" ca="1" si="15"/>
        <v>43562.54166666665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7"/>
        <v/>
      </c>
      <c r="AP20" s="81">
        <f t="shared" si="0"/>
        <v>50</v>
      </c>
      <c r="AQ20" s="81">
        <f t="shared" si="0"/>
        <v>50</v>
      </c>
      <c r="AR20" s="81">
        <f t="shared" si="1"/>
        <v>1769</v>
      </c>
      <c r="AS20" s="81" t="str">
        <f t="shared" si="8"/>
        <v/>
      </c>
      <c r="AT20" s="81" t="str">
        <f t="shared" si="9"/>
        <v/>
      </c>
      <c r="AU20" s="81">
        <f t="shared" si="2"/>
        <v>0.4375</v>
      </c>
      <c r="AV20" s="81">
        <f t="shared" si="3"/>
        <v>1.5</v>
      </c>
      <c r="AW20" s="81">
        <f t="shared" si="3"/>
        <v>167</v>
      </c>
      <c r="AX20" s="81">
        <f t="shared" si="3"/>
        <v>123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1374</v>
      </c>
      <c r="BC20" s="81">
        <f t="shared" si="5"/>
        <v>123</v>
      </c>
      <c r="BD20" s="81">
        <f t="shared" si="10"/>
        <v>1E-3</v>
      </c>
      <c r="BE20" s="81">
        <f t="shared" si="11"/>
        <v>45.8</v>
      </c>
      <c r="BF20" s="84" t="str">
        <f t="shared" si="12"/>
        <v>Ticket No: 7659321 191.19 bbls sold</v>
      </c>
    </row>
    <row r="21" spans="2:58" x14ac:dyDescent="0.25">
      <c r="B21" s="47">
        <f t="shared" ca="1" si="14"/>
        <v>43562.583333333314</v>
      </c>
      <c r="C21" s="49"/>
      <c r="D21" s="50">
        <v>1366</v>
      </c>
      <c r="E21" s="51">
        <v>30</v>
      </c>
      <c r="F21" s="50">
        <v>1.5</v>
      </c>
      <c r="G21" s="51">
        <v>171</v>
      </c>
      <c r="H21" s="52">
        <v>128</v>
      </c>
      <c r="I21" s="53"/>
      <c r="J21" s="160"/>
      <c r="K21" s="65"/>
      <c r="L21" s="49"/>
      <c r="M21" s="50"/>
      <c r="N21" s="52"/>
      <c r="O21" s="54">
        <v>1826</v>
      </c>
      <c r="P21" s="50">
        <v>48</v>
      </c>
      <c r="Q21" s="52">
        <v>54</v>
      </c>
      <c r="R21" s="23">
        <f t="shared" si="13"/>
        <v>386</v>
      </c>
      <c r="S21" s="24">
        <f t="shared" si="13"/>
        <v>409</v>
      </c>
      <c r="T21" s="62"/>
      <c r="U21" s="62"/>
      <c r="V21" s="62"/>
      <c r="W21" s="114">
        <f t="shared" ca="1" si="6"/>
        <v>175815</v>
      </c>
      <c r="X21" s="115">
        <f ca="1">IFERROR(('Main Tab'!$D$10-W21)/'Main Tab'!$D$10,1)</f>
        <v>1.0095265979009954E-2</v>
      </c>
      <c r="Y21" s="110"/>
      <c r="Z21" s="65">
        <v>0.2</v>
      </c>
      <c r="AA21" s="49">
        <v>7634901</v>
      </c>
      <c r="AB21" s="49" t="s">
        <v>170</v>
      </c>
      <c r="AC21" s="50">
        <v>185.64</v>
      </c>
      <c r="AD21" s="104" t="s">
        <v>171</v>
      </c>
      <c r="AE21" s="106">
        <v>46.4</v>
      </c>
      <c r="AF21" s="108">
        <v>2E-3</v>
      </c>
      <c r="AI21" s="83">
        <f t="shared" ca="1" si="15"/>
        <v>43562.583333333314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7"/>
        <v/>
      </c>
      <c r="AP21" s="81">
        <f t="shared" si="0"/>
        <v>48</v>
      </c>
      <c r="AQ21" s="81">
        <f t="shared" si="0"/>
        <v>54</v>
      </c>
      <c r="AR21" s="81">
        <f t="shared" si="1"/>
        <v>1826</v>
      </c>
      <c r="AS21" s="81" t="str">
        <f t="shared" si="8"/>
        <v/>
      </c>
      <c r="AT21" s="81" t="str">
        <f t="shared" si="9"/>
        <v/>
      </c>
      <c r="AU21" s="81">
        <f t="shared" si="2"/>
        <v>0.46875</v>
      </c>
      <c r="AV21" s="81">
        <f t="shared" si="3"/>
        <v>1.5</v>
      </c>
      <c r="AW21" s="81">
        <f t="shared" si="3"/>
        <v>171</v>
      </c>
      <c r="AX21" s="81">
        <f t="shared" si="3"/>
        <v>128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1366</v>
      </c>
      <c r="BC21" s="81">
        <f t="shared" si="5"/>
        <v>128</v>
      </c>
      <c r="BD21" s="81">
        <f t="shared" si="10"/>
        <v>2E-3</v>
      </c>
      <c r="BE21" s="81">
        <f t="shared" si="11"/>
        <v>46.4</v>
      </c>
      <c r="BF21" s="84" t="str">
        <f t="shared" si="12"/>
        <v>Ticket No: 7634901 185.64 bbls sold</v>
      </c>
    </row>
    <row r="22" spans="2:58" x14ac:dyDescent="0.25">
      <c r="B22" s="47">
        <f t="shared" ca="1" si="14"/>
        <v>43562.624999999978</v>
      </c>
      <c r="C22" s="49"/>
      <c r="D22" s="50">
        <v>1355</v>
      </c>
      <c r="E22" s="51">
        <v>30</v>
      </c>
      <c r="F22" s="50">
        <v>1.5</v>
      </c>
      <c r="G22" s="51">
        <v>177</v>
      </c>
      <c r="H22" s="52">
        <v>130</v>
      </c>
      <c r="I22" s="53"/>
      <c r="J22" s="160"/>
      <c r="K22" s="65"/>
      <c r="L22" s="49"/>
      <c r="M22" s="50"/>
      <c r="N22" s="52"/>
      <c r="O22" s="54">
        <v>1873</v>
      </c>
      <c r="P22" s="50">
        <v>51</v>
      </c>
      <c r="Q22" s="52">
        <v>51</v>
      </c>
      <c r="R22" s="23">
        <f t="shared" si="13"/>
        <v>437</v>
      </c>
      <c r="S22" s="24">
        <f t="shared" si="13"/>
        <v>460</v>
      </c>
      <c r="T22" s="62"/>
      <c r="U22" s="62"/>
      <c r="V22" s="62"/>
      <c r="W22" s="114">
        <f t="shared" ca="1" si="6"/>
        <v>175764</v>
      </c>
      <c r="X22" s="115">
        <f ca="1">IFERROR(('Main Tab'!$D$10-W22)/'Main Tab'!$D$10,1)</f>
        <v>1.0382415206522229E-2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15"/>
        <v>43562.624999999978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7"/>
        <v/>
      </c>
      <c r="AP22" s="81">
        <f t="shared" si="0"/>
        <v>51</v>
      </c>
      <c r="AQ22" s="81">
        <f t="shared" si="0"/>
        <v>51</v>
      </c>
      <c r="AR22" s="81">
        <f t="shared" si="1"/>
        <v>1873</v>
      </c>
      <c r="AS22" s="81" t="str">
        <f t="shared" si="8"/>
        <v/>
      </c>
      <c r="AT22" s="81" t="str">
        <f t="shared" si="9"/>
        <v/>
      </c>
      <c r="AU22" s="81">
        <f t="shared" si="2"/>
        <v>0.46875</v>
      </c>
      <c r="AV22" s="81">
        <f t="shared" si="3"/>
        <v>1.5</v>
      </c>
      <c r="AW22" s="81">
        <f t="shared" si="3"/>
        <v>177</v>
      </c>
      <c r="AX22" s="81">
        <f t="shared" si="3"/>
        <v>130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1355</v>
      </c>
      <c r="BC22" s="81">
        <f t="shared" si="5"/>
        <v>130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43562.666666666642</v>
      </c>
      <c r="C23" s="49"/>
      <c r="D23" s="50">
        <v>1342</v>
      </c>
      <c r="E23" s="51">
        <v>30</v>
      </c>
      <c r="F23" s="50">
        <v>1.5</v>
      </c>
      <c r="G23" s="51">
        <v>180</v>
      </c>
      <c r="H23" s="52">
        <v>131</v>
      </c>
      <c r="I23" s="53"/>
      <c r="J23" s="160"/>
      <c r="K23" s="65"/>
      <c r="L23" s="49"/>
      <c r="M23" s="50"/>
      <c r="N23" s="52"/>
      <c r="O23" s="54">
        <v>1937</v>
      </c>
      <c r="P23" s="50">
        <v>52</v>
      </c>
      <c r="Q23" s="52">
        <v>50</v>
      </c>
      <c r="R23" s="23">
        <f t="shared" si="13"/>
        <v>489</v>
      </c>
      <c r="S23" s="24">
        <f t="shared" si="13"/>
        <v>510</v>
      </c>
      <c r="T23" s="62"/>
      <c r="U23" s="62"/>
      <c r="V23" s="62"/>
      <c r="W23" s="114">
        <f t="shared" ca="1" si="6"/>
        <v>175714</v>
      </c>
      <c r="X23" s="115">
        <f ca="1">IFERROR(('Main Tab'!$D$10-W23)/'Main Tab'!$D$10,1)</f>
        <v>1.0663934057024458E-2</v>
      </c>
      <c r="Y23" s="110"/>
      <c r="Z23" s="65">
        <v>0.2</v>
      </c>
      <c r="AA23" s="49">
        <v>7634811</v>
      </c>
      <c r="AB23" s="49" t="s">
        <v>170</v>
      </c>
      <c r="AC23" s="50">
        <v>202.89</v>
      </c>
      <c r="AD23" s="104" t="s">
        <v>172</v>
      </c>
      <c r="AE23" s="106">
        <v>45</v>
      </c>
      <c r="AF23" s="108">
        <v>1E-3</v>
      </c>
      <c r="AI23" s="83">
        <f t="shared" ca="1" si="15"/>
        <v>43562.666666666642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7"/>
        <v/>
      </c>
      <c r="AP23" s="81">
        <f t="shared" si="0"/>
        <v>52</v>
      </c>
      <c r="AQ23" s="81">
        <f t="shared" si="0"/>
        <v>50</v>
      </c>
      <c r="AR23" s="81">
        <f t="shared" si="1"/>
        <v>1937</v>
      </c>
      <c r="AS23" s="81" t="str">
        <f t="shared" si="8"/>
        <v/>
      </c>
      <c r="AT23" s="81" t="str">
        <f t="shared" si="9"/>
        <v/>
      </c>
      <c r="AU23" s="81">
        <f t="shared" si="2"/>
        <v>0.46875</v>
      </c>
      <c r="AV23" s="81">
        <f t="shared" si="3"/>
        <v>1.5</v>
      </c>
      <c r="AW23" s="81">
        <f t="shared" si="3"/>
        <v>180</v>
      </c>
      <c r="AX23" s="81">
        <f t="shared" si="3"/>
        <v>131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1342</v>
      </c>
      <c r="BC23" s="81">
        <f t="shared" si="5"/>
        <v>131</v>
      </c>
      <c r="BD23" s="81">
        <f t="shared" si="10"/>
        <v>1E-3</v>
      </c>
      <c r="BE23" s="81">
        <f t="shared" si="11"/>
        <v>45</v>
      </c>
      <c r="BF23" s="84" t="str">
        <f t="shared" si="12"/>
        <v>Ticket No: 7634811 202.89 bbls sold</v>
      </c>
    </row>
    <row r="24" spans="2:58" x14ac:dyDescent="0.25">
      <c r="B24" s="47">
        <f t="shared" ca="1" si="14"/>
        <v>43562.708333333307</v>
      </c>
      <c r="C24" s="49"/>
      <c r="D24" s="50">
        <v>1337</v>
      </c>
      <c r="E24" s="51">
        <v>30</v>
      </c>
      <c r="F24" s="50">
        <v>1.5</v>
      </c>
      <c r="G24" s="51">
        <v>179</v>
      </c>
      <c r="H24" s="52">
        <v>129</v>
      </c>
      <c r="I24" s="53"/>
      <c r="J24" s="160"/>
      <c r="K24" s="65"/>
      <c r="L24" s="49"/>
      <c r="M24" s="50"/>
      <c r="N24" s="52"/>
      <c r="O24" s="54">
        <v>1866</v>
      </c>
      <c r="P24" s="50">
        <v>48</v>
      </c>
      <c r="Q24" s="52">
        <v>52</v>
      </c>
      <c r="R24" s="23">
        <f t="shared" si="13"/>
        <v>537</v>
      </c>
      <c r="S24" s="24">
        <f t="shared" si="13"/>
        <v>562</v>
      </c>
      <c r="T24" s="62"/>
      <c r="U24" s="62"/>
      <c r="V24" s="62"/>
      <c r="W24" s="114">
        <f t="shared" ca="1" si="6"/>
        <v>175662</v>
      </c>
      <c r="X24" s="115">
        <f ca="1">IFERROR(('Main Tab'!$D$10-W24)/'Main Tab'!$D$10,1)</f>
        <v>1.0956713661546777E-2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15"/>
        <v>43562.708333333307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7"/>
        <v/>
      </c>
      <c r="AP24" s="81">
        <f t="shared" si="0"/>
        <v>48</v>
      </c>
      <c r="AQ24" s="81">
        <f t="shared" si="0"/>
        <v>52</v>
      </c>
      <c r="AR24" s="81">
        <f t="shared" si="1"/>
        <v>1866</v>
      </c>
      <c r="AS24" s="81" t="str">
        <f t="shared" si="8"/>
        <v/>
      </c>
      <c r="AT24" s="81" t="str">
        <f t="shared" si="9"/>
        <v/>
      </c>
      <c r="AU24" s="81">
        <f t="shared" si="2"/>
        <v>0.46875</v>
      </c>
      <c r="AV24" s="81">
        <f t="shared" si="3"/>
        <v>1.5</v>
      </c>
      <c r="AW24" s="81">
        <f t="shared" si="3"/>
        <v>179</v>
      </c>
      <c r="AX24" s="81">
        <f t="shared" si="3"/>
        <v>129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1337</v>
      </c>
      <c r="BC24" s="81">
        <f t="shared" si="5"/>
        <v>129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43562.749999999971</v>
      </c>
      <c r="C25" s="49"/>
      <c r="D25" s="50">
        <v>1337</v>
      </c>
      <c r="E25" s="51">
        <v>30</v>
      </c>
      <c r="F25" s="50">
        <v>1.5</v>
      </c>
      <c r="G25" s="51">
        <v>174</v>
      </c>
      <c r="H25" s="52">
        <v>132</v>
      </c>
      <c r="I25" s="53"/>
      <c r="J25" s="160"/>
      <c r="K25" s="65"/>
      <c r="L25" s="49"/>
      <c r="M25" s="50"/>
      <c r="N25" s="52"/>
      <c r="O25" s="54">
        <v>1915</v>
      </c>
      <c r="P25" s="50">
        <v>52</v>
      </c>
      <c r="Q25" s="52">
        <v>48</v>
      </c>
      <c r="R25" s="23">
        <f t="shared" si="13"/>
        <v>589</v>
      </c>
      <c r="S25" s="24">
        <f t="shared" si="13"/>
        <v>610</v>
      </c>
      <c r="T25" s="62"/>
      <c r="U25" s="62"/>
      <c r="V25" s="62"/>
      <c r="W25" s="114">
        <f t="shared" ca="1" si="6"/>
        <v>175614</v>
      </c>
      <c r="X25" s="115">
        <f ca="1">IFERROR(('Main Tab'!$D$10-W25)/'Main Tab'!$D$10,1)</f>
        <v>1.1226971758028918E-2</v>
      </c>
      <c r="Y25" s="110"/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15"/>
        <v>43562.749999999971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7"/>
        <v/>
      </c>
      <c r="AP25" s="81">
        <f t="shared" si="0"/>
        <v>52</v>
      </c>
      <c r="AQ25" s="81">
        <f t="shared" si="0"/>
        <v>48</v>
      </c>
      <c r="AR25" s="81">
        <f t="shared" si="1"/>
        <v>1915</v>
      </c>
      <c r="AS25" s="81" t="str">
        <f t="shared" si="8"/>
        <v/>
      </c>
      <c r="AT25" s="81" t="str">
        <f t="shared" si="9"/>
        <v/>
      </c>
      <c r="AU25" s="81">
        <f t="shared" si="2"/>
        <v>0.46875</v>
      </c>
      <c r="AV25" s="81">
        <f t="shared" si="3"/>
        <v>1.5</v>
      </c>
      <c r="AW25" s="81">
        <f t="shared" si="3"/>
        <v>174</v>
      </c>
      <c r="AX25" s="81">
        <f t="shared" si="3"/>
        <v>132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1337</v>
      </c>
      <c r="BC25" s="81">
        <f t="shared" si="5"/>
        <v>132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43562.791666666635</v>
      </c>
      <c r="C26" s="49"/>
      <c r="D26" s="50">
        <v>1337</v>
      </c>
      <c r="E26" s="51">
        <v>30</v>
      </c>
      <c r="F26" s="50">
        <v>1.5</v>
      </c>
      <c r="G26" s="51">
        <v>179</v>
      </c>
      <c r="H26" s="52">
        <v>132</v>
      </c>
      <c r="I26" s="53"/>
      <c r="J26" s="160"/>
      <c r="K26" s="65"/>
      <c r="L26" s="49"/>
      <c r="M26" s="50"/>
      <c r="N26" s="52"/>
      <c r="O26" s="54">
        <v>1960</v>
      </c>
      <c r="P26" s="50">
        <v>49</v>
      </c>
      <c r="Q26" s="52">
        <v>52</v>
      </c>
      <c r="R26" s="23">
        <f t="shared" si="13"/>
        <v>638</v>
      </c>
      <c r="S26" s="24">
        <f t="shared" si="13"/>
        <v>662</v>
      </c>
      <c r="T26" s="62"/>
      <c r="U26" s="62"/>
      <c r="V26" s="62"/>
      <c r="W26" s="114">
        <f t="shared" ca="1" si="6"/>
        <v>175562</v>
      </c>
      <c r="X26" s="115">
        <f ca="1">IFERROR(('Main Tab'!$D$10-W26)/'Main Tab'!$D$10,1)</f>
        <v>1.1519751362551237E-2</v>
      </c>
      <c r="Y26" s="110"/>
      <c r="Z26" s="65">
        <v>0.2</v>
      </c>
      <c r="AA26" s="49"/>
      <c r="AB26" s="49"/>
      <c r="AC26" s="50"/>
      <c r="AD26" s="104"/>
      <c r="AE26" s="106"/>
      <c r="AF26" s="108"/>
      <c r="AI26" s="83">
        <f t="shared" ca="1" si="15"/>
        <v>43562.791666666635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7"/>
        <v/>
      </c>
      <c r="AP26" s="81">
        <f t="shared" si="0"/>
        <v>49</v>
      </c>
      <c r="AQ26" s="81">
        <f t="shared" si="0"/>
        <v>52</v>
      </c>
      <c r="AR26" s="81">
        <f t="shared" si="1"/>
        <v>1960</v>
      </c>
      <c r="AS26" s="81" t="str">
        <f t="shared" si="8"/>
        <v/>
      </c>
      <c r="AT26" s="81" t="str">
        <f t="shared" si="9"/>
        <v/>
      </c>
      <c r="AU26" s="81">
        <f t="shared" si="2"/>
        <v>0.46875</v>
      </c>
      <c r="AV26" s="81">
        <f t="shared" si="3"/>
        <v>1.5</v>
      </c>
      <c r="AW26" s="81">
        <f t="shared" si="3"/>
        <v>179</v>
      </c>
      <c r="AX26" s="81">
        <f t="shared" si="3"/>
        <v>132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1337</v>
      </c>
      <c r="BC26" s="81">
        <f t="shared" si="5"/>
        <v>132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43562.833333333299</v>
      </c>
      <c r="C27" s="49"/>
      <c r="D27" s="50">
        <v>1329</v>
      </c>
      <c r="E27" s="51">
        <v>30</v>
      </c>
      <c r="F27" s="50">
        <v>1.5</v>
      </c>
      <c r="G27" s="51">
        <v>182</v>
      </c>
      <c r="H27" s="52">
        <v>128</v>
      </c>
      <c r="I27" s="53"/>
      <c r="J27" s="160"/>
      <c r="K27" s="65"/>
      <c r="L27" s="49"/>
      <c r="M27" s="50"/>
      <c r="N27" s="52"/>
      <c r="O27" s="54">
        <v>1926</v>
      </c>
      <c r="P27" s="50">
        <v>55</v>
      </c>
      <c r="Q27" s="52">
        <v>54</v>
      </c>
      <c r="R27" s="23">
        <f t="shared" si="13"/>
        <v>693</v>
      </c>
      <c r="S27" s="24">
        <f t="shared" si="13"/>
        <v>716</v>
      </c>
      <c r="T27" s="62"/>
      <c r="U27" s="62"/>
      <c r="V27" s="62"/>
      <c r="W27" s="114">
        <f t="shared" ca="1" si="6"/>
        <v>175508</v>
      </c>
      <c r="X27" s="115">
        <f ca="1">IFERROR(('Main Tab'!$D$10-W27)/'Main Tab'!$D$10,1)</f>
        <v>1.1823791721093645E-2</v>
      </c>
      <c r="Y27" s="110"/>
      <c r="Z27" s="65">
        <v>0.2</v>
      </c>
      <c r="AA27" s="49"/>
      <c r="AB27" s="49"/>
      <c r="AC27" s="50"/>
      <c r="AD27" s="104"/>
      <c r="AE27" s="106"/>
      <c r="AF27" s="108"/>
      <c r="AI27" s="83">
        <f t="shared" ca="1" si="15"/>
        <v>43562.833333333299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7"/>
        <v/>
      </c>
      <c r="AP27" s="81">
        <f t="shared" si="0"/>
        <v>55</v>
      </c>
      <c r="AQ27" s="81">
        <f t="shared" si="0"/>
        <v>54</v>
      </c>
      <c r="AR27" s="81">
        <f t="shared" si="1"/>
        <v>1926</v>
      </c>
      <c r="AS27" s="81" t="str">
        <f t="shared" si="8"/>
        <v/>
      </c>
      <c r="AT27" s="81" t="str">
        <f t="shared" si="9"/>
        <v/>
      </c>
      <c r="AU27" s="81">
        <f t="shared" si="2"/>
        <v>0.46875</v>
      </c>
      <c r="AV27" s="81">
        <f t="shared" si="3"/>
        <v>1.5</v>
      </c>
      <c r="AW27" s="81">
        <f t="shared" si="3"/>
        <v>182</v>
      </c>
      <c r="AX27" s="81">
        <f t="shared" si="3"/>
        <v>128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1329</v>
      </c>
      <c r="BC27" s="81">
        <f t="shared" si="5"/>
        <v>128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43562.874999999964</v>
      </c>
      <c r="C28" s="49"/>
      <c r="D28" s="50">
        <v>1320</v>
      </c>
      <c r="E28" s="51">
        <v>30</v>
      </c>
      <c r="F28" s="50">
        <v>1.5</v>
      </c>
      <c r="G28" s="51">
        <v>180</v>
      </c>
      <c r="H28" s="52">
        <v>127</v>
      </c>
      <c r="I28" s="53"/>
      <c r="J28" s="160"/>
      <c r="K28" s="65"/>
      <c r="L28" s="49"/>
      <c r="M28" s="50"/>
      <c r="N28" s="52"/>
      <c r="O28" s="54">
        <v>1611</v>
      </c>
      <c r="P28" s="50">
        <v>58</v>
      </c>
      <c r="Q28" s="52">
        <v>53</v>
      </c>
      <c r="R28" s="23">
        <f t="shared" si="13"/>
        <v>751</v>
      </c>
      <c r="S28" s="24">
        <f t="shared" si="13"/>
        <v>769</v>
      </c>
      <c r="T28" s="62"/>
      <c r="U28" s="62"/>
      <c r="V28" s="62"/>
      <c r="W28" s="114">
        <f t="shared" ca="1" si="6"/>
        <v>175455</v>
      </c>
      <c r="X28" s="115">
        <f ca="1">IFERROR(('Main Tab'!$D$10-W28)/'Main Tab'!$D$10,1)</f>
        <v>1.2122201702626009E-2</v>
      </c>
      <c r="Y28" s="110"/>
      <c r="Z28" s="65">
        <v>0.2</v>
      </c>
      <c r="AA28" s="49"/>
      <c r="AB28" s="49"/>
      <c r="AC28" s="50"/>
      <c r="AD28" s="104"/>
      <c r="AE28" s="106"/>
      <c r="AF28" s="108"/>
      <c r="AI28" s="83">
        <f t="shared" ca="1" si="15"/>
        <v>43562.874999999964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7"/>
        <v/>
      </c>
      <c r="AP28" s="81">
        <f t="shared" si="0"/>
        <v>58</v>
      </c>
      <c r="AQ28" s="81">
        <f t="shared" si="0"/>
        <v>53</v>
      </c>
      <c r="AR28" s="81">
        <f t="shared" si="1"/>
        <v>1611</v>
      </c>
      <c r="AS28" s="81" t="str">
        <f t="shared" si="8"/>
        <v/>
      </c>
      <c r="AT28" s="81" t="str">
        <f t="shared" si="9"/>
        <v/>
      </c>
      <c r="AU28" s="81">
        <f t="shared" si="2"/>
        <v>0.46875</v>
      </c>
      <c r="AV28" s="81">
        <f t="shared" si="3"/>
        <v>1.5</v>
      </c>
      <c r="AW28" s="81">
        <f t="shared" si="3"/>
        <v>180</v>
      </c>
      <c r="AX28" s="81">
        <f t="shared" si="3"/>
        <v>127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1320</v>
      </c>
      <c r="BC28" s="81">
        <f t="shared" si="5"/>
        <v>127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43562.916666666628</v>
      </c>
      <c r="C29" s="49"/>
      <c r="D29" s="50">
        <v>1317</v>
      </c>
      <c r="E29" s="51">
        <v>30</v>
      </c>
      <c r="F29" s="50">
        <v>1.5</v>
      </c>
      <c r="G29" s="51">
        <v>180</v>
      </c>
      <c r="H29" s="52">
        <v>128</v>
      </c>
      <c r="I29" s="53"/>
      <c r="J29" s="160"/>
      <c r="K29" s="65"/>
      <c r="L29" s="49"/>
      <c r="M29" s="50"/>
      <c r="N29" s="52"/>
      <c r="O29" s="54">
        <v>1931</v>
      </c>
      <c r="P29" s="50">
        <v>64</v>
      </c>
      <c r="Q29" s="52">
        <v>57</v>
      </c>
      <c r="R29" s="23">
        <f t="shared" si="13"/>
        <v>815</v>
      </c>
      <c r="S29" s="24">
        <f t="shared" si="13"/>
        <v>826</v>
      </c>
      <c r="T29" s="62"/>
      <c r="U29" s="62"/>
      <c r="V29" s="62"/>
      <c r="W29" s="114">
        <f t="shared" ca="1" si="6"/>
        <v>175398</v>
      </c>
      <c r="X29" s="115">
        <f ca="1">IFERROR(('Main Tab'!$D$10-W29)/'Main Tab'!$D$10,1)</f>
        <v>1.2443133192198549E-2</v>
      </c>
      <c r="Y29" s="110"/>
      <c r="Z29" s="65">
        <v>0.2</v>
      </c>
      <c r="AA29" s="49"/>
      <c r="AB29" s="49"/>
      <c r="AC29" s="50"/>
      <c r="AD29" s="104"/>
      <c r="AE29" s="106"/>
      <c r="AF29" s="108"/>
      <c r="AI29" s="83">
        <f t="shared" ca="1" si="15"/>
        <v>43562.916666666628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7"/>
        <v/>
      </c>
      <c r="AP29" s="81">
        <f t="shared" si="0"/>
        <v>64</v>
      </c>
      <c r="AQ29" s="81">
        <f t="shared" si="0"/>
        <v>57</v>
      </c>
      <c r="AR29" s="81">
        <f t="shared" si="1"/>
        <v>1931</v>
      </c>
      <c r="AS29" s="81" t="str">
        <f t="shared" si="8"/>
        <v/>
      </c>
      <c r="AT29" s="81" t="str">
        <f t="shared" si="9"/>
        <v/>
      </c>
      <c r="AU29" s="81">
        <f t="shared" si="2"/>
        <v>0.46875</v>
      </c>
      <c r="AV29" s="81">
        <f t="shared" si="3"/>
        <v>1.5</v>
      </c>
      <c r="AW29" s="81">
        <f t="shared" si="3"/>
        <v>180</v>
      </c>
      <c r="AX29" s="81">
        <f t="shared" si="3"/>
        <v>128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1317</v>
      </c>
      <c r="BC29" s="81">
        <f t="shared" si="5"/>
        <v>128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43562.958333333292</v>
      </c>
      <c r="C30" s="49"/>
      <c r="D30" s="50">
        <v>1316</v>
      </c>
      <c r="E30" s="51">
        <v>30</v>
      </c>
      <c r="F30" s="50">
        <v>1.5</v>
      </c>
      <c r="G30" s="51">
        <v>179</v>
      </c>
      <c r="H30" s="52">
        <v>130</v>
      </c>
      <c r="I30" s="53"/>
      <c r="J30" s="160"/>
      <c r="K30" s="65"/>
      <c r="L30" s="49"/>
      <c r="M30" s="50"/>
      <c r="N30" s="52"/>
      <c r="O30" s="54">
        <v>1917</v>
      </c>
      <c r="P30" s="50">
        <v>58</v>
      </c>
      <c r="Q30" s="52">
        <v>53</v>
      </c>
      <c r="R30" s="23">
        <f t="shared" si="13"/>
        <v>873</v>
      </c>
      <c r="S30" s="24">
        <f t="shared" si="13"/>
        <v>879</v>
      </c>
      <c r="T30" s="62"/>
      <c r="U30" s="62"/>
      <c r="V30" s="62"/>
      <c r="W30" s="114">
        <f t="shared" ca="1" si="6"/>
        <v>175345</v>
      </c>
      <c r="X30" s="115">
        <f ca="1">IFERROR(('Main Tab'!$D$10-W30)/'Main Tab'!$D$10,1)</f>
        <v>1.2741543173730913E-2</v>
      </c>
      <c r="Y30" s="110"/>
      <c r="Z30" s="65">
        <v>0.2</v>
      </c>
      <c r="AA30" s="49"/>
      <c r="AB30" s="49"/>
      <c r="AC30" s="50"/>
      <c r="AD30" s="104"/>
      <c r="AE30" s="106"/>
      <c r="AF30" s="108"/>
      <c r="AI30" s="83">
        <f t="shared" ca="1" si="15"/>
        <v>43562.958333333292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7"/>
        <v/>
      </c>
      <c r="AP30" s="81">
        <f t="shared" si="0"/>
        <v>58</v>
      </c>
      <c r="AQ30" s="81">
        <f t="shared" si="0"/>
        <v>53</v>
      </c>
      <c r="AR30" s="81">
        <f t="shared" si="1"/>
        <v>1917</v>
      </c>
      <c r="AS30" s="81" t="str">
        <f t="shared" si="8"/>
        <v/>
      </c>
      <c r="AT30" s="81" t="str">
        <f t="shared" si="9"/>
        <v/>
      </c>
      <c r="AU30" s="81">
        <f t="shared" si="2"/>
        <v>0.46875</v>
      </c>
      <c r="AV30" s="81">
        <f t="shared" si="3"/>
        <v>1.5</v>
      </c>
      <c r="AW30" s="81">
        <f t="shared" si="3"/>
        <v>179</v>
      </c>
      <c r="AX30" s="81">
        <f t="shared" si="3"/>
        <v>130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1316</v>
      </c>
      <c r="BC30" s="81">
        <f t="shared" si="5"/>
        <v>130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43562.999999999956</v>
      </c>
      <c r="C31" s="49"/>
      <c r="D31" s="50">
        <v>1309</v>
      </c>
      <c r="E31" s="51">
        <v>30</v>
      </c>
      <c r="F31" s="50">
        <v>1.5</v>
      </c>
      <c r="G31" s="51">
        <v>178</v>
      </c>
      <c r="H31" s="52">
        <v>129</v>
      </c>
      <c r="I31" s="53"/>
      <c r="J31" s="160"/>
      <c r="K31" s="65"/>
      <c r="L31" s="49"/>
      <c r="M31" s="50"/>
      <c r="N31" s="52"/>
      <c r="O31" s="54">
        <v>1928</v>
      </c>
      <c r="P31" s="50">
        <v>54</v>
      </c>
      <c r="Q31" s="52">
        <v>50</v>
      </c>
      <c r="R31" s="23">
        <f t="shared" si="13"/>
        <v>927</v>
      </c>
      <c r="S31" s="24">
        <f t="shared" si="13"/>
        <v>929</v>
      </c>
      <c r="T31" s="62"/>
      <c r="U31" s="62"/>
      <c r="V31" s="62"/>
      <c r="W31" s="114">
        <f t="shared" ca="1" si="6"/>
        <v>175295</v>
      </c>
      <c r="X31" s="115">
        <f ca="1">IFERROR(('Main Tab'!$D$10-W31)/'Main Tab'!$D$10,1)</f>
        <v>1.3023062024233143E-2</v>
      </c>
      <c r="Y31" s="110"/>
      <c r="Z31" s="65">
        <v>0.2</v>
      </c>
      <c r="AA31" s="49"/>
      <c r="AB31" s="49"/>
      <c r="AC31" s="50"/>
      <c r="AD31" s="104"/>
      <c r="AE31" s="106"/>
      <c r="AF31" s="108"/>
      <c r="AI31" s="83">
        <f t="shared" ca="1" si="15"/>
        <v>43562.999999999956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7"/>
        <v/>
      </c>
      <c r="AP31" s="81">
        <f t="shared" si="0"/>
        <v>54</v>
      </c>
      <c r="AQ31" s="81">
        <f t="shared" si="0"/>
        <v>50</v>
      </c>
      <c r="AR31" s="81">
        <f t="shared" si="1"/>
        <v>1928</v>
      </c>
      <c r="AS31" s="81" t="str">
        <f t="shared" si="8"/>
        <v/>
      </c>
      <c r="AT31" s="81" t="str">
        <f t="shared" si="9"/>
        <v/>
      </c>
      <c r="AU31" s="81">
        <f t="shared" si="2"/>
        <v>0.46875</v>
      </c>
      <c r="AV31" s="81">
        <f t="shared" si="3"/>
        <v>1.5</v>
      </c>
      <c r="AW31" s="81">
        <f t="shared" si="3"/>
        <v>178</v>
      </c>
      <c r="AX31" s="81">
        <f t="shared" si="3"/>
        <v>129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1309</v>
      </c>
      <c r="BC31" s="81">
        <f t="shared" si="5"/>
        <v>129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43563.041666666621</v>
      </c>
      <c r="C32" s="49"/>
      <c r="D32" s="50">
        <v>1303</v>
      </c>
      <c r="E32" s="51">
        <v>30</v>
      </c>
      <c r="F32" s="50">
        <v>1.5</v>
      </c>
      <c r="G32" s="51">
        <v>172</v>
      </c>
      <c r="H32" s="52">
        <v>129</v>
      </c>
      <c r="I32" s="53"/>
      <c r="J32" s="160"/>
      <c r="K32" s="65"/>
      <c r="L32" s="49"/>
      <c r="M32" s="50"/>
      <c r="N32" s="52"/>
      <c r="O32" s="54">
        <v>1906</v>
      </c>
      <c r="P32" s="50">
        <v>51</v>
      </c>
      <c r="Q32" s="52">
        <v>54</v>
      </c>
      <c r="R32" s="23">
        <f t="shared" ref="R32:S37" si="16">P32+R31</f>
        <v>978</v>
      </c>
      <c r="S32" s="24">
        <f t="shared" si="16"/>
        <v>983</v>
      </c>
      <c r="T32" s="62"/>
      <c r="U32" s="62"/>
      <c r="V32" s="62"/>
      <c r="W32" s="114">
        <f t="shared" ca="1" si="6"/>
        <v>175241</v>
      </c>
      <c r="X32" s="115">
        <f ca="1">IFERROR(('Main Tab'!$D$10-W32)/'Main Tab'!$D$10,1)</f>
        <v>1.3327102382775551E-2</v>
      </c>
      <c r="Y32" s="110"/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15"/>
        <v>43563.041666666621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7"/>
        <v/>
      </c>
      <c r="AP32" s="81">
        <f t="shared" si="0"/>
        <v>51</v>
      </c>
      <c r="AQ32" s="81">
        <f t="shared" si="0"/>
        <v>54</v>
      </c>
      <c r="AR32" s="81">
        <f t="shared" si="1"/>
        <v>1906</v>
      </c>
      <c r="AS32" s="81" t="str">
        <f t="shared" si="8"/>
        <v/>
      </c>
      <c r="AT32" s="81" t="str">
        <f t="shared" si="9"/>
        <v/>
      </c>
      <c r="AU32" s="81">
        <f t="shared" si="2"/>
        <v>0.46875</v>
      </c>
      <c r="AV32" s="81">
        <f t="shared" si="3"/>
        <v>1.5</v>
      </c>
      <c r="AW32" s="81">
        <f t="shared" si="3"/>
        <v>172</v>
      </c>
      <c r="AX32" s="81">
        <f t="shared" si="3"/>
        <v>129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1303</v>
      </c>
      <c r="BC32" s="81">
        <f t="shared" si="5"/>
        <v>129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43563.083333333285</v>
      </c>
      <c r="C33" s="49"/>
      <c r="D33" s="50">
        <v>1301</v>
      </c>
      <c r="E33" s="51">
        <v>30</v>
      </c>
      <c r="F33" s="50">
        <v>1.5</v>
      </c>
      <c r="G33" s="51">
        <v>178</v>
      </c>
      <c r="H33" s="52">
        <v>130</v>
      </c>
      <c r="I33" s="53"/>
      <c r="J33" s="160"/>
      <c r="K33" s="65"/>
      <c r="L33" s="49"/>
      <c r="M33" s="50"/>
      <c r="N33" s="52"/>
      <c r="O33" s="54">
        <v>1921</v>
      </c>
      <c r="P33" s="50">
        <v>56</v>
      </c>
      <c r="Q33" s="52">
        <v>51</v>
      </c>
      <c r="R33" s="23">
        <f t="shared" si="16"/>
        <v>1034</v>
      </c>
      <c r="S33" s="24">
        <f t="shared" si="16"/>
        <v>1034</v>
      </c>
      <c r="T33" s="62"/>
      <c r="U33" s="62"/>
      <c r="V33" s="62"/>
      <c r="W33" s="114">
        <f t="shared" ca="1" si="6"/>
        <v>175190</v>
      </c>
      <c r="X33" s="115">
        <f ca="1">IFERROR(('Main Tab'!$D$10-W33)/'Main Tab'!$D$10,1)</f>
        <v>1.3614251610287825E-2</v>
      </c>
      <c r="Y33" s="110"/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15"/>
        <v>43563.083333333285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7"/>
        <v/>
      </c>
      <c r="AP33" s="81">
        <f t="shared" si="0"/>
        <v>56</v>
      </c>
      <c r="AQ33" s="81">
        <f t="shared" si="0"/>
        <v>51</v>
      </c>
      <c r="AR33" s="81">
        <f t="shared" si="1"/>
        <v>1921</v>
      </c>
      <c r="AS33" s="81" t="str">
        <f t="shared" si="8"/>
        <v/>
      </c>
      <c r="AT33" s="81" t="str">
        <f t="shared" si="9"/>
        <v/>
      </c>
      <c r="AU33" s="81">
        <f t="shared" si="2"/>
        <v>0.46875</v>
      </c>
      <c r="AV33" s="81">
        <f t="shared" si="3"/>
        <v>1.5</v>
      </c>
      <c r="AW33" s="81">
        <f t="shared" si="3"/>
        <v>178</v>
      </c>
      <c r="AX33" s="81">
        <f t="shared" si="3"/>
        <v>130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1301</v>
      </c>
      <c r="BC33" s="81">
        <f t="shared" si="5"/>
        <v>130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43563.124999999949</v>
      </c>
      <c r="C34" s="49"/>
      <c r="D34" s="50">
        <v>1301</v>
      </c>
      <c r="E34" s="51">
        <v>30</v>
      </c>
      <c r="F34" s="50">
        <v>1.5</v>
      </c>
      <c r="G34" s="51">
        <v>181</v>
      </c>
      <c r="H34" s="52">
        <v>127</v>
      </c>
      <c r="I34" s="53"/>
      <c r="J34" s="160"/>
      <c r="K34" s="65"/>
      <c r="L34" s="49"/>
      <c r="M34" s="50"/>
      <c r="N34" s="52"/>
      <c r="O34" s="54">
        <v>1922</v>
      </c>
      <c r="P34" s="50">
        <v>53</v>
      </c>
      <c r="Q34" s="52">
        <v>48</v>
      </c>
      <c r="R34" s="23">
        <f t="shared" si="16"/>
        <v>1087</v>
      </c>
      <c r="S34" s="24">
        <f t="shared" si="16"/>
        <v>1082</v>
      </c>
      <c r="T34" s="62"/>
      <c r="U34" s="62"/>
      <c r="V34" s="62"/>
      <c r="W34" s="114">
        <f t="shared" ca="1" si="6"/>
        <v>175142</v>
      </c>
      <c r="X34" s="115">
        <f ca="1">IFERROR(('Main Tab'!$D$10-W34)/'Main Tab'!$D$10,1)</f>
        <v>1.3884509706769965E-2</v>
      </c>
      <c r="Y34" s="110" t="s">
        <v>174</v>
      </c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15"/>
        <v>43563.124999999949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7"/>
        <v>ACCUM=3814</v>
      </c>
      <c r="AP34" s="81">
        <f t="shared" si="0"/>
        <v>53</v>
      </c>
      <c r="AQ34" s="81">
        <f t="shared" si="0"/>
        <v>48</v>
      </c>
      <c r="AR34" s="81">
        <f t="shared" si="1"/>
        <v>1922</v>
      </c>
      <c r="AS34" s="81" t="str">
        <f t="shared" si="8"/>
        <v/>
      </c>
      <c r="AT34" s="81" t="str">
        <f t="shared" si="9"/>
        <v/>
      </c>
      <c r="AU34" s="81">
        <f t="shared" si="2"/>
        <v>0.46875</v>
      </c>
      <c r="AV34" s="81">
        <f t="shared" si="3"/>
        <v>1.5</v>
      </c>
      <c r="AW34" s="81">
        <f t="shared" si="3"/>
        <v>181</v>
      </c>
      <c r="AX34" s="81">
        <f t="shared" si="3"/>
        <v>127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1301</v>
      </c>
      <c r="BC34" s="81">
        <f t="shared" si="5"/>
        <v>127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43563.166666666613</v>
      </c>
      <c r="C35" s="49"/>
      <c r="D35" s="50">
        <v>1291</v>
      </c>
      <c r="E35" s="51">
        <v>30</v>
      </c>
      <c r="F35" s="50">
        <v>1.5</v>
      </c>
      <c r="G35" s="51">
        <v>176</v>
      </c>
      <c r="H35" s="52">
        <v>128</v>
      </c>
      <c r="I35" s="53"/>
      <c r="J35" s="160"/>
      <c r="K35" s="65"/>
      <c r="L35" s="49"/>
      <c r="M35" s="50"/>
      <c r="N35" s="52"/>
      <c r="O35" s="54">
        <v>1901</v>
      </c>
      <c r="P35" s="50">
        <v>57</v>
      </c>
      <c r="Q35" s="52">
        <v>49</v>
      </c>
      <c r="R35" s="23">
        <f t="shared" si="16"/>
        <v>1144</v>
      </c>
      <c r="S35" s="24">
        <f t="shared" si="16"/>
        <v>1131</v>
      </c>
      <c r="T35" s="62"/>
      <c r="U35" s="62"/>
      <c r="V35" s="62"/>
      <c r="W35" s="114">
        <f t="shared" ca="1" si="6"/>
        <v>175093</v>
      </c>
      <c r="X35" s="115">
        <f ca="1">IFERROR(('Main Tab'!$D$10-W35)/'Main Tab'!$D$10,1)</f>
        <v>1.416039818026215E-2</v>
      </c>
      <c r="Y35" s="110" t="s">
        <v>173</v>
      </c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15"/>
        <v>43563.166666666613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7"/>
        <v>OT1=8-0  OT2=13-7</v>
      </c>
      <c r="AP35" s="81">
        <f t="shared" si="0"/>
        <v>57</v>
      </c>
      <c r="AQ35" s="81">
        <f t="shared" si="0"/>
        <v>49</v>
      </c>
      <c r="AR35" s="81">
        <f t="shared" si="1"/>
        <v>1901</v>
      </c>
      <c r="AS35" s="81" t="str">
        <f t="shared" si="8"/>
        <v/>
      </c>
      <c r="AT35" s="81" t="str">
        <f t="shared" si="9"/>
        <v/>
      </c>
      <c r="AU35" s="81">
        <f t="shared" si="2"/>
        <v>0.46875</v>
      </c>
      <c r="AV35" s="81">
        <f t="shared" si="3"/>
        <v>1.5</v>
      </c>
      <c r="AW35" s="81">
        <f t="shared" si="3"/>
        <v>176</v>
      </c>
      <c r="AX35" s="81">
        <f t="shared" si="3"/>
        <v>128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1291</v>
      </c>
      <c r="BC35" s="81">
        <f t="shared" si="5"/>
        <v>128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43563.208333333278</v>
      </c>
      <c r="C36" s="49"/>
      <c r="D36" s="50">
        <v>1280</v>
      </c>
      <c r="E36" s="50">
        <v>30</v>
      </c>
      <c r="F36" s="50">
        <v>1.5</v>
      </c>
      <c r="G36" s="51">
        <v>179</v>
      </c>
      <c r="H36" s="52">
        <v>128</v>
      </c>
      <c r="I36" s="53"/>
      <c r="J36" s="160"/>
      <c r="K36" s="65"/>
      <c r="L36" s="49"/>
      <c r="M36" s="50"/>
      <c r="N36" s="52"/>
      <c r="O36" s="54">
        <v>1907</v>
      </c>
      <c r="P36" s="50">
        <v>53</v>
      </c>
      <c r="Q36" s="52">
        <v>55</v>
      </c>
      <c r="R36" s="23">
        <f t="shared" si="16"/>
        <v>1197</v>
      </c>
      <c r="S36" s="24">
        <f t="shared" si="16"/>
        <v>1186</v>
      </c>
      <c r="T36" s="62"/>
      <c r="U36" s="62"/>
      <c r="V36" s="62"/>
      <c r="W36" s="114">
        <f t="shared" ca="1" si="6"/>
        <v>175038</v>
      </c>
      <c r="X36" s="115">
        <f ca="1">IFERROR(('Main Tab'!$D$10-W36)/'Main Tab'!$D$10,1)</f>
        <v>1.4470068915814602E-2</v>
      </c>
      <c r="Y36" s="110" t="s">
        <v>175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15"/>
        <v>43563.208333333278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7"/>
        <v>WATER PUMPED= 1261</v>
      </c>
      <c r="AP36" s="81">
        <f t="shared" si="0"/>
        <v>53</v>
      </c>
      <c r="AQ36" s="81">
        <f t="shared" si="0"/>
        <v>55</v>
      </c>
      <c r="AR36" s="81">
        <f t="shared" si="1"/>
        <v>1907</v>
      </c>
      <c r="AS36" s="81" t="str">
        <f t="shared" si="8"/>
        <v/>
      </c>
      <c r="AT36" s="81" t="str">
        <f t="shared" si="9"/>
        <v/>
      </c>
      <c r="AU36" s="81">
        <f t="shared" si="2"/>
        <v>0.46875</v>
      </c>
      <c r="AV36" s="81">
        <f t="shared" si="3"/>
        <v>1.5</v>
      </c>
      <c r="AW36" s="81">
        <f t="shared" si="3"/>
        <v>179</v>
      </c>
      <c r="AX36" s="81">
        <f t="shared" si="3"/>
        <v>128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1280</v>
      </c>
      <c r="BC36" s="81">
        <f t="shared" si="5"/>
        <v>128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43563.249999999942</v>
      </c>
      <c r="C37" s="55"/>
      <c r="D37" s="56">
        <v>1284</v>
      </c>
      <c r="E37" s="57">
        <v>30</v>
      </c>
      <c r="F37" s="50">
        <v>1.5</v>
      </c>
      <c r="G37" s="57">
        <v>180</v>
      </c>
      <c r="H37" s="58">
        <v>126</v>
      </c>
      <c r="I37" s="59"/>
      <c r="J37" s="161"/>
      <c r="K37" s="66"/>
      <c r="L37" s="55"/>
      <c r="M37" s="56"/>
      <c r="N37" s="58"/>
      <c r="O37" s="60">
        <v>1906</v>
      </c>
      <c r="P37" s="56">
        <v>46</v>
      </c>
      <c r="Q37" s="58">
        <v>48</v>
      </c>
      <c r="R37" s="25">
        <f t="shared" si="16"/>
        <v>1243</v>
      </c>
      <c r="S37" s="26">
        <f t="shared" si="16"/>
        <v>1234</v>
      </c>
      <c r="T37" s="63"/>
      <c r="U37" s="63"/>
      <c r="V37" s="63"/>
      <c r="W37" s="116">
        <f t="shared" ca="1" si="6"/>
        <v>174990</v>
      </c>
      <c r="X37" s="117">
        <f ca="1">IFERROR(('Main Tab'!$D$10-W37)/'Main Tab'!$D$10,1)</f>
        <v>1.4740327012296743E-2</v>
      </c>
      <c r="Y37" s="111"/>
      <c r="Z37" s="65">
        <v>0.2</v>
      </c>
      <c r="AA37" s="55"/>
      <c r="AB37" s="55"/>
      <c r="AC37" s="56"/>
      <c r="AD37" s="105"/>
      <c r="AE37" s="107"/>
      <c r="AF37" s="109"/>
      <c r="AI37" s="85">
        <f t="shared" ca="1" si="15"/>
        <v>43563.249999999942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7"/>
        <v/>
      </c>
      <c r="AP37" s="86">
        <f t="shared" si="0"/>
        <v>46</v>
      </c>
      <c r="AQ37" s="86">
        <f t="shared" si="0"/>
        <v>48</v>
      </c>
      <c r="AR37" s="86">
        <f t="shared" si="1"/>
        <v>1906</v>
      </c>
      <c r="AS37" s="86" t="str">
        <f t="shared" si="8"/>
        <v/>
      </c>
      <c r="AT37" s="86" t="str">
        <f t="shared" si="9"/>
        <v/>
      </c>
      <c r="AU37" s="86">
        <f t="shared" si="2"/>
        <v>0.46875</v>
      </c>
      <c r="AV37" s="86">
        <f t="shared" si="3"/>
        <v>1.5</v>
      </c>
      <c r="AW37" s="86">
        <f t="shared" si="3"/>
        <v>180</v>
      </c>
      <c r="AX37" s="86">
        <f t="shared" si="3"/>
        <v>126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1284</v>
      </c>
      <c r="BC37" s="86">
        <f t="shared" si="5"/>
        <v>126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E38" s="223"/>
      <c r="AU38" s="224" t="str">
        <f t="shared" si="2"/>
        <v/>
      </c>
    </row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145"/>
      <c r="E41" s="145"/>
      <c r="F41" s="622"/>
      <c r="G41" s="622"/>
      <c r="H41" s="623"/>
    </row>
    <row r="42" spans="2:58" x14ac:dyDescent="0.25">
      <c r="B42" s="54"/>
      <c r="C42" s="147"/>
      <c r="D42" s="50"/>
      <c r="E42" s="50"/>
      <c r="F42" s="612"/>
      <c r="G42" s="612"/>
      <c r="H42" s="613"/>
    </row>
    <row r="43" spans="2:58" x14ac:dyDescent="0.25">
      <c r="B43" s="54"/>
      <c r="C43" s="147"/>
      <c r="D43" s="50"/>
      <c r="E43" s="50"/>
      <c r="F43" s="612"/>
      <c r="G43" s="612"/>
      <c r="H43" s="613"/>
    </row>
    <row r="44" spans="2:58" x14ac:dyDescent="0.25">
      <c r="B44" s="54"/>
      <c r="C44" s="147"/>
      <c r="D44" s="50"/>
      <c r="E44" s="50"/>
      <c r="F44" s="612"/>
      <c r="G44" s="612"/>
      <c r="H44" s="613"/>
    </row>
    <row r="45" spans="2:58" x14ac:dyDescent="0.25">
      <c r="B45" s="54"/>
      <c r="C45" s="147"/>
      <c r="D45" s="50"/>
      <c r="E45" s="50"/>
      <c r="F45" s="612"/>
      <c r="G45" s="612"/>
      <c r="H45" s="613"/>
    </row>
    <row r="46" spans="2:58" x14ac:dyDescent="0.25">
      <c r="B46" s="54"/>
      <c r="C46" s="147"/>
      <c r="D46" s="50"/>
      <c r="E46" s="50"/>
      <c r="F46" s="612"/>
      <c r="G46" s="612"/>
      <c r="H46" s="613"/>
    </row>
    <row r="47" spans="2:58" x14ac:dyDescent="0.25">
      <c r="B47" s="54"/>
      <c r="C47" s="147"/>
      <c r="D47" s="50"/>
      <c r="E47" s="50"/>
      <c r="F47" s="612"/>
      <c r="G47" s="612"/>
      <c r="H47" s="613"/>
    </row>
    <row r="48" spans="2:58" x14ac:dyDescent="0.25">
      <c r="B48" s="54"/>
      <c r="C48" s="147"/>
      <c r="D48" s="50"/>
      <c r="E48" s="50"/>
      <c r="F48" s="612"/>
      <c r="G48" s="612"/>
      <c r="H48" s="613"/>
    </row>
    <row r="49" spans="2:8" x14ac:dyDescent="0.25">
      <c r="B49" s="54"/>
      <c r="C49" s="147"/>
      <c r="D49" s="50"/>
      <c r="E49" s="50"/>
      <c r="F49" s="612"/>
      <c r="G49" s="612"/>
      <c r="H49" s="613"/>
    </row>
    <row r="50" spans="2:8" x14ac:dyDescent="0.25">
      <c r="B50" s="54"/>
      <c r="C50" s="147"/>
      <c r="D50" s="50"/>
      <c r="E50" s="50"/>
      <c r="F50" s="612"/>
      <c r="G50" s="612"/>
      <c r="H50" s="613"/>
    </row>
    <row r="51" spans="2:8" x14ac:dyDescent="0.25">
      <c r="B51" s="54"/>
      <c r="C51" s="147"/>
      <c r="D51" s="50"/>
      <c r="E51" s="50"/>
      <c r="F51" s="612"/>
      <c r="G51" s="612"/>
      <c r="H51" s="613"/>
    </row>
    <row r="52" spans="2:8" x14ac:dyDescent="0.25">
      <c r="B52" s="54"/>
      <c r="C52" s="147"/>
      <c r="D52" s="50"/>
      <c r="E52" s="50"/>
      <c r="F52" s="612"/>
      <c r="G52" s="612"/>
      <c r="H52" s="613"/>
    </row>
    <row r="53" spans="2:8" x14ac:dyDescent="0.25">
      <c r="B53" s="54"/>
      <c r="C53" s="147"/>
      <c r="D53" s="50"/>
      <c r="E53" s="50"/>
      <c r="F53" s="612"/>
      <c r="G53" s="612"/>
      <c r="H53" s="613"/>
    </row>
    <row r="54" spans="2:8" x14ac:dyDescent="0.25">
      <c r="B54" s="54"/>
      <c r="C54" s="147"/>
      <c r="D54" s="50"/>
      <c r="E54" s="50"/>
      <c r="F54" s="612"/>
      <c r="G54" s="612"/>
      <c r="H54" s="613"/>
    </row>
    <row r="55" spans="2:8" x14ac:dyDescent="0.25">
      <c r="B55" s="54"/>
      <c r="C55" s="147"/>
      <c r="D55" s="50"/>
      <c r="E55" s="50"/>
      <c r="F55" s="612"/>
      <c r="G55" s="612"/>
      <c r="H55" s="613"/>
    </row>
    <row r="56" spans="2:8" x14ac:dyDescent="0.25">
      <c r="B56" s="54"/>
      <c r="C56" s="147"/>
      <c r="D56" s="50"/>
      <c r="E56" s="50"/>
      <c r="F56" s="612"/>
      <c r="G56" s="612"/>
      <c r="H56" s="613"/>
    </row>
    <row r="57" spans="2:8" x14ac:dyDescent="0.25">
      <c r="B57" s="54"/>
      <c r="C57" s="147"/>
      <c r="D57" s="50"/>
      <c r="E57" s="50"/>
      <c r="F57" s="612"/>
      <c r="G57" s="612"/>
      <c r="H57" s="613"/>
    </row>
    <row r="58" spans="2:8" x14ac:dyDescent="0.25">
      <c r="B58" s="54"/>
      <c r="C58" s="147"/>
      <c r="D58" s="50"/>
      <c r="E58" s="50"/>
      <c r="F58" s="612"/>
      <c r="G58" s="612"/>
      <c r="H58" s="613"/>
    </row>
    <row r="59" spans="2:8" x14ac:dyDescent="0.25">
      <c r="B59" s="54"/>
      <c r="C59" s="147"/>
      <c r="D59" s="50"/>
      <c r="E59" s="50"/>
      <c r="F59" s="612"/>
      <c r="G59" s="612"/>
      <c r="H59" s="613"/>
    </row>
    <row r="60" spans="2:8" x14ac:dyDescent="0.25">
      <c r="B60" s="54"/>
      <c r="C60" s="147"/>
      <c r="D60" s="50"/>
      <c r="E60" s="50"/>
      <c r="F60" s="612"/>
      <c r="G60" s="612"/>
      <c r="H60" s="613"/>
    </row>
    <row r="61" spans="2:8" x14ac:dyDescent="0.25">
      <c r="B61" s="54"/>
      <c r="C61" s="147"/>
      <c r="D61" s="50"/>
      <c r="E61" s="50"/>
      <c r="F61" s="612"/>
      <c r="G61" s="612"/>
      <c r="H61" s="613"/>
    </row>
    <row r="62" spans="2:8" x14ac:dyDescent="0.25">
      <c r="B62" s="54"/>
      <c r="C62" s="147"/>
      <c r="D62" s="50"/>
      <c r="E62" s="50"/>
      <c r="F62" s="612"/>
      <c r="G62" s="612"/>
      <c r="H62" s="613"/>
    </row>
    <row r="63" spans="2:8" x14ac:dyDescent="0.25">
      <c r="B63" s="54"/>
      <c r="C63" s="147"/>
      <c r="D63" s="50"/>
      <c r="E63" s="50"/>
      <c r="F63" s="612"/>
      <c r="G63" s="612"/>
      <c r="H63" s="613"/>
    </row>
    <row r="64" spans="2:8" x14ac:dyDescent="0.25">
      <c r="B64" s="54"/>
      <c r="C64" s="147"/>
      <c r="D64" s="50"/>
      <c r="E64" s="50"/>
      <c r="F64" s="612"/>
      <c r="G64" s="612"/>
      <c r="H64" s="613"/>
    </row>
    <row r="65" spans="2:8" x14ac:dyDescent="0.25">
      <c r="B65" s="54"/>
      <c r="C65" s="147"/>
      <c r="D65" s="50"/>
      <c r="E65" s="50"/>
      <c r="F65" s="612"/>
      <c r="G65" s="612"/>
      <c r="H65" s="613"/>
    </row>
    <row r="66" spans="2:8" x14ac:dyDescent="0.25">
      <c r="B66" s="54"/>
      <c r="C66" s="147"/>
      <c r="D66" s="50"/>
      <c r="E66" s="50"/>
      <c r="F66" s="612"/>
      <c r="G66" s="612"/>
      <c r="H66" s="613"/>
    </row>
    <row r="67" spans="2:8" x14ac:dyDescent="0.25">
      <c r="B67" s="54"/>
      <c r="C67" s="147"/>
      <c r="D67" s="50"/>
      <c r="E67" s="50"/>
      <c r="F67" s="612"/>
      <c r="G67" s="612"/>
      <c r="H67" s="613"/>
    </row>
    <row r="68" spans="2:8" x14ac:dyDescent="0.25">
      <c r="B68" s="54"/>
      <c r="C68" s="147"/>
      <c r="D68" s="50"/>
      <c r="E68" s="50"/>
      <c r="F68" s="612"/>
      <c r="G68" s="612"/>
      <c r="H68" s="613"/>
    </row>
    <row r="69" spans="2:8" x14ac:dyDescent="0.25">
      <c r="B69" s="54"/>
      <c r="C69" s="147"/>
      <c r="D69" s="50"/>
      <c r="E69" s="50"/>
      <c r="F69" s="612"/>
      <c r="G69" s="612"/>
      <c r="H69" s="613"/>
    </row>
    <row r="70" spans="2:8" x14ac:dyDescent="0.25">
      <c r="B70" s="54"/>
      <c r="C70" s="147"/>
      <c r="D70" s="50"/>
      <c r="E70" s="50"/>
      <c r="F70" s="612"/>
      <c r="G70" s="612"/>
      <c r="H70" s="613"/>
    </row>
    <row r="71" spans="2:8" x14ac:dyDescent="0.25">
      <c r="B71" s="54"/>
      <c r="C71" s="147"/>
      <c r="D71" s="50"/>
      <c r="E71" s="50"/>
      <c r="F71" s="612"/>
      <c r="G71" s="612"/>
      <c r="H71" s="613"/>
    </row>
    <row r="72" spans="2:8" x14ac:dyDescent="0.25">
      <c r="B72" s="54"/>
      <c r="C72" s="147"/>
      <c r="D72" s="50"/>
      <c r="E72" s="50"/>
      <c r="F72" s="612"/>
      <c r="G72" s="612"/>
      <c r="H72" s="613"/>
    </row>
    <row r="73" spans="2:8" x14ac:dyDescent="0.25">
      <c r="B73" s="54"/>
      <c r="C73" s="147"/>
      <c r="D73" s="50"/>
      <c r="E73" s="50"/>
      <c r="F73" s="612"/>
      <c r="G73" s="612"/>
      <c r="H73" s="613"/>
    </row>
    <row r="74" spans="2:8" x14ac:dyDescent="0.25">
      <c r="B74" s="54"/>
      <c r="C74" s="147"/>
      <c r="D74" s="50"/>
      <c r="E74" s="50"/>
      <c r="F74" s="612"/>
      <c r="G74" s="612"/>
      <c r="H74" s="613"/>
    </row>
    <row r="75" spans="2:8" x14ac:dyDescent="0.25">
      <c r="B75" s="54"/>
      <c r="C75" s="147"/>
      <c r="D75" s="50"/>
      <c r="E75" s="50"/>
      <c r="F75" s="612"/>
      <c r="G75" s="612"/>
      <c r="H75" s="613"/>
    </row>
    <row r="76" spans="2:8" x14ac:dyDescent="0.25">
      <c r="B76" s="54"/>
      <c r="C76" s="147"/>
      <c r="D76" s="50"/>
      <c r="E76" s="50"/>
      <c r="F76" s="612"/>
      <c r="G76" s="612"/>
      <c r="H76" s="613"/>
    </row>
    <row r="77" spans="2:8" x14ac:dyDescent="0.25">
      <c r="B77" s="54"/>
      <c r="C77" s="147"/>
      <c r="D77" s="50"/>
      <c r="E77" s="50"/>
      <c r="F77" s="612"/>
      <c r="G77" s="612"/>
      <c r="H77" s="613"/>
    </row>
    <row r="78" spans="2:8" x14ac:dyDescent="0.25">
      <c r="B78" s="54"/>
      <c r="C78" s="147"/>
      <c r="D78" s="50"/>
      <c r="E78" s="50"/>
      <c r="F78" s="612"/>
      <c r="G78" s="612"/>
      <c r="H78" s="613"/>
    </row>
    <row r="79" spans="2:8" x14ac:dyDescent="0.25">
      <c r="B79" s="54"/>
      <c r="C79" s="147"/>
      <c r="D79" s="50"/>
      <c r="E79" s="50"/>
      <c r="F79" s="612"/>
      <c r="G79" s="612"/>
      <c r="H79" s="613"/>
    </row>
    <row r="80" spans="2:8" x14ac:dyDescent="0.25">
      <c r="B80" s="54"/>
      <c r="C80" s="147"/>
      <c r="D80" s="50"/>
      <c r="E80" s="50"/>
      <c r="F80" s="612"/>
      <c r="G80" s="612"/>
      <c r="H80" s="613"/>
    </row>
    <row r="81" spans="2:8" x14ac:dyDescent="0.25">
      <c r="B81" s="54"/>
      <c r="C81" s="147"/>
      <c r="D81" s="50"/>
      <c r="E81" s="50"/>
      <c r="F81" s="612"/>
      <c r="G81" s="612"/>
      <c r="H81" s="613"/>
    </row>
    <row r="82" spans="2:8" x14ac:dyDescent="0.25">
      <c r="B82" s="54"/>
      <c r="C82" s="147"/>
      <c r="D82" s="50"/>
      <c r="E82" s="50"/>
      <c r="F82" s="612"/>
      <c r="G82" s="612"/>
      <c r="H82" s="613"/>
    </row>
    <row r="83" spans="2:8" x14ac:dyDescent="0.25">
      <c r="B83" s="54"/>
      <c r="C83" s="147"/>
      <c r="D83" s="50"/>
      <c r="E83" s="50"/>
      <c r="F83" s="612"/>
      <c r="G83" s="612"/>
      <c r="H83" s="613"/>
    </row>
    <row r="84" spans="2:8" x14ac:dyDescent="0.25">
      <c r="B84" s="54"/>
      <c r="C84" s="147"/>
      <c r="D84" s="50"/>
      <c r="E84" s="50"/>
      <c r="F84" s="612"/>
      <c r="G84" s="612"/>
      <c r="H84" s="613"/>
    </row>
    <row r="85" spans="2:8" x14ac:dyDescent="0.25">
      <c r="B85" s="54"/>
      <c r="C85" s="147"/>
      <c r="D85" s="50"/>
      <c r="E85" s="50"/>
      <c r="F85" s="612"/>
      <c r="G85" s="612"/>
      <c r="H85" s="613"/>
    </row>
    <row r="86" spans="2:8" x14ac:dyDescent="0.25">
      <c r="B86" s="54"/>
      <c r="C86" s="147"/>
      <c r="D86" s="50"/>
      <c r="E86" s="50"/>
      <c r="F86" s="612"/>
      <c r="G86" s="612"/>
      <c r="H86" s="613"/>
    </row>
    <row r="87" spans="2:8" x14ac:dyDescent="0.25">
      <c r="B87" s="54"/>
      <c r="C87" s="147"/>
      <c r="D87" s="50"/>
      <c r="E87" s="50"/>
      <c r="F87" s="612"/>
      <c r="G87" s="612"/>
      <c r="H87" s="613"/>
    </row>
    <row r="88" spans="2:8" x14ac:dyDescent="0.25">
      <c r="B88" s="54"/>
      <c r="C88" s="147"/>
      <c r="D88" s="50"/>
      <c r="E88" s="50"/>
      <c r="F88" s="612"/>
      <c r="G88" s="612"/>
      <c r="H88" s="613"/>
    </row>
    <row r="89" spans="2:8" x14ac:dyDescent="0.25">
      <c r="B89" s="54"/>
      <c r="C89" s="147"/>
      <c r="D89" s="50"/>
      <c r="E89" s="50"/>
      <c r="F89" s="612"/>
      <c r="G89" s="612"/>
      <c r="H89" s="613"/>
    </row>
    <row r="90" spans="2:8" x14ac:dyDescent="0.25">
      <c r="B90" s="54"/>
      <c r="C90" s="147"/>
      <c r="D90" s="50"/>
      <c r="E90" s="50"/>
      <c r="F90" s="612"/>
      <c r="G90" s="612"/>
      <c r="H90" s="613"/>
    </row>
    <row r="91" spans="2:8" x14ac:dyDescent="0.25">
      <c r="B91" s="54"/>
      <c r="C91" s="147"/>
      <c r="D91" s="50"/>
      <c r="E91" s="50"/>
      <c r="F91" s="612"/>
      <c r="G91" s="612"/>
      <c r="H91" s="613"/>
    </row>
    <row r="92" spans="2:8" x14ac:dyDescent="0.25">
      <c r="B92" s="54"/>
      <c r="C92" s="147"/>
      <c r="D92" s="50"/>
      <c r="E92" s="50"/>
      <c r="F92" s="612"/>
      <c r="G92" s="612"/>
      <c r="H92" s="613"/>
    </row>
    <row r="93" spans="2:8" x14ac:dyDescent="0.25">
      <c r="B93" s="54"/>
      <c r="C93" s="147"/>
      <c r="D93" s="50"/>
      <c r="E93" s="50"/>
      <c r="F93" s="612"/>
      <c r="G93" s="612"/>
      <c r="H93" s="613"/>
    </row>
    <row r="94" spans="2:8" x14ac:dyDescent="0.25">
      <c r="B94" s="54"/>
      <c r="C94" s="147"/>
      <c r="D94" s="50"/>
      <c r="E94" s="50"/>
      <c r="F94" s="612"/>
      <c r="G94" s="612"/>
      <c r="H94" s="613"/>
    </row>
    <row r="95" spans="2:8" x14ac:dyDescent="0.25">
      <c r="B95" s="54"/>
      <c r="C95" s="147"/>
      <c r="D95" s="50"/>
      <c r="E95" s="50"/>
      <c r="F95" s="612"/>
      <c r="G95" s="612"/>
      <c r="H95" s="613"/>
    </row>
    <row r="96" spans="2:8" x14ac:dyDescent="0.25">
      <c r="B96" s="54"/>
      <c r="C96" s="147"/>
      <c r="D96" s="50"/>
      <c r="E96" s="50"/>
      <c r="F96" s="612"/>
      <c r="G96" s="612"/>
      <c r="H96" s="613"/>
    </row>
    <row r="97" spans="2:8" x14ac:dyDescent="0.25">
      <c r="B97" s="54"/>
      <c r="C97" s="147"/>
      <c r="D97" s="50"/>
      <c r="E97" s="50"/>
      <c r="F97" s="612"/>
      <c r="G97" s="612"/>
      <c r="H97" s="613"/>
    </row>
    <row r="98" spans="2:8" x14ac:dyDescent="0.25">
      <c r="B98" s="54"/>
      <c r="C98" s="147"/>
      <c r="D98" s="50"/>
      <c r="E98" s="50"/>
      <c r="F98" s="612"/>
      <c r="G98" s="612"/>
      <c r="H98" s="613"/>
    </row>
    <row r="99" spans="2:8" x14ac:dyDescent="0.25">
      <c r="B99" s="54"/>
      <c r="C99" s="147"/>
      <c r="D99" s="50"/>
      <c r="E99" s="50"/>
      <c r="F99" s="612"/>
      <c r="G99" s="612"/>
      <c r="H99" s="613"/>
    </row>
    <row r="100" spans="2:8" ht="15.75" thickBot="1" x14ac:dyDescent="0.3">
      <c r="B100" s="60"/>
      <c r="C100" s="148"/>
      <c r="D100" s="56"/>
      <c r="E100" s="56"/>
      <c r="F100" s="624"/>
      <c r="G100" s="624"/>
      <c r="H100" s="625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5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">
    <tabColor theme="1"/>
    <pageSetUpPr fitToPage="1"/>
  </sheetPr>
  <dimension ref="B1:BF101"/>
  <sheetViews>
    <sheetView showGridLines="0" topLeftCell="P15" zoomScale="80" zoomScaleNormal="80" zoomScaleSheetLayoutView="50" workbookViewId="0">
      <selection activeCell="P20" sqref="P2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567" t="str">
        <f ca="1">"Oil Sales for "&amp;TEXT(L5,"MM-DD-YY")</f>
        <v>Oil Sales for 04-06-19</v>
      </c>
      <c r="O5" s="568"/>
      <c r="P5" s="96">
        <f>SUM(AC14:AC37)</f>
        <v>718.52</v>
      </c>
      <c r="Q5" s="10"/>
      <c r="R5" s="610" t="str">
        <f ca="1">"Flare Total For "&amp;TEXT(L5,"MM-DD-YY")</f>
        <v>Flare Total For 04-06-19</v>
      </c>
      <c r="S5" s="61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1113</v>
      </c>
      <c r="M6" s="10"/>
      <c r="N6" s="571" t="str">
        <f ca="1">"Gas Sales for "&amp;TEXT(L5,"MM-DD-YY")</f>
        <v>Gas Sales for 04-06-19</v>
      </c>
      <c r="O6" s="572"/>
      <c r="P6" s="132">
        <v>1519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1035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27" thickTop="1" x14ac:dyDescent="0.25">
      <c r="B14" s="80">
        <v>0.29166666666666669</v>
      </c>
      <c r="C14" s="49"/>
      <c r="D14" s="50">
        <v>1621</v>
      </c>
      <c r="E14" s="51">
        <v>24</v>
      </c>
      <c r="F14" s="50">
        <v>1.5</v>
      </c>
      <c r="G14" s="51">
        <v>71</v>
      </c>
      <c r="H14" s="52">
        <v>105</v>
      </c>
      <c r="I14" s="53"/>
      <c r="J14" s="160"/>
      <c r="K14" s="65"/>
      <c r="L14" s="49"/>
      <c r="M14" s="50"/>
      <c r="N14" s="52"/>
      <c r="O14" s="54">
        <v>1155</v>
      </c>
      <c r="P14" s="50">
        <v>45</v>
      </c>
      <c r="Q14" s="52">
        <v>24</v>
      </c>
      <c r="R14" s="21">
        <f>P14</f>
        <v>45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177206</v>
      </c>
      <c r="X14" s="113">
        <f ca="1">IFERROR(('Main Tab'!$D$10-W14)/'Main Tab'!$D$10,1)</f>
        <v>2.2634115580379261E-3</v>
      </c>
      <c r="Y14" s="186" t="s">
        <v>154</v>
      </c>
      <c r="Z14" s="64">
        <v>0.2</v>
      </c>
      <c r="AA14" s="49"/>
      <c r="AB14" s="49"/>
      <c r="AC14" s="50"/>
      <c r="AD14" s="104"/>
      <c r="AE14" s="106"/>
      <c r="AF14" s="108"/>
      <c r="AI14" s="83">
        <f ca="1">$L$5+B14</f>
        <v>43561.291666666664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 xml:space="preserve">swapped gauge reader on oil tanks giving fault reading </v>
      </c>
      <c r="AP14" s="81">
        <f t="shared" ref="AP14:AP37" si="0">IF(P14="","",P14)</f>
        <v>45</v>
      </c>
      <c r="AQ14" s="81">
        <f t="shared" ref="AQ14:AQ37" si="1">IF(Q14="","",Q14)</f>
        <v>24</v>
      </c>
      <c r="AR14" s="81">
        <f t="shared" ref="AR14:AR37" si="2">IF(O14="","",O14)</f>
        <v>1155</v>
      </c>
      <c r="AS14" s="81" t="str">
        <f>IF(T14="","",T14)</f>
        <v/>
      </c>
      <c r="AT14" s="81" t="str">
        <f>IF(M14="","",M14)</f>
        <v/>
      </c>
      <c r="AU14" s="81">
        <f t="shared" ref="AU14:AU37" si="3">IF(E14="","",E14/64)</f>
        <v>0.375</v>
      </c>
      <c r="AV14" s="81">
        <f t="shared" ref="AV14:AV37" si="4">IF(F14="","",F14)</f>
        <v>1.5</v>
      </c>
      <c r="AW14" s="81">
        <f t="shared" ref="AW14:AW37" si="5">IF(G14="","",G14)</f>
        <v>71</v>
      </c>
      <c r="AX14" s="81">
        <f t="shared" ref="AX14:AX37" si="6">IF(H14="","",H14)</f>
        <v>105</v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>
        <f t="shared" ref="BB14:BB37" si="9">IF(D14="","",D14)</f>
        <v>1621</v>
      </c>
      <c r="BC14" s="81">
        <f t="shared" ref="BC14:BC37" si="10">IF(H14="","",H14)</f>
        <v>105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43561.333333333328</v>
      </c>
      <c r="C15" s="49"/>
      <c r="D15" s="50">
        <v>1606</v>
      </c>
      <c r="E15" s="51">
        <v>24</v>
      </c>
      <c r="F15" s="50">
        <v>1.5</v>
      </c>
      <c r="G15" s="51">
        <v>106</v>
      </c>
      <c r="H15" s="52">
        <v>109</v>
      </c>
      <c r="I15" s="53"/>
      <c r="J15" s="160"/>
      <c r="K15" s="65"/>
      <c r="L15" s="49"/>
      <c r="M15" s="50"/>
      <c r="N15" s="52"/>
      <c r="O15" s="54">
        <v>1394</v>
      </c>
      <c r="P15" s="50">
        <v>25</v>
      </c>
      <c r="Q15" s="52">
        <v>20</v>
      </c>
      <c r="R15" s="23">
        <f>P15+R14</f>
        <v>70</v>
      </c>
      <c r="S15" s="24">
        <f>Q15+S14</f>
        <v>44</v>
      </c>
      <c r="T15" s="62"/>
      <c r="U15" s="62"/>
      <c r="V15" s="62"/>
      <c r="W15" s="114">
        <f t="shared" ref="W15:W37" ca="1" si="11">W14-Q15</f>
        <v>177186</v>
      </c>
      <c r="X15" s="115">
        <f ca="1">IFERROR(('Main Tab'!$D$10-W15)/'Main Tab'!$D$10,1)</f>
        <v>2.3760190982388182E-3</v>
      </c>
      <c r="Y15" s="110"/>
      <c r="Z15" s="65">
        <v>0.2</v>
      </c>
      <c r="AA15" s="49"/>
      <c r="AB15" s="49"/>
      <c r="AC15" s="50"/>
      <c r="AD15" s="104"/>
      <c r="AE15" s="106"/>
      <c r="AF15" s="108"/>
      <c r="AI15" s="83">
        <f ca="1">B15</f>
        <v>43561.333333333328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12">IF(Y15="","",Y15)</f>
        <v/>
      </c>
      <c r="AP15" s="81">
        <f t="shared" si="0"/>
        <v>25</v>
      </c>
      <c r="AQ15" s="81">
        <f t="shared" si="1"/>
        <v>20</v>
      </c>
      <c r="AR15" s="81">
        <f t="shared" si="2"/>
        <v>1394</v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>
        <f t="shared" si="3"/>
        <v>0.375</v>
      </c>
      <c r="AV15" s="81">
        <f t="shared" si="4"/>
        <v>1.5</v>
      </c>
      <c r="AW15" s="81">
        <f t="shared" si="5"/>
        <v>106</v>
      </c>
      <c r="AX15" s="81">
        <f t="shared" si="6"/>
        <v>109</v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>
        <f t="shared" si="9"/>
        <v>1606</v>
      </c>
      <c r="BC15" s="81">
        <f t="shared" si="10"/>
        <v>109</v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43561.374999999993</v>
      </c>
      <c r="C16" s="49"/>
      <c r="D16" s="50">
        <v>1598</v>
      </c>
      <c r="E16" s="51">
        <v>26</v>
      </c>
      <c r="F16" s="50">
        <v>1.5</v>
      </c>
      <c r="G16" s="51">
        <v>113</v>
      </c>
      <c r="H16" s="52">
        <v>110</v>
      </c>
      <c r="I16" s="53"/>
      <c r="J16" s="160"/>
      <c r="K16" s="65"/>
      <c r="L16" s="49"/>
      <c r="M16" s="50"/>
      <c r="N16" s="52"/>
      <c r="O16" s="54">
        <v>1440</v>
      </c>
      <c r="P16" s="50">
        <v>42</v>
      </c>
      <c r="Q16" s="52">
        <v>35</v>
      </c>
      <c r="R16" s="23">
        <f t="shared" ref="R16:S31" si="19">P16+R15</f>
        <v>112</v>
      </c>
      <c r="S16" s="24">
        <f t="shared" si="19"/>
        <v>79</v>
      </c>
      <c r="T16" s="62"/>
      <c r="U16" s="62"/>
      <c r="V16" s="62"/>
      <c r="W16" s="114">
        <f t="shared" ca="1" si="11"/>
        <v>177151</v>
      </c>
      <c r="X16" s="115">
        <f ca="1">IFERROR(('Main Tab'!$D$10-W16)/'Main Tab'!$D$10,1)</f>
        <v>2.573082293590379E-3</v>
      </c>
      <c r="Y16" s="110"/>
      <c r="Z16" s="65">
        <v>0.2</v>
      </c>
      <c r="AA16" s="49"/>
      <c r="AB16" s="49"/>
      <c r="AC16" s="50"/>
      <c r="AD16" s="104"/>
      <c r="AE16" s="106"/>
      <c r="AF16" s="108"/>
      <c r="AI16" s="83">
        <f ca="1">B16</f>
        <v>43561.374999999993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12"/>
        <v/>
      </c>
      <c r="AP16" s="81">
        <f t="shared" si="0"/>
        <v>42</v>
      </c>
      <c r="AQ16" s="81">
        <f t="shared" si="1"/>
        <v>35</v>
      </c>
      <c r="AR16" s="81">
        <f t="shared" si="2"/>
        <v>1440</v>
      </c>
      <c r="AS16" s="81" t="str">
        <f t="shared" si="13"/>
        <v/>
      </c>
      <c r="AT16" s="81" t="str">
        <f t="shared" si="14"/>
        <v/>
      </c>
      <c r="AU16" s="81">
        <f t="shared" si="3"/>
        <v>0.40625</v>
      </c>
      <c r="AV16" s="81">
        <f t="shared" si="4"/>
        <v>1.5</v>
      </c>
      <c r="AW16" s="81">
        <f t="shared" si="5"/>
        <v>113</v>
      </c>
      <c r="AX16" s="81">
        <f t="shared" si="6"/>
        <v>110</v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>
        <f t="shared" si="9"/>
        <v>1598</v>
      </c>
      <c r="BC16" s="81">
        <f t="shared" si="10"/>
        <v>110</v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43561.416666666657</v>
      </c>
      <c r="C17" s="49"/>
      <c r="D17" s="50">
        <v>1591</v>
      </c>
      <c r="E17" s="51">
        <v>26</v>
      </c>
      <c r="F17" s="50">
        <v>1.5</v>
      </c>
      <c r="G17" s="51">
        <v>105</v>
      </c>
      <c r="H17" s="52">
        <v>109</v>
      </c>
      <c r="I17" s="53"/>
      <c r="J17" s="160"/>
      <c r="K17" s="65"/>
      <c r="L17" s="49"/>
      <c r="M17" s="50"/>
      <c r="N17" s="52"/>
      <c r="O17" s="54">
        <v>1392</v>
      </c>
      <c r="P17" s="50">
        <v>51</v>
      </c>
      <c r="Q17" s="52">
        <v>35</v>
      </c>
      <c r="R17" s="23">
        <f t="shared" si="19"/>
        <v>163</v>
      </c>
      <c r="S17" s="24">
        <f t="shared" si="19"/>
        <v>114</v>
      </c>
      <c r="T17" s="62"/>
      <c r="U17" s="172"/>
      <c r="V17" s="62"/>
      <c r="W17" s="114">
        <f t="shared" ca="1" si="11"/>
        <v>177116</v>
      </c>
      <c r="X17" s="115">
        <f ca="1">IFERROR(('Main Tab'!$D$10-W17)/'Main Tab'!$D$10,1)</f>
        <v>2.7701454889419394E-3</v>
      </c>
      <c r="Y17" s="110"/>
      <c r="Z17" s="65">
        <v>0.2</v>
      </c>
      <c r="AA17" s="49"/>
      <c r="AB17" s="49"/>
      <c r="AC17" s="50"/>
      <c r="AD17" s="104"/>
      <c r="AE17" s="106"/>
      <c r="AF17" s="108"/>
      <c r="AI17" s="83">
        <f t="shared" ref="AI17:AI37" ca="1" si="21">B17</f>
        <v>43561.416666666657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12"/>
        <v/>
      </c>
      <c r="AP17" s="81">
        <f t="shared" si="0"/>
        <v>51</v>
      </c>
      <c r="AQ17" s="81">
        <f t="shared" si="1"/>
        <v>35</v>
      </c>
      <c r="AR17" s="81">
        <f t="shared" si="2"/>
        <v>1392</v>
      </c>
      <c r="AS17" s="81" t="str">
        <f t="shared" si="13"/>
        <v/>
      </c>
      <c r="AT17" s="81" t="str">
        <f t="shared" si="14"/>
        <v/>
      </c>
      <c r="AU17" s="81">
        <f t="shared" si="3"/>
        <v>0.40625</v>
      </c>
      <c r="AV17" s="81">
        <f t="shared" si="4"/>
        <v>1.5</v>
      </c>
      <c r="AW17" s="81">
        <f t="shared" si="5"/>
        <v>105</v>
      </c>
      <c r="AX17" s="81">
        <f t="shared" si="6"/>
        <v>109</v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>
        <f t="shared" si="9"/>
        <v>1591</v>
      </c>
      <c r="BC17" s="81">
        <f t="shared" si="10"/>
        <v>109</v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43561.458333333321</v>
      </c>
      <c r="C18" s="49"/>
      <c r="D18" s="50">
        <v>1572</v>
      </c>
      <c r="E18" s="51">
        <v>26</v>
      </c>
      <c r="F18" s="50">
        <v>1.5</v>
      </c>
      <c r="G18" s="51">
        <v>109</v>
      </c>
      <c r="H18" s="52">
        <v>110</v>
      </c>
      <c r="I18" s="53"/>
      <c r="J18" s="160"/>
      <c r="K18" s="65"/>
      <c r="L18" s="49"/>
      <c r="M18" s="50"/>
      <c r="N18" s="52"/>
      <c r="O18" s="54">
        <v>1422</v>
      </c>
      <c r="P18" s="50">
        <v>41</v>
      </c>
      <c r="Q18" s="52">
        <v>37</v>
      </c>
      <c r="R18" s="23">
        <f t="shared" si="19"/>
        <v>204</v>
      </c>
      <c r="S18" s="24">
        <f t="shared" si="19"/>
        <v>151</v>
      </c>
      <c r="T18" s="62"/>
      <c r="U18" s="62"/>
      <c r="V18" s="62"/>
      <c r="W18" s="114">
        <f t="shared" ca="1" si="11"/>
        <v>177079</v>
      </c>
      <c r="X18" s="115">
        <f ca="1">IFERROR(('Main Tab'!$D$10-W18)/'Main Tab'!$D$10,1)</f>
        <v>2.9784694383135895E-3</v>
      </c>
      <c r="Y18" s="110" t="s">
        <v>155</v>
      </c>
      <c r="Z18" s="65">
        <v>0.2</v>
      </c>
      <c r="AA18" s="49"/>
      <c r="AB18" s="49"/>
      <c r="AC18" s="50"/>
      <c r="AD18" s="104"/>
      <c r="AE18" s="106"/>
      <c r="AF18" s="108"/>
      <c r="AI18" s="83">
        <f t="shared" ca="1" si="21"/>
        <v>43561.458333333321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12"/>
        <v>called in oil conf#1717875,  1717876</v>
      </c>
      <c r="AP18" s="81">
        <f t="shared" si="0"/>
        <v>41</v>
      </c>
      <c r="AQ18" s="81">
        <f t="shared" si="1"/>
        <v>37</v>
      </c>
      <c r="AR18" s="81">
        <f t="shared" si="2"/>
        <v>1422</v>
      </c>
      <c r="AS18" s="81" t="str">
        <f t="shared" si="13"/>
        <v/>
      </c>
      <c r="AT18" s="81" t="str">
        <f t="shared" si="14"/>
        <v/>
      </c>
      <c r="AU18" s="81">
        <f t="shared" si="3"/>
        <v>0.40625</v>
      </c>
      <c r="AV18" s="81">
        <f t="shared" si="4"/>
        <v>1.5</v>
      </c>
      <c r="AW18" s="81">
        <f t="shared" si="5"/>
        <v>109</v>
      </c>
      <c r="AX18" s="81">
        <f t="shared" si="6"/>
        <v>110</v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>
        <f t="shared" si="9"/>
        <v>1572</v>
      </c>
      <c r="BC18" s="81">
        <f t="shared" si="10"/>
        <v>110</v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43561.499999999985</v>
      </c>
      <c r="C19" s="49"/>
      <c r="D19" s="50">
        <v>1554</v>
      </c>
      <c r="E19" s="51">
        <v>26</v>
      </c>
      <c r="F19" s="50">
        <v>1.5</v>
      </c>
      <c r="G19" s="51">
        <v>108</v>
      </c>
      <c r="H19" s="52">
        <v>111</v>
      </c>
      <c r="I19" s="53"/>
      <c r="J19" s="160"/>
      <c r="K19" s="65"/>
      <c r="L19" s="49"/>
      <c r="M19" s="50"/>
      <c r="N19" s="52"/>
      <c r="O19" s="54">
        <v>1396</v>
      </c>
      <c r="P19" s="50">
        <v>43</v>
      </c>
      <c r="Q19" s="52">
        <v>35</v>
      </c>
      <c r="R19" s="23">
        <f t="shared" si="19"/>
        <v>247</v>
      </c>
      <c r="S19" s="24">
        <f t="shared" si="19"/>
        <v>186</v>
      </c>
      <c r="T19" s="62"/>
      <c r="U19" s="62"/>
      <c r="V19" s="62"/>
      <c r="W19" s="114">
        <f t="shared" ca="1" si="11"/>
        <v>177044</v>
      </c>
      <c r="X19" s="115">
        <f ca="1">IFERROR(('Main Tab'!$D$10-W19)/'Main Tab'!$D$10,1)</f>
        <v>3.1755326336651503E-3</v>
      </c>
      <c r="Y19" s="110"/>
      <c r="Z19" s="65">
        <v>0.2</v>
      </c>
      <c r="AA19" s="49"/>
      <c r="AB19" s="49"/>
      <c r="AC19" s="50"/>
      <c r="AD19" s="104"/>
      <c r="AE19" s="106"/>
      <c r="AF19" s="108"/>
      <c r="AI19" s="83">
        <f t="shared" ca="1" si="21"/>
        <v>43561.499999999985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12"/>
        <v/>
      </c>
      <c r="AP19" s="81">
        <f t="shared" si="0"/>
        <v>43</v>
      </c>
      <c r="AQ19" s="81">
        <f t="shared" si="1"/>
        <v>35</v>
      </c>
      <c r="AR19" s="81">
        <f t="shared" si="2"/>
        <v>1396</v>
      </c>
      <c r="AS19" s="81" t="str">
        <f t="shared" si="13"/>
        <v/>
      </c>
      <c r="AT19" s="81" t="str">
        <f t="shared" si="14"/>
        <v/>
      </c>
      <c r="AU19" s="81">
        <f t="shared" si="3"/>
        <v>0.40625</v>
      </c>
      <c r="AV19" s="81">
        <f t="shared" si="4"/>
        <v>1.5</v>
      </c>
      <c r="AW19" s="81">
        <f t="shared" si="5"/>
        <v>108</v>
      </c>
      <c r="AX19" s="81">
        <f t="shared" si="6"/>
        <v>111</v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>
        <f t="shared" si="9"/>
        <v>1554</v>
      </c>
      <c r="BC19" s="81">
        <f t="shared" si="10"/>
        <v>111</v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43561.54166666665</v>
      </c>
      <c r="C20" s="49"/>
      <c r="D20" s="50">
        <v>1539</v>
      </c>
      <c r="E20" s="51">
        <v>26</v>
      </c>
      <c r="F20" s="50">
        <v>1.5</v>
      </c>
      <c r="G20" s="51">
        <v>118</v>
      </c>
      <c r="H20" s="52">
        <v>111</v>
      </c>
      <c r="I20" s="53"/>
      <c r="J20" s="160"/>
      <c r="K20" s="65"/>
      <c r="L20" s="49"/>
      <c r="M20" s="50"/>
      <c r="N20" s="52"/>
      <c r="O20" s="54">
        <v>1507</v>
      </c>
      <c r="P20" s="50">
        <v>57</v>
      </c>
      <c r="Q20" s="52">
        <v>55</v>
      </c>
      <c r="R20" s="23">
        <f t="shared" si="19"/>
        <v>304</v>
      </c>
      <c r="S20" s="24">
        <f t="shared" si="19"/>
        <v>241</v>
      </c>
      <c r="T20" s="62"/>
      <c r="U20" s="62"/>
      <c r="V20" s="62"/>
      <c r="W20" s="114">
        <f t="shared" ca="1" si="11"/>
        <v>176989</v>
      </c>
      <c r="X20" s="115">
        <f ca="1">IFERROR(('Main Tab'!$D$10-W20)/'Main Tab'!$D$10,1)</f>
        <v>3.4852033692176028E-3</v>
      </c>
      <c r="Y20" s="110"/>
      <c r="Z20" s="65">
        <v>0.2</v>
      </c>
      <c r="AA20" s="49"/>
      <c r="AB20" s="49"/>
      <c r="AC20" s="50"/>
      <c r="AD20" s="104"/>
      <c r="AE20" s="106"/>
      <c r="AF20" s="108"/>
      <c r="AI20" s="83">
        <f t="shared" ca="1" si="21"/>
        <v>43561.54166666665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12"/>
        <v/>
      </c>
      <c r="AP20" s="81">
        <f t="shared" si="0"/>
        <v>57</v>
      </c>
      <c r="AQ20" s="81">
        <f t="shared" si="1"/>
        <v>55</v>
      </c>
      <c r="AR20" s="81">
        <f t="shared" si="2"/>
        <v>1507</v>
      </c>
      <c r="AS20" s="81" t="str">
        <f t="shared" si="13"/>
        <v/>
      </c>
      <c r="AT20" s="81" t="str">
        <f t="shared" si="14"/>
        <v/>
      </c>
      <c r="AU20" s="81">
        <f t="shared" si="3"/>
        <v>0.40625</v>
      </c>
      <c r="AV20" s="81">
        <f t="shared" si="4"/>
        <v>1.5</v>
      </c>
      <c r="AW20" s="81">
        <f t="shared" si="5"/>
        <v>118</v>
      </c>
      <c r="AX20" s="81">
        <f t="shared" si="6"/>
        <v>111</v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>
        <f t="shared" si="9"/>
        <v>1539</v>
      </c>
      <c r="BC20" s="81">
        <f t="shared" si="10"/>
        <v>111</v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43561.583333333314</v>
      </c>
      <c r="C21" s="49"/>
      <c r="D21" s="50">
        <v>1522</v>
      </c>
      <c r="E21" s="51">
        <v>26</v>
      </c>
      <c r="F21" s="50">
        <v>1.5</v>
      </c>
      <c r="G21" s="51">
        <v>108</v>
      </c>
      <c r="H21" s="52">
        <v>113</v>
      </c>
      <c r="I21" s="53"/>
      <c r="J21" s="160"/>
      <c r="K21" s="65"/>
      <c r="L21" s="49"/>
      <c r="M21" s="50"/>
      <c r="N21" s="52"/>
      <c r="O21" s="54">
        <v>1434</v>
      </c>
      <c r="P21" s="50">
        <v>37</v>
      </c>
      <c r="Q21" s="52">
        <v>34</v>
      </c>
      <c r="R21" s="23">
        <f t="shared" si="19"/>
        <v>341</v>
      </c>
      <c r="S21" s="24">
        <f t="shared" si="19"/>
        <v>275</v>
      </c>
      <c r="T21" s="62"/>
      <c r="U21" s="62"/>
      <c r="V21" s="62"/>
      <c r="W21" s="114">
        <f t="shared" ca="1" si="11"/>
        <v>176955</v>
      </c>
      <c r="X21" s="115">
        <f ca="1">IFERROR(('Main Tab'!$D$10-W21)/'Main Tab'!$D$10,1)</f>
        <v>3.6766361875591189E-3</v>
      </c>
      <c r="Y21" s="110"/>
      <c r="Z21" s="65">
        <v>0.2</v>
      </c>
      <c r="AA21" s="49"/>
      <c r="AB21" s="49"/>
      <c r="AC21" s="50"/>
      <c r="AD21" s="104"/>
      <c r="AE21" s="106"/>
      <c r="AF21" s="108"/>
      <c r="AI21" s="83">
        <f t="shared" ca="1" si="21"/>
        <v>43561.583333333314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12"/>
        <v/>
      </c>
      <c r="AP21" s="81">
        <f t="shared" si="0"/>
        <v>37</v>
      </c>
      <c r="AQ21" s="81">
        <f t="shared" si="1"/>
        <v>34</v>
      </c>
      <c r="AR21" s="81">
        <f t="shared" si="2"/>
        <v>1434</v>
      </c>
      <c r="AS21" s="81" t="str">
        <f t="shared" si="13"/>
        <v/>
      </c>
      <c r="AT21" s="81" t="str">
        <f t="shared" si="14"/>
        <v/>
      </c>
      <c r="AU21" s="81">
        <f t="shared" si="3"/>
        <v>0.40625</v>
      </c>
      <c r="AV21" s="81">
        <f t="shared" si="4"/>
        <v>1.5</v>
      </c>
      <c r="AW21" s="81">
        <f t="shared" si="5"/>
        <v>108</v>
      </c>
      <c r="AX21" s="81">
        <f t="shared" si="6"/>
        <v>113</v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>
        <f t="shared" si="9"/>
        <v>1522</v>
      </c>
      <c r="BC21" s="81">
        <f t="shared" si="10"/>
        <v>113</v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43561.624999999978</v>
      </c>
      <c r="C22" s="49"/>
      <c r="D22" s="50">
        <v>1510</v>
      </c>
      <c r="E22" s="51">
        <v>26</v>
      </c>
      <c r="F22" s="50">
        <v>1.5</v>
      </c>
      <c r="G22" s="51">
        <v>99</v>
      </c>
      <c r="H22" s="52">
        <v>114</v>
      </c>
      <c r="I22" s="53"/>
      <c r="J22" s="160"/>
      <c r="K22" s="65"/>
      <c r="L22" s="49"/>
      <c r="M22" s="50"/>
      <c r="N22" s="52"/>
      <c r="O22" s="54">
        <v>1427</v>
      </c>
      <c r="P22" s="50">
        <v>35</v>
      </c>
      <c r="Q22" s="52">
        <v>34</v>
      </c>
      <c r="R22" s="23">
        <f t="shared" si="19"/>
        <v>376</v>
      </c>
      <c r="S22" s="24">
        <f t="shared" si="19"/>
        <v>309</v>
      </c>
      <c r="T22" s="62"/>
      <c r="U22" s="62"/>
      <c r="V22" s="62"/>
      <c r="W22" s="114">
        <f t="shared" ca="1" si="11"/>
        <v>176921</v>
      </c>
      <c r="X22" s="115">
        <f ca="1">IFERROR(('Main Tab'!$D$10-W22)/'Main Tab'!$D$10,1)</f>
        <v>3.868069005900635E-3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21"/>
        <v>43561.624999999978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12"/>
        <v/>
      </c>
      <c r="AP22" s="81">
        <f t="shared" si="0"/>
        <v>35</v>
      </c>
      <c r="AQ22" s="81">
        <f t="shared" si="1"/>
        <v>34</v>
      </c>
      <c r="AR22" s="81">
        <f t="shared" si="2"/>
        <v>1427</v>
      </c>
      <c r="AS22" s="81" t="str">
        <f t="shared" si="13"/>
        <v/>
      </c>
      <c r="AT22" s="81" t="str">
        <f t="shared" si="14"/>
        <v/>
      </c>
      <c r="AU22" s="81">
        <f t="shared" si="3"/>
        <v>0.40625</v>
      </c>
      <c r="AV22" s="81">
        <f t="shared" si="4"/>
        <v>1.5</v>
      </c>
      <c r="AW22" s="81">
        <f t="shared" si="5"/>
        <v>99</v>
      </c>
      <c r="AX22" s="81">
        <f t="shared" si="6"/>
        <v>114</v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>
        <f t="shared" si="9"/>
        <v>1510</v>
      </c>
      <c r="BC22" s="81">
        <f t="shared" si="10"/>
        <v>114</v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43561.666666666642</v>
      </c>
      <c r="C23" s="49"/>
      <c r="D23" s="50">
        <v>1505</v>
      </c>
      <c r="E23" s="51">
        <v>26</v>
      </c>
      <c r="F23" s="50">
        <v>1.5</v>
      </c>
      <c r="G23" s="51">
        <v>101</v>
      </c>
      <c r="H23" s="52">
        <v>113</v>
      </c>
      <c r="I23" s="53"/>
      <c r="J23" s="160"/>
      <c r="K23" s="65"/>
      <c r="L23" s="49"/>
      <c r="M23" s="50"/>
      <c r="N23" s="52"/>
      <c r="O23" s="54">
        <v>1412</v>
      </c>
      <c r="P23" s="50">
        <v>38</v>
      </c>
      <c r="Q23" s="52">
        <v>38</v>
      </c>
      <c r="R23" s="23">
        <f t="shared" si="19"/>
        <v>414</v>
      </c>
      <c r="S23" s="24">
        <f t="shared" si="19"/>
        <v>347</v>
      </c>
      <c r="T23" s="62"/>
      <c r="U23" s="62"/>
      <c r="V23" s="62"/>
      <c r="W23" s="114">
        <f t="shared" ca="1" si="11"/>
        <v>176883</v>
      </c>
      <c r="X23" s="115">
        <f ca="1">IFERROR(('Main Tab'!$D$10-W23)/'Main Tab'!$D$10,1)</f>
        <v>4.0820233322823299E-3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21"/>
        <v>43561.666666666642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12"/>
        <v/>
      </c>
      <c r="AP23" s="81">
        <f t="shared" si="0"/>
        <v>38</v>
      </c>
      <c r="AQ23" s="81">
        <f t="shared" si="1"/>
        <v>38</v>
      </c>
      <c r="AR23" s="81">
        <f t="shared" si="2"/>
        <v>1412</v>
      </c>
      <c r="AS23" s="81" t="str">
        <f t="shared" si="13"/>
        <v/>
      </c>
      <c r="AT23" s="81" t="str">
        <f t="shared" si="14"/>
        <v/>
      </c>
      <c r="AU23" s="81">
        <f t="shared" si="3"/>
        <v>0.40625</v>
      </c>
      <c r="AV23" s="81">
        <f t="shared" si="4"/>
        <v>1.5</v>
      </c>
      <c r="AW23" s="81">
        <f t="shared" si="5"/>
        <v>101</v>
      </c>
      <c r="AX23" s="81">
        <f t="shared" si="6"/>
        <v>113</v>
      </c>
      <c r="AY23" s="82" t="str">
        <f t="shared" si="7"/>
        <v/>
      </c>
      <c r="AZ23" s="82" t="str">
        <f t="shared" si="15"/>
        <v/>
      </c>
      <c r="BA23" s="81" t="str">
        <f t="shared" si="8"/>
        <v/>
      </c>
      <c r="BB23" s="81">
        <f t="shared" si="9"/>
        <v>1505</v>
      </c>
      <c r="BC23" s="81">
        <f t="shared" si="10"/>
        <v>113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43561.708333333307</v>
      </c>
      <c r="C24" s="49"/>
      <c r="D24" s="50">
        <v>1496</v>
      </c>
      <c r="E24" s="51">
        <v>26</v>
      </c>
      <c r="F24" s="50">
        <v>1.5</v>
      </c>
      <c r="G24" s="51">
        <v>95</v>
      </c>
      <c r="H24" s="52">
        <v>114</v>
      </c>
      <c r="I24" s="53"/>
      <c r="J24" s="160"/>
      <c r="K24" s="65"/>
      <c r="L24" s="49"/>
      <c r="M24" s="50"/>
      <c r="N24" s="52"/>
      <c r="O24" s="54">
        <v>1343</v>
      </c>
      <c r="P24" s="50">
        <v>41</v>
      </c>
      <c r="Q24" s="52">
        <v>45</v>
      </c>
      <c r="R24" s="23">
        <f t="shared" si="19"/>
        <v>455</v>
      </c>
      <c r="S24" s="24">
        <f t="shared" si="19"/>
        <v>392</v>
      </c>
      <c r="T24" s="62"/>
      <c r="U24" s="62"/>
      <c r="V24" s="62"/>
      <c r="W24" s="114">
        <f t="shared" ca="1" si="11"/>
        <v>176838</v>
      </c>
      <c r="X24" s="115">
        <f ca="1">IFERROR(('Main Tab'!$D$10-W24)/'Main Tab'!$D$10,1)</f>
        <v>4.335390297734336E-3</v>
      </c>
      <c r="Y24" s="110"/>
      <c r="Z24" s="65">
        <v>0.2</v>
      </c>
      <c r="AA24" s="49">
        <v>6891091</v>
      </c>
      <c r="AB24" s="49" t="s">
        <v>156</v>
      </c>
      <c r="AC24" s="50">
        <v>179.35</v>
      </c>
      <c r="AD24" s="104" t="s">
        <v>157</v>
      </c>
      <c r="AE24" s="106">
        <v>45.7</v>
      </c>
      <c r="AF24" s="108">
        <v>1E-3</v>
      </c>
      <c r="AI24" s="83">
        <f t="shared" ca="1" si="21"/>
        <v>43561.708333333307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12"/>
        <v/>
      </c>
      <c r="AP24" s="81">
        <f t="shared" si="0"/>
        <v>41</v>
      </c>
      <c r="AQ24" s="81">
        <f t="shared" si="1"/>
        <v>45</v>
      </c>
      <c r="AR24" s="81">
        <f t="shared" si="2"/>
        <v>1343</v>
      </c>
      <c r="AS24" s="81" t="str">
        <f t="shared" si="13"/>
        <v/>
      </c>
      <c r="AT24" s="81" t="str">
        <f t="shared" si="14"/>
        <v/>
      </c>
      <c r="AU24" s="81">
        <f t="shared" si="3"/>
        <v>0.40625</v>
      </c>
      <c r="AV24" s="81">
        <f t="shared" si="4"/>
        <v>1.5</v>
      </c>
      <c r="AW24" s="81">
        <f t="shared" si="5"/>
        <v>95</v>
      </c>
      <c r="AX24" s="81">
        <f t="shared" si="6"/>
        <v>114</v>
      </c>
      <c r="AY24" s="82" t="str">
        <f t="shared" si="7"/>
        <v/>
      </c>
      <c r="AZ24" s="82" t="str">
        <f t="shared" si="15"/>
        <v/>
      </c>
      <c r="BA24" s="81" t="str">
        <f t="shared" si="8"/>
        <v/>
      </c>
      <c r="BB24" s="81">
        <f t="shared" si="9"/>
        <v>1496</v>
      </c>
      <c r="BC24" s="81">
        <f t="shared" si="10"/>
        <v>114</v>
      </c>
      <c r="BD24" s="81">
        <f t="shared" si="16"/>
        <v>1E-3</v>
      </c>
      <c r="BE24" s="81">
        <f t="shared" si="17"/>
        <v>45.7</v>
      </c>
      <c r="BF24" s="84" t="str">
        <f t="shared" si="18"/>
        <v>Ticket No: 6891091 179.35 bbls sold</v>
      </c>
    </row>
    <row r="25" spans="2:58" x14ac:dyDescent="0.25">
      <c r="B25" s="47">
        <f t="shared" ca="1" si="20"/>
        <v>43561.749999999971</v>
      </c>
      <c r="C25" s="49"/>
      <c r="D25" s="50">
        <v>1483</v>
      </c>
      <c r="E25" s="51">
        <v>26</v>
      </c>
      <c r="F25" s="50">
        <v>1.5</v>
      </c>
      <c r="G25" s="51">
        <v>98</v>
      </c>
      <c r="H25" s="52">
        <v>118</v>
      </c>
      <c r="I25" s="53"/>
      <c r="J25" s="160"/>
      <c r="K25" s="65"/>
      <c r="L25" s="49"/>
      <c r="M25" s="50"/>
      <c r="N25" s="52"/>
      <c r="O25" s="54">
        <v>1375</v>
      </c>
      <c r="P25" s="50">
        <v>62</v>
      </c>
      <c r="Q25" s="52">
        <v>46</v>
      </c>
      <c r="R25" s="23">
        <f t="shared" si="19"/>
        <v>517</v>
      </c>
      <c r="S25" s="24">
        <f t="shared" si="19"/>
        <v>438</v>
      </c>
      <c r="T25" s="62"/>
      <c r="U25" s="62"/>
      <c r="V25" s="62"/>
      <c r="W25" s="114">
        <f t="shared" ca="1" si="11"/>
        <v>176792</v>
      </c>
      <c r="X25" s="115">
        <f ca="1">IFERROR(('Main Tab'!$D$10-W25)/'Main Tab'!$D$10,1)</f>
        <v>4.5943876401963873E-3</v>
      </c>
      <c r="Y25" s="110"/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21"/>
        <v>43561.749999999971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12"/>
        <v/>
      </c>
      <c r="AP25" s="81">
        <f t="shared" si="0"/>
        <v>62</v>
      </c>
      <c r="AQ25" s="81">
        <f t="shared" si="1"/>
        <v>46</v>
      </c>
      <c r="AR25" s="81">
        <f t="shared" si="2"/>
        <v>1375</v>
      </c>
      <c r="AS25" s="81" t="str">
        <f t="shared" si="13"/>
        <v/>
      </c>
      <c r="AT25" s="81" t="str">
        <f t="shared" si="14"/>
        <v/>
      </c>
      <c r="AU25" s="81">
        <f t="shared" si="3"/>
        <v>0.40625</v>
      </c>
      <c r="AV25" s="81">
        <f t="shared" si="4"/>
        <v>1.5</v>
      </c>
      <c r="AW25" s="81">
        <f t="shared" si="5"/>
        <v>98</v>
      </c>
      <c r="AX25" s="81">
        <f t="shared" si="6"/>
        <v>118</v>
      </c>
      <c r="AY25" s="82" t="str">
        <f t="shared" si="7"/>
        <v/>
      </c>
      <c r="AZ25" s="82" t="str">
        <f t="shared" si="15"/>
        <v/>
      </c>
      <c r="BA25" s="81" t="str">
        <f t="shared" si="8"/>
        <v/>
      </c>
      <c r="BB25" s="81">
        <f t="shared" si="9"/>
        <v>1483</v>
      </c>
      <c r="BC25" s="81">
        <f t="shared" si="10"/>
        <v>118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43561.791666666635</v>
      </c>
      <c r="C26" s="49"/>
      <c r="D26" s="50">
        <v>1472</v>
      </c>
      <c r="E26" s="51">
        <v>26</v>
      </c>
      <c r="F26" s="50">
        <v>1.5</v>
      </c>
      <c r="G26" s="51">
        <v>111</v>
      </c>
      <c r="H26" s="52">
        <v>116</v>
      </c>
      <c r="I26" s="53"/>
      <c r="J26" s="160"/>
      <c r="K26" s="65"/>
      <c r="L26" s="49"/>
      <c r="M26" s="50"/>
      <c r="N26" s="52"/>
      <c r="O26" s="54">
        <v>1434</v>
      </c>
      <c r="P26" s="50">
        <v>53</v>
      </c>
      <c r="Q26" s="52">
        <v>46</v>
      </c>
      <c r="R26" s="23">
        <f t="shared" si="19"/>
        <v>570</v>
      </c>
      <c r="S26" s="24">
        <f t="shared" si="19"/>
        <v>484</v>
      </c>
      <c r="T26" s="62"/>
      <c r="U26" s="62"/>
      <c r="V26" s="62"/>
      <c r="W26" s="114">
        <f t="shared" ca="1" si="11"/>
        <v>176746</v>
      </c>
      <c r="X26" s="115">
        <f ca="1">IFERROR(('Main Tab'!$D$10-W26)/'Main Tab'!$D$10,1)</f>
        <v>4.8533849826584386E-3</v>
      </c>
      <c r="Y26" s="110"/>
      <c r="Z26" s="65">
        <v>0.2</v>
      </c>
      <c r="AA26" s="49">
        <v>6891094</v>
      </c>
      <c r="AB26" s="49" t="s">
        <v>156</v>
      </c>
      <c r="AC26" s="50">
        <v>178.76</v>
      </c>
      <c r="AD26" s="104" t="s">
        <v>157</v>
      </c>
      <c r="AE26" s="106">
        <v>45.7</v>
      </c>
      <c r="AF26" s="108">
        <v>1E-3</v>
      </c>
      <c r="AI26" s="83">
        <f t="shared" ca="1" si="21"/>
        <v>43561.791666666635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12"/>
        <v/>
      </c>
      <c r="AP26" s="81">
        <f t="shared" si="0"/>
        <v>53</v>
      </c>
      <c r="AQ26" s="81">
        <f t="shared" si="1"/>
        <v>46</v>
      </c>
      <c r="AR26" s="81">
        <f t="shared" si="2"/>
        <v>1434</v>
      </c>
      <c r="AS26" s="81" t="str">
        <f t="shared" si="13"/>
        <v/>
      </c>
      <c r="AT26" s="81" t="str">
        <f t="shared" si="14"/>
        <v/>
      </c>
      <c r="AU26" s="81">
        <f t="shared" si="3"/>
        <v>0.40625</v>
      </c>
      <c r="AV26" s="81">
        <f t="shared" si="4"/>
        <v>1.5</v>
      </c>
      <c r="AW26" s="81">
        <f t="shared" si="5"/>
        <v>111</v>
      </c>
      <c r="AX26" s="81">
        <f t="shared" si="6"/>
        <v>116</v>
      </c>
      <c r="AY26" s="82" t="str">
        <f t="shared" si="7"/>
        <v/>
      </c>
      <c r="AZ26" s="82" t="str">
        <f t="shared" si="15"/>
        <v/>
      </c>
      <c r="BA26" s="81" t="str">
        <f t="shared" si="8"/>
        <v/>
      </c>
      <c r="BB26" s="81">
        <f t="shared" si="9"/>
        <v>1472</v>
      </c>
      <c r="BC26" s="81">
        <f t="shared" si="10"/>
        <v>116</v>
      </c>
      <c r="BD26" s="81">
        <f t="shared" si="16"/>
        <v>1E-3</v>
      </c>
      <c r="BE26" s="81">
        <f t="shared" si="17"/>
        <v>45.7</v>
      </c>
      <c r="BF26" s="84" t="str">
        <f t="shared" si="18"/>
        <v>Ticket No: 6891094 178.76 bbls sold</v>
      </c>
    </row>
    <row r="27" spans="2:58" x14ac:dyDescent="0.25">
      <c r="B27" s="47">
        <f t="shared" ca="1" si="20"/>
        <v>43561.833333333299</v>
      </c>
      <c r="C27" s="49"/>
      <c r="D27" s="50">
        <v>1467</v>
      </c>
      <c r="E27" s="51">
        <v>26</v>
      </c>
      <c r="F27" s="50">
        <v>1.5</v>
      </c>
      <c r="G27" s="51">
        <v>116</v>
      </c>
      <c r="H27" s="52">
        <v>112</v>
      </c>
      <c r="I27" s="53"/>
      <c r="J27" s="160"/>
      <c r="K27" s="65"/>
      <c r="L27" s="49"/>
      <c r="M27" s="50"/>
      <c r="N27" s="52"/>
      <c r="O27" s="54">
        <v>1451</v>
      </c>
      <c r="P27" s="50">
        <v>44</v>
      </c>
      <c r="Q27" s="52">
        <v>33</v>
      </c>
      <c r="R27" s="23">
        <f t="shared" si="19"/>
        <v>614</v>
      </c>
      <c r="S27" s="24">
        <f t="shared" si="19"/>
        <v>517</v>
      </c>
      <c r="T27" s="62"/>
      <c r="U27" s="62"/>
      <c r="V27" s="62"/>
      <c r="W27" s="114">
        <f t="shared" ca="1" si="11"/>
        <v>176713</v>
      </c>
      <c r="X27" s="115">
        <f ca="1">IFERROR(('Main Tab'!$D$10-W27)/'Main Tab'!$D$10,1)</f>
        <v>5.0391874239899105E-3</v>
      </c>
      <c r="Y27" s="110" t="s">
        <v>161</v>
      </c>
      <c r="Z27" s="65">
        <v>0.2</v>
      </c>
      <c r="AA27" s="49"/>
      <c r="AB27" s="49"/>
      <c r="AC27" s="50"/>
      <c r="AD27" s="104"/>
      <c r="AE27" s="106"/>
      <c r="AF27" s="108"/>
      <c r="AI27" s="83">
        <f t="shared" ca="1" si="21"/>
        <v>43561.833333333299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12"/>
        <v xml:space="preserve">BRIEF SHUT-IN TO MOVE ADJUSTABLE </v>
      </c>
      <c r="AP27" s="81">
        <f t="shared" si="0"/>
        <v>44</v>
      </c>
      <c r="AQ27" s="81">
        <f t="shared" si="1"/>
        <v>33</v>
      </c>
      <c r="AR27" s="81">
        <f t="shared" si="2"/>
        <v>1451</v>
      </c>
      <c r="AS27" s="81" t="str">
        <f t="shared" si="13"/>
        <v/>
      </c>
      <c r="AT27" s="81" t="str">
        <f t="shared" si="14"/>
        <v/>
      </c>
      <c r="AU27" s="81">
        <f t="shared" si="3"/>
        <v>0.40625</v>
      </c>
      <c r="AV27" s="81">
        <f t="shared" si="4"/>
        <v>1.5</v>
      </c>
      <c r="AW27" s="81">
        <f t="shared" si="5"/>
        <v>116</v>
      </c>
      <c r="AX27" s="81">
        <f t="shared" si="6"/>
        <v>112</v>
      </c>
      <c r="AY27" s="82" t="str">
        <f t="shared" si="7"/>
        <v/>
      </c>
      <c r="AZ27" s="82" t="str">
        <f t="shared" si="15"/>
        <v/>
      </c>
      <c r="BA27" s="81" t="str">
        <f t="shared" si="8"/>
        <v/>
      </c>
      <c r="BB27" s="81">
        <f t="shared" si="9"/>
        <v>1467</v>
      </c>
      <c r="BC27" s="81">
        <f t="shared" si="10"/>
        <v>112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43561.874999999964</v>
      </c>
      <c r="C28" s="49"/>
      <c r="D28" s="50">
        <v>1481</v>
      </c>
      <c r="E28" s="51">
        <v>28</v>
      </c>
      <c r="F28" s="50">
        <v>1.5</v>
      </c>
      <c r="G28" s="51">
        <v>112</v>
      </c>
      <c r="H28" s="52">
        <v>113</v>
      </c>
      <c r="I28" s="53"/>
      <c r="J28" s="160"/>
      <c r="K28" s="65"/>
      <c r="L28" s="49"/>
      <c r="M28" s="50"/>
      <c r="N28" s="52"/>
      <c r="O28" s="54">
        <v>1469</v>
      </c>
      <c r="P28" s="50">
        <v>50</v>
      </c>
      <c r="Q28" s="52">
        <v>46</v>
      </c>
      <c r="R28" s="23">
        <f t="shared" si="19"/>
        <v>664</v>
      </c>
      <c r="S28" s="24">
        <f t="shared" si="19"/>
        <v>563</v>
      </c>
      <c r="T28" s="62"/>
      <c r="U28" s="62"/>
      <c r="V28" s="62"/>
      <c r="W28" s="114">
        <f t="shared" ca="1" si="11"/>
        <v>176667</v>
      </c>
      <c r="X28" s="115">
        <f ca="1">IFERROR(('Main Tab'!$D$10-W28)/'Main Tab'!$D$10,1)</f>
        <v>5.2981847664519618E-3</v>
      </c>
      <c r="Y28" s="110" t="s">
        <v>162</v>
      </c>
      <c r="Z28" s="65">
        <v>0.2</v>
      </c>
      <c r="AA28" s="49">
        <v>6891096</v>
      </c>
      <c r="AB28" s="49" t="s">
        <v>156</v>
      </c>
      <c r="AC28" s="50">
        <v>177.96</v>
      </c>
      <c r="AD28" s="104" t="s">
        <v>158</v>
      </c>
      <c r="AE28" s="106">
        <v>45.9</v>
      </c>
      <c r="AF28" s="108">
        <v>1E-3</v>
      </c>
      <c r="AI28" s="83">
        <f t="shared" ca="1" si="21"/>
        <v>43561.874999999964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12"/>
        <v>CHOKES DOWNSTREAM OF SAND SEP</v>
      </c>
      <c r="AP28" s="81">
        <f t="shared" si="0"/>
        <v>50</v>
      </c>
      <c r="AQ28" s="81">
        <f t="shared" si="1"/>
        <v>46</v>
      </c>
      <c r="AR28" s="81">
        <f t="shared" si="2"/>
        <v>1469</v>
      </c>
      <c r="AS28" s="81" t="str">
        <f t="shared" si="13"/>
        <v/>
      </c>
      <c r="AT28" s="81" t="str">
        <f t="shared" si="14"/>
        <v/>
      </c>
      <c r="AU28" s="81">
        <f t="shared" si="3"/>
        <v>0.4375</v>
      </c>
      <c r="AV28" s="81">
        <f t="shared" si="4"/>
        <v>1.5</v>
      </c>
      <c r="AW28" s="81">
        <f t="shared" si="5"/>
        <v>112</v>
      </c>
      <c r="AX28" s="81">
        <f t="shared" si="6"/>
        <v>113</v>
      </c>
      <c r="AY28" s="82" t="str">
        <f t="shared" si="7"/>
        <v/>
      </c>
      <c r="AZ28" s="82" t="str">
        <f t="shared" si="15"/>
        <v/>
      </c>
      <c r="BA28" s="81" t="str">
        <f t="shared" si="8"/>
        <v/>
      </c>
      <c r="BB28" s="81">
        <f t="shared" si="9"/>
        <v>1481</v>
      </c>
      <c r="BC28" s="81">
        <f t="shared" si="10"/>
        <v>113</v>
      </c>
      <c r="BD28" s="81">
        <f t="shared" si="16"/>
        <v>1E-3</v>
      </c>
      <c r="BE28" s="81">
        <f t="shared" si="17"/>
        <v>45.9</v>
      </c>
      <c r="BF28" s="84" t="str">
        <f t="shared" si="18"/>
        <v>Ticket No: 6891096 177.96 bbls sold</v>
      </c>
    </row>
    <row r="29" spans="2:58" x14ac:dyDescent="0.25">
      <c r="B29" s="47">
        <f t="shared" ca="1" si="20"/>
        <v>43561.916666666628</v>
      </c>
      <c r="C29" s="49"/>
      <c r="D29" s="50">
        <v>1463</v>
      </c>
      <c r="E29" s="51">
        <v>28</v>
      </c>
      <c r="F29" s="50">
        <v>1.5</v>
      </c>
      <c r="G29" s="51">
        <v>186</v>
      </c>
      <c r="H29" s="52">
        <v>119</v>
      </c>
      <c r="I29" s="53"/>
      <c r="J29" s="160"/>
      <c r="K29" s="65"/>
      <c r="L29" s="49"/>
      <c r="M29" s="50"/>
      <c r="N29" s="52"/>
      <c r="O29" s="54">
        <v>1895</v>
      </c>
      <c r="P29" s="50">
        <v>52</v>
      </c>
      <c r="Q29" s="52">
        <v>46</v>
      </c>
      <c r="R29" s="23">
        <f t="shared" si="19"/>
        <v>716</v>
      </c>
      <c r="S29" s="24">
        <f t="shared" si="19"/>
        <v>609</v>
      </c>
      <c r="T29" s="62"/>
      <c r="U29" s="62"/>
      <c r="V29" s="62"/>
      <c r="W29" s="114">
        <f t="shared" ca="1" si="11"/>
        <v>176621</v>
      </c>
      <c r="X29" s="115">
        <f ca="1">IFERROR(('Main Tab'!$D$10-W29)/'Main Tab'!$D$10,1)</f>
        <v>5.5571821089140131E-3</v>
      </c>
      <c r="Y29" s="110"/>
      <c r="Z29" s="65">
        <v>0.2</v>
      </c>
      <c r="AA29" s="49"/>
      <c r="AB29" s="49"/>
      <c r="AC29" s="50"/>
      <c r="AD29" s="104"/>
      <c r="AE29" s="106"/>
      <c r="AF29" s="108"/>
      <c r="AI29" s="83">
        <f t="shared" ca="1" si="21"/>
        <v>43561.916666666628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12"/>
        <v/>
      </c>
      <c r="AP29" s="81">
        <f t="shared" si="0"/>
        <v>52</v>
      </c>
      <c r="AQ29" s="81">
        <f t="shared" si="1"/>
        <v>46</v>
      </c>
      <c r="AR29" s="81">
        <f t="shared" si="2"/>
        <v>1895</v>
      </c>
      <c r="AS29" s="81" t="str">
        <f t="shared" si="13"/>
        <v/>
      </c>
      <c r="AT29" s="81" t="str">
        <f t="shared" si="14"/>
        <v/>
      </c>
      <c r="AU29" s="81">
        <f t="shared" si="3"/>
        <v>0.4375</v>
      </c>
      <c r="AV29" s="81">
        <f t="shared" si="4"/>
        <v>1.5</v>
      </c>
      <c r="AW29" s="81">
        <f t="shared" si="5"/>
        <v>186</v>
      </c>
      <c r="AX29" s="81">
        <f t="shared" si="6"/>
        <v>119</v>
      </c>
      <c r="AY29" s="82" t="str">
        <f t="shared" si="7"/>
        <v/>
      </c>
      <c r="AZ29" s="82" t="str">
        <f t="shared" si="15"/>
        <v/>
      </c>
      <c r="BA29" s="81" t="str">
        <f t="shared" si="8"/>
        <v/>
      </c>
      <c r="BB29" s="81">
        <f t="shared" si="9"/>
        <v>1463</v>
      </c>
      <c r="BC29" s="81">
        <f t="shared" si="10"/>
        <v>119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43561.958333333292</v>
      </c>
      <c r="C30" s="49"/>
      <c r="D30" s="50">
        <v>1452</v>
      </c>
      <c r="E30" s="51">
        <v>28</v>
      </c>
      <c r="F30" s="50">
        <v>1.5</v>
      </c>
      <c r="G30" s="51">
        <v>170</v>
      </c>
      <c r="H30" s="52">
        <v>122</v>
      </c>
      <c r="I30" s="53"/>
      <c r="J30" s="160"/>
      <c r="K30" s="65"/>
      <c r="L30" s="49"/>
      <c r="M30" s="50"/>
      <c r="N30" s="52"/>
      <c r="O30" s="54">
        <v>1815</v>
      </c>
      <c r="P30" s="50">
        <v>50</v>
      </c>
      <c r="Q30" s="52">
        <v>57</v>
      </c>
      <c r="R30" s="23">
        <f t="shared" si="19"/>
        <v>766</v>
      </c>
      <c r="S30" s="24">
        <f t="shared" si="19"/>
        <v>666</v>
      </c>
      <c r="T30" s="62"/>
      <c r="U30" s="62"/>
      <c r="V30" s="62"/>
      <c r="W30" s="114">
        <f t="shared" ca="1" si="11"/>
        <v>176564</v>
      </c>
      <c r="X30" s="115">
        <f ca="1">IFERROR(('Main Tab'!$D$10-W30)/'Main Tab'!$D$10,1)</f>
        <v>5.8781135984865545E-3</v>
      </c>
      <c r="Y30" s="110"/>
      <c r="Z30" s="65">
        <v>0.2</v>
      </c>
      <c r="AA30" s="49" t="s">
        <v>159</v>
      </c>
      <c r="AB30" s="49" t="s">
        <v>156</v>
      </c>
      <c r="AC30" s="50">
        <v>182.45</v>
      </c>
      <c r="AD30" s="104" t="s">
        <v>160</v>
      </c>
      <c r="AE30" s="106">
        <v>44.9</v>
      </c>
      <c r="AF30" s="108">
        <v>1E-3</v>
      </c>
      <c r="AI30" s="83">
        <f t="shared" ca="1" si="21"/>
        <v>43561.958333333292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12"/>
        <v/>
      </c>
      <c r="AP30" s="81">
        <f t="shared" si="0"/>
        <v>50</v>
      </c>
      <c r="AQ30" s="81">
        <f t="shared" si="1"/>
        <v>57</v>
      </c>
      <c r="AR30" s="81">
        <f t="shared" si="2"/>
        <v>1815</v>
      </c>
      <c r="AS30" s="81" t="str">
        <f t="shared" si="13"/>
        <v/>
      </c>
      <c r="AT30" s="81" t="str">
        <f t="shared" si="14"/>
        <v/>
      </c>
      <c r="AU30" s="81">
        <f t="shared" si="3"/>
        <v>0.4375</v>
      </c>
      <c r="AV30" s="81">
        <f t="shared" si="4"/>
        <v>1.5</v>
      </c>
      <c r="AW30" s="81">
        <f t="shared" si="5"/>
        <v>170</v>
      </c>
      <c r="AX30" s="81">
        <f t="shared" si="6"/>
        <v>122</v>
      </c>
      <c r="AY30" s="82" t="str">
        <f t="shared" si="7"/>
        <v/>
      </c>
      <c r="AZ30" s="82" t="str">
        <f t="shared" si="15"/>
        <v/>
      </c>
      <c r="BA30" s="81" t="str">
        <f t="shared" si="8"/>
        <v/>
      </c>
      <c r="BB30" s="81">
        <f t="shared" si="9"/>
        <v>1452</v>
      </c>
      <c r="BC30" s="81">
        <f t="shared" si="10"/>
        <v>122</v>
      </c>
      <c r="BD30" s="81">
        <f t="shared" si="16"/>
        <v>1E-3</v>
      </c>
      <c r="BE30" s="81">
        <f t="shared" si="17"/>
        <v>44.9</v>
      </c>
      <c r="BF30" s="84" t="str">
        <f t="shared" si="18"/>
        <v>Ticket No: T821567 182.45 bbls sold</v>
      </c>
    </row>
    <row r="31" spans="2:58" x14ac:dyDescent="0.25">
      <c r="B31" s="47">
        <f t="shared" ca="1" si="20"/>
        <v>43561.999999999956</v>
      </c>
      <c r="C31" s="49"/>
      <c r="D31" s="50">
        <v>1443</v>
      </c>
      <c r="E31" s="51">
        <v>28</v>
      </c>
      <c r="F31" s="50">
        <v>1.5</v>
      </c>
      <c r="G31" s="51">
        <v>150</v>
      </c>
      <c r="H31" s="52">
        <v>123</v>
      </c>
      <c r="I31" s="53"/>
      <c r="J31" s="160"/>
      <c r="K31" s="65"/>
      <c r="L31" s="49"/>
      <c r="M31" s="50"/>
      <c r="N31" s="52"/>
      <c r="O31" s="54">
        <v>1718</v>
      </c>
      <c r="P31" s="50">
        <v>52</v>
      </c>
      <c r="Q31" s="52">
        <v>54</v>
      </c>
      <c r="R31" s="23">
        <f t="shared" si="19"/>
        <v>818</v>
      </c>
      <c r="S31" s="24">
        <f t="shared" si="19"/>
        <v>720</v>
      </c>
      <c r="T31" s="62"/>
      <c r="U31" s="62"/>
      <c r="V31" s="62"/>
      <c r="W31" s="114">
        <f t="shared" ca="1" si="11"/>
        <v>176510</v>
      </c>
      <c r="X31" s="115">
        <f ca="1">IFERROR(('Main Tab'!$D$10-W31)/'Main Tab'!$D$10,1)</f>
        <v>6.1821539570289623E-3</v>
      </c>
      <c r="Y31" s="110" t="s">
        <v>163</v>
      </c>
      <c r="Z31" s="65">
        <v>0.2</v>
      </c>
      <c r="AA31" s="49"/>
      <c r="AB31" s="49"/>
      <c r="AC31" s="50"/>
      <c r="AD31" s="104"/>
      <c r="AE31" s="106"/>
      <c r="AF31" s="108"/>
      <c r="AI31" s="83">
        <f t="shared" ca="1" si="21"/>
        <v>43561.999999999956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12"/>
        <v>OIL TELEMETRY READING OPPOSITE WELL</v>
      </c>
      <c r="AP31" s="81">
        <f t="shared" si="0"/>
        <v>52</v>
      </c>
      <c r="AQ31" s="81">
        <f t="shared" si="1"/>
        <v>54</v>
      </c>
      <c r="AR31" s="81">
        <f t="shared" si="2"/>
        <v>1718</v>
      </c>
      <c r="AS31" s="81" t="str">
        <f t="shared" si="13"/>
        <v/>
      </c>
      <c r="AT31" s="81" t="str">
        <f t="shared" si="14"/>
        <v/>
      </c>
      <c r="AU31" s="81">
        <f t="shared" si="3"/>
        <v>0.4375</v>
      </c>
      <c r="AV31" s="81">
        <f t="shared" si="4"/>
        <v>1.5</v>
      </c>
      <c r="AW31" s="81">
        <f t="shared" si="5"/>
        <v>150</v>
      </c>
      <c r="AX31" s="81">
        <f t="shared" si="6"/>
        <v>123</v>
      </c>
      <c r="AY31" s="82" t="str">
        <f t="shared" si="7"/>
        <v/>
      </c>
      <c r="AZ31" s="82" t="str">
        <f t="shared" si="15"/>
        <v/>
      </c>
      <c r="BA31" s="81" t="str">
        <f t="shared" si="8"/>
        <v/>
      </c>
      <c r="BB31" s="81">
        <f t="shared" si="9"/>
        <v>1443</v>
      </c>
      <c r="BC31" s="81">
        <f t="shared" si="10"/>
        <v>123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43562.041666666621</v>
      </c>
      <c r="C32" s="49"/>
      <c r="D32" s="50">
        <v>1437</v>
      </c>
      <c r="E32" s="51">
        <v>28</v>
      </c>
      <c r="F32" s="50">
        <v>1.5</v>
      </c>
      <c r="G32" s="51">
        <v>159</v>
      </c>
      <c r="H32" s="52">
        <v>124</v>
      </c>
      <c r="I32" s="53"/>
      <c r="J32" s="160"/>
      <c r="K32" s="65"/>
      <c r="L32" s="49"/>
      <c r="M32" s="50"/>
      <c r="N32" s="52"/>
      <c r="O32" s="54">
        <v>1795</v>
      </c>
      <c r="P32" s="50">
        <v>45</v>
      </c>
      <c r="Q32" s="52">
        <v>49</v>
      </c>
      <c r="R32" s="23">
        <f t="shared" ref="R32:S37" si="22">P32+R31</f>
        <v>863</v>
      </c>
      <c r="S32" s="24">
        <f t="shared" si="22"/>
        <v>769</v>
      </c>
      <c r="T32" s="62"/>
      <c r="U32" s="62"/>
      <c r="V32" s="62"/>
      <c r="W32" s="114">
        <f t="shared" ca="1" si="11"/>
        <v>176461</v>
      </c>
      <c r="X32" s="115">
        <f ca="1">IFERROR(('Main Tab'!$D$10-W32)/'Main Tab'!$D$10,1)</f>
        <v>6.458042430521148E-3</v>
      </c>
      <c r="Y32" s="110" t="s">
        <v>164</v>
      </c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21"/>
        <v>43562.041666666621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12"/>
        <v>CHANGED OIL RATES TO CORRECT WELLS</v>
      </c>
      <c r="AP32" s="81">
        <f t="shared" si="0"/>
        <v>45</v>
      </c>
      <c r="AQ32" s="81">
        <f t="shared" si="1"/>
        <v>49</v>
      </c>
      <c r="AR32" s="81">
        <f t="shared" si="2"/>
        <v>1795</v>
      </c>
      <c r="AS32" s="81" t="str">
        <f t="shared" si="13"/>
        <v/>
      </c>
      <c r="AT32" s="81" t="str">
        <f t="shared" si="14"/>
        <v/>
      </c>
      <c r="AU32" s="81">
        <f t="shared" si="3"/>
        <v>0.4375</v>
      </c>
      <c r="AV32" s="81">
        <f t="shared" si="4"/>
        <v>1.5</v>
      </c>
      <c r="AW32" s="81">
        <f t="shared" si="5"/>
        <v>159</v>
      </c>
      <c r="AX32" s="81">
        <f t="shared" si="6"/>
        <v>124</v>
      </c>
      <c r="AY32" s="82" t="str">
        <f t="shared" si="7"/>
        <v/>
      </c>
      <c r="AZ32" s="82" t="str">
        <f t="shared" si="15"/>
        <v/>
      </c>
      <c r="BA32" s="81" t="str">
        <f t="shared" si="8"/>
        <v/>
      </c>
      <c r="BB32" s="81">
        <f t="shared" si="9"/>
        <v>1437</v>
      </c>
      <c r="BC32" s="81">
        <f t="shared" si="10"/>
        <v>124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43562.083333333285</v>
      </c>
      <c r="C33" s="49"/>
      <c r="D33" s="50">
        <v>1421</v>
      </c>
      <c r="E33" s="51">
        <v>28</v>
      </c>
      <c r="F33" s="50">
        <v>1.5</v>
      </c>
      <c r="G33" s="51">
        <v>154</v>
      </c>
      <c r="H33" s="52">
        <v>124</v>
      </c>
      <c r="I33" s="53"/>
      <c r="J33" s="160"/>
      <c r="K33" s="65"/>
      <c r="L33" s="49"/>
      <c r="M33" s="50"/>
      <c r="N33" s="52"/>
      <c r="O33" s="54">
        <v>1778</v>
      </c>
      <c r="P33" s="50">
        <v>49</v>
      </c>
      <c r="Q33" s="52">
        <v>55</v>
      </c>
      <c r="R33" s="23">
        <f t="shared" si="22"/>
        <v>912</v>
      </c>
      <c r="S33" s="24">
        <f t="shared" si="22"/>
        <v>824</v>
      </c>
      <c r="T33" s="62"/>
      <c r="U33" s="62"/>
      <c r="V33" s="62"/>
      <c r="W33" s="114">
        <f t="shared" ca="1" si="11"/>
        <v>176406</v>
      </c>
      <c r="X33" s="115">
        <f ca="1">IFERROR(('Main Tab'!$D$10-W33)/'Main Tab'!$D$10,1)</f>
        <v>6.7677131660736E-3</v>
      </c>
      <c r="Y33" s="110" t="s">
        <v>165</v>
      </c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21"/>
        <v>43562.083333333285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12"/>
        <v>MANUALLY GAUGED TANKS</v>
      </c>
      <c r="AP33" s="81">
        <f t="shared" si="0"/>
        <v>49</v>
      </c>
      <c r="AQ33" s="81">
        <f t="shared" si="1"/>
        <v>55</v>
      </c>
      <c r="AR33" s="81">
        <f t="shared" si="2"/>
        <v>1778</v>
      </c>
      <c r="AS33" s="81" t="str">
        <f t="shared" si="13"/>
        <v/>
      </c>
      <c r="AT33" s="81" t="str">
        <f t="shared" si="14"/>
        <v/>
      </c>
      <c r="AU33" s="81">
        <f t="shared" si="3"/>
        <v>0.4375</v>
      </c>
      <c r="AV33" s="81">
        <f t="shared" si="4"/>
        <v>1.5</v>
      </c>
      <c r="AW33" s="81">
        <f t="shared" si="5"/>
        <v>154</v>
      </c>
      <c r="AX33" s="81">
        <f t="shared" si="6"/>
        <v>124</v>
      </c>
      <c r="AY33" s="82" t="str">
        <f t="shared" si="7"/>
        <v/>
      </c>
      <c r="AZ33" s="82" t="str">
        <f t="shared" si="15"/>
        <v/>
      </c>
      <c r="BA33" s="81" t="str">
        <f t="shared" si="8"/>
        <v/>
      </c>
      <c r="BB33" s="81">
        <f t="shared" si="9"/>
        <v>1421</v>
      </c>
      <c r="BC33" s="81">
        <f t="shared" si="10"/>
        <v>124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43562.124999999949</v>
      </c>
      <c r="C34" s="49"/>
      <c r="D34" s="50">
        <v>1409</v>
      </c>
      <c r="E34" s="51">
        <v>28</v>
      </c>
      <c r="F34" s="50">
        <v>1.5</v>
      </c>
      <c r="G34" s="51">
        <v>151</v>
      </c>
      <c r="H34" s="52">
        <v>122</v>
      </c>
      <c r="I34" s="53"/>
      <c r="J34" s="160"/>
      <c r="K34" s="65"/>
      <c r="L34" s="49"/>
      <c r="M34" s="50"/>
      <c r="N34" s="52"/>
      <c r="O34" s="54">
        <v>1698</v>
      </c>
      <c r="P34" s="50">
        <v>51</v>
      </c>
      <c r="Q34" s="52">
        <v>53</v>
      </c>
      <c r="R34" s="23">
        <f t="shared" si="22"/>
        <v>963</v>
      </c>
      <c r="S34" s="24">
        <f t="shared" si="22"/>
        <v>877</v>
      </c>
      <c r="T34" s="62"/>
      <c r="U34" s="62"/>
      <c r="V34" s="62"/>
      <c r="W34" s="114">
        <f t="shared" ca="1" si="11"/>
        <v>176353</v>
      </c>
      <c r="X34" s="115">
        <f ca="1">IFERROR(('Main Tab'!$D$10-W34)/'Main Tab'!$D$10,1)</f>
        <v>7.0661231476059636E-3</v>
      </c>
      <c r="Y34" s="110"/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21"/>
        <v>43562.124999999949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12"/>
        <v/>
      </c>
      <c r="AP34" s="81">
        <f t="shared" si="0"/>
        <v>51</v>
      </c>
      <c r="AQ34" s="81">
        <f t="shared" si="1"/>
        <v>53</v>
      </c>
      <c r="AR34" s="81">
        <f t="shared" si="2"/>
        <v>1698</v>
      </c>
      <c r="AS34" s="81" t="str">
        <f t="shared" si="13"/>
        <v/>
      </c>
      <c r="AT34" s="81" t="str">
        <f t="shared" si="14"/>
        <v/>
      </c>
      <c r="AU34" s="81">
        <f t="shared" si="3"/>
        <v>0.4375</v>
      </c>
      <c r="AV34" s="81">
        <f t="shared" si="4"/>
        <v>1.5</v>
      </c>
      <c r="AW34" s="81">
        <f t="shared" si="5"/>
        <v>151</v>
      </c>
      <c r="AX34" s="81">
        <f t="shared" si="6"/>
        <v>122</v>
      </c>
      <c r="AY34" s="82" t="str">
        <f t="shared" si="7"/>
        <v/>
      </c>
      <c r="AZ34" s="82" t="str">
        <f t="shared" si="15"/>
        <v/>
      </c>
      <c r="BA34" s="81" t="str">
        <f t="shared" si="8"/>
        <v/>
      </c>
      <c r="BB34" s="81">
        <f t="shared" si="9"/>
        <v>1409</v>
      </c>
      <c r="BC34" s="81">
        <f t="shared" si="10"/>
        <v>122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43562.166666666613</v>
      </c>
      <c r="C35" s="49"/>
      <c r="D35" s="50">
        <v>1407</v>
      </c>
      <c r="E35" s="51">
        <v>28</v>
      </c>
      <c r="F35" s="50">
        <v>1.5</v>
      </c>
      <c r="G35" s="51">
        <v>154</v>
      </c>
      <c r="H35" s="52">
        <v>124</v>
      </c>
      <c r="I35" s="53"/>
      <c r="J35" s="160"/>
      <c r="K35" s="65"/>
      <c r="L35" s="49"/>
      <c r="M35" s="50"/>
      <c r="N35" s="52"/>
      <c r="O35" s="54">
        <v>1738</v>
      </c>
      <c r="P35" s="50">
        <v>44</v>
      </c>
      <c r="Q35" s="52">
        <v>51</v>
      </c>
      <c r="R35" s="23">
        <f t="shared" si="22"/>
        <v>1007</v>
      </c>
      <c r="S35" s="24">
        <f t="shared" si="22"/>
        <v>928</v>
      </c>
      <c r="T35" s="62"/>
      <c r="U35" s="62"/>
      <c r="V35" s="62"/>
      <c r="W35" s="114">
        <f t="shared" ca="1" si="11"/>
        <v>176302</v>
      </c>
      <c r="X35" s="115">
        <f ca="1">IFERROR(('Main Tab'!$D$10-W35)/'Main Tab'!$D$10,1)</f>
        <v>7.3532723751182378E-3</v>
      </c>
      <c r="Y35" s="110" t="s">
        <v>166</v>
      </c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21"/>
        <v>43562.166666666613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12"/>
        <v>Accum=1984</v>
      </c>
      <c r="AP35" s="81">
        <f t="shared" si="0"/>
        <v>44</v>
      </c>
      <c r="AQ35" s="81">
        <f t="shared" si="1"/>
        <v>51</v>
      </c>
      <c r="AR35" s="81">
        <f t="shared" si="2"/>
        <v>1738</v>
      </c>
      <c r="AS35" s="81" t="str">
        <f t="shared" si="13"/>
        <v/>
      </c>
      <c r="AT35" s="81" t="str">
        <f t="shared" si="14"/>
        <v/>
      </c>
      <c r="AU35" s="81">
        <f t="shared" si="3"/>
        <v>0.4375</v>
      </c>
      <c r="AV35" s="81">
        <f t="shared" si="4"/>
        <v>1.5</v>
      </c>
      <c r="AW35" s="81">
        <f t="shared" si="5"/>
        <v>154</v>
      </c>
      <c r="AX35" s="81">
        <f t="shared" si="6"/>
        <v>124</v>
      </c>
      <c r="AY35" s="82" t="str">
        <f t="shared" si="7"/>
        <v/>
      </c>
      <c r="AZ35" s="82" t="str">
        <f t="shared" si="15"/>
        <v/>
      </c>
      <c r="BA35" s="81" t="str">
        <f t="shared" si="8"/>
        <v/>
      </c>
      <c r="BB35" s="81">
        <f t="shared" si="9"/>
        <v>1407</v>
      </c>
      <c r="BC35" s="81">
        <f t="shared" si="10"/>
        <v>124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43562.208333333278</v>
      </c>
      <c r="C36" s="49"/>
      <c r="D36" s="50">
        <v>1404</v>
      </c>
      <c r="E36" s="50">
        <v>28</v>
      </c>
      <c r="F36" s="50">
        <v>1.5</v>
      </c>
      <c r="G36" s="51">
        <v>147</v>
      </c>
      <c r="H36" s="52">
        <v>125</v>
      </c>
      <c r="I36" s="53"/>
      <c r="J36" s="160"/>
      <c r="K36" s="65"/>
      <c r="L36" s="49"/>
      <c r="M36" s="50"/>
      <c r="N36" s="52"/>
      <c r="O36" s="54">
        <v>1682</v>
      </c>
      <c r="P36" s="50">
        <v>51</v>
      </c>
      <c r="Q36" s="52">
        <v>54</v>
      </c>
      <c r="R36" s="23">
        <f t="shared" si="22"/>
        <v>1058</v>
      </c>
      <c r="S36" s="24">
        <f t="shared" si="22"/>
        <v>982</v>
      </c>
      <c r="T36" s="62"/>
      <c r="U36" s="62"/>
      <c r="V36" s="62"/>
      <c r="W36" s="114">
        <f t="shared" ca="1" si="11"/>
        <v>176248</v>
      </c>
      <c r="X36" s="115">
        <f ca="1">IFERROR(('Main Tab'!$D$10-W36)/'Main Tab'!$D$10,1)</f>
        <v>7.6573127336606456E-3</v>
      </c>
      <c r="Y36" s="110" t="s">
        <v>167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21"/>
        <v>43562.208333333278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12"/>
        <v>OT1=11-1    OT2=8-5</v>
      </c>
      <c r="AP36" s="81">
        <f t="shared" si="0"/>
        <v>51</v>
      </c>
      <c r="AQ36" s="81">
        <f t="shared" si="1"/>
        <v>54</v>
      </c>
      <c r="AR36" s="81">
        <f t="shared" si="2"/>
        <v>1682</v>
      </c>
      <c r="AS36" s="81" t="str">
        <f t="shared" si="13"/>
        <v/>
      </c>
      <c r="AT36" s="81" t="str">
        <f t="shared" si="14"/>
        <v/>
      </c>
      <c r="AU36" s="81">
        <f t="shared" si="3"/>
        <v>0.4375</v>
      </c>
      <c r="AV36" s="81">
        <f t="shared" si="4"/>
        <v>1.5</v>
      </c>
      <c r="AW36" s="81">
        <f t="shared" si="5"/>
        <v>147</v>
      </c>
      <c r="AX36" s="81">
        <f t="shared" si="6"/>
        <v>125</v>
      </c>
      <c r="AY36" s="82" t="str">
        <f t="shared" si="7"/>
        <v/>
      </c>
      <c r="AZ36" s="82" t="str">
        <f t="shared" si="15"/>
        <v/>
      </c>
      <c r="BA36" s="81" t="str">
        <f t="shared" si="8"/>
        <v/>
      </c>
      <c r="BB36" s="81">
        <f t="shared" si="9"/>
        <v>1404</v>
      </c>
      <c r="BC36" s="81">
        <f t="shared" si="10"/>
        <v>125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43562.249999999942</v>
      </c>
      <c r="C37" s="55"/>
      <c r="D37" s="56">
        <v>1398</v>
      </c>
      <c r="E37" s="57">
        <v>28</v>
      </c>
      <c r="F37" s="50">
        <v>1.5</v>
      </c>
      <c r="G37" s="57">
        <v>146</v>
      </c>
      <c r="H37" s="58">
        <v>124</v>
      </c>
      <c r="I37" s="59"/>
      <c r="J37" s="161"/>
      <c r="K37" s="66"/>
      <c r="L37" s="55"/>
      <c r="M37" s="56"/>
      <c r="N37" s="58"/>
      <c r="O37" s="60">
        <v>1733</v>
      </c>
      <c r="P37" s="56">
        <v>55</v>
      </c>
      <c r="Q37" s="58">
        <v>53</v>
      </c>
      <c r="R37" s="25">
        <f t="shared" si="22"/>
        <v>1113</v>
      </c>
      <c r="S37" s="26">
        <f t="shared" si="22"/>
        <v>1035</v>
      </c>
      <c r="T37" s="63"/>
      <c r="U37" s="63"/>
      <c r="V37" s="63"/>
      <c r="W37" s="116">
        <f t="shared" ca="1" si="11"/>
        <v>176195</v>
      </c>
      <c r="X37" s="117">
        <f ca="1">IFERROR(('Main Tab'!$D$10-W37)/'Main Tab'!$D$10,1)</f>
        <v>7.9557227151930091E-3</v>
      </c>
      <c r="Y37" s="111" t="s">
        <v>168</v>
      </c>
      <c r="Z37" s="66">
        <v>0.2</v>
      </c>
      <c r="AA37" s="55"/>
      <c r="AB37" s="55"/>
      <c r="AC37" s="56"/>
      <c r="AD37" s="105"/>
      <c r="AE37" s="107"/>
      <c r="AF37" s="109"/>
      <c r="AI37" s="85">
        <f t="shared" ca="1" si="21"/>
        <v>43562.249999999942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12"/>
        <v>WATER PUMPED=2133</v>
      </c>
      <c r="AP37" s="86">
        <f t="shared" si="0"/>
        <v>55</v>
      </c>
      <c r="AQ37" s="86">
        <f t="shared" si="1"/>
        <v>53</v>
      </c>
      <c r="AR37" s="86">
        <f t="shared" si="2"/>
        <v>1733</v>
      </c>
      <c r="AS37" s="86" t="str">
        <f t="shared" si="13"/>
        <v/>
      </c>
      <c r="AT37" s="86" t="str">
        <f t="shared" si="14"/>
        <v/>
      </c>
      <c r="AU37" s="86">
        <f t="shared" si="3"/>
        <v>0.4375</v>
      </c>
      <c r="AV37" s="86">
        <f t="shared" si="4"/>
        <v>1.5</v>
      </c>
      <c r="AW37" s="86">
        <f t="shared" si="5"/>
        <v>146</v>
      </c>
      <c r="AX37" s="86">
        <f t="shared" si="6"/>
        <v>124</v>
      </c>
      <c r="AY37" s="87" t="str">
        <f t="shared" si="7"/>
        <v/>
      </c>
      <c r="AZ37" s="82" t="str">
        <f t="shared" si="15"/>
        <v/>
      </c>
      <c r="BA37" s="86" t="str">
        <f t="shared" si="8"/>
        <v/>
      </c>
      <c r="BB37" s="86">
        <f t="shared" si="9"/>
        <v>1398</v>
      </c>
      <c r="BC37" s="86">
        <f t="shared" si="10"/>
        <v>124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6"/>
      <c r="D41" s="145"/>
      <c r="E41" s="145"/>
      <c r="F41" s="622"/>
      <c r="G41" s="622"/>
      <c r="H41" s="623"/>
    </row>
    <row r="42" spans="2:58" x14ac:dyDescent="0.25">
      <c r="B42" s="54"/>
      <c r="C42" s="147"/>
      <c r="D42" s="50"/>
      <c r="E42" s="50"/>
      <c r="F42" s="612"/>
      <c r="G42" s="612"/>
      <c r="H42" s="613"/>
    </row>
    <row r="43" spans="2:58" x14ac:dyDescent="0.25">
      <c r="B43" s="54"/>
      <c r="C43" s="147"/>
      <c r="D43" s="50"/>
      <c r="E43" s="50"/>
      <c r="F43" s="612"/>
      <c r="G43" s="612"/>
      <c r="H43" s="613"/>
    </row>
    <row r="44" spans="2:58" x14ac:dyDescent="0.25">
      <c r="B44" s="54"/>
      <c r="C44" s="147"/>
      <c r="D44" s="50"/>
      <c r="E44" s="50"/>
      <c r="F44" s="612"/>
      <c r="G44" s="612"/>
      <c r="H44" s="613"/>
    </row>
    <row r="45" spans="2:58" x14ac:dyDescent="0.25">
      <c r="B45" s="54"/>
      <c r="C45" s="147"/>
      <c r="D45" s="50"/>
      <c r="E45" s="50"/>
      <c r="F45" s="612"/>
      <c r="G45" s="612"/>
      <c r="H45" s="613"/>
    </row>
    <row r="46" spans="2:58" x14ac:dyDescent="0.25">
      <c r="B46" s="54"/>
      <c r="C46" s="147"/>
      <c r="D46" s="50"/>
      <c r="E46" s="50"/>
      <c r="F46" s="612"/>
      <c r="G46" s="612"/>
      <c r="H46" s="613"/>
    </row>
    <row r="47" spans="2:58" x14ac:dyDescent="0.25">
      <c r="B47" s="54"/>
      <c r="C47" s="147"/>
      <c r="D47" s="50"/>
      <c r="E47" s="50"/>
      <c r="F47" s="612"/>
      <c r="G47" s="612"/>
      <c r="H47" s="613"/>
    </row>
    <row r="48" spans="2:58" x14ac:dyDescent="0.25">
      <c r="B48" s="54"/>
      <c r="C48" s="147"/>
      <c r="D48" s="50"/>
      <c r="E48" s="50"/>
      <c r="F48" s="612"/>
      <c r="G48" s="612"/>
      <c r="H48" s="613"/>
    </row>
    <row r="49" spans="2:8" x14ac:dyDescent="0.25">
      <c r="B49" s="54"/>
      <c r="C49" s="147"/>
      <c r="D49" s="50"/>
      <c r="E49" s="50"/>
      <c r="F49" s="612"/>
      <c r="G49" s="612"/>
      <c r="H49" s="613"/>
    </row>
    <row r="50" spans="2:8" x14ac:dyDescent="0.25">
      <c r="B50" s="54"/>
      <c r="C50" s="147"/>
      <c r="D50" s="50"/>
      <c r="E50" s="50"/>
      <c r="F50" s="612"/>
      <c r="G50" s="612"/>
      <c r="H50" s="613"/>
    </row>
    <row r="51" spans="2:8" x14ac:dyDescent="0.25">
      <c r="B51" s="54"/>
      <c r="C51" s="147"/>
      <c r="D51" s="50"/>
      <c r="E51" s="50"/>
      <c r="F51" s="612"/>
      <c r="G51" s="612"/>
      <c r="H51" s="613"/>
    </row>
    <row r="52" spans="2:8" x14ac:dyDescent="0.25">
      <c r="B52" s="54"/>
      <c r="C52" s="147"/>
      <c r="D52" s="50"/>
      <c r="E52" s="50"/>
      <c r="F52" s="612"/>
      <c r="G52" s="612"/>
      <c r="H52" s="613"/>
    </row>
    <row r="53" spans="2:8" x14ac:dyDescent="0.25">
      <c r="B53" s="54"/>
      <c r="C53" s="147"/>
      <c r="D53" s="50"/>
      <c r="E53" s="50"/>
      <c r="F53" s="612"/>
      <c r="G53" s="612"/>
      <c r="H53" s="613"/>
    </row>
    <row r="54" spans="2:8" x14ac:dyDescent="0.25">
      <c r="B54" s="54"/>
      <c r="C54" s="147"/>
      <c r="D54" s="50"/>
      <c r="E54" s="50"/>
      <c r="F54" s="612"/>
      <c r="G54" s="612"/>
      <c r="H54" s="613"/>
    </row>
    <row r="55" spans="2:8" x14ac:dyDescent="0.25">
      <c r="B55" s="54"/>
      <c r="C55" s="147"/>
      <c r="D55" s="50"/>
      <c r="E55" s="50"/>
      <c r="F55" s="612"/>
      <c r="G55" s="612"/>
      <c r="H55" s="613"/>
    </row>
    <row r="56" spans="2:8" x14ac:dyDescent="0.25">
      <c r="B56" s="54"/>
      <c r="C56" s="147"/>
      <c r="D56" s="50"/>
      <c r="E56" s="50"/>
      <c r="F56" s="612"/>
      <c r="G56" s="612"/>
      <c r="H56" s="613"/>
    </row>
    <row r="57" spans="2:8" x14ac:dyDescent="0.25">
      <c r="B57" s="54"/>
      <c r="C57" s="147"/>
      <c r="D57" s="50"/>
      <c r="E57" s="50"/>
      <c r="F57" s="612"/>
      <c r="G57" s="612"/>
      <c r="H57" s="613"/>
    </row>
    <row r="58" spans="2:8" x14ac:dyDescent="0.25">
      <c r="B58" s="54"/>
      <c r="C58" s="147"/>
      <c r="D58" s="50"/>
      <c r="E58" s="50"/>
      <c r="F58" s="612"/>
      <c r="G58" s="612"/>
      <c r="H58" s="613"/>
    </row>
    <row r="59" spans="2:8" x14ac:dyDescent="0.25">
      <c r="B59" s="54"/>
      <c r="C59" s="147"/>
      <c r="D59" s="50"/>
      <c r="E59" s="50"/>
      <c r="F59" s="612"/>
      <c r="G59" s="612"/>
      <c r="H59" s="613"/>
    </row>
    <row r="60" spans="2:8" x14ac:dyDescent="0.25">
      <c r="B60" s="54"/>
      <c r="C60" s="147"/>
      <c r="D60" s="50"/>
      <c r="E60" s="50"/>
      <c r="F60" s="612"/>
      <c r="G60" s="612"/>
      <c r="H60" s="613"/>
    </row>
    <row r="61" spans="2:8" x14ac:dyDescent="0.25">
      <c r="B61" s="54"/>
      <c r="C61" s="147"/>
      <c r="D61" s="50"/>
      <c r="E61" s="50"/>
      <c r="F61" s="612"/>
      <c r="G61" s="612"/>
      <c r="H61" s="613"/>
    </row>
    <row r="62" spans="2:8" x14ac:dyDescent="0.25">
      <c r="B62" s="54"/>
      <c r="C62" s="147"/>
      <c r="D62" s="50"/>
      <c r="E62" s="50"/>
      <c r="F62" s="612"/>
      <c r="G62" s="612"/>
      <c r="H62" s="613"/>
    </row>
    <row r="63" spans="2:8" x14ac:dyDescent="0.25">
      <c r="B63" s="54"/>
      <c r="C63" s="147"/>
      <c r="D63" s="50"/>
      <c r="E63" s="50"/>
      <c r="F63" s="612"/>
      <c r="G63" s="612"/>
      <c r="H63" s="613"/>
    </row>
    <row r="64" spans="2:8" x14ac:dyDescent="0.25">
      <c r="B64" s="54"/>
      <c r="C64" s="147"/>
      <c r="D64" s="50"/>
      <c r="E64" s="50"/>
      <c r="F64" s="612"/>
      <c r="G64" s="612"/>
      <c r="H64" s="613"/>
    </row>
    <row r="65" spans="2:8" x14ac:dyDescent="0.25">
      <c r="B65" s="54"/>
      <c r="C65" s="147"/>
      <c r="D65" s="50"/>
      <c r="E65" s="50"/>
      <c r="F65" s="612"/>
      <c r="G65" s="612"/>
      <c r="H65" s="613"/>
    </row>
    <row r="66" spans="2:8" x14ac:dyDescent="0.25">
      <c r="B66" s="54"/>
      <c r="C66" s="147"/>
      <c r="D66" s="50"/>
      <c r="E66" s="50"/>
      <c r="F66" s="612"/>
      <c r="G66" s="612"/>
      <c r="H66" s="613"/>
    </row>
    <row r="67" spans="2:8" x14ac:dyDescent="0.25">
      <c r="B67" s="54"/>
      <c r="C67" s="147"/>
      <c r="D67" s="50"/>
      <c r="E67" s="50"/>
      <c r="F67" s="612"/>
      <c r="G67" s="612"/>
      <c r="H67" s="613"/>
    </row>
    <row r="68" spans="2:8" x14ac:dyDescent="0.25">
      <c r="B68" s="54"/>
      <c r="C68" s="147"/>
      <c r="D68" s="50"/>
      <c r="E68" s="50"/>
      <c r="F68" s="612"/>
      <c r="G68" s="612"/>
      <c r="H68" s="613"/>
    </row>
    <row r="69" spans="2:8" x14ac:dyDescent="0.25">
      <c r="B69" s="54"/>
      <c r="C69" s="147"/>
      <c r="D69" s="50"/>
      <c r="E69" s="50"/>
      <c r="F69" s="612"/>
      <c r="G69" s="612"/>
      <c r="H69" s="613"/>
    </row>
    <row r="70" spans="2:8" x14ac:dyDescent="0.25">
      <c r="B70" s="54"/>
      <c r="C70" s="147"/>
      <c r="D70" s="50"/>
      <c r="E70" s="50"/>
      <c r="F70" s="612"/>
      <c r="G70" s="612"/>
      <c r="H70" s="613"/>
    </row>
    <row r="71" spans="2:8" x14ac:dyDescent="0.25">
      <c r="B71" s="54"/>
      <c r="C71" s="147"/>
      <c r="D71" s="50"/>
      <c r="E71" s="50"/>
      <c r="F71" s="612"/>
      <c r="G71" s="612"/>
      <c r="H71" s="613"/>
    </row>
    <row r="72" spans="2:8" x14ac:dyDescent="0.25">
      <c r="B72" s="54"/>
      <c r="C72" s="147"/>
      <c r="D72" s="50"/>
      <c r="E72" s="50"/>
      <c r="F72" s="612"/>
      <c r="G72" s="612"/>
      <c r="H72" s="613"/>
    </row>
    <row r="73" spans="2:8" x14ac:dyDescent="0.25">
      <c r="B73" s="54"/>
      <c r="C73" s="147"/>
      <c r="D73" s="50"/>
      <c r="E73" s="50"/>
      <c r="F73" s="612"/>
      <c r="G73" s="612"/>
      <c r="H73" s="613"/>
    </row>
    <row r="74" spans="2:8" x14ac:dyDescent="0.25">
      <c r="B74" s="54"/>
      <c r="C74" s="147"/>
      <c r="D74" s="50"/>
      <c r="E74" s="50"/>
      <c r="F74" s="612"/>
      <c r="G74" s="612"/>
      <c r="H74" s="613"/>
    </row>
    <row r="75" spans="2:8" x14ac:dyDescent="0.25">
      <c r="B75" s="54"/>
      <c r="C75" s="147"/>
      <c r="D75" s="50"/>
      <c r="E75" s="50"/>
      <c r="F75" s="612"/>
      <c r="G75" s="612"/>
      <c r="H75" s="613"/>
    </row>
    <row r="76" spans="2:8" x14ac:dyDescent="0.25">
      <c r="B76" s="54"/>
      <c r="C76" s="147"/>
      <c r="D76" s="50"/>
      <c r="E76" s="50"/>
      <c r="F76" s="612"/>
      <c r="G76" s="612"/>
      <c r="H76" s="613"/>
    </row>
    <row r="77" spans="2:8" x14ac:dyDescent="0.25">
      <c r="B77" s="54"/>
      <c r="C77" s="147"/>
      <c r="D77" s="50"/>
      <c r="E77" s="50"/>
      <c r="F77" s="612"/>
      <c r="G77" s="612"/>
      <c r="H77" s="613"/>
    </row>
    <row r="78" spans="2:8" x14ac:dyDescent="0.25">
      <c r="B78" s="54"/>
      <c r="C78" s="147"/>
      <c r="D78" s="50"/>
      <c r="E78" s="50"/>
      <c r="F78" s="612"/>
      <c r="G78" s="612"/>
      <c r="H78" s="613"/>
    </row>
    <row r="79" spans="2:8" x14ac:dyDescent="0.25">
      <c r="B79" s="54"/>
      <c r="C79" s="147"/>
      <c r="D79" s="50"/>
      <c r="E79" s="50"/>
      <c r="F79" s="612"/>
      <c r="G79" s="612"/>
      <c r="H79" s="613"/>
    </row>
    <row r="80" spans="2:8" x14ac:dyDescent="0.25">
      <c r="B80" s="54"/>
      <c r="C80" s="147"/>
      <c r="D80" s="50"/>
      <c r="E80" s="50"/>
      <c r="F80" s="612"/>
      <c r="G80" s="612"/>
      <c r="H80" s="613"/>
    </row>
    <row r="81" spans="2:8" x14ac:dyDescent="0.25">
      <c r="B81" s="54"/>
      <c r="C81" s="147"/>
      <c r="D81" s="50"/>
      <c r="E81" s="50"/>
      <c r="F81" s="612"/>
      <c r="G81" s="612"/>
      <c r="H81" s="613"/>
    </row>
    <row r="82" spans="2:8" x14ac:dyDescent="0.25">
      <c r="B82" s="54"/>
      <c r="C82" s="147"/>
      <c r="D82" s="50"/>
      <c r="E82" s="50"/>
      <c r="F82" s="612"/>
      <c r="G82" s="612"/>
      <c r="H82" s="613"/>
    </row>
    <row r="83" spans="2:8" x14ac:dyDescent="0.25">
      <c r="B83" s="54"/>
      <c r="C83" s="147"/>
      <c r="D83" s="50"/>
      <c r="E83" s="50"/>
      <c r="F83" s="612"/>
      <c r="G83" s="612"/>
      <c r="H83" s="613"/>
    </row>
    <row r="84" spans="2:8" x14ac:dyDescent="0.25">
      <c r="B84" s="54"/>
      <c r="C84" s="147"/>
      <c r="D84" s="50"/>
      <c r="E84" s="50"/>
      <c r="F84" s="612"/>
      <c r="G84" s="612"/>
      <c r="H84" s="613"/>
    </row>
    <row r="85" spans="2:8" x14ac:dyDescent="0.25">
      <c r="B85" s="54"/>
      <c r="C85" s="147"/>
      <c r="D85" s="50"/>
      <c r="E85" s="50"/>
      <c r="F85" s="612"/>
      <c r="G85" s="612"/>
      <c r="H85" s="613"/>
    </row>
    <row r="86" spans="2:8" x14ac:dyDescent="0.25">
      <c r="B86" s="54"/>
      <c r="C86" s="147"/>
      <c r="D86" s="50"/>
      <c r="E86" s="50"/>
      <c r="F86" s="612"/>
      <c r="G86" s="612"/>
      <c r="H86" s="613"/>
    </row>
    <row r="87" spans="2:8" x14ac:dyDescent="0.25">
      <c r="B87" s="54"/>
      <c r="C87" s="147"/>
      <c r="D87" s="50"/>
      <c r="E87" s="50"/>
      <c r="F87" s="612"/>
      <c r="G87" s="612"/>
      <c r="H87" s="613"/>
    </row>
    <row r="88" spans="2:8" x14ac:dyDescent="0.25">
      <c r="B88" s="54"/>
      <c r="C88" s="147"/>
      <c r="D88" s="50"/>
      <c r="E88" s="50"/>
      <c r="F88" s="612"/>
      <c r="G88" s="612"/>
      <c r="H88" s="613"/>
    </row>
    <row r="89" spans="2:8" x14ac:dyDescent="0.25">
      <c r="B89" s="54"/>
      <c r="C89" s="147"/>
      <c r="D89" s="50"/>
      <c r="E89" s="50"/>
      <c r="F89" s="612"/>
      <c r="G89" s="612"/>
      <c r="H89" s="613"/>
    </row>
    <row r="90" spans="2:8" x14ac:dyDescent="0.25">
      <c r="B90" s="54"/>
      <c r="C90" s="147"/>
      <c r="D90" s="50"/>
      <c r="E90" s="50"/>
      <c r="F90" s="612"/>
      <c r="G90" s="612"/>
      <c r="H90" s="613"/>
    </row>
    <row r="91" spans="2:8" x14ac:dyDescent="0.25">
      <c r="B91" s="54"/>
      <c r="C91" s="147"/>
      <c r="D91" s="50"/>
      <c r="E91" s="50"/>
      <c r="F91" s="612"/>
      <c r="G91" s="612"/>
      <c r="H91" s="613"/>
    </row>
    <row r="92" spans="2:8" x14ac:dyDescent="0.25">
      <c r="B92" s="54"/>
      <c r="C92" s="147"/>
      <c r="D92" s="50"/>
      <c r="E92" s="50"/>
      <c r="F92" s="612"/>
      <c r="G92" s="612"/>
      <c r="H92" s="613"/>
    </row>
    <row r="93" spans="2:8" x14ac:dyDescent="0.25">
      <c r="B93" s="54"/>
      <c r="C93" s="147"/>
      <c r="D93" s="50"/>
      <c r="E93" s="50"/>
      <c r="F93" s="612"/>
      <c r="G93" s="612"/>
      <c r="H93" s="613"/>
    </row>
    <row r="94" spans="2:8" x14ac:dyDescent="0.25">
      <c r="B94" s="54"/>
      <c r="C94" s="147"/>
      <c r="D94" s="50"/>
      <c r="E94" s="50"/>
      <c r="F94" s="612"/>
      <c r="G94" s="612"/>
      <c r="H94" s="613"/>
    </row>
    <row r="95" spans="2:8" x14ac:dyDescent="0.25">
      <c r="B95" s="54"/>
      <c r="C95" s="147"/>
      <c r="D95" s="50"/>
      <c r="E95" s="50"/>
      <c r="F95" s="612"/>
      <c r="G95" s="612"/>
      <c r="H95" s="613"/>
    </row>
    <row r="96" spans="2:8" x14ac:dyDescent="0.25">
      <c r="B96" s="54"/>
      <c r="C96" s="147"/>
      <c r="D96" s="50"/>
      <c r="E96" s="50"/>
      <c r="F96" s="612"/>
      <c r="G96" s="612"/>
      <c r="H96" s="613"/>
    </row>
    <row r="97" spans="2:8" x14ac:dyDescent="0.25">
      <c r="B97" s="54"/>
      <c r="C97" s="147"/>
      <c r="D97" s="50"/>
      <c r="E97" s="50"/>
      <c r="F97" s="612"/>
      <c r="G97" s="612"/>
      <c r="H97" s="613"/>
    </row>
    <row r="98" spans="2:8" x14ac:dyDescent="0.25">
      <c r="B98" s="54"/>
      <c r="C98" s="147"/>
      <c r="D98" s="50"/>
      <c r="E98" s="50"/>
      <c r="F98" s="612"/>
      <c r="G98" s="612"/>
      <c r="H98" s="613"/>
    </row>
    <row r="99" spans="2:8" x14ac:dyDescent="0.25">
      <c r="B99" s="54"/>
      <c r="C99" s="147"/>
      <c r="D99" s="50"/>
      <c r="E99" s="50"/>
      <c r="F99" s="612"/>
      <c r="G99" s="612"/>
      <c r="H99" s="613"/>
    </row>
    <row r="100" spans="2:8" ht="15.75" thickBot="1" x14ac:dyDescent="0.3">
      <c r="B100" s="60"/>
      <c r="C100" s="148"/>
      <c r="D100" s="56"/>
      <c r="E100" s="56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AI12:BF12"/>
    <mergeCell ref="AA10:AF10"/>
    <mergeCell ref="C8:D8"/>
    <mergeCell ref="E8:G8"/>
    <mergeCell ref="I8:K8"/>
    <mergeCell ref="N8:O8"/>
    <mergeCell ref="L10:N10"/>
    <mergeCell ref="O10:S10"/>
    <mergeCell ref="B39:H39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0:H90"/>
    <mergeCell ref="F91:H91"/>
    <mergeCell ref="F92:H92"/>
    <mergeCell ref="F93:H93"/>
    <mergeCell ref="F99:H99"/>
    <mergeCell ref="F100:H100"/>
    <mergeCell ref="F94:H94"/>
    <mergeCell ref="F95:H95"/>
    <mergeCell ref="F96:H96"/>
    <mergeCell ref="F97:H97"/>
    <mergeCell ref="F98:H98"/>
  </mergeCells>
  <dataValidations count="1">
    <dataValidation type="decimal" allowBlank="1" showInputMessage="1" showErrorMessage="1" sqref="E14:E37" xr:uid="{00000000-0002-0000-36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5" name="Button 4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">
    <tabColor theme="1"/>
    <pageSetUpPr fitToPage="1"/>
  </sheetPr>
  <dimension ref="B1:BF101"/>
  <sheetViews>
    <sheetView showGridLines="0" topLeftCell="P9" zoomScale="80" zoomScaleNormal="80" zoomScaleSheetLayoutView="50" zoomScalePageLayoutView="70" workbookViewId="0">
      <selection activeCell="Y4" sqref="Y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  <col min="59" max="59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63" t="s">
        <v>13</v>
      </c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3"/>
      <c r="Y2" s="563"/>
      <c r="Z2" s="563"/>
      <c r="AA2" s="563"/>
      <c r="AB2" s="563"/>
      <c r="AC2" s="563"/>
      <c r="AD2" s="563"/>
      <c r="AE2" s="563"/>
      <c r="AF2" s="563"/>
    </row>
    <row r="3" spans="2:58" ht="21" customHeight="1" x14ac:dyDescent="0.25">
      <c r="B3" s="564" t="s">
        <v>26</v>
      </c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67" t="s">
        <v>15</v>
      </c>
      <c r="D5" s="568"/>
      <c r="E5" s="600" t="str">
        <f>IF('Main Tab'!D5="","",'Main Tab'!D5)</f>
        <v>Foraker 1207 8UMH-11</v>
      </c>
      <c r="F5" s="600"/>
      <c r="G5" s="601"/>
      <c r="H5" s="11"/>
      <c r="I5" s="567" t="s">
        <v>27</v>
      </c>
      <c r="J5" s="602"/>
      <c r="K5" s="5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567" t="str">
        <f ca="1">"Oil Sales for "&amp;TEXT(L5,"MM-DD-YY")</f>
        <v>Oil Sales for 04-05-19</v>
      </c>
      <c r="O5" s="568"/>
      <c r="P5" s="96">
        <f>SUM(AC14:AC37)</f>
        <v>0</v>
      </c>
      <c r="Q5" s="10"/>
      <c r="R5" s="610" t="str">
        <f ca="1">"Flare Total For "&amp;TEXT(L5,"MM-DD-YY")</f>
        <v>Flare Total For 04-05-19</v>
      </c>
      <c r="S5" s="611"/>
      <c r="T5" s="152">
        <v>0</v>
      </c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71" t="s">
        <v>16</v>
      </c>
      <c r="D6" s="572"/>
      <c r="E6" s="606" t="str">
        <f>IF('Main Tab'!D6="","",'Main Tab'!D6)</f>
        <v>STACK</v>
      </c>
      <c r="F6" s="606"/>
      <c r="G6" s="607"/>
      <c r="I6" s="571" t="s">
        <v>57</v>
      </c>
      <c r="J6" s="608"/>
      <c r="K6" s="572"/>
      <c r="L6" s="94">
        <f>R37</f>
        <v>253</v>
      </c>
      <c r="M6" s="10"/>
      <c r="N6" s="571" t="str">
        <f ca="1">"Gas Sales for "&amp;TEXT(L5,"MM-DD-YY")</f>
        <v>Gas Sales for 04-05-19</v>
      </c>
      <c r="O6" s="572"/>
      <c r="P6" s="132">
        <v>465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71" t="s">
        <v>17</v>
      </c>
      <c r="D7" s="572"/>
      <c r="E7" s="606" t="str">
        <f>IF('Main Tab'!D7="","",'Main Tab'!D7)</f>
        <v>Oklahoma</v>
      </c>
      <c r="F7" s="606"/>
      <c r="G7" s="607"/>
      <c r="I7" s="575" t="s">
        <v>58</v>
      </c>
      <c r="J7" s="609"/>
      <c r="K7" s="576"/>
      <c r="L7" s="95">
        <f>S37</f>
        <v>402</v>
      </c>
      <c r="M7" s="10"/>
      <c r="N7" s="575" t="s">
        <v>104</v>
      </c>
      <c r="O7" s="576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75" t="s">
        <v>18</v>
      </c>
      <c r="D8" s="576"/>
      <c r="E8" s="597" t="str">
        <f>IF('Main Tab'!D8="","",'Main Tab'!D8)</f>
        <v>Canadian</v>
      </c>
      <c r="F8" s="597"/>
      <c r="G8" s="598"/>
      <c r="I8" s="599"/>
      <c r="J8" s="599"/>
      <c r="K8" s="599"/>
      <c r="L8" s="10"/>
      <c r="M8" s="10"/>
      <c r="N8" s="599"/>
      <c r="O8" s="599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603" t="s">
        <v>38</v>
      </c>
      <c r="M10" s="604"/>
      <c r="N10" s="605"/>
      <c r="O10" s="603" t="s">
        <v>62</v>
      </c>
      <c r="P10" s="604"/>
      <c r="Q10" s="604"/>
      <c r="R10" s="604"/>
      <c r="S10" s="605"/>
      <c r="T10" s="151" t="s">
        <v>125</v>
      </c>
      <c r="U10" s="13"/>
      <c r="V10" s="13"/>
      <c r="W10" s="13"/>
      <c r="X10" s="13"/>
      <c r="Y10" s="12"/>
      <c r="Z10" s="12"/>
      <c r="AA10" s="603" t="s">
        <v>47</v>
      </c>
      <c r="AB10" s="604"/>
      <c r="AC10" s="604"/>
      <c r="AD10" s="604"/>
      <c r="AE10" s="604"/>
      <c r="AF10" s="605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14" t="s">
        <v>94</v>
      </c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AZ12" s="615"/>
      <c r="BA12" s="615"/>
      <c r="BB12" s="615"/>
      <c r="BC12" s="615"/>
      <c r="BD12" s="615"/>
      <c r="BE12" s="615"/>
      <c r="BF12" s="616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4" t="s">
        <v>35</v>
      </c>
      <c r="H13" s="33" t="s">
        <v>28</v>
      </c>
      <c r="I13" s="31" t="s">
        <v>28</v>
      </c>
      <c r="J13" s="155" t="s">
        <v>130</v>
      </c>
      <c r="K13" s="16" t="s">
        <v>36</v>
      </c>
      <c r="L13" s="99" t="s">
        <v>28</v>
      </c>
      <c r="M13" s="32" t="s">
        <v>41</v>
      </c>
      <c r="N13" s="33" t="s">
        <v>41</v>
      </c>
      <c r="O13" s="31" t="s">
        <v>41</v>
      </c>
      <c r="P13" s="32" t="s">
        <v>45</v>
      </c>
      <c r="Q13" s="33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3" t="s">
        <v>45</v>
      </c>
      <c r="X13" s="44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8">
        <v>0.29166666666666669</v>
      </c>
      <c r="C14" s="195"/>
      <c r="D14" s="196"/>
      <c r="E14" s="197"/>
      <c r="F14" s="196"/>
      <c r="G14" s="197"/>
      <c r="H14" s="198"/>
      <c r="I14" s="199"/>
      <c r="J14" s="200"/>
      <c r="K14" s="201"/>
      <c r="L14" s="202"/>
      <c r="M14" s="196"/>
      <c r="N14" s="198"/>
      <c r="O14" s="203"/>
      <c r="P14" s="196"/>
      <c r="Q14" s="204"/>
      <c r="R14" s="191">
        <f>P14</f>
        <v>0</v>
      </c>
      <c r="S14" s="22">
        <f>Q14</f>
        <v>0</v>
      </c>
      <c r="T14" s="61"/>
      <c r="U14" s="61"/>
      <c r="V14" s="61"/>
      <c r="W14" s="153">
        <f>'Main Tab'!D10</f>
        <v>177608</v>
      </c>
      <c r="X14" s="101">
        <f>IFERROR(('Main Tab'!$D$10-W14)/'Main Tab'!$D$10,1)</f>
        <v>0</v>
      </c>
      <c r="Y14" s="217"/>
      <c r="Z14" s="220"/>
      <c r="AA14" s="49"/>
      <c r="AB14" s="49"/>
      <c r="AC14" s="50"/>
      <c r="AD14" s="104"/>
      <c r="AE14" s="106"/>
      <c r="AF14" s="108"/>
      <c r="AI14" s="83">
        <f ca="1">$L$5+B14</f>
        <v>43560.291666666664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Rob Nunez (580) 954-5262</v>
      </c>
      <c r="AO14" s="81" t="str">
        <f>IF(Y14="","",Y14)</f>
        <v/>
      </c>
      <c r="AP14" s="81" t="str">
        <f t="shared" ref="AP14:AP37" si="0">IF(P14="","",P14)</f>
        <v/>
      </c>
      <c r="AQ14" s="81" t="str">
        <f t="shared" ref="AQ14:AQ37" si="1">IF(Q14="","",Q14)</f>
        <v/>
      </c>
      <c r="AR14" s="81" t="str">
        <f t="shared" ref="AR14:AR37" si="2">IF(O14="","",O14)</f>
        <v/>
      </c>
      <c r="AS14" s="81" t="str">
        <f>IF(T14="","",T14)</f>
        <v/>
      </c>
      <c r="AT14" s="81" t="str">
        <f>IF(M14="","",M14)</f>
        <v/>
      </c>
      <c r="AU14" s="81" t="str">
        <f t="shared" ref="AU14:AU37" si="3">IF(E14="","",E14/64)</f>
        <v/>
      </c>
      <c r="AV14" s="81" t="str">
        <f t="shared" ref="AV14:AV37" si="4">IF(F14="","",F14)</f>
        <v/>
      </c>
      <c r="AW14" s="81" t="str">
        <f t="shared" ref="AW14:AW37" si="5">IF(G14="","",G14)</f>
        <v/>
      </c>
      <c r="AX14" s="81" t="str">
        <f t="shared" ref="AX14:AX37" si="6">IF(H14="","",H14)</f>
        <v/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 t="str">
        <f t="shared" ref="BB14:BB37" si="9">IF(D14="","",D14)</f>
        <v/>
      </c>
      <c r="BC14" s="81" t="str">
        <f t="shared" ref="BC14:BC37" si="10">IF(H14="","",H14)</f>
        <v/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89">
        <f ca="1">+B14+$L$5+TIME(1,0,0)</f>
        <v>43560.333333333328</v>
      </c>
      <c r="C15" s="205"/>
      <c r="D15" s="50"/>
      <c r="E15" s="51"/>
      <c r="F15" s="50"/>
      <c r="G15" s="51"/>
      <c r="H15" s="52"/>
      <c r="I15" s="53"/>
      <c r="J15" s="160"/>
      <c r="K15" s="65"/>
      <c r="L15" s="49"/>
      <c r="M15" s="50"/>
      <c r="N15" s="52"/>
      <c r="O15" s="54"/>
      <c r="P15" s="50"/>
      <c r="Q15" s="206"/>
      <c r="R15" s="192">
        <f>P15+R14</f>
        <v>0</v>
      </c>
      <c r="S15" s="24">
        <f>Q15+S14</f>
        <v>0</v>
      </c>
      <c r="T15" s="62"/>
      <c r="U15" s="62"/>
      <c r="V15" s="62"/>
      <c r="W15" s="114">
        <f t="shared" ref="W15:W37" si="11">W14-Q15</f>
        <v>177608</v>
      </c>
      <c r="X15" s="102">
        <f>IFERROR(('Main Tab'!$D$10-W15)/'Main Tab'!$D$10,1)</f>
        <v>0</v>
      </c>
      <c r="Y15" s="218"/>
      <c r="Z15" s="221"/>
      <c r="AA15" s="49"/>
      <c r="AB15" s="49"/>
      <c r="AC15" s="50"/>
      <c r="AD15" s="104"/>
      <c r="AE15" s="106"/>
      <c r="AF15" s="108"/>
      <c r="AI15" s="83">
        <f ca="1">B15</f>
        <v>43560.333333333328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Rob Nunez (580) 954-5262</v>
      </c>
      <c r="AO15" s="81" t="str">
        <f t="shared" ref="AO15:AO37" si="12">IF(Y15="","",Y15)</f>
        <v/>
      </c>
      <c r="AP15" s="81" t="str">
        <f t="shared" si="0"/>
        <v/>
      </c>
      <c r="AQ15" s="81" t="str">
        <f t="shared" si="1"/>
        <v/>
      </c>
      <c r="AR15" s="81" t="str">
        <f t="shared" si="2"/>
        <v/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 t="str">
        <f t="shared" si="3"/>
        <v/>
      </c>
      <c r="AV15" s="81" t="str">
        <f t="shared" si="4"/>
        <v/>
      </c>
      <c r="AW15" s="81" t="str">
        <f t="shared" si="5"/>
        <v/>
      </c>
      <c r="AX15" s="81" t="str">
        <f t="shared" si="6"/>
        <v/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 t="str">
        <f t="shared" si="9"/>
        <v/>
      </c>
      <c r="BC15" s="81" t="str">
        <f t="shared" si="10"/>
        <v/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189">
        <f ca="1">+B15+TIME(1,0,0)</f>
        <v>43560.374999999993</v>
      </c>
      <c r="C16" s="205"/>
      <c r="D16" s="50"/>
      <c r="E16" s="51"/>
      <c r="F16" s="50"/>
      <c r="G16" s="51"/>
      <c r="H16" s="52"/>
      <c r="I16" s="53"/>
      <c r="J16" s="160"/>
      <c r="K16" s="65"/>
      <c r="L16" s="49"/>
      <c r="M16" s="50"/>
      <c r="N16" s="52"/>
      <c r="O16" s="54"/>
      <c r="P16" s="50"/>
      <c r="Q16" s="206"/>
      <c r="R16" s="192">
        <f t="shared" ref="R16:S37" si="19">P16+R15</f>
        <v>0</v>
      </c>
      <c r="S16" s="24">
        <f t="shared" si="19"/>
        <v>0</v>
      </c>
      <c r="T16" s="62"/>
      <c r="U16" s="62"/>
      <c r="V16" s="62"/>
      <c r="W16" s="114">
        <f t="shared" si="11"/>
        <v>177608</v>
      </c>
      <c r="X16" s="102">
        <f>IFERROR(('Main Tab'!$D$10-W16)/'Main Tab'!$D$10,1)</f>
        <v>0</v>
      </c>
      <c r="Y16" s="218"/>
      <c r="Z16" s="221"/>
      <c r="AA16" s="49"/>
      <c r="AB16" s="49"/>
      <c r="AC16" s="50"/>
      <c r="AD16" s="104"/>
      <c r="AE16" s="106"/>
      <c r="AF16" s="108"/>
      <c r="AI16" s="83">
        <f ca="1">B16</f>
        <v>43560.374999999993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Rob Nunez (580) 954-5262</v>
      </c>
      <c r="AO16" s="81" t="str">
        <f t="shared" si="12"/>
        <v/>
      </c>
      <c r="AP16" s="81" t="str">
        <f t="shared" si="0"/>
        <v/>
      </c>
      <c r="AQ16" s="81" t="str">
        <f t="shared" si="1"/>
        <v/>
      </c>
      <c r="AR16" s="81" t="str">
        <f t="shared" si="2"/>
        <v/>
      </c>
      <c r="AS16" s="81" t="str">
        <f t="shared" si="13"/>
        <v/>
      </c>
      <c r="AT16" s="81" t="str">
        <f t="shared" si="14"/>
        <v/>
      </c>
      <c r="AU16" s="81" t="str">
        <f t="shared" si="3"/>
        <v/>
      </c>
      <c r="AV16" s="81" t="str">
        <f t="shared" si="4"/>
        <v/>
      </c>
      <c r="AW16" s="81" t="str">
        <f t="shared" si="5"/>
        <v/>
      </c>
      <c r="AX16" s="81" t="str">
        <f t="shared" si="6"/>
        <v/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 t="str">
        <f t="shared" si="9"/>
        <v/>
      </c>
      <c r="BC16" s="81" t="str">
        <f t="shared" si="10"/>
        <v/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189">
        <f t="shared" ref="B17:B37" ca="1" si="20">+B16+TIME(1,0,0)</f>
        <v>43560.416666666657</v>
      </c>
      <c r="C17" s="205"/>
      <c r="D17" s="50"/>
      <c r="E17" s="51"/>
      <c r="F17" s="50"/>
      <c r="G17" s="51"/>
      <c r="H17" s="52"/>
      <c r="I17" s="53"/>
      <c r="J17" s="160"/>
      <c r="K17" s="65"/>
      <c r="L17" s="49"/>
      <c r="M17" s="50"/>
      <c r="N17" s="52"/>
      <c r="O17" s="54"/>
      <c r="P17" s="50"/>
      <c r="Q17" s="206"/>
      <c r="R17" s="192">
        <f t="shared" si="19"/>
        <v>0</v>
      </c>
      <c r="S17" s="24">
        <f t="shared" si="19"/>
        <v>0</v>
      </c>
      <c r="T17" s="62"/>
      <c r="U17" s="62"/>
      <c r="V17" s="62"/>
      <c r="W17" s="114">
        <f t="shared" si="11"/>
        <v>177608</v>
      </c>
      <c r="X17" s="102">
        <f>IFERROR(('Main Tab'!$D$10-W17)/'Main Tab'!$D$10,1)</f>
        <v>0</v>
      </c>
      <c r="Y17" s="218"/>
      <c r="Z17" s="221"/>
      <c r="AA17" s="49"/>
      <c r="AB17" s="49"/>
      <c r="AC17" s="50"/>
      <c r="AD17" s="104"/>
      <c r="AE17" s="106"/>
      <c r="AF17" s="108"/>
      <c r="AI17" s="83">
        <f t="shared" ref="AI17:AI37" ca="1" si="21">B17</f>
        <v>43560.416666666657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Rob Nunez (580) 954-5262</v>
      </c>
      <c r="AO17" s="81" t="str">
        <f t="shared" si="12"/>
        <v/>
      </c>
      <c r="AP17" s="81" t="str">
        <f t="shared" si="0"/>
        <v/>
      </c>
      <c r="AQ17" s="81" t="str">
        <f t="shared" si="1"/>
        <v/>
      </c>
      <c r="AR17" s="81" t="str">
        <f t="shared" si="2"/>
        <v/>
      </c>
      <c r="AS17" s="81" t="str">
        <f t="shared" si="13"/>
        <v/>
      </c>
      <c r="AT17" s="81" t="str">
        <f t="shared" si="14"/>
        <v/>
      </c>
      <c r="AU17" s="81" t="str">
        <f t="shared" si="3"/>
        <v/>
      </c>
      <c r="AV17" s="81" t="str">
        <f t="shared" si="4"/>
        <v/>
      </c>
      <c r="AW17" s="81" t="str">
        <f t="shared" si="5"/>
        <v/>
      </c>
      <c r="AX17" s="81" t="str">
        <f t="shared" si="6"/>
        <v/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 t="str">
        <f t="shared" si="9"/>
        <v/>
      </c>
      <c r="BC17" s="81" t="str">
        <f t="shared" si="10"/>
        <v/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189">
        <f t="shared" ca="1" si="20"/>
        <v>43560.458333333321</v>
      </c>
      <c r="C18" s="205"/>
      <c r="D18" s="50"/>
      <c r="E18" s="51"/>
      <c r="F18" s="50"/>
      <c r="G18" s="51"/>
      <c r="H18" s="52"/>
      <c r="I18" s="53"/>
      <c r="J18" s="160"/>
      <c r="K18" s="65"/>
      <c r="L18" s="49"/>
      <c r="M18" s="50"/>
      <c r="N18" s="52"/>
      <c r="O18" s="54"/>
      <c r="P18" s="50"/>
      <c r="Q18" s="206"/>
      <c r="R18" s="192">
        <f t="shared" si="19"/>
        <v>0</v>
      </c>
      <c r="S18" s="24">
        <f t="shared" si="19"/>
        <v>0</v>
      </c>
      <c r="T18" s="62"/>
      <c r="U18" s="62"/>
      <c r="V18" s="62"/>
      <c r="W18" s="114">
        <f t="shared" si="11"/>
        <v>177608</v>
      </c>
      <c r="X18" s="102">
        <f>IFERROR(('Main Tab'!$D$10-W18)/'Main Tab'!$D$10,1)</f>
        <v>0</v>
      </c>
      <c r="Y18" s="218"/>
      <c r="Z18" s="221"/>
      <c r="AA18" s="49"/>
      <c r="AB18" s="49"/>
      <c r="AC18" s="50"/>
      <c r="AD18" s="104"/>
      <c r="AE18" s="106"/>
      <c r="AF18" s="108"/>
      <c r="AI18" s="83">
        <f t="shared" ca="1" si="21"/>
        <v>43560.458333333321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Rob Nunez (580) 954-5262</v>
      </c>
      <c r="AO18" s="81" t="str">
        <f t="shared" si="12"/>
        <v/>
      </c>
      <c r="AP18" s="81" t="str">
        <f t="shared" si="0"/>
        <v/>
      </c>
      <c r="AQ18" s="81" t="str">
        <f t="shared" si="1"/>
        <v/>
      </c>
      <c r="AR18" s="81" t="str">
        <f t="shared" si="2"/>
        <v/>
      </c>
      <c r="AS18" s="81" t="str">
        <f t="shared" si="13"/>
        <v/>
      </c>
      <c r="AT18" s="81" t="str">
        <f t="shared" si="14"/>
        <v/>
      </c>
      <c r="AU18" s="81" t="str">
        <f t="shared" si="3"/>
        <v/>
      </c>
      <c r="AV18" s="81" t="str">
        <f t="shared" si="4"/>
        <v/>
      </c>
      <c r="AW18" s="81" t="str">
        <f t="shared" si="5"/>
        <v/>
      </c>
      <c r="AX18" s="81" t="str">
        <f t="shared" si="6"/>
        <v/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 t="str">
        <f t="shared" si="9"/>
        <v/>
      </c>
      <c r="BC18" s="81" t="str">
        <f t="shared" si="10"/>
        <v/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189">
        <f t="shared" ca="1" si="20"/>
        <v>43560.499999999985</v>
      </c>
      <c r="C19" s="205"/>
      <c r="D19" s="50"/>
      <c r="E19" s="51"/>
      <c r="F19" s="50"/>
      <c r="G19" s="51"/>
      <c r="H19" s="52"/>
      <c r="I19" s="53"/>
      <c r="J19" s="160"/>
      <c r="K19" s="65"/>
      <c r="L19" s="49"/>
      <c r="M19" s="50"/>
      <c r="N19" s="52"/>
      <c r="O19" s="54"/>
      <c r="P19" s="50"/>
      <c r="Q19" s="206"/>
      <c r="R19" s="192">
        <f t="shared" si="19"/>
        <v>0</v>
      </c>
      <c r="S19" s="24">
        <f t="shared" si="19"/>
        <v>0</v>
      </c>
      <c r="T19" s="62"/>
      <c r="U19" s="62"/>
      <c r="V19" s="62"/>
      <c r="W19" s="114">
        <f t="shared" si="11"/>
        <v>177608</v>
      </c>
      <c r="X19" s="102">
        <f>IFERROR(('Main Tab'!$D$10-W19)/'Main Tab'!$D$10,1)</f>
        <v>0</v>
      </c>
      <c r="Y19" s="218"/>
      <c r="Z19" s="221"/>
      <c r="AA19" s="49"/>
      <c r="AB19" s="49"/>
      <c r="AC19" s="50"/>
      <c r="AD19" s="104"/>
      <c r="AE19" s="106"/>
      <c r="AF19" s="108"/>
      <c r="AI19" s="83">
        <f t="shared" ca="1" si="21"/>
        <v>43560.499999999985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Rob Nunez (580) 954-5262</v>
      </c>
      <c r="AO19" s="81" t="str">
        <f t="shared" si="12"/>
        <v/>
      </c>
      <c r="AP19" s="81" t="str">
        <f t="shared" si="0"/>
        <v/>
      </c>
      <c r="AQ19" s="81" t="str">
        <f t="shared" si="1"/>
        <v/>
      </c>
      <c r="AR19" s="81" t="str">
        <f t="shared" si="2"/>
        <v/>
      </c>
      <c r="AS19" s="81" t="str">
        <f t="shared" si="13"/>
        <v/>
      </c>
      <c r="AT19" s="81" t="str">
        <f t="shared" si="14"/>
        <v/>
      </c>
      <c r="AU19" s="81" t="str">
        <f t="shared" si="3"/>
        <v/>
      </c>
      <c r="AV19" s="81" t="str">
        <f t="shared" si="4"/>
        <v/>
      </c>
      <c r="AW19" s="81" t="str">
        <f t="shared" si="5"/>
        <v/>
      </c>
      <c r="AX19" s="81" t="str">
        <f t="shared" si="6"/>
        <v/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 t="str">
        <f t="shared" si="9"/>
        <v/>
      </c>
      <c r="BC19" s="81" t="str">
        <f t="shared" si="10"/>
        <v/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189">
        <f t="shared" ca="1" si="20"/>
        <v>43560.54166666665</v>
      </c>
      <c r="C20" s="205"/>
      <c r="D20" s="50"/>
      <c r="E20" s="51"/>
      <c r="F20" s="50"/>
      <c r="G20" s="51"/>
      <c r="H20" s="52"/>
      <c r="I20" s="53"/>
      <c r="J20" s="160"/>
      <c r="K20" s="65"/>
      <c r="L20" s="49"/>
      <c r="M20" s="50"/>
      <c r="N20" s="52"/>
      <c r="O20" s="54"/>
      <c r="P20" s="50"/>
      <c r="Q20" s="206"/>
      <c r="R20" s="192">
        <f t="shared" si="19"/>
        <v>0</v>
      </c>
      <c r="S20" s="24">
        <f t="shared" si="19"/>
        <v>0</v>
      </c>
      <c r="T20" s="62"/>
      <c r="U20" s="62"/>
      <c r="V20" s="62"/>
      <c r="W20" s="114">
        <f t="shared" si="11"/>
        <v>177608</v>
      </c>
      <c r="X20" s="102">
        <f>IFERROR(('Main Tab'!$D$10-W20)/'Main Tab'!$D$10,1)</f>
        <v>0</v>
      </c>
      <c r="Y20" s="218"/>
      <c r="Z20" s="221"/>
      <c r="AA20" s="49"/>
      <c r="AB20" s="49"/>
      <c r="AC20" s="50"/>
      <c r="AD20" s="104"/>
      <c r="AE20" s="106"/>
      <c r="AF20" s="108"/>
      <c r="AI20" s="83">
        <f t="shared" ca="1" si="21"/>
        <v>43560.54166666665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Rob Nunez (580) 954-5262</v>
      </c>
      <c r="AO20" s="81" t="str">
        <f t="shared" si="12"/>
        <v/>
      </c>
      <c r="AP20" s="81" t="str">
        <f t="shared" si="0"/>
        <v/>
      </c>
      <c r="AQ20" s="81" t="str">
        <f t="shared" si="1"/>
        <v/>
      </c>
      <c r="AR20" s="81" t="str">
        <f t="shared" si="2"/>
        <v/>
      </c>
      <c r="AS20" s="81" t="str">
        <f t="shared" si="13"/>
        <v/>
      </c>
      <c r="AT20" s="81" t="str">
        <f t="shared" si="14"/>
        <v/>
      </c>
      <c r="AU20" s="81" t="str">
        <f t="shared" si="3"/>
        <v/>
      </c>
      <c r="AV20" s="81" t="str">
        <f t="shared" si="4"/>
        <v/>
      </c>
      <c r="AW20" s="81" t="str">
        <f t="shared" si="5"/>
        <v/>
      </c>
      <c r="AX20" s="81" t="str">
        <f t="shared" si="6"/>
        <v/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 t="str">
        <f t="shared" si="9"/>
        <v/>
      </c>
      <c r="BC20" s="81" t="str">
        <f t="shared" si="10"/>
        <v/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189">
        <f t="shared" ca="1" si="20"/>
        <v>43560.583333333314</v>
      </c>
      <c r="C21" s="205"/>
      <c r="D21" s="50"/>
      <c r="E21" s="51"/>
      <c r="F21" s="50"/>
      <c r="G21" s="51"/>
      <c r="H21" s="52"/>
      <c r="I21" s="53"/>
      <c r="J21" s="160"/>
      <c r="K21" s="65"/>
      <c r="L21" s="49"/>
      <c r="M21" s="50"/>
      <c r="N21" s="52"/>
      <c r="O21" s="54"/>
      <c r="P21" s="50"/>
      <c r="Q21" s="206"/>
      <c r="R21" s="192">
        <f t="shared" si="19"/>
        <v>0</v>
      </c>
      <c r="S21" s="24">
        <f t="shared" si="19"/>
        <v>0</v>
      </c>
      <c r="T21" s="62"/>
      <c r="U21" s="62"/>
      <c r="V21" s="62"/>
      <c r="W21" s="114">
        <f t="shared" si="11"/>
        <v>177608</v>
      </c>
      <c r="X21" s="102">
        <f>IFERROR(('Main Tab'!$D$10-W21)/'Main Tab'!$D$10,1)</f>
        <v>0</v>
      </c>
      <c r="Y21" s="218"/>
      <c r="Z21" s="221"/>
      <c r="AA21" s="49"/>
      <c r="AB21" s="49"/>
      <c r="AC21" s="50"/>
      <c r="AD21" s="104"/>
      <c r="AE21" s="106"/>
      <c r="AF21" s="108"/>
      <c r="AI21" s="83">
        <f t="shared" ca="1" si="21"/>
        <v>43560.583333333314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Rob Nunez (580) 954-5262</v>
      </c>
      <c r="AO21" s="81" t="str">
        <f t="shared" si="12"/>
        <v/>
      </c>
      <c r="AP21" s="81" t="str">
        <f t="shared" si="0"/>
        <v/>
      </c>
      <c r="AQ21" s="81" t="str">
        <f t="shared" si="1"/>
        <v/>
      </c>
      <c r="AR21" s="81" t="str">
        <f t="shared" si="2"/>
        <v/>
      </c>
      <c r="AS21" s="81" t="str">
        <f t="shared" si="13"/>
        <v/>
      </c>
      <c r="AT21" s="81" t="str">
        <f t="shared" si="14"/>
        <v/>
      </c>
      <c r="AU21" s="81" t="str">
        <f t="shared" si="3"/>
        <v/>
      </c>
      <c r="AV21" s="81" t="str">
        <f t="shared" si="4"/>
        <v/>
      </c>
      <c r="AW21" s="81" t="str">
        <f t="shared" si="5"/>
        <v/>
      </c>
      <c r="AX21" s="81" t="str">
        <f t="shared" si="6"/>
        <v/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 t="str">
        <f t="shared" si="9"/>
        <v/>
      </c>
      <c r="BC21" s="81" t="str">
        <f t="shared" si="10"/>
        <v/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189">
        <f t="shared" ca="1" si="20"/>
        <v>43560.624999999978</v>
      </c>
      <c r="C22" s="205"/>
      <c r="D22" s="50"/>
      <c r="E22" s="51"/>
      <c r="F22" s="50"/>
      <c r="G22" s="51"/>
      <c r="H22" s="52"/>
      <c r="I22" s="53"/>
      <c r="J22" s="160"/>
      <c r="K22" s="65"/>
      <c r="L22" s="49"/>
      <c r="M22" s="50"/>
      <c r="N22" s="52"/>
      <c r="O22" s="54"/>
      <c r="P22" s="50"/>
      <c r="Q22" s="206"/>
      <c r="R22" s="192">
        <f t="shared" si="19"/>
        <v>0</v>
      </c>
      <c r="S22" s="24">
        <f t="shared" si="19"/>
        <v>0</v>
      </c>
      <c r="T22" s="62"/>
      <c r="U22" s="62"/>
      <c r="V22" s="62"/>
      <c r="W22" s="114">
        <f t="shared" si="11"/>
        <v>177608</v>
      </c>
      <c r="X22" s="102">
        <f>IFERROR(('Main Tab'!$D$10-W22)/'Main Tab'!$D$10,1)</f>
        <v>0</v>
      </c>
      <c r="Y22" s="218"/>
      <c r="Z22" s="221"/>
      <c r="AA22" s="49"/>
      <c r="AB22" s="49"/>
      <c r="AC22" s="50"/>
      <c r="AD22" s="104"/>
      <c r="AE22" s="106"/>
      <c r="AF22" s="108"/>
      <c r="AI22" s="83">
        <f t="shared" ca="1" si="21"/>
        <v>43560.624999999978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Rob Nunez (580) 954-5262</v>
      </c>
      <c r="AO22" s="81" t="str">
        <f t="shared" si="12"/>
        <v/>
      </c>
      <c r="AP22" s="81" t="str">
        <f t="shared" si="0"/>
        <v/>
      </c>
      <c r="AQ22" s="81" t="str">
        <f t="shared" si="1"/>
        <v/>
      </c>
      <c r="AR22" s="81" t="str">
        <f t="shared" si="2"/>
        <v/>
      </c>
      <c r="AS22" s="81" t="str">
        <f t="shared" si="13"/>
        <v/>
      </c>
      <c r="AT22" s="81" t="str">
        <f t="shared" si="14"/>
        <v/>
      </c>
      <c r="AU22" s="81" t="str">
        <f t="shared" si="3"/>
        <v/>
      </c>
      <c r="AV22" s="81" t="str">
        <f t="shared" si="4"/>
        <v/>
      </c>
      <c r="AW22" s="81" t="str">
        <f t="shared" si="5"/>
        <v/>
      </c>
      <c r="AX22" s="81" t="str">
        <f t="shared" si="6"/>
        <v/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 t="str">
        <f t="shared" si="9"/>
        <v/>
      </c>
      <c r="BC22" s="81" t="str">
        <f t="shared" si="10"/>
        <v/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189">
        <f t="shared" ca="1" si="20"/>
        <v>43560.666666666642</v>
      </c>
      <c r="C23" s="205"/>
      <c r="D23" s="50"/>
      <c r="E23" s="51"/>
      <c r="F23" s="50"/>
      <c r="G23" s="51"/>
      <c r="H23" s="52"/>
      <c r="I23" s="53"/>
      <c r="J23" s="160"/>
      <c r="K23" s="65"/>
      <c r="L23" s="49"/>
      <c r="M23" s="50"/>
      <c r="N23" s="52"/>
      <c r="O23" s="54"/>
      <c r="P23" s="50"/>
      <c r="Q23" s="206"/>
      <c r="R23" s="192">
        <f t="shared" si="19"/>
        <v>0</v>
      </c>
      <c r="S23" s="24">
        <f t="shared" si="19"/>
        <v>0</v>
      </c>
      <c r="T23" s="62"/>
      <c r="U23" s="62"/>
      <c r="V23" s="62"/>
      <c r="W23" s="114">
        <f t="shared" si="11"/>
        <v>177608</v>
      </c>
      <c r="X23" s="102">
        <f>IFERROR(('Main Tab'!$D$10-W23)/'Main Tab'!$D$10,1)</f>
        <v>0</v>
      </c>
      <c r="Y23" s="218"/>
      <c r="Z23" s="221"/>
      <c r="AA23" s="49"/>
      <c r="AB23" s="49"/>
      <c r="AC23" s="50"/>
      <c r="AD23" s="104"/>
      <c r="AE23" s="106"/>
      <c r="AF23" s="108"/>
      <c r="AI23" s="83">
        <f t="shared" ca="1" si="21"/>
        <v>43560.666666666642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Rob Nunez (580) 954-5262</v>
      </c>
      <c r="AO23" s="81" t="str">
        <f t="shared" si="12"/>
        <v/>
      </c>
      <c r="AP23" s="81" t="str">
        <f t="shared" si="0"/>
        <v/>
      </c>
      <c r="AQ23" s="81" t="str">
        <f t="shared" si="1"/>
        <v/>
      </c>
      <c r="AR23" s="81" t="str">
        <f t="shared" si="2"/>
        <v/>
      </c>
      <c r="AS23" s="81" t="str">
        <f t="shared" si="13"/>
        <v/>
      </c>
      <c r="AT23" s="81" t="str">
        <f t="shared" si="14"/>
        <v/>
      </c>
      <c r="AU23" s="81" t="str">
        <f t="shared" si="3"/>
        <v/>
      </c>
      <c r="AV23" s="81" t="str">
        <f t="shared" si="4"/>
        <v/>
      </c>
      <c r="AW23" s="81" t="str">
        <f t="shared" si="5"/>
        <v/>
      </c>
      <c r="AX23" s="81" t="str">
        <f t="shared" si="6"/>
        <v/>
      </c>
      <c r="AY23" s="82" t="str">
        <f t="shared" si="7"/>
        <v/>
      </c>
      <c r="AZ23" s="82" t="str">
        <f t="shared" si="15"/>
        <v/>
      </c>
      <c r="BA23" s="81" t="str">
        <f t="shared" si="8"/>
        <v/>
      </c>
      <c r="BB23" s="81" t="str">
        <f t="shared" si="9"/>
        <v/>
      </c>
      <c r="BC23" s="81" t="str">
        <f t="shared" si="10"/>
        <v/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189">
        <f t="shared" ca="1" si="20"/>
        <v>43560.708333333307</v>
      </c>
      <c r="C24" s="205"/>
      <c r="D24" s="50">
        <v>1422</v>
      </c>
      <c r="E24" s="51">
        <v>10</v>
      </c>
      <c r="F24" s="50">
        <v>1.5</v>
      </c>
      <c r="G24" s="51">
        <v>3</v>
      </c>
      <c r="H24" s="52">
        <v>92</v>
      </c>
      <c r="I24" s="53"/>
      <c r="J24" s="160"/>
      <c r="K24" s="65"/>
      <c r="L24" s="49"/>
      <c r="M24" s="50"/>
      <c r="N24" s="52"/>
      <c r="O24" s="54">
        <v>176</v>
      </c>
      <c r="P24" s="50">
        <v>0</v>
      </c>
      <c r="Q24" s="206">
        <v>0</v>
      </c>
      <c r="R24" s="192">
        <f t="shared" si="19"/>
        <v>0</v>
      </c>
      <c r="S24" s="24">
        <f t="shared" si="19"/>
        <v>0</v>
      </c>
      <c r="T24" s="62"/>
      <c r="U24" s="62"/>
      <c r="V24" s="62"/>
      <c r="W24" s="114">
        <f t="shared" si="11"/>
        <v>177608</v>
      </c>
      <c r="X24" s="102">
        <f>IFERROR(('Main Tab'!$D$10-W24)/'Main Tab'!$D$10,1)</f>
        <v>0</v>
      </c>
      <c r="Y24" s="218"/>
      <c r="Z24" s="221">
        <v>0.2</v>
      </c>
      <c r="AA24" s="49"/>
      <c r="AB24" s="49"/>
      <c r="AC24" s="50"/>
      <c r="AD24" s="104"/>
      <c r="AE24" s="106"/>
      <c r="AF24" s="108"/>
      <c r="AI24" s="83">
        <f t="shared" ca="1" si="21"/>
        <v>43560.708333333307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Rob Nunez (580) 954-5262</v>
      </c>
      <c r="AO24" s="81" t="str">
        <f t="shared" si="12"/>
        <v/>
      </c>
      <c r="AP24" s="81">
        <f t="shared" si="0"/>
        <v>0</v>
      </c>
      <c r="AQ24" s="81">
        <f t="shared" si="1"/>
        <v>0</v>
      </c>
      <c r="AR24" s="81">
        <f t="shared" si="2"/>
        <v>176</v>
      </c>
      <c r="AS24" s="81" t="str">
        <f t="shared" si="13"/>
        <v/>
      </c>
      <c r="AT24" s="81" t="str">
        <f t="shared" si="14"/>
        <v/>
      </c>
      <c r="AU24" s="81">
        <f t="shared" si="3"/>
        <v>0.15625</v>
      </c>
      <c r="AV24" s="81">
        <f t="shared" si="4"/>
        <v>1.5</v>
      </c>
      <c r="AW24" s="81">
        <f t="shared" si="5"/>
        <v>3</v>
      </c>
      <c r="AX24" s="81">
        <f t="shared" si="6"/>
        <v>92</v>
      </c>
      <c r="AY24" s="82" t="str">
        <f t="shared" si="7"/>
        <v/>
      </c>
      <c r="AZ24" s="82" t="str">
        <f t="shared" si="15"/>
        <v/>
      </c>
      <c r="BA24" s="81" t="str">
        <f t="shared" si="8"/>
        <v/>
      </c>
      <c r="BB24" s="81">
        <f t="shared" si="9"/>
        <v>1422</v>
      </c>
      <c r="BC24" s="81">
        <f t="shared" si="10"/>
        <v>92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189">
        <f t="shared" ca="1" si="20"/>
        <v>43560.749999999971</v>
      </c>
      <c r="C25" s="205"/>
      <c r="D25" s="50">
        <v>1172</v>
      </c>
      <c r="E25" s="51">
        <v>18</v>
      </c>
      <c r="F25" s="50">
        <v>1.5</v>
      </c>
      <c r="G25" s="51">
        <v>11</v>
      </c>
      <c r="H25" s="52">
        <v>93</v>
      </c>
      <c r="I25" s="53"/>
      <c r="J25" s="160"/>
      <c r="K25" s="65"/>
      <c r="L25" s="49"/>
      <c r="M25" s="50"/>
      <c r="N25" s="52"/>
      <c r="O25" s="54">
        <v>439</v>
      </c>
      <c r="P25" s="50">
        <v>0</v>
      </c>
      <c r="Q25" s="206">
        <v>0</v>
      </c>
      <c r="R25" s="192">
        <f t="shared" si="19"/>
        <v>0</v>
      </c>
      <c r="S25" s="24">
        <f t="shared" si="19"/>
        <v>0</v>
      </c>
      <c r="T25" s="62"/>
      <c r="U25" s="62"/>
      <c r="V25" s="62"/>
      <c r="W25" s="114">
        <f t="shared" si="11"/>
        <v>177608</v>
      </c>
      <c r="X25" s="102">
        <f>IFERROR(('Main Tab'!$D$10-W25)/'Main Tab'!$D$10,1)</f>
        <v>0</v>
      </c>
      <c r="Y25" s="218"/>
      <c r="Z25" s="221">
        <v>0.2</v>
      </c>
      <c r="AA25" s="49"/>
      <c r="AB25" s="49"/>
      <c r="AC25" s="50"/>
      <c r="AD25" s="104"/>
      <c r="AE25" s="106"/>
      <c r="AF25" s="108"/>
      <c r="AI25" s="83">
        <f t="shared" ca="1" si="21"/>
        <v>43560.749999999971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Rob Nunez (580) 954-5262</v>
      </c>
      <c r="AO25" s="81" t="str">
        <f t="shared" si="12"/>
        <v/>
      </c>
      <c r="AP25" s="81">
        <f t="shared" si="0"/>
        <v>0</v>
      </c>
      <c r="AQ25" s="81">
        <f t="shared" si="1"/>
        <v>0</v>
      </c>
      <c r="AR25" s="81">
        <f t="shared" si="2"/>
        <v>439</v>
      </c>
      <c r="AS25" s="81" t="str">
        <f t="shared" si="13"/>
        <v/>
      </c>
      <c r="AT25" s="81" t="str">
        <f t="shared" si="14"/>
        <v/>
      </c>
      <c r="AU25" s="81">
        <f t="shared" si="3"/>
        <v>0.28125</v>
      </c>
      <c r="AV25" s="81">
        <f t="shared" si="4"/>
        <v>1.5</v>
      </c>
      <c r="AW25" s="81">
        <f t="shared" si="5"/>
        <v>11</v>
      </c>
      <c r="AX25" s="81">
        <f t="shared" si="6"/>
        <v>93</v>
      </c>
      <c r="AY25" s="82" t="str">
        <f t="shared" si="7"/>
        <v/>
      </c>
      <c r="AZ25" s="82" t="str">
        <f t="shared" si="15"/>
        <v/>
      </c>
      <c r="BA25" s="81" t="str">
        <f t="shared" si="8"/>
        <v/>
      </c>
      <c r="BB25" s="81">
        <f t="shared" si="9"/>
        <v>1172</v>
      </c>
      <c r="BC25" s="81">
        <f t="shared" si="10"/>
        <v>93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189">
        <f t="shared" ca="1" si="20"/>
        <v>43560.791666666635</v>
      </c>
      <c r="C26" s="205"/>
      <c r="D26" s="50">
        <v>1092</v>
      </c>
      <c r="E26" s="51">
        <v>22</v>
      </c>
      <c r="F26" s="50">
        <v>1.5</v>
      </c>
      <c r="G26" s="51">
        <v>0</v>
      </c>
      <c r="H26" s="52">
        <v>92</v>
      </c>
      <c r="I26" s="53"/>
      <c r="J26" s="160"/>
      <c r="K26" s="65"/>
      <c r="L26" s="49"/>
      <c r="M26" s="50"/>
      <c r="N26" s="52"/>
      <c r="O26" s="54">
        <v>0</v>
      </c>
      <c r="P26" s="50">
        <v>0</v>
      </c>
      <c r="Q26" s="206">
        <v>15</v>
      </c>
      <c r="R26" s="192">
        <f t="shared" si="19"/>
        <v>0</v>
      </c>
      <c r="S26" s="24">
        <f t="shared" si="19"/>
        <v>15</v>
      </c>
      <c r="T26" s="62"/>
      <c r="U26" s="62"/>
      <c r="V26" s="62"/>
      <c r="W26" s="114">
        <f t="shared" si="11"/>
        <v>177593</v>
      </c>
      <c r="X26" s="102">
        <f>IFERROR(('Main Tab'!$D$10-W26)/'Main Tab'!$D$10,1)</f>
        <v>8.4455655150668895E-5</v>
      </c>
      <c r="Y26" s="218"/>
      <c r="Z26" s="221">
        <v>0.2</v>
      </c>
      <c r="AA26" s="49"/>
      <c r="AB26" s="49"/>
      <c r="AC26" s="50"/>
      <c r="AD26" s="104"/>
      <c r="AE26" s="106"/>
      <c r="AF26" s="108"/>
      <c r="AI26" s="83">
        <f t="shared" ca="1" si="21"/>
        <v>43560.791666666635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David Vaughan (580) 309-7622</v>
      </c>
      <c r="AO26" s="81" t="str">
        <f t="shared" si="12"/>
        <v/>
      </c>
      <c r="AP26" s="81">
        <f t="shared" si="0"/>
        <v>0</v>
      </c>
      <c r="AQ26" s="81">
        <f t="shared" si="1"/>
        <v>15</v>
      </c>
      <c r="AR26" s="81">
        <f t="shared" si="2"/>
        <v>0</v>
      </c>
      <c r="AS26" s="81" t="str">
        <f t="shared" si="13"/>
        <v/>
      </c>
      <c r="AT26" s="81" t="str">
        <f t="shared" si="14"/>
        <v/>
      </c>
      <c r="AU26" s="81">
        <f t="shared" si="3"/>
        <v>0.34375</v>
      </c>
      <c r="AV26" s="81">
        <f t="shared" si="4"/>
        <v>1.5</v>
      </c>
      <c r="AW26" s="81">
        <f t="shared" si="5"/>
        <v>0</v>
      </c>
      <c r="AX26" s="81">
        <f t="shared" si="6"/>
        <v>92</v>
      </c>
      <c r="AY26" s="82" t="str">
        <f t="shared" si="7"/>
        <v/>
      </c>
      <c r="AZ26" s="82" t="str">
        <f t="shared" si="15"/>
        <v/>
      </c>
      <c r="BA26" s="81" t="str">
        <f t="shared" si="8"/>
        <v/>
      </c>
      <c r="BB26" s="81">
        <f t="shared" si="9"/>
        <v>1092</v>
      </c>
      <c r="BC26" s="81">
        <f t="shared" si="10"/>
        <v>92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189">
        <f t="shared" ca="1" si="20"/>
        <v>43560.833333333299</v>
      </c>
      <c r="C27" s="205"/>
      <c r="D27" s="50">
        <v>1421</v>
      </c>
      <c r="E27" s="51">
        <v>22</v>
      </c>
      <c r="F27" s="50">
        <v>1.5</v>
      </c>
      <c r="G27" s="51">
        <v>8</v>
      </c>
      <c r="H27" s="52">
        <v>94</v>
      </c>
      <c r="I27" s="53"/>
      <c r="J27" s="160"/>
      <c r="K27" s="65"/>
      <c r="L27" s="49"/>
      <c r="M27" s="50"/>
      <c r="N27" s="52"/>
      <c r="O27" s="54">
        <v>352</v>
      </c>
      <c r="P27" s="50">
        <v>0</v>
      </c>
      <c r="Q27" s="206">
        <v>54</v>
      </c>
      <c r="R27" s="192">
        <f t="shared" si="19"/>
        <v>0</v>
      </c>
      <c r="S27" s="24">
        <f t="shared" si="19"/>
        <v>69</v>
      </c>
      <c r="T27" s="62"/>
      <c r="U27" s="62"/>
      <c r="V27" s="62"/>
      <c r="W27" s="114">
        <f t="shared" si="11"/>
        <v>177539</v>
      </c>
      <c r="X27" s="102">
        <f>IFERROR(('Main Tab'!$D$10-W27)/'Main Tab'!$D$10,1)</f>
        <v>3.8849601369307689E-4</v>
      </c>
      <c r="Y27" s="218"/>
      <c r="Z27" s="221">
        <v>0.2</v>
      </c>
      <c r="AA27" s="49"/>
      <c r="AB27" s="49"/>
      <c r="AC27" s="50"/>
      <c r="AD27" s="104"/>
      <c r="AE27" s="106"/>
      <c r="AF27" s="108"/>
      <c r="AI27" s="83">
        <f t="shared" ca="1" si="21"/>
        <v>43560.833333333299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David Vaughan (580) 309-7622</v>
      </c>
      <c r="AO27" s="81" t="str">
        <f t="shared" si="12"/>
        <v/>
      </c>
      <c r="AP27" s="81">
        <f t="shared" si="0"/>
        <v>0</v>
      </c>
      <c r="AQ27" s="81">
        <f t="shared" si="1"/>
        <v>54</v>
      </c>
      <c r="AR27" s="81">
        <f t="shared" si="2"/>
        <v>352</v>
      </c>
      <c r="AS27" s="81" t="str">
        <f t="shared" si="13"/>
        <v/>
      </c>
      <c r="AT27" s="81" t="str">
        <f t="shared" si="14"/>
        <v/>
      </c>
      <c r="AU27" s="81">
        <f t="shared" si="3"/>
        <v>0.34375</v>
      </c>
      <c r="AV27" s="81">
        <f t="shared" si="4"/>
        <v>1.5</v>
      </c>
      <c r="AW27" s="81">
        <f t="shared" si="5"/>
        <v>8</v>
      </c>
      <c r="AX27" s="81">
        <f t="shared" si="6"/>
        <v>94</v>
      </c>
      <c r="AY27" s="82" t="str">
        <f t="shared" si="7"/>
        <v/>
      </c>
      <c r="AZ27" s="82" t="str">
        <f t="shared" si="15"/>
        <v/>
      </c>
      <c r="BA27" s="81" t="str">
        <f t="shared" si="8"/>
        <v/>
      </c>
      <c r="BB27" s="81">
        <f t="shared" si="9"/>
        <v>1421</v>
      </c>
      <c r="BC27" s="81">
        <f t="shared" si="10"/>
        <v>94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189">
        <f t="shared" ca="1" si="20"/>
        <v>43560.874999999964</v>
      </c>
      <c r="C28" s="205"/>
      <c r="D28" s="50">
        <v>1548</v>
      </c>
      <c r="E28" s="51">
        <v>22</v>
      </c>
      <c r="F28" s="50">
        <v>1.5</v>
      </c>
      <c r="G28" s="51">
        <v>41</v>
      </c>
      <c r="H28" s="52">
        <v>96</v>
      </c>
      <c r="I28" s="53"/>
      <c r="J28" s="160"/>
      <c r="K28" s="65"/>
      <c r="L28" s="49"/>
      <c r="M28" s="50"/>
      <c r="N28" s="52"/>
      <c r="O28" s="54">
        <v>873</v>
      </c>
      <c r="P28" s="50">
        <v>0</v>
      </c>
      <c r="Q28" s="206">
        <v>55</v>
      </c>
      <c r="R28" s="192">
        <f t="shared" si="19"/>
        <v>0</v>
      </c>
      <c r="S28" s="24">
        <f t="shared" si="19"/>
        <v>124</v>
      </c>
      <c r="T28" s="62"/>
      <c r="U28" s="62"/>
      <c r="V28" s="62"/>
      <c r="W28" s="114">
        <f t="shared" si="11"/>
        <v>177484</v>
      </c>
      <c r="X28" s="102">
        <f>IFERROR(('Main Tab'!$D$10-W28)/'Main Tab'!$D$10,1)</f>
        <v>6.9816674924552951E-4</v>
      </c>
      <c r="Y28" s="218"/>
      <c r="Z28" s="221">
        <v>0.2</v>
      </c>
      <c r="AA28" s="49"/>
      <c r="AB28" s="49"/>
      <c r="AC28" s="50"/>
      <c r="AD28" s="104"/>
      <c r="AE28" s="106"/>
      <c r="AF28" s="108"/>
      <c r="AI28" s="83">
        <f t="shared" ca="1" si="21"/>
        <v>43560.874999999964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David Vaughan (580) 309-7622</v>
      </c>
      <c r="AO28" s="81" t="str">
        <f t="shared" si="12"/>
        <v/>
      </c>
      <c r="AP28" s="81">
        <f t="shared" si="0"/>
        <v>0</v>
      </c>
      <c r="AQ28" s="81">
        <f t="shared" si="1"/>
        <v>55</v>
      </c>
      <c r="AR28" s="81">
        <f t="shared" si="2"/>
        <v>873</v>
      </c>
      <c r="AS28" s="81" t="str">
        <f t="shared" si="13"/>
        <v/>
      </c>
      <c r="AT28" s="81" t="str">
        <f t="shared" si="14"/>
        <v/>
      </c>
      <c r="AU28" s="81">
        <f t="shared" si="3"/>
        <v>0.34375</v>
      </c>
      <c r="AV28" s="81">
        <f t="shared" si="4"/>
        <v>1.5</v>
      </c>
      <c r="AW28" s="81">
        <f t="shared" si="5"/>
        <v>41</v>
      </c>
      <c r="AX28" s="81">
        <f t="shared" si="6"/>
        <v>96</v>
      </c>
      <c r="AY28" s="82" t="str">
        <f t="shared" si="7"/>
        <v/>
      </c>
      <c r="AZ28" s="82" t="str">
        <f t="shared" si="15"/>
        <v/>
      </c>
      <c r="BA28" s="81" t="str">
        <f t="shared" si="8"/>
        <v/>
      </c>
      <c r="BB28" s="81">
        <f t="shared" si="9"/>
        <v>1548</v>
      </c>
      <c r="BC28" s="81">
        <f t="shared" si="10"/>
        <v>96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189">
        <f t="shared" ca="1" si="20"/>
        <v>43560.916666666628</v>
      </c>
      <c r="C29" s="205"/>
      <c r="D29" s="50">
        <v>1589</v>
      </c>
      <c r="E29" s="51">
        <v>22</v>
      </c>
      <c r="F29" s="50">
        <v>1.5</v>
      </c>
      <c r="G29" s="51">
        <v>47</v>
      </c>
      <c r="H29" s="52">
        <v>97</v>
      </c>
      <c r="I29" s="53"/>
      <c r="J29" s="160"/>
      <c r="K29" s="65"/>
      <c r="L29" s="49"/>
      <c r="M29" s="50"/>
      <c r="N29" s="52"/>
      <c r="O29" s="54">
        <v>877</v>
      </c>
      <c r="P29" s="50">
        <v>0</v>
      </c>
      <c r="Q29" s="206">
        <v>32</v>
      </c>
      <c r="R29" s="192">
        <f t="shared" si="19"/>
        <v>0</v>
      </c>
      <c r="S29" s="24">
        <f t="shared" si="19"/>
        <v>156</v>
      </c>
      <c r="T29" s="62"/>
      <c r="U29" s="62"/>
      <c r="V29" s="62"/>
      <c r="W29" s="114">
        <f t="shared" si="11"/>
        <v>177452</v>
      </c>
      <c r="X29" s="102">
        <f>IFERROR(('Main Tab'!$D$10-W29)/'Main Tab'!$D$10,1)</f>
        <v>8.7833881356695642E-4</v>
      </c>
      <c r="Y29" s="218"/>
      <c r="Z29" s="221">
        <v>0.2</v>
      </c>
      <c r="AA29" s="49"/>
      <c r="AB29" s="49"/>
      <c r="AC29" s="50"/>
      <c r="AD29" s="104"/>
      <c r="AE29" s="106"/>
      <c r="AF29" s="108"/>
      <c r="AI29" s="83">
        <f t="shared" ca="1" si="21"/>
        <v>43560.916666666628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David Vaughan (580) 309-7622</v>
      </c>
      <c r="AO29" s="81" t="str">
        <f t="shared" si="12"/>
        <v/>
      </c>
      <c r="AP29" s="81">
        <f t="shared" si="0"/>
        <v>0</v>
      </c>
      <c r="AQ29" s="81">
        <f t="shared" si="1"/>
        <v>32</v>
      </c>
      <c r="AR29" s="81">
        <f t="shared" si="2"/>
        <v>877</v>
      </c>
      <c r="AS29" s="81" t="str">
        <f t="shared" si="13"/>
        <v/>
      </c>
      <c r="AT29" s="81" t="str">
        <f t="shared" si="14"/>
        <v/>
      </c>
      <c r="AU29" s="81">
        <f t="shared" si="3"/>
        <v>0.34375</v>
      </c>
      <c r="AV29" s="81">
        <f t="shared" si="4"/>
        <v>1.5</v>
      </c>
      <c r="AW29" s="81">
        <f t="shared" si="5"/>
        <v>47</v>
      </c>
      <c r="AX29" s="81">
        <f t="shared" si="6"/>
        <v>97</v>
      </c>
      <c r="AY29" s="82" t="str">
        <f t="shared" si="7"/>
        <v/>
      </c>
      <c r="AZ29" s="82" t="str">
        <f t="shared" si="15"/>
        <v/>
      </c>
      <c r="BA29" s="81" t="str">
        <f t="shared" si="8"/>
        <v/>
      </c>
      <c r="BB29" s="81">
        <f t="shared" si="9"/>
        <v>1589</v>
      </c>
      <c r="BC29" s="81">
        <f t="shared" si="10"/>
        <v>97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189">
        <f t="shared" ca="1" si="20"/>
        <v>43560.958333333292</v>
      </c>
      <c r="C30" s="205"/>
      <c r="D30" s="50">
        <v>1650</v>
      </c>
      <c r="E30" s="51">
        <v>24</v>
      </c>
      <c r="F30" s="50">
        <v>1.5</v>
      </c>
      <c r="G30" s="51">
        <v>34</v>
      </c>
      <c r="H30" s="52">
        <v>97</v>
      </c>
      <c r="I30" s="53"/>
      <c r="J30" s="160"/>
      <c r="K30" s="65"/>
      <c r="L30" s="49"/>
      <c r="M30" s="50"/>
      <c r="N30" s="52"/>
      <c r="O30" s="54">
        <v>753</v>
      </c>
      <c r="P30" s="50">
        <v>0</v>
      </c>
      <c r="Q30" s="206">
        <v>32</v>
      </c>
      <c r="R30" s="192">
        <f t="shared" si="19"/>
        <v>0</v>
      </c>
      <c r="S30" s="24">
        <f t="shared" si="19"/>
        <v>188</v>
      </c>
      <c r="T30" s="62"/>
      <c r="U30" s="62"/>
      <c r="V30" s="62"/>
      <c r="W30" s="114">
        <f t="shared" si="11"/>
        <v>177420</v>
      </c>
      <c r="X30" s="102">
        <f>IFERROR(('Main Tab'!$D$10-W30)/'Main Tab'!$D$10,1)</f>
        <v>1.0585108778883834E-3</v>
      </c>
      <c r="Y30" s="218"/>
      <c r="Z30" s="221">
        <v>0.2</v>
      </c>
      <c r="AA30" s="49"/>
      <c r="AB30" s="49"/>
      <c r="AC30" s="50"/>
      <c r="AD30" s="104"/>
      <c r="AE30" s="106"/>
      <c r="AF30" s="108"/>
      <c r="AI30" s="83">
        <f t="shared" ca="1" si="21"/>
        <v>43560.958333333292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David Vaughan (580) 309-7622</v>
      </c>
      <c r="AO30" s="81" t="str">
        <f t="shared" si="12"/>
        <v/>
      </c>
      <c r="AP30" s="81">
        <f t="shared" si="0"/>
        <v>0</v>
      </c>
      <c r="AQ30" s="81">
        <f t="shared" si="1"/>
        <v>32</v>
      </c>
      <c r="AR30" s="81">
        <f t="shared" si="2"/>
        <v>753</v>
      </c>
      <c r="AS30" s="81" t="str">
        <f t="shared" si="13"/>
        <v/>
      </c>
      <c r="AT30" s="81" t="str">
        <f t="shared" si="14"/>
        <v/>
      </c>
      <c r="AU30" s="81">
        <f t="shared" si="3"/>
        <v>0.375</v>
      </c>
      <c r="AV30" s="81">
        <f t="shared" si="4"/>
        <v>1.5</v>
      </c>
      <c r="AW30" s="81">
        <f t="shared" si="5"/>
        <v>34</v>
      </c>
      <c r="AX30" s="81">
        <f t="shared" si="6"/>
        <v>97</v>
      </c>
      <c r="AY30" s="82" t="str">
        <f t="shared" si="7"/>
        <v/>
      </c>
      <c r="AZ30" s="82" t="str">
        <f t="shared" si="15"/>
        <v/>
      </c>
      <c r="BA30" s="81" t="str">
        <f t="shared" si="8"/>
        <v/>
      </c>
      <c r="BB30" s="81">
        <f t="shared" si="9"/>
        <v>1650</v>
      </c>
      <c r="BC30" s="81">
        <f t="shared" si="10"/>
        <v>97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189">
        <f t="shared" ca="1" si="20"/>
        <v>43560.999999999956</v>
      </c>
      <c r="C31" s="205"/>
      <c r="D31" s="50">
        <v>1700</v>
      </c>
      <c r="E31" s="51">
        <v>24</v>
      </c>
      <c r="F31" s="50">
        <v>1.5</v>
      </c>
      <c r="G31" s="51">
        <v>72</v>
      </c>
      <c r="H31" s="52">
        <v>99</v>
      </c>
      <c r="I31" s="53"/>
      <c r="J31" s="160"/>
      <c r="K31" s="65"/>
      <c r="L31" s="49"/>
      <c r="M31" s="50"/>
      <c r="N31" s="52"/>
      <c r="O31" s="54">
        <v>1088</v>
      </c>
      <c r="P31" s="50">
        <v>35</v>
      </c>
      <c r="Q31" s="206">
        <v>35</v>
      </c>
      <c r="R31" s="192">
        <f t="shared" si="19"/>
        <v>35</v>
      </c>
      <c r="S31" s="24">
        <f t="shared" si="19"/>
        <v>223</v>
      </c>
      <c r="T31" s="62"/>
      <c r="U31" s="62"/>
      <c r="V31" s="62"/>
      <c r="W31" s="114">
        <f t="shared" si="11"/>
        <v>177385</v>
      </c>
      <c r="X31" s="102">
        <f>IFERROR(('Main Tab'!$D$10-W31)/'Main Tab'!$D$10,1)</f>
        <v>1.2555740732399442E-3</v>
      </c>
      <c r="Y31" s="218"/>
      <c r="Z31" s="221">
        <v>0.2</v>
      </c>
      <c r="AA31" s="49"/>
      <c r="AB31" s="49"/>
      <c r="AC31" s="50"/>
      <c r="AD31" s="104"/>
      <c r="AE31" s="106"/>
      <c r="AF31" s="108"/>
      <c r="AI31" s="83">
        <f t="shared" ca="1" si="21"/>
        <v>43560.999999999956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David Vaughan (580) 309-7622</v>
      </c>
      <c r="AO31" s="81" t="str">
        <f t="shared" si="12"/>
        <v/>
      </c>
      <c r="AP31" s="81">
        <f t="shared" si="0"/>
        <v>35</v>
      </c>
      <c r="AQ31" s="81">
        <f t="shared" si="1"/>
        <v>35</v>
      </c>
      <c r="AR31" s="81">
        <f t="shared" si="2"/>
        <v>1088</v>
      </c>
      <c r="AS31" s="81" t="str">
        <f t="shared" si="13"/>
        <v/>
      </c>
      <c r="AT31" s="81" t="str">
        <f t="shared" si="14"/>
        <v/>
      </c>
      <c r="AU31" s="81">
        <f t="shared" si="3"/>
        <v>0.375</v>
      </c>
      <c r="AV31" s="81">
        <f t="shared" si="4"/>
        <v>1.5</v>
      </c>
      <c r="AW31" s="81">
        <f t="shared" si="5"/>
        <v>72</v>
      </c>
      <c r="AX31" s="81">
        <f t="shared" si="6"/>
        <v>99</v>
      </c>
      <c r="AY31" s="82" t="str">
        <f t="shared" si="7"/>
        <v/>
      </c>
      <c r="AZ31" s="82" t="str">
        <f t="shared" si="15"/>
        <v/>
      </c>
      <c r="BA31" s="81" t="str">
        <f t="shared" si="8"/>
        <v/>
      </c>
      <c r="BB31" s="81">
        <f t="shared" si="9"/>
        <v>1700</v>
      </c>
      <c r="BC31" s="81">
        <f t="shared" si="10"/>
        <v>99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189">
        <f t="shared" ca="1" si="20"/>
        <v>43561.041666666621</v>
      </c>
      <c r="C32" s="205"/>
      <c r="D32" s="50">
        <v>1692</v>
      </c>
      <c r="E32" s="51">
        <v>24</v>
      </c>
      <c r="F32" s="50">
        <v>1.5</v>
      </c>
      <c r="G32" s="51">
        <v>84</v>
      </c>
      <c r="H32" s="52">
        <v>101</v>
      </c>
      <c r="I32" s="53"/>
      <c r="J32" s="160"/>
      <c r="K32" s="65"/>
      <c r="L32" s="49"/>
      <c r="M32" s="50"/>
      <c r="N32" s="52"/>
      <c r="O32" s="54">
        <v>1223</v>
      </c>
      <c r="P32" s="50">
        <v>33</v>
      </c>
      <c r="Q32" s="206">
        <v>28</v>
      </c>
      <c r="R32" s="192">
        <f t="shared" si="19"/>
        <v>68</v>
      </c>
      <c r="S32" s="24">
        <f t="shared" si="19"/>
        <v>251</v>
      </c>
      <c r="T32" s="62"/>
      <c r="U32" s="62"/>
      <c r="V32" s="62"/>
      <c r="W32" s="114">
        <f t="shared" si="11"/>
        <v>177357</v>
      </c>
      <c r="X32" s="102">
        <f>IFERROR(('Main Tab'!$D$10-W32)/'Main Tab'!$D$10,1)</f>
        <v>1.4132246295211928E-3</v>
      </c>
      <c r="Y32" s="218"/>
      <c r="Z32" s="221">
        <v>0.2</v>
      </c>
      <c r="AA32" s="49"/>
      <c r="AB32" s="49"/>
      <c r="AC32" s="50"/>
      <c r="AD32" s="104"/>
      <c r="AE32" s="106"/>
      <c r="AF32" s="108"/>
      <c r="AI32" s="83">
        <f t="shared" ca="1" si="21"/>
        <v>43561.041666666621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David Vaughan (580) 309-7622</v>
      </c>
      <c r="AO32" s="81" t="str">
        <f t="shared" si="12"/>
        <v/>
      </c>
      <c r="AP32" s="81">
        <f t="shared" si="0"/>
        <v>33</v>
      </c>
      <c r="AQ32" s="81">
        <f t="shared" si="1"/>
        <v>28</v>
      </c>
      <c r="AR32" s="81">
        <f t="shared" si="2"/>
        <v>1223</v>
      </c>
      <c r="AS32" s="81" t="str">
        <f t="shared" si="13"/>
        <v/>
      </c>
      <c r="AT32" s="81" t="str">
        <f t="shared" si="14"/>
        <v/>
      </c>
      <c r="AU32" s="81">
        <f t="shared" si="3"/>
        <v>0.375</v>
      </c>
      <c r="AV32" s="81">
        <f t="shared" si="4"/>
        <v>1.5</v>
      </c>
      <c r="AW32" s="81">
        <f t="shared" si="5"/>
        <v>84</v>
      </c>
      <c r="AX32" s="81">
        <f t="shared" si="6"/>
        <v>101</v>
      </c>
      <c r="AY32" s="82" t="str">
        <f t="shared" si="7"/>
        <v/>
      </c>
      <c r="AZ32" s="82" t="str">
        <f t="shared" si="15"/>
        <v/>
      </c>
      <c r="BA32" s="81" t="str">
        <f t="shared" si="8"/>
        <v/>
      </c>
      <c r="BB32" s="81">
        <f t="shared" si="9"/>
        <v>1692</v>
      </c>
      <c r="BC32" s="81">
        <f t="shared" si="10"/>
        <v>101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189">
        <f t="shared" ca="1" si="20"/>
        <v>43561.083333333285</v>
      </c>
      <c r="C33" s="205"/>
      <c r="D33" s="50">
        <v>1681</v>
      </c>
      <c r="E33" s="51">
        <v>24</v>
      </c>
      <c r="F33" s="50">
        <v>1.5</v>
      </c>
      <c r="G33" s="51">
        <v>87</v>
      </c>
      <c r="H33" s="52">
        <v>101</v>
      </c>
      <c r="I33" s="53"/>
      <c r="J33" s="160"/>
      <c r="K33" s="65"/>
      <c r="L33" s="49"/>
      <c r="M33" s="50"/>
      <c r="N33" s="52"/>
      <c r="O33" s="54">
        <v>1234</v>
      </c>
      <c r="P33" s="50">
        <v>36</v>
      </c>
      <c r="Q33" s="206">
        <v>27</v>
      </c>
      <c r="R33" s="192">
        <f t="shared" si="19"/>
        <v>104</v>
      </c>
      <c r="S33" s="24">
        <f t="shared" si="19"/>
        <v>278</v>
      </c>
      <c r="T33" s="62"/>
      <c r="U33" s="62"/>
      <c r="V33" s="62"/>
      <c r="W33" s="114">
        <f t="shared" si="11"/>
        <v>177330</v>
      </c>
      <c r="X33" s="102">
        <f>IFERROR(('Main Tab'!$D$10-W33)/'Main Tab'!$D$10,1)</f>
        <v>1.5652448087923967E-3</v>
      </c>
      <c r="Y33" s="218"/>
      <c r="Z33" s="221">
        <v>0.2</v>
      </c>
      <c r="AA33" s="49"/>
      <c r="AB33" s="49"/>
      <c r="AC33" s="50"/>
      <c r="AD33" s="104"/>
      <c r="AE33" s="106"/>
      <c r="AF33" s="108"/>
      <c r="AI33" s="83">
        <f t="shared" ca="1" si="21"/>
        <v>43561.083333333285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David Vaughan (580) 309-7622</v>
      </c>
      <c r="AO33" s="81" t="str">
        <f t="shared" si="12"/>
        <v/>
      </c>
      <c r="AP33" s="81">
        <f t="shared" si="0"/>
        <v>36</v>
      </c>
      <c r="AQ33" s="81">
        <f t="shared" si="1"/>
        <v>27</v>
      </c>
      <c r="AR33" s="81">
        <f t="shared" si="2"/>
        <v>1234</v>
      </c>
      <c r="AS33" s="81" t="str">
        <f t="shared" si="13"/>
        <v/>
      </c>
      <c r="AT33" s="81" t="str">
        <f t="shared" si="14"/>
        <v/>
      </c>
      <c r="AU33" s="81">
        <f t="shared" si="3"/>
        <v>0.375</v>
      </c>
      <c r="AV33" s="81">
        <f t="shared" si="4"/>
        <v>1.5</v>
      </c>
      <c r="AW33" s="81">
        <f t="shared" si="5"/>
        <v>87</v>
      </c>
      <c r="AX33" s="81">
        <f t="shared" si="6"/>
        <v>101</v>
      </c>
      <c r="AY33" s="82" t="str">
        <f t="shared" si="7"/>
        <v/>
      </c>
      <c r="AZ33" s="82" t="str">
        <f t="shared" si="15"/>
        <v/>
      </c>
      <c r="BA33" s="81" t="str">
        <f t="shared" si="8"/>
        <v/>
      </c>
      <c r="BB33" s="81">
        <f t="shared" si="9"/>
        <v>1681</v>
      </c>
      <c r="BC33" s="81">
        <f t="shared" si="10"/>
        <v>101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189">
        <f t="shared" ca="1" si="20"/>
        <v>43561.124999999949</v>
      </c>
      <c r="C34" s="205"/>
      <c r="D34" s="50">
        <v>1664</v>
      </c>
      <c r="E34" s="51">
        <v>24</v>
      </c>
      <c r="F34" s="50">
        <v>1.5</v>
      </c>
      <c r="G34" s="51">
        <v>86</v>
      </c>
      <c r="H34" s="52">
        <v>101</v>
      </c>
      <c r="I34" s="53"/>
      <c r="J34" s="160"/>
      <c r="K34" s="65"/>
      <c r="L34" s="49"/>
      <c r="M34" s="50"/>
      <c r="N34" s="52"/>
      <c r="O34" s="54">
        <v>1185</v>
      </c>
      <c r="P34" s="50">
        <v>35</v>
      </c>
      <c r="Q34" s="206">
        <v>26</v>
      </c>
      <c r="R34" s="192">
        <f t="shared" si="19"/>
        <v>139</v>
      </c>
      <c r="S34" s="24">
        <f t="shared" si="19"/>
        <v>304</v>
      </c>
      <c r="T34" s="62"/>
      <c r="U34" s="62"/>
      <c r="V34" s="62"/>
      <c r="W34" s="114">
        <f t="shared" si="11"/>
        <v>177304</v>
      </c>
      <c r="X34" s="102">
        <f>IFERROR(('Main Tab'!$D$10-W34)/'Main Tab'!$D$10,1)</f>
        <v>1.7116346110535561E-3</v>
      </c>
      <c r="Y34" s="218" t="s">
        <v>150</v>
      </c>
      <c r="Z34" s="221">
        <v>0.2</v>
      </c>
      <c r="AA34" s="49"/>
      <c r="AB34" s="49"/>
      <c r="AC34" s="50"/>
      <c r="AD34" s="104"/>
      <c r="AE34" s="106"/>
      <c r="AF34" s="108"/>
      <c r="AI34" s="83">
        <f t="shared" ca="1" si="21"/>
        <v>43561.124999999949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David Vaughan (580) 309-7622</v>
      </c>
      <c r="AO34" s="81" t="str">
        <f t="shared" si="12"/>
        <v>Accum-465</v>
      </c>
      <c r="AP34" s="81">
        <f t="shared" si="0"/>
        <v>35</v>
      </c>
      <c r="AQ34" s="81">
        <f t="shared" si="1"/>
        <v>26</v>
      </c>
      <c r="AR34" s="81">
        <f t="shared" si="2"/>
        <v>1185</v>
      </c>
      <c r="AS34" s="81" t="str">
        <f t="shared" si="13"/>
        <v/>
      </c>
      <c r="AT34" s="81" t="str">
        <f t="shared" si="14"/>
        <v/>
      </c>
      <c r="AU34" s="81">
        <f t="shared" si="3"/>
        <v>0.375</v>
      </c>
      <c r="AV34" s="81">
        <f t="shared" si="4"/>
        <v>1.5</v>
      </c>
      <c r="AW34" s="81">
        <f t="shared" si="5"/>
        <v>86</v>
      </c>
      <c r="AX34" s="81">
        <f t="shared" si="6"/>
        <v>101</v>
      </c>
      <c r="AY34" s="82" t="str">
        <f t="shared" si="7"/>
        <v/>
      </c>
      <c r="AZ34" s="82" t="str">
        <f t="shared" si="15"/>
        <v/>
      </c>
      <c r="BA34" s="81" t="str">
        <f t="shared" si="8"/>
        <v/>
      </c>
      <c r="BB34" s="81">
        <f t="shared" si="9"/>
        <v>1664</v>
      </c>
      <c r="BC34" s="81">
        <f t="shared" si="10"/>
        <v>101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189">
        <f t="shared" ca="1" si="20"/>
        <v>43561.166666666613</v>
      </c>
      <c r="C35" s="205"/>
      <c r="D35" s="50">
        <v>1649</v>
      </c>
      <c r="E35" s="51">
        <v>24</v>
      </c>
      <c r="F35" s="50">
        <v>1.5</v>
      </c>
      <c r="G35" s="51">
        <v>85</v>
      </c>
      <c r="H35" s="52">
        <v>99</v>
      </c>
      <c r="I35" s="53"/>
      <c r="J35" s="160"/>
      <c r="K35" s="65"/>
      <c r="L35" s="49"/>
      <c r="M35" s="50"/>
      <c r="N35" s="52"/>
      <c r="O35" s="54">
        <v>1159</v>
      </c>
      <c r="P35" s="50">
        <v>37</v>
      </c>
      <c r="Q35" s="206">
        <v>30</v>
      </c>
      <c r="R35" s="192">
        <f t="shared" si="19"/>
        <v>176</v>
      </c>
      <c r="S35" s="24">
        <f t="shared" si="19"/>
        <v>334</v>
      </c>
      <c r="T35" s="62"/>
      <c r="U35" s="62"/>
      <c r="V35" s="62"/>
      <c r="W35" s="114">
        <f t="shared" si="11"/>
        <v>177274</v>
      </c>
      <c r="X35" s="102">
        <f>IFERROR(('Main Tab'!$D$10-W35)/'Main Tab'!$D$10,1)</f>
        <v>1.880545921354894E-3</v>
      </c>
      <c r="Y35" s="218" t="s">
        <v>151</v>
      </c>
      <c r="Z35" s="221">
        <v>0.2</v>
      </c>
      <c r="AA35" s="49"/>
      <c r="AB35" s="49"/>
      <c r="AC35" s="50"/>
      <c r="AD35" s="104"/>
      <c r="AE35" s="106"/>
      <c r="AF35" s="108"/>
      <c r="AI35" s="83">
        <f t="shared" ca="1" si="21"/>
        <v>43561.166666666613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David Vaughan (580) 309-7622</v>
      </c>
      <c r="AO35" s="81" t="str">
        <f t="shared" si="12"/>
        <v>Water Pumped- 3.8 bbls</v>
      </c>
      <c r="AP35" s="81">
        <f t="shared" si="0"/>
        <v>37</v>
      </c>
      <c r="AQ35" s="81">
        <f t="shared" si="1"/>
        <v>30</v>
      </c>
      <c r="AR35" s="81">
        <f t="shared" si="2"/>
        <v>1159</v>
      </c>
      <c r="AS35" s="81" t="str">
        <f t="shared" si="13"/>
        <v/>
      </c>
      <c r="AT35" s="81" t="str">
        <f t="shared" si="14"/>
        <v/>
      </c>
      <c r="AU35" s="81">
        <f t="shared" si="3"/>
        <v>0.375</v>
      </c>
      <c r="AV35" s="81">
        <f t="shared" si="4"/>
        <v>1.5</v>
      </c>
      <c r="AW35" s="81">
        <f t="shared" si="5"/>
        <v>85</v>
      </c>
      <c r="AX35" s="81">
        <f t="shared" si="6"/>
        <v>99</v>
      </c>
      <c r="AY35" s="82" t="str">
        <f t="shared" si="7"/>
        <v/>
      </c>
      <c r="AZ35" s="82" t="str">
        <f t="shared" si="15"/>
        <v/>
      </c>
      <c r="BA35" s="81" t="str">
        <f t="shared" si="8"/>
        <v/>
      </c>
      <c r="BB35" s="81">
        <f t="shared" si="9"/>
        <v>1649</v>
      </c>
      <c r="BC35" s="81">
        <f t="shared" si="10"/>
        <v>99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189">
        <f t="shared" ca="1" si="20"/>
        <v>43561.208333333278</v>
      </c>
      <c r="C36" s="205"/>
      <c r="D36" s="50">
        <v>1638</v>
      </c>
      <c r="E36" s="50">
        <v>24</v>
      </c>
      <c r="F36" s="50">
        <v>1.5</v>
      </c>
      <c r="G36" s="51">
        <v>76</v>
      </c>
      <c r="H36" s="52">
        <v>104</v>
      </c>
      <c r="I36" s="53"/>
      <c r="J36" s="160"/>
      <c r="K36" s="65"/>
      <c r="L36" s="49"/>
      <c r="M36" s="50"/>
      <c r="N36" s="52"/>
      <c r="O36" s="54">
        <v>1121</v>
      </c>
      <c r="P36" s="50">
        <v>38</v>
      </c>
      <c r="Q36" s="206">
        <v>35</v>
      </c>
      <c r="R36" s="192">
        <f t="shared" si="19"/>
        <v>214</v>
      </c>
      <c r="S36" s="24">
        <f t="shared" si="19"/>
        <v>369</v>
      </c>
      <c r="T36" s="62"/>
      <c r="U36" s="62"/>
      <c r="V36" s="62"/>
      <c r="W36" s="114">
        <f t="shared" si="11"/>
        <v>177239</v>
      </c>
      <c r="X36" s="102">
        <f>IFERROR(('Main Tab'!$D$10-W36)/'Main Tab'!$D$10,1)</f>
        <v>2.0776091167064546E-3</v>
      </c>
      <c r="Y36" s="218" t="s">
        <v>152</v>
      </c>
      <c r="Z36" s="221">
        <v>0.2</v>
      </c>
      <c r="AA36" s="49"/>
      <c r="AB36" s="49"/>
      <c r="AC36" s="50"/>
      <c r="AD36" s="104"/>
      <c r="AE36" s="106"/>
      <c r="AF36" s="108"/>
      <c r="AI36" s="83">
        <f t="shared" ca="1" si="21"/>
        <v>43561.208333333278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David Vaughan (580) 309-7622</v>
      </c>
      <c r="AO36" s="81" t="str">
        <f t="shared" si="12"/>
        <v>OT1- 1-8</v>
      </c>
      <c r="AP36" s="81">
        <f t="shared" si="0"/>
        <v>38</v>
      </c>
      <c r="AQ36" s="81">
        <f t="shared" si="1"/>
        <v>35</v>
      </c>
      <c r="AR36" s="81">
        <f t="shared" si="2"/>
        <v>1121</v>
      </c>
      <c r="AS36" s="81" t="str">
        <f t="shared" si="13"/>
        <v/>
      </c>
      <c r="AT36" s="81" t="str">
        <f t="shared" si="14"/>
        <v/>
      </c>
      <c r="AU36" s="81">
        <f t="shared" si="3"/>
        <v>0.375</v>
      </c>
      <c r="AV36" s="81">
        <f t="shared" si="4"/>
        <v>1.5</v>
      </c>
      <c r="AW36" s="81">
        <f t="shared" si="5"/>
        <v>76</v>
      </c>
      <c r="AX36" s="81">
        <f t="shared" si="6"/>
        <v>104</v>
      </c>
      <c r="AY36" s="82" t="str">
        <f t="shared" si="7"/>
        <v/>
      </c>
      <c r="AZ36" s="82" t="str">
        <f t="shared" si="15"/>
        <v/>
      </c>
      <c r="BA36" s="81" t="str">
        <f t="shared" si="8"/>
        <v/>
      </c>
      <c r="BB36" s="81">
        <f t="shared" si="9"/>
        <v>1638</v>
      </c>
      <c r="BC36" s="81">
        <f t="shared" si="10"/>
        <v>104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190">
        <f t="shared" ca="1" si="20"/>
        <v>43561.249999999942</v>
      </c>
      <c r="C37" s="207"/>
      <c r="D37" s="208">
        <v>1629</v>
      </c>
      <c r="E37" s="209">
        <v>24</v>
      </c>
      <c r="F37" s="208">
        <v>1.5</v>
      </c>
      <c r="G37" s="209">
        <v>76</v>
      </c>
      <c r="H37" s="210">
        <v>104</v>
      </c>
      <c r="I37" s="211"/>
      <c r="J37" s="212"/>
      <c r="K37" s="213"/>
      <c r="L37" s="214"/>
      <c r="M37" s="208"/>
      <c r="N37" s="210"/>
      <c r="O37" s="215">
        <v>1102</v>
      </c>
      <c r="P37" s="208">
        <v>39</v>
      </c>
      <c r="Q37" s="216">
        <v>33</v>
      </c>
      <c r="R37" s="193">
        <f t="shared" si="19"/>
        <v>253</v>
      </c>
      <c r="S37" s="26">
        <f t="shared" si="19"/>
        <v>402</v>
      </c>
      <c r="T37" s="63"/>
      <c r="U37" s="63"/>
      <c r="V37" s="63"/>
      <c r="W37" s="116">
        <f t="shared" si="11"/>
        <v>177206</v>
      </c>
      <c r="X37" s="117">
        <f>IFERROR(('Main Tab'!$D$10-W37)/'Main Tab'!$D$10,1)</f>
        <v>2.2634115580379261E-3</v>
      </c>
      <c r="Y37" s="219" t="s">
        <v>153</v>
      </c>
      <c r="Z37" s="222">
        <v>0.2</v>
      </c>
      <c r="AA37" s="55"/>
      <c r="AB37" s="55"/>
      <c r="AC37" s="56"/>
      <c r="AD37" s="105"/>
      <c r="AE37" s="107"/>
      <c r="AF37" s="109"/>
      <c r="AI37" s="85">
        <f t="shared" ca="1" si="21"/>
        <v>43561.249999999942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David Vaughan (580) 309-7622</v>
      </c>
      <c r="AO37" s="86" t="str">
        <f t="shared" si="12"/>
        <v>OT2- 11-1</v>
      </c>
      <c r="AP37" s="86">
        <f t="shared" si="0"/>
        <v>39</v>
      </c>
      <c r="AQ37" s="86">
        <f t="shared" si="1"/>
        <v>33</v>
      </c>
      <c r="AR37" s="86">
        <f t="shared" si="2"/>
        <v>1102</v>
      </c>
      <c r="AS37" s="86" t="str">
        <f t="shared" si="13"/>
        <v/>
      </c>
      <c r="AT37" s="86" t="str">
        <f t="shared" si="14"/>
        <v/>
      </c>
      <c r="AU37" s="86">
        <f t="shared" si="3"/>
        <v>0.375</v>
      </c>
      <c r="AV37" s="86">
        <f t="shared" si="4"/>
        <v>1.5</v>
      </c>
      <c r="AW37" s="86">
        <f t="shared" si="5"/>
        <v>76</v>
      </c>
      <c r="AX37" s="86">
        <f t="shared" si="6"/>
        <v>104</v>
      </c>
      <c r="AY37" s="87" t="str">
        <f t="shared" si="7"/>
        <v/>
      </c>
      <c r="AZ37" s="82" t="str">
        <f t="shared" si="15"/>
        <v/>
      </c>
      <c r="BA37" s="86" t="str">
        <f t="shared" si="8"/>
        <v/>
      </c>
      <c r="BB37" s="86">
        <f t="shared" si="9"/>
        <v>1629</v>
      </c>
      <c r="BC37" s="86">
        <f t="shared" si="10"/>
        <v>104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617" t="s">
        <v>124</v>
      </c>
      <c r="C39" s="618"/>
      <c r="D39" s="618"/>
      <c r="E39" s="618"/>
      <c r="F39" s="618"/>
      <c r="G39" s="618"/>
      <c r="H39" s="619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20" t="s">
        <v>123</v>
      </c>
      <c r="G40" s="620"/>
      <c r="H40" s="621"/>
    </row>
    <row r="41" spans="2:58" ht="15.75" thickTop="1" x14ac:dyDescent="0.25">
      <c r="B41" s="144"/>
      <c r="C41" s="145"/>
      <c r="D41" s="145"/>
      <c r="E41" s="145"/>
      <c r="F41" s="622"/>
      <c r="G41" s="622"/>
      <c r="H41" s="623"/>
    </row>
    <row r="42" spans="2:58" x14ac:dyDescent="0.25">
      <c r="B42" s="54"/>
      <c r="C42" s="50"/>
      <c r="D42" s="50"/>
      <c r="E42" s="50"/>
      <c r="F42" s="612"/>
      <c r="G42" s="612"/>
      <c r="H42" s="613"/>
    </row>
    <row r="43" spans="2:58" x14ac:dyDescent="0.25">
      <c r="B43" s="54"/>
      <c r="C43" s="50"/>
      <c r="D43" s="50"/>
      <c r="E43" s="50"/>
      <c r="F43" s="612"/>
      <c r="G43" s="612"/>
      <c r="H43" s="613"/>
    </row>
    <row r="44" spans="2:58" x14ac:dyDescent="0.25">
      <c r="B44" s="54"/>
      <c r="C44" s="50"/>
      <c r="D44" s="50"/>
      <c r="E44" s="50"/>
      <c r="F44" s="612"/>
      <c r="G44" s="612"/>
      <c r="H44" s="613"/>
    </row>
    <row r="45" spans="2:58" x14ac:dyDescent="0.25">
      <c r="B45" s="54"/>
      <c r="C45" s="50"/>
      <c r="D45" s="50"/>
      <c r="E45" s="50"/>
      <c r="F45" s="612"/>
      <c r="G45" s="612"/>
      <c r="H45" s="613"/>
    </row>
    <row r="46" spans="2:58" x14ac:dyDescent="0.25">
      <c r="B46" s="54"/>
      <c r="C46" s="50"/>
      <c r="D46" s="50"/>
      <c r="E46" s="50"/>
      <c r="F46" s="612"/>
      <c r="G46" s="612"/>
      <c r="H46" s="613"/>
    </row>
    <row r="47" spans="2:58" x14ac:dyDescent="0.25">
      <c r="B47" s="54"/>
      <c r="C47" s="50"/>
      <c r="D47" s="50"/>
      <c r="E47" s="50"/>
      <c r="F47" s="612"/>
      <c r="G47" s="612"/>
      <c r="H47" s="613"/>
    </row>
    <row r="48" spans="2:58" x14ac:dyDescent="0.25">
      <c r="B48" s="54"/>
      <c r="C48" s="50"/>
      <c r="D48" s="50"/>
      <c r="E48" s="50"/>
      <c r="F48" s="612"/>
      <c r="G48" s="612"/>
      <c r="H48" s="613"/>
    </row>
    <row r="49" spans="2:8" x14ac:dyDescent="0.25">
      <c r="B49" s="54"/>
      <c r="C49" s="50"/>
      <c r="D49" s="50"/>
      <c r="E49" s="50"/>
      <c r="F49" s="612"/>
      <c r="G49" s="612"/>
      <c r="H49" s="613"/>
    </row>
    <row r="50" spans="2:8" x14ac:dyDescent="0.25">
      <c r="B50" s="54"/>
      <c r="C50" s="50"/>
      <c r="D50" s="50"/>
      <c r="E50" s="50"/>
      <c r="F50" s="612"/>
      <c r="G50" s="612"/>
      <c r="H50" s="613"/>
    </row>
    <row r="51" spans="2:8" x14ac:dyDescent="0.25">
      <c r="B51" s="54"/>
      <c r="C51" s="50"/>
      <c r="D51" s="50"/>
      <c r="E51" s="50"/>
      <c r="F51" s="612"/>
      <c r="G51" s="612"/>
      <c r="H51" s="613"/>
    </row>
    <row r="52" spans="2:8" x14ac:dyDescent="0.25">
      <c r="B52" s="54"/>
      <c r="C52" s="50"/>
      <c r="D52" s="50"/>
      <c r="E52" s="50"/>
      <c r="F52" s="612"/>
      <c r="G52" s="612"/>
      <c r="H52" s="613"/>
    </row>
    <row r="53" spans="2:8" x14ac:dyDescent="0.25">
      <c r="B53" s="54"/>
      <c r="C53" s="50"/>
      <c r="D53" s="50"/>
      <c r="E53" s="50"/>
      <c r="F53" s="612"/>
      <c r="G53" s="612"/>
      <c r="H53" s="613"/>
    </row>
    <row r="54" spans="2:8" x14ac:dyDescent="0.25">
      <c r="B54" s="54"/>
      <c r="C54" s="50"/>
      <c r="D54" s="50"/>
      <c r="E54" s="50"/>
      <c r="F54" s="612"/>
      <c r="G54" s="612"/>
      <c r="H54" s="613"/>
    </row>
    <row r="55" spans="2:8" x14ac:dyDescent="0.25">
      <c r="B55" s="54"/>
      <c r="C55" s="50"/>
      <c r="D55" s="50"/>
      <c r="E55" s="50"/>
      <c r="F55" s="612"/>
      <c r="G55" s="612"/>
      <c r="H55" s="613"/>
    </row>
    <row r="56" spans="2:8" x14ac:dyDescent="0.25">
      <c r="B56" s="54"/>
      <c r="C56" s="50"/>
      <c r="D56" s="50"/>
      <c r="E56" s="50"/>
      <c r="F56" s="612"/>
      <c r="G56" s="612"/>
      <c r="H56" s="613"/>
    </row>
    <row r="57" spans="2:8" x14ac:dyDescent="0.25">
      <c r="B57" s="54"/>
      <c r="C57" s="50"/>
      <c r="D57" s="50"/>
      <c r="E57" s="50"/>
      <c r="F57" s="612"/>
      <c r="G57" s="612"/>
      <c r="H57" s="613"/>
    </row>
    <row r="58" spans="2:8" x14ac:dyDescent="0.25">
      <c r="B58" s="54"/>
      <c r="C58" s="50"/>
      <c r="D58" s="50"/>
      <c r="E58" s="50"/>
      <c r="F58" s="612"/>
      <c r="G58" s="612"/>
      <c r="H58" s="613"/>
    </row>
    <row r="59" spans="2:8" x14ac:dyDescent="0.25">
      <c r="B59" s="54"/>
      <c r="C59" s="50"/>
      <c r="D59" s="50"/>
      <c r="E59" s="50"/>
      <c r="F59" s="612"/>
      <c r="G59" s="612"/>
      <c r="H59" s="613"/>
    </row>
    <row r="60" spans="2:8" x14ac:dyDescent="0.25">
      <c r="B60" s="54"/>
      <c r="C60" s="50"/>
      <c r="D60" s="50"/>
      <c r="E60" s="50"/>
      <c r="F60" s="612"/>
      <c r="G60" s="612"/>
      <c r="H60" s="613"/>
    </row>
    <row r="61" spans="2:8" x14ac:dyDescent="0.25">
      <c r="B61" s="54"/>
      <c r="C61" s="50"/>
      <c r="D61" s="50"/>
      <c r="E61" s="50"/>
      <c r="F61" s="612"/>
      <c r="G61" s="612"/>
      <c r="H61" s="613"/>
    </row>
    <row r="62" spans="2:8" x14ac:dyDescent="0.25">
      <c r="B62" s="54"/>
      <c r="C62" s="50"/>
      <c r="D62" s="50"/>
      <c r="E62" s="50"/>
      <c r="F62" s="612"/>
      <c r="G62" s="612"/>
      <c r="H62" s="613"/>
    </row>
    <row r="63" spans="2:8" x14ac:dyDescent="0.25">
      <c r="B63" s="54"/>
      <c r="C63" s="50"/>
      <c r="D63" s="50"/>
      <c r="E63" s="50"/>
      <c r="F63" s="612"/>
      <c r="G63" s="612"/>
      <c r="H63" s="613"/>
    </row>
    <row r="64" spans="2:8" x14ac:dyDescent="0.25">
      <c r="B64" s="54"/>
      <c r="C64" s="50"/>
      <c r="D64" s="50"/>
      <c r="E64" s="50"/>
      <c r="F64" s="612"/>
      <c r="G64" s="612"/>
      <c r="H64" s="613"/>
    </row>
    <row r="65" spans="2:8" x14ac:dyDescent="0.25">
      <c r="B65" s="54"/>
      <c r="C65" s="50"/>
      <c r="D65" s="50"/>
      <c r="E65" s="50"/>
      <c r="F65" s="612"/>
      <c r="G65" s="612"/>
      <c r="H65" s="613"/>
    </row>
    <row r="66" spans="2:8" x14ac:dyDescent="0.25">
      <c r="B66" s="54"/>
      <c r="C66" s="50"/>
      <c r="D66" s="50"/>
      <c r="E66" s="50"/>
      <c r="F66" s="612"/>
      <c r="G66" s="612"/>
      <c r="H66" s="613"/>
    </row>
    <row r="67" spans="2:8" x14ac:dyDescent="0.25">
      <c r="B67" s="54"/>
      <c r="C67" s="50"/>
      <c r="D67" s="50"/>
      <c r="E67" s="50"/>
      <c r="F67" s="612"/>
      <c r="G67" s="612"/>
      <c r="H67" s="613"/>
    </row>
    <row r="68" spans="2:8" x14ac:dyDescent="0.25">
      <c r="B68" s="54"/>
      <c r="C68" s="50"/>
      <c r="D68" s="50"/>
      <c r="E68" s="50"/>
      <c r="F68" s="612"/>
      <c r="G68" s="612"/>
      <c r="H68" s="613"/>
    </row>
    <row r="69" spans="2:8" x14ac:dyDescent="0.25">
      <c r="B69" s="54"/>
      <c r="C69" s="50"/>
      <c r="D69" s="50"/>
      <c r="E69" s="50"/>
      <c r="F69" s="612"/>
      <c r="G69" s="612"/>
      <c r="H69" s="613"/>
    </row>
    <row r="70" spans="2:8" x14ac:dyDescent="0.25">
      <c r="B70" s="54"/>
      <c r="C70" s="50"/>
      <c r="D70" s="50"/>
      <c r="E70" s="50"/>
      <c r="F70" s="612"/>
      <c r="G70" s="612"/>
      <c r="H70" s="613"/>
    </row>
    <row r="71" spans="2:8" x14ac:dyDescent="0.25">
      <c r="B71" s="54"/>
      <c r="C71" s="50"/>
      <c r="D71" s="50"/>
      <c r="E71" s="50"/>
      <c r="F71" s="612"/>
      <c r="G71" s="612"/>
      <c r="H71" s="613"/>
    </row>
    <row r="72" spans="2:8" x14ac:dyDescent="0.25">
      <c r="B72" s="54"/>
      <c r="C72" s="50"/>
      <c r="D72" s="50"/>
      <c r="E72" s="50"/>
      <c r="F72" s="612"/>
      <c r="G72" s="612"/>
      <c r="H72" s="613"/>
    </row>
    <row r="73" spans="2:8" x14ac:dyDescent="0.25">
      <c r="B73" s="54"/>
      <c r="C73" s="50"/>
      <c r="D73" s="50"/>
      <c r="E73" s="50"/>
      <c r="F73" s="612"/>
      <c r="G73" s="612"/>
      <c r="H73" s="613"/>
    </row>
    <row r="74" spans="2:8" x14ac:dyDescent="0.25">
      <c r="B74" s="54"/>
      <c r="C74" s="50"/>
      <c r="D74" s="50"/>
      <c r="E74" s="50"/>
      <c r="F74" s="612"/>
      <c r="G74" s="612"/>
      <c r="H74" s="613"/>
    </row>
    <row r="75" spans="2:8" x14ac:dyDescent="0.25">
      <c r="B75" s="54"/>
      <c r="C75" s="50"/>
      <c r="D75" s="50"/>
      <c r="E75" s="50"/>
      <c r="F75" s="612"/>
      <c r="G75" s="612"/>
      <c r="H75" s="613"/>
    </row>
    <row r="76" spans="2:8" x14ac:dyDescent="0.25">
      <c r="B76" s="54"/>
      <c r="C76" s="50"/>
      <c r="D76" s="50"/>
      <c r="E76" s="50"/>
      <c r="F76" s="612"/>
      <c r="G76" s="612"/>
      <c r="H76" s="613"/>
    </row>
    <row r="77" spans="2:8" x14ac:dyDescent="0.25">
      <c r="B77" s="54"/>
      <c r="C77" s="50"/>
      <c r="D77" s="50"/>
      <c r="E77" s="50"/>
      <c r="F77" s="612"/>
      <c r="G77" s="612"/>
      <c r="H77" s="613"/>
    </row>
    <row r="78" spans="2:8" x14ac:dyDescent="0.25">
      <c r="B78" s="54"/>
      <c r="C78" s="50"/>
      <c r="D78" s="50"/>
      <c r="E78" s="50"/>
      <c r="F78" s="612"/>
      <c r="G78" s="612"/>
      <c r="H78" s="613"/>
    </row>
    <row r="79" spans="2:8" x14ac:dyDescent="0.25">
      <c r="B79" s="54"/>
      <c r="C79" s="50"/>
      <c r="D79" s="50"/>
      <c r="E79" s="50"/>
      <c r="F79" s="612"/>
      <c r="G79" s="612"/>
      <c r="H79" s="613"/>
    </row>
    <row r="80" spans="2:8" x14ac:dyDescent="0.25">
      <c r="B80" s="54"/>
      <c r="C80" s="50"/>
      <c r="D80" s="50"/>
      <c r="E80" s="50"/>
      <c r="F80" s="612"/>
      <c r="G80" s="612"/>
      <c r="H80" s="613"/>
    </row>
    <row r="81" spans="2:8" x14ac:dyDescent="0.25">
      <c r="B81" s="54"/>
      <c r="C81" s="50"/>
      <c r="D81" s="50"/>
      <c r="E81" s="50"/>
      <c r="F81" s="612"/>
      <c r="G81" s="612"/>
      <c r="H81" s="613"/>
    </row>
    <row r="82" spans="2:8" x14ac:dyDescent="0.25">
      <c r="B82" s="54"/>
      <c r="C82" s="50"/>
      <c r="D82" s="50"/>
      <c r="E82" s="50"/>
      <c r="F82" s="612"/>
      <c r="G82" s="612"/>
      <c r="H82" s="613"/>
    </row>
    <row r="83" spans="2:8" x14ac:dyDescent="0.25">
      <c r="B83" s="54"/>
      <c r="C83" s="50"/>
      <c r="D83" s="50"/>
      <c r="E83" s="50"/>
      <c r="F83" s="612"/>
      <c r="G83" s="612"/>
      <c r="H83" s="613"/>
    </row>
    <row r="84" spans="2:8" x14ac:dyDescent="0.25">
      <c r="B84" s="54"/>
      <c r="C84" s="50"/>
      <c r="D84" s="50"/>
      <c r="E84" s="50"/>
      <c r="F84" s="612"/>
      <c r="G84" s="612"/>
      <c r="H84" s="613"/>
    </row>
    <row r="85" spans="2:8" x14ac:dyDescent="0.25">
      <c r="B85" s="54"/>
      <c r="C85" s="50"/>
      <c r="D85" s="50"/>
      <c r="E85" s="50"/>
      <c r="F85" s="612"/>
      <c r="G85" s="612"/>
      <c r="H85" s="613"/>
    </row>
    <row r="86" spans="2:8" x14ac:dyDescent="0.25">
      <c r="B86" s="54"/>
      <c r="C86" s="50"/>
      <c r="D86" s="50"/>
      <c r="E86" s="50"/>
      <c r="F86" s="612"/>
      <c r="G86" s="612"/>
      <c r="H86" s="613"/>
    </row>
    <row r="87" spans="2:8" x14ac:dyDescent="0.25">
      <c r="B87" s="54"/>
      <c r="C87" s="50"/>
      <c r="D87" s="50"/>
      <c r="E87" s="50"/>
      <c r="F87" s="612"/>
      <c r="G87" s="612"/>
      <c r="H87" s="613"/>
    </row>
    <row r="88" spans="2:8" x14ac:dyDescent="0.25">
      <c r="B88" s="54"/>
      <c r="C88" s="50"/>
      <c r="D88" s="50"/>
      <c r="E88" s="50"/>
      <c r="F88" s="612"/>
      <c r="G88" s="612"/>
      <c r="H88" s="613"/>
    </row>
    <row r="89" spans="2:8" x14ac:dyDescent="0.25">
      <c r="B89" s="54"/>
      <c r="C89" s="50"/>
      <c r="D89" s="50"/>
      <c r="E89" s="50"/>
      <c r="F89" s="612"/>
      <c r="G89" s="612"/>
      <c r="H89" s="613"/>
    </row>
    <row r="90" spans="2:8" x14ac:dyDescent="0.25">
      <c r="B90" s="54"/>
      <c r="C90" s="50"/>
      <c r="D90" s="50"/>
      <c r="E90" s="50"/>
      <c r="F90" s="612"/>
      <c r="G90" s="612"/>
      <c r="H90" s="613"/>
    </row>
    <row r="91" spans="2:8" x14ac:dyDescent="0.25">
      <c r="B91" s="54"/>
      <c r="C91" s="50"/>
      <c r="D91" s="50"/>
      <c r="E91" s="50"/>
      <c r="F91" s="612"/>
      <c r="G91" s="612"/>
      <c r="H91" s="613"/>
    </row>
    <row r="92" spans="2:8" x14ac:dyDescent="0.25">
      <c r="B92" s="54"/>
      <c r="C92" s="50"/>
      <c r="D92" s="50"/>
      <c r="E92" s="50"/>
      <c r="F92" s="612"/>
      <c r="G92" s="612"/>
      <c r="H92" s="613"/>
    </row>
    <row r="93" spans="2:8" x14ac:dyDescent="0.25">
      <c r="B93" s="54"/>
      <c r="C93" s="50"/>
      <c r="D93" s="50"/>
      <c r="E93" s="50"/>
      <c r="F93" s="612"/>
      <c r="G93" s="612"/>
      <c r="H93" s="613"/>
    </row>
    <row r="94" spans="2:8" x14ac:dyDescent="0.25">
      <c r="B94" s="54"/>
      <c r="C94" s="50"/>
      <c r="D94" s="50"/>
      <c r="E94" s="50"/>
      <c r="F94" s="612"/>
      <c r="G94" s="612"/>
      <c r="H94" s="613"/>
    </row>
    <row r="95" spans="2:8" x14ac:dyDescent="0.25">
      <c r="B95" s="54"/>
      <c r="C95" s="50"/>
      <c r="D95" s="50"/>
      <c r="E95" s="50"/>
      <c r="F95" s="612"/>
      <c r="G95" s="612"/>
      <c r="H95" s="613"/>
    </row>
    <row r="96" spans="2:8" x14ac:dyDescent="0.25">
      <c r="B96" s="54"/>
      <c r="C96" s="50"/>
      <c r="D96" s="50"/>
      <c r="E96" s="50"/>
      <c r="F96" s="612"/>
      <c r="G96" s="612"/>
      <c r="H96" s="613"/>
    </row>
    <row r="97" spans="2:8" x14ac:dyDescent="0.25">
      <c r="B97" s="54"/>
      <c r="C97" s="50"/>
      <c r="D97" s="50"/>
      <c r="E97" s="50"/>
      <c r="F97" s="612"/>
      <c r="G97" s="612"/>
      <c r="H97" s="613"/>
    </row>
    <row r="98" spans="2:8" x14ac:dyDescent="0.25">
      <c r="B98" s="54"/>
      <c r="C98" s="50"/>
      <c r="D98" s="50"/>
      <c r="E98" s="50"/>
      <c r="F98" s="612"/>
      <c r="G98" s="612"/>
      <c r="H98" s="613"/>
    </row>
    <row r="99" spans="2:8" x14ac:dyDescent="0.25">
      <c r="B99" s="54"/>
      <c r="C99" s="50"/>
      <c r="D99" s="50"/>
      <c r="E99" s="50"/>
      <c r="F99" s="612"/>
      <c r="G99" s="612"/>
      <c r="H99" s="613"/>
    </row>
    <row r="100" spans="2:8" ht="15.75" thickBot="1" x14ac:dyDescent="0.3">
      <c r="B100" s="60"/>
      <c r="C100" s="56"/>
      <c r="D100" s="56"/>
      <c r="E100" s="56"/>
      <c r="F100" s="624"/>
      <c r="G100" s="624"/>
      <c r="H100" s="625"/>
    </row>
    <row r="101" spans="2:8" ht="15.75" thickTop="1" x14ac:dyDescent="0.25"/>
  </sheetData>
  <mergeCells count="85">
    <mergeCell ref="B2:AF2"/>
    <mergeCell ref="B3:AF3"/>
    <mergeCell ref="L10:N10"/>
    <mergeCell ref="O10:S10"/>
    <mergeCell ref="AA10:AF10"/>
    <mergeCell ref="I6:K6"/>
    <mergeCell ref="I7:K7"/>
    <mergeCell ref="I8:K8"/>
    <mergeCell ref="C6:D6"/>
    <mergeCell ref="C7:D7"/>
    <mergeCell ref="C8:D8"/>
    <mergeCell ref="N5:O5"/>
    <mergeCell ref="N6:O6"/>
    <mergeCell ref="N7:O7"/>
    <mergeCell ref="C5:D5"/>
    <mergeCell ref="N8:O8"/>
    <mergeCell ref="E5:G5"/>
    <mergeCell ref="E6:G6"/>
    <mergeCell ref="E7:G7"/>
    <mergeCell ref="E8:G8"/>
    <mergeCell ref="I5:K5"/>
    <mergeCell ref="F40:H40"/>
    <mergeCell ref="B39:H39"/>
    <mergeCell ref="F41:H41"/>
    <mergeCell ref="F42:H42"/>
    <mergeCell ref="AI12:BF1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85:H85"/>
    <mergeCell ref="F86:H86"/>
    <mergeCell ref="F87:H87"/>
    <mergeCell ref="F78:H78"/>
    <mergeCell ref="F79:H79"/>
    <mergeCell ref="F80:H80"/>
    <mergeCell ref="F81:H81"/>
    <mergeCell ref="F82:H82"/>
    <mergeCell ref="R5:S5"/>
    <mergeCell ref="F98:H98"/>
    <mergeCell ref="F99:H99"/>
    <mergeCell ref="F100:H100"/>
    <mergeCell ref="F93:H93"/>
    <mergeCell ref="F94:H94"/>
    <mergeCell ref="F95:H95"/>
    <mergeCell ref="F96:H96"/>
    <mergeCell ref="F97:H97"/>
    <mergeCell ref="F88:H88"/>
    <mergeCell ref="F89:H89"/>
    <mergeCell ref="F90:H90"/>
    <mergeCell ref="F91:H91"/>
    <mergeCell ref="F92:H92"/>
    <mergeCell ref="F83:H83"/>
    <mergeCell ref="F84:H84"/>
  </mergeCells>
  <phoneticPr fontId="0" type="noConversion"/>
  <dataValidations count="1">
    <dataValidation type="decimal" allowBlank="1" showInputMessage="1" showErrorMessage="1" sqref="E14:E37" xr:uid="{00000000-0002-0000-3700-000000000000}">
      <formula1>0</formula1>
      <formula2>64</formula2>
    </dataValidation>
  </dataValidations>
  <pageMargins left="0" right="0" top="0" bottom="0" header="0.5" footer="0.5"/>
  <pageSetup scale="40" orientation="landscape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56</vt:i4>
      </vt:variant>
    </vt:vector>
  </HeadingPairs>
  <TitlesOfParts>
    <vt:vector size="115" baseType="lpstr">
      <vt:lpstr>Main Tab</vt:lpstr>
      <vt:lpstr>Daily Totals</vt:lpstr>
      <vt:lpstr>Hourly Totals</vt:lpstr>
      <vt:lpstr>05-30-19</vt:lpstr>
      <vt:lpstr>05-29-19</vt:lpstr>
      <vt:lpstr>05-28-19</vt:lpstr>
      <vt:lpstr>05-27-19</vt:lpstr>
      <vt:lpstr>05-26-19</vt:lpstr>
      <vt:lpstr>05-25-19</vt:lpstr>
      <vt:lpstr>05-24-19</vt:lpstr>
      <vt:lpstr>05-23-19</vt:lpstr>
      <vt:lpstr>05-22-19</vt:lpstr>
      <vt:lpstr>05-21-19</vt:lpstr>
      <vt:lpstr>05-20-19</vt:lpstr>
      <vt:lpstr>05-18-19</vt:lpstr>
      <vt:lpstr>05-19-19</vt:lpstr>
      <vt:lpstr>05-17-19</vt:lpstr>
      <vt:lpstr>05-16-19</vt:lpstr>
      <vt:lpstr>05-15-19</vt:lpstr>
      <vt:lpstr>05-14-19</vt:lpstr>
      <vt:lpstr>05-13-19</vt:lpstr>
      <vt:lpstr>05-12-19</vt:lpstr>
      <vt:lpstr>05-11-19</vt:lpstr>
      <vt:lpstr>05-10-19</vt:lpstr>
      <vt:lpstr>05-09-19</vt:lpstr>
      <vt:lpstr>05-08-19</vt:lpstr>
      <vt:lpstr>05-07-19</vt:lpstr>
      <vt:lpstr>05-06-19</vt:lpstr>
      <vt:lpstr>05-05-19</vt:lpstr>
      <vt:lpstr>05-04-19</vt:lpstr>
      <vt:lpstr>05-03-19</vt:lpstr>
      <vt:lpstr>05-02-19</vt:lpstr>
      <vt:lpstr>05-01-19</vt:lpstr>
      <vt:lpstr>04-30-19</vt:lpstr>
      <vt:lpstr>04-29-19</vt:lpstr>
      <vt:lpstr>04-28-19</vt:lpstr>
      <vt:lpstr>04-27-19</vt:lpstr>
      <vt:lpstr>04-26-19</vt:lpstr>
      <vt:lpstr>04-25-19</vt:lpstr>
      <vt:lpstr>04-24-19</vt:lpstr>
      <vt:lpstr>04-23-19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  <vt:lpstr>'04-23-19'!Print_Area</vt:lpstr>
      <vt:lpstr>'04-24-19'!Print_Area</vt:lpstr>
      <vt:lpstr>'04-25-19'!Print_Area</vt:lpstr>
      <vt:lpstr>'04-26-19'!Print_Area</vt:lpstr>
      <vt:lpstr>'04-27-19'!Print_Area</vt:lpstr>
      <vt:lpstr>'04-28-19'!Print_Area</vt:lpstr>
      <vt:lpstr>'04-29-19'!Print_Area</vt:lpstr>
      <vt:lpstr>'04-30-19'!Print_Area</vt:lpstr>
      <vt:lpstr>'05-01-19'!Print_Area</vt:lpstr>
      <vt:lpstr>'05-02-19'!Print_Area</vt:lpstr>
      <vt:lpstr>'05-03-19'!Print_Area</vt:lpstr>
      <vt:lpstr>'05-04-19'!Print_Area</vt:lpstr>
      <vt:lpstr>'05-05-19'!Print_Area</vt:lpstr>
      <vt:lpstr>'05-06-19'!Print_Area</vt:lpstr>
      <vt:lpstr>'05-07-19'!Print_Area</vt:lpstr>
      <vt:lpstr>'05-08-19'!Print_Area</vt:lpstr>
      <vt:lpstr>'05-09-19'!Print_Area</vt:lpstr>
      <vt:lpstr>'05-10-19'!Print_Area</vt:lpstr>
      <vt:lpstr>'05-11-19'!Print_Area</vt:lpstr>
      <vt:lpstr>'05-12-19'!Print_Area</vt:lpstr>
      <vt:lpstr>'05-13-19'!Print_Area</vt:lpstr>
      <vt:lpstr>'05-14-19'!Print_Area</vt:lpstr>
      <vt:lpstr>'05-15-19'!Print_Area</vt:lpstr>
      <vt:lpstr>'05-16-19'!Print_Area</vt:lpstr>
      <vt:lpstr>'05-17-19'!Print_Area</vt:lpstr>
      <vt:lpstr>'05-18-19'!Print_Area</vt:lpstr>
      <vt:lpstr>'05-19-19'!Print_Area</vt:lpstr>
      <vt:lpstr>'05-20-19'!Print_Area</vt:lpstr>
      <vt:lpstr>'05-21-19'!Print_Area</vt:lpstr>
      <vt:lpstr>'05-22-19'!Print_Area</vt:lpstr>
      <vt:lpstr>'05-23-19'!Print_Area</vt:lpstr>
      <vt:lpstr>'05-24-19'!Print_Area</vt:lpstr>
      <vt:lpstr>'05-25-19'!Print_Area</vt:lpstr>
      <vt:lpstr>'05-26-19'!Print_Area</vt:lpstr>
      <vt:lpstr>'05-27-19'!Print_Area</vt:lpstr>
      <vt:lpstr>'05-28-19'!Print_Area</vt:lpstr>
      <vt:lpstr>'05-29-19'!Print_Area</vt:lpstr>
      <vt:lpstr>'05-30-19'!Print_Area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David Vaughan</cp:lastModifiedBy>
  <cp:lastPrinted>2019-05-30T22:11:49Z</cp:lastPrinted>
  <dcterms:created xsi:type="dcterms:W3CDTF">2014-03-27T18:17:01Z</dcterms:created>
  <dcterms:modified xsi:type="dcterms:W3CDTF">2019-05-31T10:43:20Z</dcterms:modified>
</cp:coreProperties>
</file>