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jefo_microsoft_com/Documents/Git/CommunityResources/Makerspaces/Equipment/"/>
    </mc:Choice>
  </mc:AlternateContent>
  <xr:revisionPtr revIDLastSave="0" documentId="8_{1AAAD85B-2C05-4805-8ACB-CF8F1F0C3DA7}" xr6:coauthVersionLast="47" xr6:coauthVersionMax="47" xr10:uidLastSave="{00000000-0000-0000-0000-000000000000}"/>
  <bookViews>
    <workbookView xWindow="-98" yWindow="-98" windowWidth="19396" windowHeight="10546" activeTab="1" xr2:uid="{BB3488B5-D057-4D2D-BF85-92DC22182640}"/>
  </bookViews>
  <sheets>
    <sheet name="Summary" sheetId="4" r:id="rId1"/>
    <sheet name="Prototyping, Adv Tools" sheetId="2" r:id="rId2"/>
    <sheet name="Prototyping, Power Tools" sheetId="3" r:id="rId3"/>
    <sheet name="Prototyping, Hand Tools" sheetId="5" r:id="rId4"/>
    <sheet name="Design" sheetId="10" r:id="rId5"/>
    <sheet name="Electronics" sheetId="11" r:id="rId6"/>
    <sheet name="AR &amp; VR" sheetId="12" r:id="rId7"/>
    <sheet name="AV" sheetId="14" r:id="rId8"/>
    <sheet name="Storage" sheetId="13" r:id="rId9"/>
    <sheet name="Soft Goods" sheetId="6" r:id="rId10"/>
    <sheet name="Measuring" sheetId="7" r:id="rId11"/>
    <sheet name="Fasteners" sheetId="8" r:id="rId12"/>
    <sheet name="Safety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E11" i="10" l="1"/>
  <c r="G11" i="10" s="1"/>
  <c r="G10" i="12"/>
  <c r="G11" i="12"/>
  <c r="G25" i="11"/>
  <c r="G22" i="13"/>
  <c r="G23" i="11"/>
  <c r="G7" i="8"/>
  <c r="G35" i="11"/>
  <c r="G9" i="11"/>
  <c r="G6" i="11"/>
  <c r="G7" i="11"/>
  <c r="G17" i="11"/>
  <c r="G16" i="11"/>
  <c r="G36" i="11"/>
  <c r="G34" i="11"/>
  <c r="G11" i="7"/>
  <c r="G43" i="11"/>
  <c r="G6" i="14"/>
  <c r="G7" i="14"/>
  <c r="G8" i="14"/>
  <c r="G9" i="14"/>
  <c r="G10" i="14"/>
  <c r="G11" i="14"/>
  <c r="G12" i="14"/>
  <c r="G13" i="14"/>
  <c r="G14" i="14"/>
  <c r="G12" i="12"/>
  <c r="G9" i="12"/>
  <c r="G20" i="11"/>
  <c r="G18" i="11"/>
  <c r="A5" i="4"/>
  <c r="G24" i="5"/>
  <c r="E9" i="2"/>
  <c r="G7" i="9"/>
  <c r="A10" i="4"/>
  <c r="A11" i="4"/>
  <c r="A6" i="4"/>
  <c r="A7" i="4"/>
  <c r="G16" i="13"/>
  <c r="G21" i="13"/>
  <c r="G20" i="13"/>
  <c r="G19" i="13"/>
  <c r="G18" i="13"/>
  <c r="G17" i="13"/>
  <c r="G15" i="13"/>
  <c r="G14" i="13"/>
  <c r="G13" i="13"/>
  <c r="G12" i="13"/>
  <c r="G11" i="13"/>
  <c r="G6" i="13"/>
  <c r="G7" i="13"/>
  <c r="G8" i="13"/>
  <c r="G9" i="13"/>
  <c r="G10" i="13"/>
  <c r="G6" i="12"/>
  <c r="G7" i="12"/>
  <c r="G8" i="12"/>
  <c r="G8" i="11"/>
  <c r="G19" i="11"/>
  <c r="G13" i="11"/>
  <c r="G11" i="11"/>
  <c r="G15" i="11"/>
  <c r="G30" i="11"/>
  <c r="G29" i="11"/>
  <c r="G41" i="11"/>
  <c r="G21" i="11"/>
  <c r="G24" i="11"/>
  <c r="G10" i="11"/>
  <c r="G32" i="11"/>
  <c r="G33" i="11"/>
  <c r="G39" i="11"/>
  <c r="G40" i="11"/>
  <c r="G31" i="11"/>
  <c r="G38" i="11"/>
  <c r="G37" i="11"/>
  <c r="G26" i="11"/>
  <c r="G27" i="11"/>
  <c r="G28" i="11"/>
  <c r="G12" i="11"/>
  <c r="G14" i="11"/>
  <c r="G22" i="11"/>
  <c r="G42" i="11"/>
  <c r="G6" i="6"/>
  <c r="A14" i="4"/>
  <c r="A13" i="4"/>
  <c r="A9" i="4"/>
  <c r="A12" i="4"/>
  <c r="G7" i="10"/>
  <c r="G8" i="10"/>
  <c r="G9" i="10"/>
  <c r="G10" i="10"/>
  <c r="G12" i="10"/>
  <c r="G6" i="10"/>
  <c r="G6" i="9"/>
  <c r="G14" i="9"/>
  <c r="G13" i="9"/>
  <c r="G12" i="9"/>
  <c r="G11" i="9"/>
  <c r="G8" i="9"/>
  <c r="G9" i="9"/>
  <c r="G10" i="9"/>
  <c r="G7" i="7"/>
  <c r="G8" i="7"/>
  <c r="G9" i="7"/>
  <c r="G10" i="7"/>
  <c r="G6" i="7"/>
  <c r="G6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9" i="5"/>
  <c r="G28" i="5"/>
  <c r="G27" i="5"/>
  <c r="G26" i="5"/>
  <c r="G25" i="5"/>
  <c r="G23" i="5"/>
  <c r="G22" i="5"/>
  <c r="G21" i="5"/>
  <c r="G20" i="5"/>
  <c r="G8" i="6"/>
  <c r="G9" i="6"/>
  <c r="G10" i="6"/>
  <c r="G11" i="6"/>
  <c r="G12" i="6"/>
  <c r="G19" i="5"/>
  <c r="G18" i="5"/>
  <c r="G13" i="3"/>
  <c r="G12" i="3"/>
  <c r="G11" i="3"/>
  <c r="G17" i="5"/>
  <c r="G16" i="5"/>
  <c r="G6" i="5"/>
  <c r="G7" i="5"/>
  <c r="G8" i="5"/>
  <c r="G9" i="5"/>
  <c r="G10" i="5"/>
  <c r="G11" i="5"/>
  <c r="G12" i="5"/>
  <c r="G13" i="5"/>
  <c r="G14" i="5"/>
  <c r="G15" i="5"/>
  <c r="G6" i="3"/>
  <c r="G7" i="3"/>
  <c r="G8" i="3"/>
  <c r="G9" i="3"/>
  <c r="G10" i="3"/>
  <c r="G6" i="2"/>
  <c r="G7" i="2"/>
  <c r="G11" i="2"/>
  <c r="G12" i="2"/>
  <c r="G13" i="2"/>
  <c r="G15" i="2"/>
  <c r="G16" i="2"/>
  <c r="G17" i="2"/>
  <c r="G19" i="2"/>
  <c r="G8" i="2"/>
  <c r="A8" i="4"/>
  <c r="A4" i="4"/>
  <c r="A9" i="2"/>
  <c r="G9" i="2" l="1"/>
  <c r="J5" i="2" s="1"/>
  <c r="B4" i="4" s="1"/>
  <c r="J5" i="14"/>
  <c r="J5" i="6"/>
  <c r="B13" i="4" s="1"/>
  <c r="J5" i="8"/>
  <c r="B11" i="4" s="1"/>
  <c r="J5" i="9"/>
  <c r="B10" i="4" s="1"/>
  <c r="J5" i="13"/>
  <c r="B5" i="4" s="1"/>
  <c r="J5" i="12"/>
  <c r="B6" i="4" s="1"/>
  <c r="J5" i="11"/>
  <c r="B7" i="4" s="1"/>
  <c r="J5" i="10"/>
  <c r="B12" i="4" s="1"/>
  <c r="J5" i="7"/>
  <c r="B14" i="4" s="1"/>
  <c r="J5" i="5"/>
  <c r="B9" i="4" s="1"/>
  <c r="J5" i="3"/>
  <c r="B8" i="4" s="1"/>
  <c r="B16" i="4" l="1"/>
</calcChain>
</file>

<file path=xl/sharedStrings.xml><?xml version="1.0" encoding="utf-8"?>
<sst xmlns="http://schemas.openxmlformats.org/spreadsheetml/2006/main" count="613" uniqueCount="370">
  <si>
    <t>Tool Name</t>
  </si>
  <si>
    <t>Category</t>
  </si>
  <si>
    <t>Assembly</t>
  </si>
  <si>
    <t>Cutting</t>
  </si>
  <si>
    <t>Files</t>
  </si>
  <si>
    <t>Label Maker</t>
  </si>
  <si>
    <t>Finishing</t>
  </si>
  <si>
    <t>Putty knives &amp; paint scrapers</t>
  </si>
  <si>
    <t>Measurement</t>
  </si>
  <si>
    <t>Angle Grinder</t>
  </si>
  <si>
    <t>Power</t>
  </si>
  <si>
    <t>Workholding</t>
  </si>
  <si>
    <t>Unit Price</t>
  </si>
  <si>
    <t>No.</t>
  </si>
  <si>
    <t>Total</t>
  </si>
  <si>
    <t>Lasercutter - Adv</t>
  </si>
  <si>
    <t>Lasercutter - Int</t>
  </si>
  <si>
    <t>Cutting, Engraving</t>
  </si>
  <si>
    <t>Include? (1 = yes, 0 = no)</t>
  </si>
  <si>
    <t>Fume Extractor</t>
  </si>
  <si>
    <t>CNC - Adv</t>
  </si>
  <si>
    <t>CNC - Int</t>
  </si>
  <si>
    <t>CNC - Basic</t>
  </si>
  <si>
    <t>Additive</t>
  </si>
  <si>
    <t>Drill Press</t>
  </si>
  <si>
    <t>Chop Saw</t>
  </si>
  <si>
    <t>Air Filtration</t>
  </si>
  <si>
    <t>Dremel Rotary Tool</t>
  </si>
  <si>
    <t>Cutting, Sanding</t>
  </si>
  <si>
    <t>1. Select tools to include by adjusting Column A ("Include?..."). Use "1" for "yes, include" or "0" for "no, do not include"</t>
  </si>
  <si>
    <t>2. Explore how the total cost changes based on what tools you include/exclude.</t>
  </si>
  <si>
    <t>In-room air filtration system</t>
  </si>
  <si>
    <t>Purchase Link</t>
  </si>
  <si>
    <t>https://www.jettools.com/us/en/p/afs-1000b-1000-cfm-air-filtration-system-3-speed-with-remote-control/708620B</t>
  </si>
  <si>
    <t>https://fslaser.com/ps24-pro-series-laser-system/</t>
  </si>
  <si>
    <t>https://fslaser.com/musecore/</t>
  </si>
  <si>
    <t>Via lasercutter purchase link</t>
  </si>
  <si>
    <t>https://www.shopbottools.com/products/desktop</t>
  </si>
  <si>
    <t>https://taigtools.com/product/micro-mill-2018cnc/</t>
  </si>
  <si>
    <t>https://www.foxalien.com/collections/cnc-router/products/foxalien-cnc-router-3018-se-v2-with-300w-spindle-bundle-kit</t>
  </si>
  <si>
    <t>https://www.prusa3d.com/original-prusa-i3-mk3/</t>
  </si>
  <si>
    <t>3D printer - Prusa i3 MK3s</t>
  </si>
  <si>
    <t>https://www.jettools.com/us/en/p/j-a5816-15-variable-speed-floor-model-drill-press-115-230v-1ph/354550</t>
  </si>
  <si>
    <t>https://www.dewalt.com/products/power-tools/saws/miter-saws/12-305mm-doublebevel-compound-miter-saw/dw716</t>
  </si>
  <si>
    <t>Bandsaw</t>
  </si>
  <si>
    <t>https://www.grizzly.com/products/grizzly-17-2-hp-metal-wood-bandsaw-w-inverter-motor/g0640x</t>
  </si>
  <si>
    <t>3. You can also sort tools by cost, name, category, etc.</t>
  </si>
  <si>
    <t>Prototyping Tools: Advanced Tool Room</t>
  </si>
  <si>
    <t>TOTAL, PROTOTYPING ADV</t>
  </si>
  <si>
    <t>Drilling</t>
  </si>
  <si>
    <t>Cutting, Drilling</t>
  </si>
  <si>
    <t>Orbital Sander</t>
  </si>
  <si>
    <t>Sanding</t>
  </si>
  <si>
    <t>Jigsaw</t>
  </si>
  <si>
    <t>Driver Set</t>
  </si>
  <si>
    <t>Scissors</t>
  </si>
  <si>
    <t>Staple Gun</t>
  </si>
  <si>
    <t>Heat Gun</t>
  </si>
  <si>
    <t>Allen Key/Hex Wrench Set</t>
  </si>
  <si>
    <t>Plier Set</t>
  </si>
  <si>
    <t>Rubber Mallet</t>
  </si>
  <si>
    <t>Ruler</t>
  </si>
  <si>
    <t>Yardstick</t>
  </si>
  <si>
    <t>Tape Measure</t>
  </si>
  <si>
    <t>T Square, Steel</t>
  </si>
  <si>
    <t>Saw Horse</t>
  </si>
  <si>
    <t>Tap and Die Set</t>
  </si>
  <si>
    <t>Adhesives</t>
  </si>
  <si>
    <t>https://www.amazon.com/Dremel-4300-5-Performance-Attachments-Accessories/dp/B01M1SJNVU/ref=sr_1_3?dchild=1&amp;keywords=dremel&amp;qid=1594927840&amp;s=hi&amp;sr=1-3</t>
  </si>
  <si>
    <t>Cost Summary</t>
  </si>
  <si>
    <t>Tool Category</t>
  </si>
  <si>
    <t>Subtotal Cost</t>
  </si>
  <si>
    <t>TOTAL, PROTOTYPING: Power Tools</t>
  </si>
  <si>
    <t>https://www.amazon.ca/Brush/dp/B00IJ0ALYS/ref=sr_1_5?dchild=1&amp;keywords=dewalt+power+drill&amp;qid=1595273441&amp;sr=8-5</t>
  </si>
  <si>
    <t>Prototyping Tools: Power Tools</t>
  </si>
  <si>
    <t>Drill (handheld) and Impact Driver</t>
  </si>
  <si>
    <t>https://www.amazon.ca/DEWALT-DWA2FTS100-Screwdriving-Drilling-Piece/dp/B00VQCBTXS/ref=pd_bxgy_img_2/139-6179091-9015843?_encoding=UTF8&amp;pd_rd_i=B00VQCBTXS&amp;pd_rd_r=90e03362-fce9-4c9c-ba06-8ed174e73781&amp;pd_rd_w=K8VY0&amp;pd_rd_wg=Hw9rP&amp;pf_rd_p=67279b87-ccd3-46cd-8df4-d8c53edf84d3&amp;pf_rd_r=J7HKRWTH6QDME8HPJWB7&amp;psc=1&amp;refRID=J7HKRWTH6QDME8HPJWB7</t>
  </si>
  <si>
    <t>Prototyping Tools: Hand Tools</t>
  </si>
  <si>
    <t xml:space="preserve">Utility Scissors aka “EMT Scissors” </t>
  </si>
  <si>
    <t>Diagonal Cutting Pliers</t>
  </si>
  <si>
    <t>https://www.amazon.com/VISE-GRIP-Diagonal-Cutting-Pliers-2078306/dp/B000A0S4YO</t>
  </si>
  <si>
    <t>https://www.zoro.com/arrow-staple-gun-flat-crown-use-t50-staples-t50/i/G3396504/?gclid=7e602bdf5a8711e5fa924b70431c8975&amp;gclsrc=3p.ds&amp;msclkid=7e602bdf5a8711e5fa924b70431c8975&amp;utm_source=bing&amp;utm_medium=cpc&amp;utm_campaign=PLA_US_Bing_SSC&amp;utm_term=4586131721644248&amp;utm_content=All%20Products</t>
  </si>
  <si>
    <t>Fasteners</t>
  </si>
  <si>
    <t>https://www.officedepot.com/a/products/822593/Westcott-Titanium-Bonded-Non-Stick-Scissors/;jsessionid=0000Idx-h-J2e9hVnZnIoNs2Soz:17h4h7bqh</t>
  </si>
  <si>
    <t>Adjustable Wrench Set</t>
  </si>
  <si>
    <t>https://www.northerntool.com/shop/tools/product_200621101_200621101?cm_mmc=Bing-pla&amp;utm_source=Bing_PLA&amp;utm_medium=Hand%20Tools%20%3E%20Wrenches%20%3E%20Adjustable%20Wrenches&amp;utm_campaign=Klutch&amp;utm_content=41245&amp;cmpid=53403384&amp;agid=3200075895&amp;tgtid=pla-4577335628336523&amp;prdid=41245&amp;gclid=d7e2b1d1df431c7e54c8d17ec5c1de6f&amp;gclsrc=3p.ds&amp;msclkid=d7e2b1d1df431c7e54c8d17ec5c1de6f</t>
  </si>
  <si>
    <t>Hack Saw</t>
  </si>
  <si>
    <t>https://www.northerntool.com/shop/tools/product_200578186_200578186</t>
  </si>
  <si>
    <t>https://www.amazon.com/SEEKONE-Heat-Gun-Hot-Air/dp/B078S5QMFG</t>
  </si>
  <si>
    <t>https://www.lowes.com/pd/CRAFTSMAN-6-Pack-Assorted-Plier-Set/1000595311</t>
  </si>
  <si>
    <t>https://www.lowes.com/pd/WORKPRO-16-oz-Smooth-Face-Rubber-Head-Wood-Rubber-Mallet/1000003042?cm_mmc=shp-_-c-_-prd-_-tol-_-bing-_-pla-_-216-_-1000003042-_-0&amp;kpid&amp;placeholder=null&amp;gclid=ef807e9dbf9119ac48031e32a1e2a48a&amp;gclsrc=3p.ds&amp;ds_rl=1286981&amp;msclkid=ef807e9dbf9119ac48031e32a1e2a48a</t>
  </si>
  <si>
    <t>https://www.supplyhouse.com/Dewalt-DWHT20547L-5-in-1-Multifunction-Hacksaw?utm_source=bingad&amp;utm_medium=shopping&amp;msclkid=5f80f11b850a17a9dad191b49b848ccf</t>
  </si>
  <si>
    <t>Hammer</t>
  </si>
  <si>
    <t>https://www.lowes.com/pd/Kobalt-16-oz-Smooth-Face-Steel-Head-Fiberglass-Claw-Hammer/4776985</t>
  </si>
  <si>
    <t>https://www.lowes.com/pd/DEWALT-20-Volt-Max-Variable-Speed-Keyless-Cordless-Jigsaw-Battery-Included/1000364719</t>
  </si>
  <si>
    <t>https://www.lowes.com/pd/DEWALT-20-Volt-Brushless-Random-Orbital-Sander-with-Bag-Battery-Included/1001062236</t>
  </si>
  <si>
    <t>Battery Charger</t>
  </si>
  <si>
    <t>https://www.lowes.com/pd/DEWALT-20-Volt-Power-Tool-Battery-Charger/1000578247</t>
  </si>
  <si>
    <t>Circular Saw</t>
  </si>
  <si>
    <t>https://www.lowes.com/pd/DEWALT-20-volt-Max-6-1-2-in-Cordless-Circular-Saw-with-Brake-and-Magnesium-Shoe/3962443</t>
  </si>
  <si>
    <t>https://www.lowes.com/pd/DEWALT-4-1-2-in-11-Amp-Paddle-Switch-Corded-Angle-Grinder/1000051711</t>
  </si>
  <si>
    <t>Cutting, Finishing</t>
  </si>
  <si>
    <t>Flashlight</t>
  </si>
  <si>
    <t>Lighting</t>
  </si>
  <si>
    <t>https://www.lowes.com/pd/CRAFTSMAN-LED-Flashlight-700-Lumen-LED-Spotlight-Flashlight-Battery-Included/1000493575</t>
  </si>
  <si>
    <t>Driver Kit</t>
  </si>
  <si>
    <t>https://www.ifixit.com/Store/Tools/Mako-Driver-Kit--64-Precision-Bits/IF145-299?o=4</t>
  </si>
  <si>
    <t>Screwdriver Set</t>
  </si>
  <si>
    <t>https://www.lowes.com/pd/CRAFTSMAN-8-Piece-Bi-Material-Handle-Screwdriver-Set/1000596425</t>
  </si>
  <si>
    <t>TOTAL,  SOFT GOODS</t>
  </si>
  <si>
    <t>Soft Goods</t>
  </si>
  <si>
    <t>Heavy Duty Sewing Machine</t>
  </si>
  <si>
    <t>Fabric Shears</t>
  </si>
  <si>
    <t>Soft Tape Measure</t>
  </si>
  <si>
    <t>Dress Form - Female</t>
  </si>
  <si>
    <t>Dress form - Male</t>
  </si>
  <si>
    <t>Accessories: pins, sewing needles, thread</t>
  </si>
  <si>
    <t>https://www.amazon.com/dp/B0149GG9V4/?tag=swngmg-20</t>
  </si>
  <si>
    <t>https://theshopcompany.com/professional-female-dressform-w-removable-shoulders.html</t>
  </si>
  <si>
    <t>https://theshopcompany.com/professional-male-dressform-w-removable-shoulders.html</t>
  </si>
  <si>
    <t>Measuring</t>
  </si>
  <si>
    <t>Notes:</t>
  </si>
  <si>
    <t>1. Recommend cordless as much as possible. Note that cordless will require a battery pack and charging system -- suggest picking a consistent voltage across tools (e.g. 12V)</t>
  </si>
  <si>
    <t>Combination Square with level</t>
  </si>
  <si>
    <t>Fasteners and Adhesives</t>
  </si>
  <si>
    <t>Bench Vise</t>
  </si>
  <si>
    <t>Zip Ties</t>
  </si>
  <si>
    <t>Epoxy</t>
  </si>
  <si>
    <t>Wood Glue</t>
  </si>
  <si>
    <t>Multi-surface glue</t>
  </si>
  <si>
    <t>Spray Adhesive</t>
  </si>
  <si>
    <t>Duct Tape</t>
  </si>
  <si>
    <t>Electrical Tape</t>
  </si>
  <si>
    <t>Packing Tape</t>
  </si>
  <si>
    <t>Gaff Tape</t>
  </si>
  <si>
    <t>Velcro</t>
  </si>
  <si>
    <t>String/Rope</t>
  </si>
  <si>
    <t>Hex Nuts</t>
  </si>
  <si>
    <t>Flat Washers</t>
  </si>
  <si>
    <t>Lock Washers</t>
  </si>
  <si>
    <t>Self-tapping Screws</t>
  </si>
  <si>
    <t>Paint Brushes, assorted</t>
  </si>
  <si>
    <t>Sandpaper</t>
  </si>
  <si>
    <t>Wood Chisel Set</t>
  </si>
  <si>
    <t>TOTAL,  FASTENERS &amp; ADHESIVES</t>
  </si>
  <si>
    <t>TOTAL,  SAFETY</t>
  </si>
  <si>
    <t>First Aid Kit</t>
  </si>
  <si>
    <t>Work Gloves</t>
  </si>
  <si>
    <t>Disposable Gloves</t>
  </si>
  <si>
    <t>Earmuffs, adjustable</t>
  </si>
  <si>
    <t>Foam ear plugs, disposable</t>
  </si>
  <si>
    <t>Disposable Respirators</t>
  </si>
  <si>
    <t>Fire Extinguisher</t>
  </si>
  <si>
    <t>Plotter Printer</t>
  </si>
  <si>
    <t>CAD Workstation</t>
  </si>
  <si>
    <t>Vinyl Cutter</t>
  </si>
  <si>
    <t>Design</t>
  </si>
  <si>
    <t>https://www.silhouetteamerica.com/featured-product/cameo</t>
  </si>
  <si>
    <t>Flatbed Scanner</t>
  </si>
  <si>
    <t>3D CAD Software</t>
  </si>
  <si>
    <t>https://www.autodesk.com/products/fusion-360/students-teachers-educators</t>
  </si>
  <si>
    <t>Software</t>
  </si>
  <si>
    <t>Computation</t>
  </si>
  <si>
    <t>Video Editing</t>
  </si>
  <si>
    <t>Vector Graphics Software</t>
  </si>
  <si>
    <t>Music Editing Software</t>
  </si>
  <si>
    <t>Script Writing Software</t>
  </si>
  <si>
    <t>Camera</t>
  </si>
  <si>
    <t>Audio/Visual</t>
  </si>
  <si>
    <t>Camera Stand</t>
  </si>
  <si>
    <t>Professional Light with Stand</t>
  </si>
  <si>
    <t>Backdrop</t>
  </si>
  <si>
    <t>Microphone</t>
  </si>
  <si>
    <t>Teleprompter</t>
  </si>
  <si>
    <t>TOTAL,  DESIGN</t>
  </si>
  <si>
    <t>2. DeWalt is a high-quality manufacturer with reasonable costs; critical for tools like the jigsaw where performance = safety, less critical for tools like the orbital sander where a cheaper version would be acceptable.</t>
  </si>
  <si>
    <t>TOTAL, MEASURING</t>
  </si>
  <si>
    <t>Electronics</t>
  </si>
  <si>
    <t>Soldering Station</t>
  </si>
  <si>
    <t>Multimeter</t>
  </si>
  <si>
    <t>Wire Strippers</t>
  </si>
  <si>
    <t>Variable power supply (tabletop)</t>
  </si>
  <si>
    <t>Helping Hands, Large</t>
  </si>
  <si>
    <t>Helping Hands, small</t>
  </si>
  <si>
    <t>Cables: Assorted USB</t>
  </si>
  <si>
    <t>Cutting Mat</t>
  </si>
  <si>
    <t>Anti-static mat</t>
  </si>
  <si>
    <t>Circuit Playground Express Basic Kit</t>
  </si>
  <si>
    <t>ESP32 Boards</t>
  </si>
  <si>
    <t>Server Rack</t>
  </si>
  <si>
    <t>Routers</t>
  </si>
  <si>
    <t>https://www.amazon.com/IRWIN-VISE-GRIP-2078300-Self-Adjusting-Stripper/dp/B000OQ21CA/ref=sr_1_6?dchild=1&amp;keywords=vise+grip&amp;qid=1594856319&amp;sr=8-6</t>
  </si>
  <si>
    <t>https://www.amazon.com/Fluke-101-Multimeter-Resistance-Capacitance/dp/B00HE6MIJY/ref=sr_1_15?dchild=1&amp;keywords=fluke&amp;qid=1594856363&amp;sr=8-15</t>
  </si>
  <si>
    <t>https://www.amazon.com/exec/obidos/ASIN/B00G0HAY3U/ezvid02-20</t>
  </si>
  <si>
    <t>https://www.adafruit.com/product/3333</t>
  </si>
  <si>
    <t xml:space="preserve">Arduino Uno </t>
  </si>
  <si>
    <t>https://store.arduino.cc/usa/arduino-uno-rev3</t>
  </si>
  <si>
    <t>https://www.amazon.com/QuadHands-Deluxe-WorkBench-Helping-System/dp/B01MZG2D99/ref=sr_1_3_sspa?dchild=1&amp;keywords=helping+hands&amp;qid=1594924717&amp;sr=8-3-spons&amp;psc=1&amp;spLa=ZW5jcnlwdGVkUXVhbGlmaWVyPUExU1hRWE5VQVBMSk5KJmVuY3J5cHRlZElkPUEwNTE4MTQ4M0RTOUFFMEUyOTRQMSZlbmNyeXB0ZWRBZElkPUEwMzM2NzI5MVc1UlNZWjYyWDhUVCZ3aWRnZXROYW1lPXNwX2F0ZiZhY3Rpb249Y2xpY2tSZWRpcmVjdCZkb05vdExvZ0NsaWNrPXRydWU=</t>
  </si>
  <si>
    <t>Microcontroller</t>
  </si>
  <si>
    <t>Electronic Components</t>
  </si>
  <si>
    <t>Safety</t>
  </si>
  <si>
    <t>https://www.amazon.com/ZERRO-Self-Healing-Cutting-Double/dp/B072WN8XFN/ref=redir_mobile_desktop?ie=UTF8&amp;aaxitk=ce5BVr87xDtwcGHwQ5v5Fg&amp;hsa_cr_id=4071651980401&amp;ref_=sbx_be_s_sparkle_mcd_asin_0</t>
  </si>
  <si>
    <t>Raspberry Pi 4 - 2GB RAM</t>
  </si>
  <si>
    <t>Raspberry Pi 4 - 4GB RAM</t>
  </si>
  <si>
    <t>TOTAL,  ELECTRONICS</t>
  </si>
  <si>
    <t>https://www.adafruit.com/product/4292</t>
  </si>
  <si>
    <t>https://www.adafruit.com/product/4296</t>
  </si>
  <si>
    <t>https://www.adafruit.com/product/3591</t>
  </si>
  <si>
    <t>Electronics Kit - Basic</t>
  </si>
  <si>
    <t>https://www.amazon.com/Keywish-Electronics-Breadboard-Resistors-Capacitor/dp/B071FR41WS/ref=sr_1_10?dchild=1&amp;keywords=electronics+starter+kit&amp;qid=1622589238&amp;sr=8-10</t>
  </si>
  <si>
    <t>Sensors Kit - ADV</t>
  </si>
  <si>
    <t>Sensors Kit - INT</t>
  </si>
  <si>
    <t>https://www.sparkfun.com/products/12862</t>
  </si>
  <si>
    <t>https://www.amazon.com/SunFounder-Ultimate-Arduino-Mega2560-Mega328/dp/B015J2M8MG/ref=sr_1_3?dchild=1&amp;keywords=sunfounder+sensor+kit&amp;qid=1622590401&amp;sr=8-3</t>
  </si>
  <si>
    <t>Arduino Motor Shield</t>
  </si>
  <si>
    <t>https://www.adafruit.com/product/1438</t>
  </si>
  <si>
    <t>TBD</t>
  </si>
  <si>
    <t>Raspberry Pi Camera - 8 megapixels</t>
  </si>
  <si>
    <t>https://www.adafruit.com/product/3099</t>
  </si>
  <si>
    <t>https://www.amazon.com/Hakko-FA400-04-Bench-ESD-Safe-Absorber/dp/B00FZPSEY4/ref=sxin_10_ac_d_pm?ac_md=3-0-VW5kZXIgJDEwMA%3D%3D-ac_d_pm&amp;cv_ct_cx=fume+extractor&amp;dchild=1&amp;keywords=fume+extractor&amp;pd_rd_i=B00FZPSEY4&amp;pd_rd_r=7211eb6b-57ea-416a-bf83-a274137fc340&amp;pd_rd_w=fVqt6&amp;pd_rd_wg=bnaFC&amp;pf_rd_p=1996aa5c-bfb7-40b7-b677-a9bfb33f2c53&amp;pf_rd_r=TV3SF98JKM57FWN6BESC&amp;psc=1&amp;qid=1622590635&amp;sr=1-1-22d05c05-1231-4126-b7c4-3e7a9c0027d0</t>
  </si>
  <si>
    <t>Oscilloscope - Int</t>
  </si>
  <si>
    <t>Logic Analyzer - 8 channel</t>
  </si>
  <si>
    <t>AR/VR</t>
  </si>
  <si>
    <t>TOTAL, AR/VR</t>
  </si>
  <si>
    <t>Windows MR Headset</t>
  </si>
  <si>
    <t>Hololens 2</t>
  </si>
  <si>
    <t>3D Scanner</t>
  </si>
  <si>
    <t>https://www.microsoft.com/en-us/p/holoLens-2/91pnzzznzwcp/</t>
  </si>
  <si>
    <t>VR</t>
  </si>
  <si>
    <t>https://matterandform.net/store/products/MFS1V2</t>
  </si>
  <si>
    <t>Storage</t>
  </si>
  <si>
    <t>TOTAL, STORAGE</t>
  </si>
  <si>
    <t>Metal Pegboard</t>
  </si>
  <si>
    <t>Shelf Bins</t>
  </si>
  <si>
    <t>Stackable Insert Containers</t>
  </si>
  <si>
    <t>Stackable Crates</t>
  </si>
  <si>
    <t>https://www.uline.ca/BL_768/Mesh-Straight-Wall-Containers</t>
  </si>
  <si>
    <t>https://www.uline.ca/BL_314/Stack-and-Nest-Containers</t>
  </si>
  <si>
    <t>https://www.uline.com/Product/Detail/H-4292GR/Pegboards/Metal-Pegboard-Starter-Kit-48-x-24-Gray?model=H-4292GR&amp;RootChecked=yes</t>
  </si>
  <si>
    <t>Rolling Cart</t>
  </si>
  <si>
    <t>Rolling Storage</t>
  </si>
  <si>
    <t>Broom &amp; Dust Pan</t>
  </si>
  <si>
    <t>Shop Vac</t>
  </si>
  <si>
    <t>https://www.uline.ca/Product/Detail/H-2599/Tool-Carts/Little-Red-Cart</t>
  </si>
  <si>
    <t>Cleaning</t>
  </si>
  <si>
    <t>https://www.uline.ca/Product/Detail/H-1198/Tool-Carts/Rubbermaid-Mobile-Workcenter-32-x-21-x-33</t>
  </si>
  <si>
    <t>https://www.uline.ca/BL_2342/Maximizer-Brooms-and-Dust-Pan?keywords=broom</t>
  </si>
  <si>
    <t>https://www.homedepot.ca/product/ridgid-nxt-45l-5-0-peak-hp-wet-dry-vacuum/1001157716?rrec=true</t>
  </si>
  <si>
    <t>Tools Chest - 6 drawer</t>
  </si>
  <si>
    <t>Tools Chest - 12 drawer</t>
  </si>
  <si>
    <t>Steel Workbench</t>
  </si>
  <si>
    <t>Work Surface</t>
  </si>
  <si>
    <t>Mobile Workbench</t>
  </si>
  <si>
    <t>Seating</t>
  </si>
  <si>
    <t>Stool - Shop Stool Hard Seat</t>
  </si>
  <si>
    <t>Stool - Shop Stool Padded Seat</t>
  </si>
  <si>
    <t>https://www.uline.com/BL_3926/Shop-Stools?keywords=stool</t>
  </si>
  <si>
    <t>Stool - Work</t>
  </si>
  <si>
    <t>https://www.uline.com/BL_3896/Work-Stools?keywords=stool</t>
  </si>
  <si>
    <t>https://www.uline.ca/BL_1840/Uline-Tool-Cabinets</t>
  </si>
  <si>
    <t>Worktable</t>
  </si>
  <si>
    <t>https://www.uline.ca/BL_3853/Industrial-Packing-Tables?keywords=work+table</t>
  </si>
  <si>
    <t>https://www.uline.ca/BL_4022/Welded-Steel-Workbenches?keywords=work+table</t>
  </si>
  <si>
    <t>https://www.uline.ca/BL_806/Mobile-Welded-Steel-Tables</t>
  </si>
  <si>
    <t xml:space="preserve">TOTAL </t>
  </si>
  <si>
    <t>https://www.uline.com/Product/Detail/S-22291/Fire-Protection/Fire-Extinguisher-Class-ABC-5-lb?pricode=WB4211&amp;utm_source=Bing&amp;utm_medium=pla&amp;utm_term=S-22291&amp;utm_campaign=Facilities%2BMaintenance&amp;utm_source=Bing&amp;utm_medium=pla&amp;utm_term=S-22291&amp;utm_campaign=Facilities%2BMaintenance&amp;gclid=10ff15717f251e86a5b175c68926a72f&amp;gclsrc=3p.ds&amp;msclkid=10ff15717f251e86a5b175c68926a72f</t>
  </si>
  <si>
    <t>Safety Goggles</t>
  </si>
  <si>
    <t>https://www.uline.com/BL_8952/Uline-Economy-Safety-Goggles</t>
  </si>
  <si>
    <t>https://www.uline.com/Product/Detail/H-5053/Safety-Glasses/Ice-Wraparounds-Dispenser-Box</t>
  </si>
  <si>
    <t>Safety Glasses (Dispenser Box)</t>
  </si>
  <si>
    <t>https://www.uline.com/Product/Detail/H-1294/First-Aid/Uline-First-Aid-Kit-50-Person?pricode=WB2533&amp;utm_source=Bing&amp;utm_medium=pla&amp;utm_term=H-1294&amp;utm_campaign=Safety%2BSupplies&amp;utm_source=Bing&amp;utm_medium=pla&amp;utm_term=H-1294&amp;utm_campaign=Safety%2BSupplies&amp;gclid=b5e31ec1e4e31e9303847e7613d05800&amp;gclsrc=3p.ds&amp;msclkid=b5e31ec1e4e31e9303847e7613d05800</t>
  </si>
  <si>
    <t>https://www.uline.com/BL_973/Uline-Industrial-Nitrile-Gloves</t>
  </si>
  <si>
    <t>https://www.uline.com/BL_962/PVC-Dot-Knit-Gloves</t>
  </si>
  <si>
    <t>https://www.uline.com/BL_1089/Uline-Bullet-Earplugs</t>
  </si>
  <si>
    <t>https://www.uline.com/BL_1080/3M-Industrial-Respirators</t>
  </si>
  <si>
    <t>https://www.uline.com/BL_847/Uline-Earmuffs</t>
  </si>
  <si>
    <t>2. Where provided, unit costs are based on purchase links. If not provided, costs are rough estimates.</t>
  </si>
  <si>
    <t>1. Adjust equpiment unit numbers based on space capacity.</t>
  </si>
  <si>
    <t>3. Purchase links are recommendations, not requirements.</t>
  </si>
  <si>
    <t>4. Consumables (e.g. fasteners, adhesives, electronic components) are recommended but optional. It may be helpful to charge a small fee to cover cost of replacing consumables.</t>
  </si>
  <si>
    <t>https://www.amazon.com/Gorilla-Epoxy-Minute-ounce-Syringe/dp/B01M7VD07W/ref=sr_1_3?dchild=1&amp;keywords=epoxy&amp;qid=1622738743&amp;sr=8-3</t>
  </si>
  <si>
    <t>https://www.amazon.com/Soundoriginal-Electrical-Dustproof-Adhesive-Multicolor/dp/B07S9NNCGQ/ref=sr_1_5?dchild=1&amp;keywords=electrical+tape&amp;qid=1622738921&amp;sr=8-5</t>
  </si>
  <si>
    <t>https://www.amazon.com/Scotch-Shipping-Packaging-6-Rolls-3850-6/dp/B000087KUA/ref=sr_1_7?dchild=1&amp;keywords=packing+tape&amp;qid=1622738996&amp;sr=8-7</t>
  </si>
  <si>
    <t>https://www.amazon.com/New-Lockport-Waterproof-Non-Reflective-Photography/dp/B07ZK518HP/ref=sr_1_4?dchild=1&amp;keywords=gaff+tape&amp;qid=1622739028&amp;sr=8-4</t>
  </si>
  <si>
    <t>https://www.amazon.com/Cable-Matters-Assorted-Self-Locking-12-Inch/dp/B00L2LGMO4/ref=sxin_9_trr_507844_2?cv_ct_cx=zip+ties&amp;dchild=1&amp;keywords=zip+ties&amp;pd_rd_i=B00L2LGMO4&amp;pd_rd_r=979975dd-42e9-4915-a850-ea3942d7acb3&amp;pd_rd_w=3ZtWK&amp;pd_rd_wg=tMbNc&amp;pf_rd_p=9e83fe05-f489-4685-b4af-0db60cbe7c15&amp;pf_rd_r=WWW5K4QEM163S1ZP6WSR&amp;qid=1622739057&amp;sr=1-3-5519553e-2baa-451e-af83-b0156e5c6669</t>
  </si>
  <si>
    <t>https://www.amazon.com/Strenco-Adhesive-Black-Hook-Loop/dp/B00H3R9S1K/ref=sxin_10?asc_contentid=amzn1.osa.c6297427-dd83-4f21-b93d-c19349e1a63d.ATVPDKIKX0DER.en_US&amp;asc_contenttype=article&amp;ascsubtag=amzn1.osa.c6297427-dd83-4f21-b93d-c19349e1a63d.ATVPDKIKX0DER.en_US&amp;creativeASIN=B00H3R9S1K&amp;cv_ct_cx=velcro&amp;cv_ct_id=amzn1.osa.c6297427-dd83-4f21-b93d-c19349e1a63d.ATVPDKIKX0DER.en_US&amp;cv_ct_pg=search&amp;cv_ct_we=asin&amp;cv_ct_wn=osp-single-source-earns-comm&amp;dchild=1&amp;keywords=velcro&amp;linkCode=oas&amp;pd_rd_i=B00H3R9S1K&amp;pd_rd_r=02e9f234-836c-4d21-8669-643ab857a6ea&amp;pd_rd_w=zHu2a&amp;pd_rd_wg=tjHAS&amp;pf_rd_p=2a3243ce-188f-426b-9a7c-cd22d207971e&amp;pf_rd_r=25XGVE8M64KK2VVCRPEX&amp;qid=1622739101&amp;sr=1-1-64f3a41a-73ca-403a-923c-8152c45485fe&amp;tag=businessins05-20</t>
  </si>
  <si>
    <t>https://www.amazon.com/HowenDay-Jute-Twine/dp/B07F3FT7CR/ref=sr_1_4?dchild=1&amp;keywords=string&amp;qid=1622739530&amp;sr=8-4</t>
  </si>
  <si>
    <t>Machine Screws, Assorted</t>
  </si>
  <si>
    <t>https://www.amazon.com/Deluxe-Hardware-Assortment-Professional-Washers/dp/B076CVQZWG/ref=sxin_10?asc_contentid=amzn1.osa.5026e5b7-dd78-4540-9d9c-e53d1dab17b5.ATVPDKIKX0DER.en_US&amp;asc_contenttype=article&amp;ascsubtag=amzn1.osa.5026e5b7-dd78-4540-9d9c-e53d1dab17b5.ATVPDKIKX0DER.en_US&amp;creativeASIN=B076CVQZWG&amp;crid=2TKQ59DSE6SLY&amp;cv_ct_cx=machine+screw+assortment+kit&amp;cv_ct_id=amzn1.osa.5026e5b7-dd78-4540-9d9c-e53d1dab17b5.ATVPDKIKX0DER.en_US&amp;cv_ct_pg=search&amp;cv_ct_we=asin&amp;cv_ct_wn=osp-single-source-earns-comm&amp;dchild=1&amp;keywords=machine+screw+assortment+kit&amp;linkCode=oas&amp;pd_rd_i=B076CVQZWG&amp;pd_rd_r=fa013c72-3f0a-4808-8977-f2f60a0bd8b4&amp;pd_rd_w=pMGuY&amp;pd_rd_wg=xaJPR&amp;pf_rd_p=2a3243ce-188f-426b-9a7c-cd22d207971e&amp;pf_rd_r=KVGPNTM3SVG226DGMJ62&amp;qid=1622740102&amp;sprefix=machine+screw%2Caps%2C242&amp;sr=1-1-64f3a41a-73ca-403a-923c-8152c45485fe&amp;tag=toughjobs-20</t>
  </si>
  <si>
    <t>See above</t>
  </si>
  <si>
    <t>https://www.amazon.com/Sutemribor-Stainless-Spring-Washer-Assortment/dp/B07DZSRPQC/ref=sr_1_3?dchild=1&amp;keywords=lock+washers&amp;qid=1622740276&amp;sr=8-3</t>
  </si>
  <si>
    <t>https://www.amazon.com/Drilling-Assortment-VIGRUE-Stainless-Tapping/dp/B08MZN5HJX/ref=sr_1_6?dchild=1&amp;keywords=self+tapping+screws&amp;qid=1622740322&amp;sr=8-6</t>
  </si>
  <si>
    <t>https://www.amazon.com/60-Piece-Chromium-Improvement-Craftsmen-Mechanics/dp/B08N51TFVG/ref=sr_1_8?dchild=1&amp;keywords=tap+and+die+set&amp;qid=1622740394&amp;sr=8-8</t>
  </si>
  <si>
    <t>Clamps: C, quickgrips, hand, spring</t>
  </si>
  <si>
    <t>Get set of each type of clamp</t>
  </si>
  <si>
    <t>https://www.amazon.com/Metabo-HPT-115445M-Portable-Sawhorses/dp/B07MQ2SG7M/ref=sr_1_8?dchild=1&amp;keywords=sawhorse&amp;qid=1622746295&amp;sr=8-8</t>
  </si>
  <si>
    <t>PVC Cutter</t>
  </si>
  <si>
    <t>https://www.amazon.com/Zantle-Ratchet-type-Cutting-Plumbing-Plumbers/dp/B07T2YG963/ref=sr_1_11?dchild=1&amp;keywords=pvc+knife&amp;qid=1622746343&amp;sr=8-11</t>
  </si>
  <si>
    <t>https://www.amazon.com/Brother-PTD210-One-Touch-User-Friendly-Templates/dp/B013DG2FNW/ref=sr_1_5?dchild=1&amp;keywords=label+maker&amp;qid=1622746462&amp;sr=8-5</t>
  </si>
  <si>
    <t>https://www.amazon.com/Scrapers-Spackle-Finishing-Scraping-Wallpaper/dp/B08BNCY15Z/ref=sr_1_2?crid=2GP3G7C0S76SD&amp;dchild=1&amp;keywords=putty+knives+%26+scrapers&amp;qid=1622746485&amp;sprefix=putty+knives%2Caps%2C233&amp;sr=8-2</t>
  </si>
  <si>
    <t>Box Cutter</t>
  </si>
  <si>
    <t>Precision Knife</t>
  </si>
  <si>
    <t>https://www.amazon.com/Xacto-X5282-Basic-Knife-Set/dp/B00004Z2UB/ref=sr_1_4?crid=3QHPUU1CABVOQ&amp;dchild=1&amp;keywords=xacto+knife&amp;qid=1622746520&amp;sprefix=xacto%2Caps%2C248&amp;sr=8-4</t>
  </si>
  <si>
    <t>https://www.amazon.com/DOWELL-Function-Retractable-Handle%EF%BC%8CCutting-Cardboard/dp/B072ZX7G4Q/ref=sxin_11_trfob_2?cv_ct_cx=box+cutter&amp;dchild=1&amp;keywords=box+cutter&amp;pd_rd_i=B072ZX7G4Q&amp;pd_rd_r=fe1685cf-00fa-46bf-9ae4-5672c2a784e6&amp;pd_rd_w=oQpuS&amp;pd_rd_wg=VvXIS&amp;pf_rd_p=6c6f0ed1-2306-4f6f-832e-d796b7d41a25&amp;pf_rd_r=66VFZ9HN1VBTF68ETT65&amp;qid=1622746580&amp;sr=1-3-fcc74f9e-0165-48d2-a9e1-f41ea92a035c</t>
  </si>
  <si>
    <t>https://www.amazon.com/Pro-Grade-Professional-Painting-Commercial-Paintbrush/dp/B07JHQ4L4F/ref=sr_1_5?dchild=1&amp;keywords=paint+brushes&amp;qid=1622746649&amp;sr=8-5</t>
  </si>
  <si>
    <t>https://www.amazon.com/3M-9005NA-Aluminum-Sandpaper-Assorted/dp/B00004Z48U/ref=sr_1_2?dchild=1&amp;keywords=sandpaper&amp;qid=1622746676&amp;sr=8-2</t>
  </si>
  <si>
    <t>https://www.amazon.com/Hardened-Strength-Warding-Triangular-Half-Round/dp/B07WDCBJ1G/ref=sr_1_2?dchild=1&amp;keywords=metal+file&amp;qid=1622746750&amp;sr=8-2</t>
  </si>
  <si>
    <t>https://www.amazon.com/GREBSTK-Professional-Vanadium-Stainless-Woodworking/dp/B07WPHDX7L/ref=sr_1_7?dchild=1&amp;keywords=wood+chisel+set&amp;qid=1622746774&amp;sr=8-7</t>
  </si>
  <si>
    <t>MiniDSO Logic Analyzer</t>
  </si>
  <si>
    <t>https://www.seeedstudio.com/MiniDSO-LA104-Logic-Analyzer-p-3217.html</t>
  </si>
  <si>
    <t>Unity</t>
  </si>
  <si>
    <t>3D Design Software</t>
  </si>
  <si>
    <t>TOTAL,  A/V</t>
  </si>
  <si>
    <t>VR, MR</t>
  </si>
  <si>
    <t>MR</t>
  </si>
  <si>
    <t>Oscilloscope - Basic (Kit)</t>
  </si>
  <si>
    <t>https://accudiy.com/products/dso138mini-diy-kit</t>
  </si>
  <si>
    <t>https://www.ifixit.com/Store/Tools/Anti-Static-Mat/IF145-036?o=3&amp;msclkid=ad05fca58610171226e49c1a344ce68e&amp;utm_source=bing&amp;utm_medium=cpc&amp;utm_campaign=US%20%7C%20Shopping%20%7C%20tROAS%20600&amp;utm_term=4588330742601931&amp;utm_content=All%20products</t>
  </si>
  <si>
    <t>Digital Caliper</t>
  </si>
  <si>
    <t>https://www.ifixit.com/Store/Tools/Digital-Caliper/IF145-016?o=3</t>
  </si>
  <si>
    <t>Alligator Clips</t>
  </si>
  <si>
    <t>https://www.adafruit.com/product/3447</t>
  </si>
  <si>
    <t>Wires</t>
  </si>
  <si>
    <t>Jumper Wires, Assorted</t>
  </si>
  <si>
    <t>https://www.amazon.com/EDGELEC-Breadboard-Optional-Assorted-Multicolored/dp/B07GD2BWPY/ref=sr_1_3?dchild=1&amp;keywords=jumper+wires&amp;qid=1623175966&amp;sr=8-3</t>
  </si>
  <si>
    <t>https://www.adafruit.com/product/344</t>
  </si>
  <si>
    <t>https://www.adafruit.com/product/291</t>
  </si>
  <si>
    <t>Heat Shrink Tubing - Black</t>
  </si>
  <si>
    <t>Heat Shrink Tubing - Multicolored</t>
  </si>
  <si>
    <t>https://www.adafruit.com/product/1649</t>
  </si>
  <si>
    <t>Solder Wick</t>
  </si>
  <si>
    <t>https://www.adafruit.com/product/149</t>
  </si>
  <si>
    <t>Solder Sucker</t>
  </si>
  <si>
    <t>https://www.adafruit.com/product/148</t>
  </si>
  <si>
    <t>Diagonal Cutters</t>
  </si>
  <si>
    <t>https://www.adafruit.com/product/152</t>
  </si>
  <si>
    <t>https://www.adafruit.com/product/1204</t>
  </si>
  <si>
    <t>https://www.adafruit.com/product/237</t>
  </si>
  <si>
    <t>Bus Pirate (Chip Analyzer)</t>
  </si>
  <si>
    <t>Bus Pirate Probe Set</t>
  </si>
  <si>
    <t>https://www.adafruit.com/product/238</t>
  </si>
  <si>
    <t>https://www.adafruit.com/product/437</t>
  </si>
  <si>
    <t>Moldable Glue (Sugru)</t>
  </si>
  <si>
    <t>https://www.adafruit.com/product/468</t>
  </si>
  <si>
    <t>Large DoubleSided Tool Holder</t>
  </si>
  <si>
    <t>https://www.adafruit.com/product/1149</t>
  </si>
  <si>
    <t>Power Monitor</t>
  </si>
  <si>
    <t>https://www.adafruit.com/product/3624</t>
  </si>
  <si>
    <t>https://www.adafruit.com/product/2145</t>
  </si>
  <si>
    <t>TBD (https://www.acer.com/ac/en/US/content/models/virtualmixedreality)</t>
  </si>
  <si>
    <t>https://unity.com/products/unity-educator</t>
  </si>
  <si>
    <t>https://www.amazon.com/HTC-Vive-Cosmos-PC/dp/B07TWNTGCH/ref=pd_vtp_2/142-8480032-1839441?pd_rd_w=BoTon&amp;pf_rd_p=016e3697-91be-4dc2-9533-ef9350e7e73d&amp;pf_rd_r=P0N8B3BV1REVEVXC1G71&amp;pd_rd_r=6eebc6b6-e5b4-40bf-9508-760fe3389b4e&amp;pd_rd_wg=rLo4z&amp;pd_rd_i=B07TWNTGCH&amp;psc=1</t>
  </si>
  <si>
    <t>HTC VIVE Cosmos</t>
  </si>
  <si>
    <t>Wireless Adapter (HTC VIVE Cosmos)</t>
  </si>
  <si>
    <t>https://www.amazon.com/HTC-Vive-Wireless-Adapter-Full-Pack/dp/B08FC58KJX/ref=pd_bxgy_img_2/142-8480032-1839441?_encoding=UTF8&amp;pd_rd_i=B08FC58KJX&amp;pd_rd_r=ff6cf018-01c1-4552-a100-383f1ddf8a26&amp;pd_rd_w=drAmi&amp;pd_rd_wg=msBxf&amp;pf_rd_p=fd3ebcd0-c1a2-44cf-aba2-bbf4810b3732&amp;pf_rd_r=DFHP3QZP04FKW4Q6Q96V&amp;psc=1&amp;refRID=DFHP3QZP04FKW4Q6Q96V</t>
  </si>
  <si>
    <t>3D Design</t>
  </si>
  <si>
    <t>Adapter</t>
  </si>
  <si>
    <t>https://www.amazon.com/Wireless-Adapter-Attachment-not-machine-specific/dp/B0849S7FRN/ref=pd_bxgy_img_3/142-8480032-1839441?_encoding=UTF8&amp;pd_rd_i=B0849S7FRN&amp;pd_rd_r=5ca3ac46-072a-415a-8198-95148d491674&amp;pd_rd_w=RVU7N&amp;pd_rd_wg=Hkmxx&amp;pf_rd_p=fd3ebcd0-c1a2-44cf-aba2-bbf4810b3732&amp;pf_rd_r=ZBDDZ72HSBP177SQAEE2&amp;psc=1&amp;refRID=ZBDDZ72HSBP177SQAEE2</t>
  </si>
  <si>
    <t>Vive Wireless Adapter -Cosmos Attachment Kit</t>
  </si>
  <si>
    <t>https://www.adobe.com/creativecloud/plans.html?plan=edu_inst&amp;promoid=CRH528H4&amp;mv=other</t>
  </si>
  <si>
    <t>Photo Editing (1 yr license)</t>
  </si>
  <si>
    <t>Equipment units designed for approximately ten (10) students at a time.</t>
  </si>
  <si>
    <t>GarageBand (free on Apple Devices)</t>
  </si>
  <si>
    <t>https://www.adafruit.com/product/2512</t>
  </si>
  <si>
    <t>Adobe Illustrator (Included above)</t>
  </si>
  <si>
    <t>Sewing Machine</t>
  </si>
  <si>
    <t>https://www.brother-usa.com/products/cs6000i</t>
  </si>
  <si>
    <t>TOTAL, PROTOTYPING: Hand Tools</t>
  </si>
  <si>
    <t>Oscilloscope - Basic ++</t>
  </si>
  <si>
    <t>E.g. iMovie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</si>
</sst>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0" fillId="0" borderId="0" xfId="1" applyNumberFormat="1" applyFont="1"/>
    <xf numFmtId="0" fontId="0" fillId="0" borderId="0" xfId="0" applyNumberFormat="1"/>
    <xf numFmtId="0" fontId="2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Border="1"/>
    <xf numFmtId="6" fontId="3" fillId="0" borderId="0" xfId="0" applyNumberFormat="1" applyFont="1" applyBorder="1"/>
    <xf numFmtId="0" fontId="3" fillId="0" borderId="1" xfId="0" applyFont="1" applyBorder="1" applyAlignment="1">
      <alignment wrapText="1"/>
    </xf>
    <xf numFmtId="6" fontId="3" fillId="0" borderId="2" xfId="0" applyNumberFormat="1" applyFont="1" applyBorder="1" applyAlignment="1">
      <alignment vertical="center"/>
    </xf>
    <xf numFmtId="0" fontId="3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vertical="center"/>
    </xf>
    <xf numFmtId="44" fontId="0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1" fillId="0" borderId="0" xfId="1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6" fontId="1" fillId="0" borderId="0" xfId="1" applyNumberFormat="1" applyFont="1" applyAlignment="1">
      <alignment horizontal="center" vertical="center"/>
    </xf>
    <xf numFmtId="0" fontId="7" fillId="0" borderId="0" xfId="2"/>
    <xf numFmtId="0" fontId="0" fillId="0" borderId="3" xfId="0" applyFont="1" applyBorder="1" applyAlignment="1">
      <alignment horizontal="center" vertical="center"/>
    </xf>
    <xf numFmtId="44" fontId="0" fillId="0" borderId="4" xfId="1" applyNumberFormat="1" applyFont="1" applyBorder="1"/>
    <xf numFmtId="0" fontId="0" fillId="0" borderId="4" xfId="1" applyNumberFormat="1" applyFont="1" applyBorder="1" applyAlignment="1">
      <alignment horizontal="center" vertical="center"/>
    </xf>
    <xf numFmtId="44" fontId="0" fillId="0" borderId="5" xfId="1" applyNumberFormat="1" applyFont="1" applyBorder="1"/>
    <xf numFmtId="0" fontId="0" fillId="2" borderId="3" xfId="0" applyFont="1" applyFill="1" applyBorder="1" applyAlignment="1">
      <alignment horizontal="center" vertical="center"/>
    </xf>
    <xf numFmtId="44" fontId="0" fillId="2" borderId="4" xfId="1" applyNumberFormat="1" applyFont="1" applyFill="1" applyBorder="1"/>
    <xf numFmtId="0" fontId="0" fillId="2" borderId="4" xfId="1" applyNumberFormat="1" applyFont="1" applyFill="1" applyBorder="1" applyAlignment="1">
      <alignment horizontal="center" vertical="center"/>
    </xf>
    <xf numFmtId="0" fontId="2" fillId="0" borderId="0" xfId="0" applyFont="1"/>
    <xf numFmtId="0" fontId="7" fillId="0" borderId="4" xfId="2" applyBorder="1"/>
    <xf numFmtId="0" fontId="7" fillId="2" borderId="4" xfId="2" applyFill="1" applyBorder="1"/>
    <xf numFmtId="0" fontId="0" fillId="2" borderId="4" xfId="0" applyFont="1" applyFill="1" applyBorder="1" applyAlignment="1">
      <alignment wrapText="1"/>
    </xf>
    <xf numFmtId="0" fontId="0" fillId="0" borderId="0" xfId="0" applyNumberFormat="1" applyFont="1" applyAlignment="1">
      <alignment horizontal="center" vertical="center"/>
    </xf>
    <xf numFmtId="44" fontId="0" fillId="0" borderId="0" xfId="1" applyNumberFormat="1" applyFont="1" applyAlignment="1">
      <alignment horizontal="center" vertical="center"/>
    </xf>
    <xf numFmtId="0" fontId="7" fillId="0" borderId="0" xfId="2" applyBorder="1"/>
    <xf numFmtId="44" fontId="0" fillId="0" borderId="4" xfId="1" applyFont="1" applyBorder="1"/>
    <xf numFmtId="0" fontId="0" fillId="0" borderId="6" xfId="0" applyBorder="1" applyAlignment="1">
      <alignment horizontal="center" vertical="center"/>
    </xf>
    <xf numFmtId="44" fontId="0" fillId="0" borderId="7" xfId="1" applyNumberFormat="1" applyFont="1" applyBorder="1"/>
    <xf numFmtId="0" fontId="0" fillId="0" borderId="7" xfId="1" applyNumberFormat="1" applyFont="1" applyBorder="1" applyAlignment="1">
      <alignment horizontal="center" vertical="center"/>
    </xf>
    <xf numFmtId="44" fontId="0" fillId="0" borderId="8" xfId="1" applyNumberFormat="1" applyFont="1" applyBorder="1"/>
    <xf numFmtId="44" fontId="3" fillId="0" borderId="2" xfId="0" applyNumberFormat="1" applyFont="1" applyBorder="1" applyAlignment="1">
      <alignment vertical="center"/>
    </xf>
    <xf numFmtId="44" fontId="0" fillId="0" borderId="0" xfId="0" applyNumberFormat="1"/>
    <xf numFmtId="44" fontId="0" fillId="0" borderId="0" xfId="1" applyNumberFormat="1" applyFont="1"/>
    <xf numFmtId="0" fontId="0" fillId="0" borderId="0" xfId="0" applyFont="1"/>
    <xf numFmtId="0" fontId="0" fillId="0" borderId="0" xfId="0" applyAlignment="1">
      <alignment wrapText="1"/>
    </xf>
    <xf numFmtId="0" fontId="7" fillId="0" borderId="0" xfId="2" applyFont="1"/>
    <xf numFmtId="0" fontId="3" fillId="0" borderId="9" xfId="0" applyFont="1" applyBorder="1"/>
    <xf numFmtId="44" fontId="3" fillId="0" borderId="2" xfId="0" applyNumberFormat="1" applyFont="1" applyBorder="1"/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0" xfId="0" applyFont="1" applyAlignment="1">
      <alignment horizontal="left" vertical="top" wrapText="1"/>
    </xf>
    <xf numFmtId="0" fontId="7" fillId="0" borderId="0" xfId="2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wrapText="1"/>
    </xf>
    <xf numFmtId="44" fontId="0" fillId="2" borderId="7" xfId="0" applyNumberFormat="1" applyFont="1" applyFill="1" applyBorder="1"/>
    <xf numFmtId="0" fontId="0" fillId="2" borderId="7" xfId="0" applyFont="1" applyFill="1" applyBorder="1" applyAlignment="1">
      <alignment horizontal="center"/>
    </xf>
    <xf numFmtId="44" fontId="0" fillId="2" borderId="8" xfId="0" applyNumberFormat="1" applyFont="1" applyFill="1" applyBorder="1"/>
    <xf numFmtId="0" fontId="3" fillId="0" borderId="1" xfId="0" applyFont="1" applyBorder="1" applyAlignment="1">
      <alignment vertical="center" wrapText="1"/>
    </xf>
    <xf numFmtId="0" fontId="7" fillId="0" borderId="0" xfId="2" applyAlignment="1"/>
    <xf numFmtId="0" fontId="8" fillId="0" borderId="0" xfId="0" applyFont="1"/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74">
    <dxf>
      <numFmt numFmtId="34" formatCode="_(&quot;$&quot;* #,##0.00_);_(&quot;$&quot;* \(#,##0.00\);_(&quot;$&quot;* &quot;-&quot;??_);_(@_)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textRotation="0" wrapText="1" indent="0" justifyLastLine="0" shrinkToFit="0" readingOrder="0"/>
    </dxf>
    <dxf>
      <alignment horizontal="left" textRotation="0" wrapText="0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F4EC1EAF-BEFB-4FE5-B44C-82442E883B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0ECA5E-A32F-4489-A67D-FA5E41EE5218}" name="Table9" displayName="Table9" ref="A3:B14" totalsRowShown="0" headerRowDxfId="73">
  <autoFilter ref="A3:B14" xr:uid="{190ECA5E-A32F-4489-A67D-FA5E41EE5218}"/>
  <sortState xmlns:xlrd2="http://schemas.microsoft.com/office/spreadsheetml/2017/richdata2" ref="A4:B14">
    <sortCondition descending="1" ref="B3:B14"/>
  </sortState>
  <tableColumns count="2">
    <tableColumn id="1" xr3:uid="{278CF82A-AE6F-4126-8DA1-443759F6E622}" name="Tool Category"/>
    <tableColumn id="2" xr3:uid="{D7753642-D1F3-422B-912F-FC2BD4B3B3D3}" name="Subtotal Cost" dataDxfId="72" totalsRowDxfId="71" dataCellStyle="Currenc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BE8A79-6BF3-45A1-9EA4-7422FC082D94}" name="Table4" displayName="Table4" ref="A5:G12" totalsRowShown="0" headerRowDxfId="18">
  <autoFilter ref="A5:G12" xr:uid="{3FBE8A79-6BF3-45A1-9EA4-7422FC082D94}"/>
  <tableColumns count="7">
    <tableColumn id="1" xr3:uid="{D9661B11-76F7-4F04-A97B-9A4950934F4C}" name="Include? (1 = yes, 0 = no)" dataDxfId="17"/>
    <tableColumn id="2" xr3:uid="{DCD99EAB-75D8-4383-93C8-E4B9F3751336}" name="Tool Name" dataDxfId="16"/>
    <tableColumn id="3" xr3:uid="{6D645337-6BCF-4095-95E2-5666C1CFD3E2}" name="Purchase Link"/>
    <tableColumn id="4" xr3:uid="{03F92DC3-D04B-48BC-8D26-4E21C4F6B043}" name="Category" dataDxfId="15"/>
    <tableColumn id="5" xr3:uid="{7FAA90C6-B2C8-4E7D-AC1F-1CD77ACED4AA}" name="Unit Price" dataCellStyle="Currency"/>
    <tableColumn id="6" xr3:uid="{1C58AE7D-4A58-466F-BA53-5B47FA7DAFEA}" name="No." dataDxfId="14"/>
    <tableColumn id="7" xr3:uid="{36D095B5-ACB4-486A-9ABF-0C619AD763A3}" name="Total" dataCellStyle="Currency">
      <calculatedColumnFormula>IF(Table4[[#This Row],[Include? (1 = yes, 0 = no)]],E6*F6,"$      -")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4C2EBD-840A-44D0-9FA7-D4268199DD68}" name="Table5" displayName="Table5" ref="A5:G11" totalsRowShown="0" headerRowDxfId="13">
  <autoFilter ref="A5:G11" xr:uid="{3C4C2EBD-840A-44D0-9FA7-D4268199DD68}"/>
  <tableColumns count="7">
    <tableColumn id="1" xr3:uid="{64BC1F48-BA2D-44BE-9EB5-2791C3489F8D}" name="Include? (1 = yes, 0 = no)" dataDxfId="12"/>
    <tableColumn id="2" xr3:uid="{F16DDB2D-0D04-4D54-9132-7FA9BBE0A221}" name="Tool Name" dataDxfId="11"/>
    <tableColumn id="3" xr3:uid="{953DE8B2-C1DC-45D8-9A23-E5BBBFEF6A26}" name="Purchase Link" dataCellStyle="Hyperlink"/>
    <tableColumn id="4" xr3:uid="{5B3CC783-DD38-4AB4-8AAF-F7A08A57DB01}" name="Category"/>
    <tableColumn id="5" xr3:uid="{0E559B34-F6C4-48E5-98FD-0FC25529F459}" name="Unit Price" dataDxfId="10" dataCellStyle="Currency"/>
    <tableColumn id="6" xr3:uid="{C0C07277-B4F8-40D2-980B-D363053E11DE}" name="No." dataDxfId="9"/>
    <tableColumn id="7" xr3:uid="{F5418FFE-5FB2-44D5-956E-C14C31BA9BE7}" name="Total" dataDxfId="8" dataCellStyle="Currency">
      <calculatedColumnFormula>IF(Table5[[#This Row],[Include? (1 = yes, 0 = no)]],E6*F6,"$      -")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88AD7B-C9E2-4491-8B7C-BF1368449FC1}" name="Table6" displayName="Table6" ref="A5:G26" totalsRowShown="0" headerRowDxfId="7">
  <autoFilter ref="A5:G26" xr:uid="{F988AD7B-C9E2-4491-8B7C-BF1368449FC1}"/>
  <tableColumns count="7">
    <tableColumn id="1" xr3:uid="{685B7F9E-E4A1-45DF-860B-6854F577E216}" name="Include? (1 = yes, 0 = no)" dataDxfId="6"/>
    <tableColumn id="2" xr3:uid="{E66C3D84-3C2D-4FAE-8C0C-A8FF5F6DC635}" name="Tool Name"/>
    <tableColumn id="3" xr3:uid="{84C6AC21-5B8E-4EC7-BD64-B3E653D9DF87}" name="Purchase Link"/>
    <tableColumn id="4" xr3:uid="{5E08B003-E694-428C-8DE6-A60E43B9E899}" name="Category"/>
    <tableColumn id="5" xr3:uid="{46DF7CD8-253D-447A-AE34-FA43EE54B522}" name="Unit Price"/>
    <tableColumn id="6" xr3:uid="{4816D4C6-C2F7-4D4E-BBF4-A961C7DB7A2D}" name="No."/>
    <tableColumn id="7" xr3:uid="{86B39EBF-97AE-4D1E-A80C-7708FF8C30F9}" name="Total" dataDxfId="5">
      <calculatedColumnFormula>IF(Table6[[#This Row],[Include? (1 = yes, 0 = no)]],E6*F6,"$      -")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88FB14-B9EF-42EC-AFCA-BFB2D6D3251F}" name="Table7" displayName="Table7" ref="A5:G14" totalsRowShown="0" headerRowDxfId="4">
  <autoFilter ref="A5:G14" xr:uid="{3388FB14-B9EF-42EC-AFCA-BFB2D6D3251F}"/>
  <tableColumns count="7">
    <tableColumn id="1" xr3:uid="{3BC4723F-C7BA-4EA1-A213-68A84F52AE63}" name="Include? (1 = yes, 0 = no)" dataDxfId="3"/>
    <tableColumn id="2" xr3:uid="{EC1662E3-9A57-4E10-B6A0-6C80DF913435}" name="Tool Name" dataDxfId="2"/>
    <tableColumn id="3" xr3:uid="{B6DF5E83-931A-4F26-9D41-A3BFFCE9D574}" name="Purchase Link"/>
    <tableColumn id="4" xr3:uid="{3DD71DAB-4D16-4FA7-9FC5-62F37A434960}" name="Category"/>
    <tableColumn id="5" xr3:uid="{A8553810-9041-4C44-8F7E-275B03D6A852}" name="Unit Price" dataCellStyle="Currency"/>
    <tableColumn id="6" xr3:uid="{1BE84D71-3A9B-427E-947D-0266C1126453}" name="No." dataDxfId="1"/>
    <tableColumn id="7" xr3:uid="{A82C42EB-8C17-4B15-A095-62636ED5A15C}" name="Total" dataDxfId="0">
      <calculatedColumnFormula>IF(Table7[[#This Row],[Include? (1 = yes, 0 = no)]],E6*F6,"$      -")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6B300D-89DB-49CE-98C9-9023C4878C7C}" name="Table1" displayName="Table1" ref="A5:G19" totalsRowShown="0" headerRowDxfId="70">
  <autoFilter ref="A5:G19" xr:uid="{A26B300D-89DB-49CE-98C9-9023C4878C7C}"/>
  <tableColumns count="7">
    <tableColumn id="1" xr3:uid="{A4284D5F-473A-49F2-8558-B31D2C5E84DD}" name="Include? (1 = yes, 0 = no)" dataDxfId="69"/>
    <tableColumn id="2" xr3:uid="{1135B523-C907-43D2-A92A-38067C224C70}" name="Tool Name" dataDxfId="68"/>
    <tableColumn id="4" xr3:uid="{735C3A76-8646-4A99-A6C8-85397B300BDE}" name="Purchase Link" dataDxfId="67"/>
    <tableColumn id="3" xr3:uid="{CD3520BB-8189-4510-8CD5-26750F1B3181}" name="Category" dataDxfId="66"/>
    <tableColumn id="5" xr3:uid="{CA49964B-BABA-4B96-BF5F-6230F6F694CD}" name="Unit Price" dataDxfId="65" dataCellStyle="Currency"/>
    <tableColumn id="7" xr3:uid="{AAB4F7AE-1966-44B6-8F0D-2B1714AC3614}" name="No." dataDxfId="64" dataCellStyle="Currency"/>
    <tableColumn id="6" xr3:uid="{A58E3FDF-5D7F-4909-AD36-908B2B41FF35}" name="Total" dataDxfId="63" dataCellStyle="Currency">
      <calculatedColumnFormula>IF(Table1[[#This Row],[Include? (1 = yes, 0 = no)]],E6*F6,"$ --")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31FC3-6AB8-44A5-9CB9-96F73BD6F7E5}" name="Table2" displayName="Table2" ref="A5:G13" totalsRowShown="0" headerRowDxfId="62">
  <autoFilter ref="A5:G13" xr:uid="{22E31FC3-6AB8-44A5-9CB9-96F73BD6F7E5}"/>
  <sortState xmlns:xlrd2="http://schemas.microsoft.com/office/spreadsheetml/2017/richdata2" ref="A6:G10">
    <sortCondition ref="B5:B10"/>
  </sortState>
  <tableColumns count="7">
    <tableColumn id="1" xr3:uid="{344DFABB-4A0A-420B-8163-B38E27BABE7B}" name="Include? (1 = yes, 0 = no)" dataDxfId="61"/>
    <tableColumn id="2" xr3:uid="{A42FBADD-AEBF-4D86-9348-CBAA9B363AF6}" name="Tool Name" dataDxfId="60"/>
    <tableColumn id="3" xr3:uid="{5729A0D5-039A-4CCF-BF3C-329BFD45B219}" name="Purchase Link"/>
    <tableColumn id="4" xr3:uid="{FA09B979-9057-4C81-815F-B96BA4A8C2F0}" name="Category" dataDxfId="59"/>
    <tableColumn id="5" xr3:uid="{93B78E15-83C5-4B04-82BA-FD42AD3EAFE3}" name="Unit Price" dataDxfId="58" dataCellStyle="Currency"/>
    <tableColumn id="6" xr3:uid="{836DEFC0-555C-46A9-A732-D2ACBBB7B2F6}" name="No." dataDxfId="57" dataCellStyle="Currency"/>
    <tableColumn id="7" xr3:uid="{4CD67B59-70B2-4AD7-AECD-7EDDC8544ED4}" name="Total" dataDxfId="56" dataCellStyle="Currency">
      <calculatedColumnFormula>IF(Table2[[#This Row],[Include? (1 = yes, 0 = no)]],E6*F6,"$       --")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77220-9C64-43DC-AA71-492CFD0543CD}" name="Table3" displayName="Table3" ref="A5:G29" totalsRowShown="0" headerRowDxfId="55" dataDxfId="54">
  <autoFilter ref="A5:G29" xr:uid="{8A277220-9C64-43DC-AA71-492CFD0543CD}"/>
  <tableColumns count="7">
    <tableColumn id="1" xr3:uid="{9D57D185-8136-4D9D-AD8C-3E62A9E1D33A}" name="Include? (1 = yes, 0 = no)" dataDxfId="53"/>
    <tableColumn id="2" xr3:uid="{3F6B42A2-2991-454A-B823-CA7E674947FC}" name="Tool Name" dataDxfId="52"/>
    <tableColumn id="3" xr3:uid="{863C2849-CE41-485C-8BB6-E6E6AC2DDBD1}" name="Purchase Link" dataDxfId="51"/>
    <tableColumn id="4" xr3:uid="{56E39442-4D19-44E3-B30D-24FE73EAB6C6}" name="Category" dataDxfId="50"/>
    <tableColumn id="5" xr3:uid="{ADAC6A7D-2D2C-4974-9E62-C440C25EACFB}" name="Unit Price" dataDxfId="49" dataCellStyle="Currency"/>
    <tableColumn id="6" xr3:uid="{4C66FA5D-399D-4351-8F32-FF6147736FD7}" name="No." dataDxfId="48"/>
    <tableColumn id="7" xr3:uid="{AC243377-4FDB-4A56-97E2-0EDDBD8F8142}" name="Total" dataDxfId="47" dataCellStyle="Currency">
      <calculatedColumnFormula>IF(Table3[[#This Row],[Include? (1 = yes, 0 = no)]],E6*F6,"$        --")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3A8D83-6389-4DFA-996E-C7CFD431B562}" name="Table8" displayName="Table8" ref="A5:G12" totalsRowShown="0" headerRowDxfId="46">
  <autoFilter ref="A5:G12" xr:uid="{D93A8D83-6389-4DFA-996E-C7CFD431B562}"/>
  <tableColumns count="7">
    <tableColumn id="1" xr3:uid="{106791AD-39C6-49FC-8663-6031CCF57949}" name="Include? (1 = yes, 0 = no)" dataDxfId="45"/>
    <tableColumn id="2" xr3:uid="{C493201C-6496-4C6D-B9AB-6A103D6E4046}" name="Tool Name" dataDxfId="44"/>
    <tableColumn id="3" xr3:uid="{2261BD85-2484-435B-BFB1-C5A809A370F0}" name="Purchase Link"/>
    <tableColumn id="4" xr3:uid="{C4E15B36-8112-4A94-BCA6-33BC3E381AAC}" name="Category" dataDxfId="43"/>
    <tableColumn id="5" xr3:uid="{4095830A-A44E-4C7B-81D7-2563661EAA28}" name="Unit Price" dataCellStyle="Currency"/>
    <tableColumn id="6" xr3:uid="{A6A22A44-A2F9-4022-9157-A7EF375D1E37}" name="No." dataDxfId="42"/>
    <tableColumn id="7" xr3:uid="{39520775-9584-4769-B990-08D418B561C0}" name="Total" dataDxfId="41" dataCellStyle="Currency">
      <calculatedColumnFormula>IF(Table8[[#This Row],[Include? (1 = yes, 0 = no)]],E6*F6,"$      -")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C51EFE-7AD8-49F1-8E2C-96C06ACC2694}" name="Table10" displayName="Table10" ref="A5:G43" totalsRowShown="0" headerRowDxfId="40">
  <autoFilter ref="A5:G43" xr:uid="{A7C51EFE-7AD8-49F1-8E2C-96C06ACC2694}"/>
  <sortState xmlns:xlrd2="http://schemas.microsoft.com/office/spreadsheetml/2017/richdata2" ref="A6:G43">
    <sortCondition ref="D5:D43"/>
  </sortState>
  <tableColumns count="7">
    <tableColumn id="1" xr3:uid="{A47AC0AE-2C88-4D6B-90B0-4339B9B79F40}" name="Include? (1 = yes, 0 = no)" dataDxfId="39"/>
    <tableColumn id="2" xr3:uid="{3E1ECDF7-B75F-48C7-A5D2-43AF57F51910}" name="Tool Name" dataDxfId="38"/>
    <tableColumn id="3" xr3:uid="{2FF1BB57-3F95-48EB-A168-696FF3B78258}" name="Purchase Link"/>
    <tableColumn id="4" xr3:uid="{08B22B0D-8BFF-45C4-AD87-ED8FFAA1C5CD}" name="Category"/>
    <tableColumn id="5" xr3:uid="{808676AC-74A2-43B5-A3FD-BE7A6E9AEB20}" name="Unit Price" dataCellStyle="Currency"/>
    <tableColumn id="6" xr3:uid="{E9995DAC-6393-41C2-A991-A17C9FD58CA1}" name="No." dataDxfId="37"/>
    <tableColumn id="7" xr3:uid="{5F49F031-1546-45D5-8539-A8CC3E6AE210}" name="Total" dataCellStyle="Currency">
      <calculatedColumnFormula>IF(Table10[[#This Row],[Include? (1 = yes, 0 = no)]],E6*F6,"$      -")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3F87F6-EE17-4C3A-A575-7CA441285F54}" name="Table11" displayName="Table11" ref="A5:G12" totalsRowShown="0" headerRowDxfId="36">
  <autoFilter ref="A5:G12" xr:uid="{873F87F6-EE17-4C3A-A575-7CA441285F54}"/>
  <tableColumns count="7">
    <tableColumn id="1" xr3:uid="{9A632EF9-872E-4CE0-9EB8-9944D3449DBF}" name="Include? (1 = yes, 0 = no)"/>
    <tableColumn id="2" xr3:uid="{91312F1F-36D5-4F87-A6E4-9C364C056853}" name="Tool Name" dataDxfId="35"/>
    <tableColumn id="3" xr3:uid="{3BDCAABF-CFCA-4642-A5E9-AE5DBD5E6415}" name="Purchase Link"/>
    <tableColumn id="4" xr3:uid="{28C0A530-34DC-49D4-A09A-BD4F2D34D14F}" name="Category"/>
    <tableColumn id="5" xr3:uid="{5B475CDF-45DF-4DF4-89EF-CFD23FBF265C}" name="Unit Price" dataCellStyle="Currency"/>
    <tableColumn id="6" xr3:uid="{7A7865F7-F4CC-46C3-920A-A979CCC94A9A}" name="No." dataDxfId="34"/>
    <tableColumn id="7" xr3:uid="{3C629001-2A07-475D-B563-2FFD3CE3D3AB}" name="Total" dataCellStyle="Currency">
      <calculatedColumnFormula>IF(Table11[[#This Row],[Include? (1 = yes, 0 = no)]],E6*F6,"$      -")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BB9D59-FCFB-4DAF-8A71-D4DA0A874E8F}" name="Table13" displayName="Table13" ref="A5:G14" totalsRowShown="0" headerRowDxfId="33" tableBorderDxfId="32">
  <autoFilter ref="A5:G14" xr:uid="{43BB9D59-FCFB-4DAF-8A71-D4DA0A874E8F}"/>
  <tableColumns count="7">
    <tableColumn id="1" xr3:uid="{AA6E8C00-F596-4980-B89F-AE21CBBF8FB2}" name="Include? (1 = yes, 0 = no)" dataDxfId="31"/>
    <tableColumn id="2" xr3:uid="{ED193D68-0D8A-4A9C-8D5C-139BFFE74F0E}" name="Tool Name" dataDxfId="30"/>
    <tableColumn id="3" xr3:uid="{BC4275BE-8570-4D44-9351-F7AF924C9DA0}" name="Purchase Link" dataDxfId="29"/>
    <tableColumn id="4" xr3:uid="{252EDA8F-D8B7-4549-91FA-2141245D9C5B}" name="Category" dataDxfId="28"/>
    <tableColumn id="5" xr3:uid="{F9263073-33D4-47B2-896D-E81B0927EAED}" name="Unit Price" dataDxfId="27"/>
    <tableColumn id="6" xr3:uid="{C0409FCC-8337-4597-9A8B-E6EA2F132D0E}" name="No." dataDxfId="26"/>
    <tableColumn id="7" xr3:uid="{923C063B-F291-40BE-ADDC-35C492836B98}" name="Total" dataDxfId="25">
      <calculatedColumnFormula>IF(Table13[[#This Row],[Include? (1 = yes, 0 = no)]],E6*F6,"$      -")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51D75D-3134-410D-B11E-B555F8298A4C}" name="Table12" displayName="Table12" ref="A5:G22" totalsRowShown="0" headerRowDxfId="24">
  <autoFilter ref="A5:G22" xr:uid="{EE51D75D-3134-410D-B11E-B555F8298A4C}"/>
  <tableColumns count="7">
    <tableColumn id="1" xr3:uid="{A02F7BBD-8ED3-4E0C-A4EF-34970C3DD2A5}" name="Include? (1 = yes, 0 = no)" dataDxfId="23"/>
    <tableColumn id="2" xr3:uid="{5C962B51-ABCC-4B47-80DC-247319033412}" name="Tool Name" dataDxfId="22"/>
    <tableColumn id="3" xr3:uid="{229AD9E4-9E71-49D2-8151-0F6E9716E971}" name="Purchase Link"/>
    <tableColumn id="4" xr3:uid="{3A22CCF7-3047-4A00-966C-DD104D58635B}" name="Category" dataDxfId="21"/>
    <tableColumn id="5" xr3:uid="{BDFC7EC6-F167-48E4-80DF-88CB25F1C841}" name="Unit Price" dataCellStyle="Currency"/>
    <tableColumn id="6" xr3:uid="{9E3D79BD-244A-4E2B-BA4B-EB35CA58CD7D}" name="No." dataDxfId="20"/>
    <tableColumn id="7" xr3:uid="{5A33B8E6-532F-4F4D-93D3-7ECD3ACC00D5}" name="Total" dataDxfId="19" dataCellStyle="Currency">
      <calculatedColumnFormula>IF(Table12[[#This Row],[Include? (1 = yes, 0 = no)]],E6*F6,"$      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theshopcompany.com/professional-male-dressform-w-removable-shoulders.html" TargetMode="External"/><Relationship Id="rId2" Type="http://schemas.openxmlformats.org/officeDocument/2006/relationships/hyperlink" Target="https://theshopcompany.com/professional-female-dressform-w-removable-shoulders.html" TargetMode="External"/><Relationship Id="rId1" Type="http://schemas.openxmlformats.org/officeDocument/2006/relationships/hyperlink" Target="https://www.amazon.com/dp/B0149GG9V4/?tag=swngmg-20" TargetMode="External"/><Relationship Id="rId5" Type="http://schemas.openxmlformats.org/officeDocument/2006/relationships/table" Target="../tables/table10.xml"/><Relationship Id="rId4" Type="http://schemas.openxmlformats.org/officeDocument/2006/relationships/hyperlink" Target="https://www.brother-usa.com/products/cs6000i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s://www.ifixit.com/Store/Tools/Digital-Caliper/IF145-016?o=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utemribor-Stainless-Spring-Washer-Assortment/dp/B07DZSRPQC/ref=sr_1_3?dchild=1&amp;keywords=lock+washers&amp;qid=1622740276&amp;sr=8-3" TargetMode="External"/><Relationship Id="rId3" Type="http://schemas.openxmlformats.org/officeDocument/2006/relationships/hyperlink" Target="https://www.amazon.com/Scotch-Shipping-Packaging-6-Rolls-3850-6/dp/B000087KUA/ref=sr_1_7?dchild=1&amp;keywords=packing+tape&amp;qid=1622738996&amp;sr=8-7" TargetMode="External"/><Relationship Id="rId7" Type="http://schemas.openxmlformats.org/officeDocument/2006/relationships/hyperlink" Target="https://www.amazon.com/Machine-Stainless-Assortment-Wrenches-Washers/dp/B08V1TGDDF/ref=sr_1_3?dchild=1&amp;keywords=machine+screws&amp;qid=1622739557&amp;sr=8-3" TargetMode="External"/><Relationship Id="rId12" Type="http://schemas.openxmlformats.org/officeDocument/2006/relationships/table" Target="../tables/table12.xml"/><Relationship Id="rId2" Type="http://schemas.openxmlformats.org/officeDocument/2006/relationships/hyperlink" Target="https://www.amazon.com/Soundoriginal-Electrical-Dustproof-Adhesive-Multicolor/dp/B07S9NNCGQ/ref=sr_1_5?dchild=1&amp;keywords=electrical+tape&amp;qid=1622738921&amp;sr=8-5" TargetMode="External"/><Relationship Id="rId1" Type="http://schemas.openxmlformats.org/officeDocument/2006/relationships/hyperlink" Target="https://www.amazon.com/Gorilla-Epoxy-Minute-ounce-Syringe/dp/B01M7VD07W/ref=sr_1_3?dchild=1&amp;keywords=epoxy&amp;qid=1622738743&amp;sr=8-3" TargetMode="External"/><Relationship Id="rId6" Type="http://schemas.openxmlformats.org/officeDocument/2006/relationships/hyperlink" Target="https://www.amazon.com/HowenDay-Jute-Twine/dp/B07F3FT7CR/ref=sr_1_4?dchild=1&amp;keywords=string&amp;qid=1622739530&amp;sr=8-4" TargetMode="External"/><Relationship Id="rId11" Type="http://schemas.openxmlformats.org/officeDocument/2006/relationships/hyperlink" Target="https://www.adafruit.com/product/437" TargetMode="External"/><Relationship Id="rId5" Type="http://schemas.openxmlformats.org/officeDocument/2006/relationships/hyperlink" Target="https://www.amazon.com/Cable-Matters-Assorted-Self-Locking-12-Inch/dp/B00L2LGMO4/ref=sxin_9_trr_507844_2?cv_ct_cx=zip+ties&amp;dchild=1&amp;keywords=zip+ties&amp;pd_rd_i=B00L2LGMO4&amp;pd_rd_r=979975dd-42e9-4915-a850-ea3942d7acb3&amp;pd_rd_w=3ZtWK&amp;pd_rd_wg=tMbNc&amp;pf_rd_p=9e83fe05-f489-4685-b4af-0db60cbe7c15&amp;pf_rd_r=WWW5K4QEM163S1ZP6WSR&amp;qid=1622739057&amp;sr=1-3-5519553e-2baa-451e-af83-b0156e5c6669" TargetMode="External"/><Relationship Id="rId10" Type="http://schemas.openxmlformats.org/officeDocument/2006/relationships/hyperlink" Target="https://www.amazon.com/60-Piece-Chromium-Improvement-Craftsmen-Mechanics/dp/B08N51TFVG/ref=sr_1_8?dchild=1&amp;keywords=tap+and+die+set&amp;qid=1622740394&amp;sr=8-8" TargetMode="External"/><Relationship Id="rId4" Type="http://schemas.openxmlformats.org/officeDocument/2006/relationships/hyperlink" Target="https://www.amazon.com/New-Lockport-Waterproof-Non-Reflective-Photography/dp/B07ZK518HP/ref=sr_1_4?dchild=1&amp;keywords=gaff+tape&amp;qid=1622739028&amp;sr=8-4" TargetMode="External"/><Relationship Id="rId9" Type="http://schemas.openxmlformats.org/officeDocument/2006/relationships/hyperlink" Target="https://www.amazon.com/Drilling-Assortment-VIGRUE-Stainless-Tapping/dp/B08MZN5HJX/ref=sr_1_6?dchild=1&amp;keywords=self+tapping+screws&amp;qid=1622740322&amp;sr=8-6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line.com/BL_1080/3M-Industrial-Respirators" TargetMode="External"/><Relationship Id="rId3" Type="http://schemas.openxmlformats.org/officeDocument/2006/relationships/hyperlink" Target="https://www.uline.com/Product/Detail/H-5053/Safety-Glasses/Ice-Wraparounds-Dispenser-Box" TargetMode="External"/><Relationship Id="rId7" Type="http://schemas.openxmlformats.org/officeDocument/2006/relationships/hyperlink" Target="https://www.uline.com/BL_1089/Uline-Bullet-Earplugs" TargetMode="External"/><Relationship Id="rId2" Type="http://schemas.openxmlformats.org/officeDocument/2006/relationships/hyperlink" Target="https://www.uline.com/BL_8952/Uline-Economy-Safety-Goggles" TargetMode="External"/><Relationship Id="rId1" Type="http://schemas.openxmlformats.org/officeDocument/2006/relationships/hyperlink" Target="https://www.uline.com/Product/Detail/S-22291/Fire-Protection/Fire-Extinguisher-Class-ABC-5-lb?pricode=WB4211&amp;utm_source=Bing&amp;utm_medium=pla&amp;utm_term=S-22291&amp;utm_campaign=Facilities%2BMaintenance&amp;utm_source=Bing&amp;utm_medium=pla&amp;utm_term=S-22291&amp;utm_campaign=Facilities%2BMaintenance&amp;gclid=10ff15717f251e86a5b175c68926a72f&amp;gclsrc=3p.ds&amp;msclkid=10ff15717f251e86a5b175c68926a72f" TargetMode="External"/><Relationship Id="rId6" Type="http://schemas.openxmlformats.org/officeDocument/2006/relationships/hyperlink" Target="https://www.uline.com/BL_962/PVC-Dot-Knit-Gloves" TargetMode="External"/><Relationship Id="rId5" Type="http://schemas.openxmlformats.org/officeDocument/2006/relationships/hyperlink" Target="https://www.uline.com/BL_973/Uline-Industrial-Nitrile-Gloves" TargetMode="External"/><Relationship Id="rId10" Type="http://schemas.openxmlformats.org/officeDocument/2006/relationships/table" Target="../tables/table13.xml"/><Relationship Id="rId4" Type="http://schemas.openxmlformats.org/officeDocument/2006/relationships/hyperlink" Target="https://www.uline.com/Product/Detail/H-1294/First-Aid/Uline-First-Aid-Kit-50-Person?pricode=WB2533&amp;utm_source=Bing&amp;utm_medium=pla&amp;utm_term=H-1294&amp;utm_campaign=Safety%2BSupplies&amp;utm_source=Bing&amp;utm_medium=pla&amp;utm_term=H-1294&amp;utm_campaign=Safety%2BSupplies&amp;gclid=b5e31ec1e4e31e9303847e7613d05800&amp;gclsrc=3p.ds&amp;msclkid=b5e31ec1e4e31e9303847e7613d05800" TargetMode="External"/><Relationship Id="rId9" Type="http://schemas.openxmlformats.org/officeDocument/2006/relationships/hyperlink" Target="https://www.uline.com/BL_847/Uline-Earmuff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walt.com/products/power-tools/saws/miter-saws/12-305mm-doublebevel-compound-miter-saw/dw716" TargetMode="External"/><Relationship Id="rId3" Type="http://schemas.openxmlformats.org/officeDocument/2006/relationships/hyperlink" Target="https://fslaser.com/musecore/" TargetMode="External"/><Relationship Id="rId7" Type="http://schemas.openxmlformats.org/officeDocument/2006/relationships/hyperlink" Target="https://www.jettools.com/us/en/p/j-a5816-15-variable-speed-floor-model-drill-press-115-230v-1ph/354550" TargetMode="External"/><Relationship Id="rId12" Type="http://schemas.openxmlformats.org/officeDocument/2006/relationships/table" Target="../tables/table2.xml"/><Relationship Id="rId2" Type="http://schemas.openxmlformats.org/officeDocument/2006/relationships/hyperlink" Target="https://fslaser.com/ps24-pro-series-laser-system/" TargetMode="External"/><Relationship Id="rId1" Type="http://schemas.openxmlformats.org/officeDocument/2006/relationships/hyperlink" Target="https://www.jettools.com/us/en/p/afs-1000b-1000-cfm-air-filtration-system-3-speed-with-remote-control/708620B" TargetMode="External"/><Relationship Id="rId6" Type="http://schemas.openxmlformats.org/officeDocument/2006/relationships/hyperlink" Target="https://www.foxalien.com/collections/cnc-router/products/foxalien-cnc-router-3018-se-v2-with-300w-spindle-bundle-kit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taigtools.com/product/micro-mill-2018cnc/" TargetMode="External"/><Relationship Id="rId10" Type="http://schemas.openxmlformats.org/officeDocument/2006/relationships/hyperlink" Target="https://www.prusa3d.com/original-prusa-i3-mk3/" TargetMode="External"/><Relationship Id="rId4" Type="http://schemas.openxmlformats.org/officeDocument/2006/relationships/hyperlink" Target="https://www.shopbottools.com/products/desktop" TargetMode="External"/><Relationship Id="rId9" Type="http://schemas.openxmlformats.org/officeDocument/2006/relationships/hyperlink" Target="https://www.grizzly.com/products/grizzly-17-2-hp-metal-wood-bandsaw-w-inverter-motor/g0640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wes.com/pd/DEWALT-4-1-2-in-11-Amp-Paddle-Switch-Corded-Angle-Grinder/1000051711" TargetMode="External"/><Relationship Id="rId3" Type="http://schemas.openxmlformats.org/officeDocument/2006/relationships/hyperlink" Target="https://www.lowes.com/pd/DEWALT-20-Volt-Brushless-Random-Orbital-Sander-with-Bag-Battery-Included/1001062236" TargetMode="External"/><Relationship Id="rId7" Type="http://schemas.openxmlformats.org/officeDocument/2006/relationships/hyperlink" Target="https://www.lowes.com/pd/DEWALT-20-volt-Max-6-1-2-in-Cordless-Circular-Saw-with-Brake-and-Magnesium-Shoe/3962443" TargetMode="External"/><Relationship Id="rId2" Type="http://schemas.openxmlformats.org/officeDocument/2006/relationships/hyperlink" Target="https://www.amazon.ca/Brush/dp/B00IJ0ALYS/ref=sr_1_5?dchild=1&amp;keywords=dewalt+power+drill&amp;qid=1595273441&amp;sr=8-5" TargetMode="External"/><Relationship Id="rId1" Type="http://schemas.openxmlformats.org/officeDocument/2006/relationships/hyperlink" Target="https://www.amazon.com/Dremel-4300-5-Performance-Attachments-Accessories/dp/B01M1SJNVU/ref=sr_1_3?dchild=1&amp;keywords=dremel&amp;qid=1594927840&amp;s=hi&amp;sr=1-3" TargetMode="External"/><Relationship Id="rId6" Type="http://schemas.openxmlformats.org/officeDocument/2006/relationships/hyperlink" Target="https://www.lowes.com/pd/DEWALT-20-Volt-Power-Tool-Battery-Charger/1000578247" TargetMode="External"/><Relationship Id="rId5" Type="http://schemas.openxmlformats.org/officeDocument/2006/relationships/hyperlink" Target="https://www.amazon.ca/DEWALT-DWA2FTS100-Screwdriving-Drilling-Piece/dp/B00VQCBTXS/ref=pd_bxgy_img_2/139-6179091-9015843?_encoding=UTF8&amp;pd_rd_i=B00VQCBTXS&amp;pd_rd_r=90e03362-fce9-4c9c-ba06-8ed174e73781&amp;pd_rd_w=K8VY0&amp;pd_rd_wg=Hw9rP&amp;pf_rd_p=67279b87-ccd3-46cd-8df4-d8c53edf84d3&amp;pf_rd_r=J7HKRWTH6QDME8HPJWB7&amp;psc=1&amp;refRID=J7HKRWTH6QDME8HPJWB7" TargetMode="External"/><Relationship Id="rId4" Type="http://schemas.openxmlformats.org/officeDocument/2006/relationships/hyperlink" Target="https://www.lowes.com/pd/DEWALT-20-Volt-Max-Variable-Speed-Keyless-Cordless-Jigsaw-Battery-Included/1000364719" TargetMode="External"/><Relationship Id="rId9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wes.com/pd/WORKPRO-16-oz-Smooth-Face-Rubber-Head-Wood-Rubber-Mallet/1000003042?cm_mmc=shp-_-c-_-prd-_-tol-_-bing-_-pla-_-216-_-1000003042-_-0&amp;kpid&amp;placeholder=null&amp;gclid=ef807e9dbf9119ac48031e32a1e2a48a&amp;gclsrc=3p.ds&amp;ds_rl=1286981&amp;msclkid=ef807e9dbf9119ac48031e32a1e2a48a" TargetMode="External"/><Relationship Id="rId13" Type="http://schemas.openxmlformats.org/officeDocument/2006/relationships/hyperlink" Target="https://www.lowes.com/pd/CRAFTSMAN-8-Piece-Bi-Material-Handle-Screwdriver-Set/1000596425" TargetMode="External"/><Relationship Id="rId18" Type="http://schemas.openxmlformats.org/officeDocument/2006/relationships/hyperlink" Target="https://www.amazon.com/Xacto-X5282-Basic-Knife-Set/dp/B00004Z2UB/ref=sr_1_4?crid=3QHPUU1CABVOQ&amp;dchild=1&amp;keywords=xacto+knife&amp;qid=1622746520&amp;sprefix=xacto%2Caps%2C248&amp;sr=8-4" TargetMode="External"/><Relationship Id="rId3" Type="http://schemas.openxmlformats.org/officeDocument/2006/relationships/hyperlink" Target="https://www.officedepot.com/a/products/822593/Westcott-Titanium-Bonded-Non-Stick-Scissors/;jsessionid=0000Idx-h-J2e9hVnZnIoNs2Soz:17h4h7bqh" TargetMode="External"/><Relationship Id="rId21" Type="http://schemas.openxmlformats.org/officeDocument/2006/relationships/hyperlink" Target="https://www.amazon.com/Hardened-Strength-Warding-Triangular-Half-Round/dp/B07WDCBJ1G/ref=sr_1_2?dchild=1&amp;keywords=metal+file&amp;qid=1622746750&amp;sr=8-2" TargetMode="External"/><Relationship Id="rId7" Type="http://schemas.openxmlformats.org/officeDocument/2006/relationships/hyperlink" Target="https://www.lowes.com/pd/CRAFTSMAN-6-Pack-Assorted-Plier-Set/1000595311" TargetMode="External"/><Relationship Id="rId12" Type="http://schemas.openxmlformats.org/officeDocument/2006/relationships/hyperlink" Target="https://www.ifixit.com/Store/Tools/Mako-Driver-Kit--64-Precision-Bits/IF145-299?o=4" TargetMode="External"/><Relationship Id="rId17" Type="http://schemas.openxmlformats.org/officeDocument/2006/relationships/hyperlink" Target="https://www.amazon.com/Scrapers-Spackle-Finishing-Scraping-Wallpaper/dp/B08BNCY15Z/ref=sr_1_2?crid=2GP3G7C0S76SD&amp;dchild=1&amp;keywords=putty+knives+%26+scrapers&amp;qid=1622746485&amp;sprefix=putty+knives%2Caps%2C233&amp;sr=8-2" TargetMode="External"/><Relationship Id="rId2" Type="http://schemas.openxmlformats.org/officeDocument/2006/relationships/hyperlink" Target="https://www.zoro.com/arrow-staple-gun-flat-crown-use-t50-staples-t50/i/G3396504/?gclid=7e602bdf5a8711e5fa924b70431c8975&amp;gclsrc=3p.ds&amp;msclkid=7e602bdf5a8711e5fa924b70431c8975&amp;utm_source=bing&amp;utm_medium=cpc&amp;utm_campaign=PLA_US_Bing_SSC&amp;utm_term=4586131721644248&amp;utm_content=All%20Products" TargetMode="External"/><Relationship Id="rId16" Type="http://schemas.openxmlformats.org/officeDocument/2006/relationships/hyperlink" Target="https://www.amazon.com/Brother-PTD210-One-Touch-User-Friendly-Templates/dp/B013DG2FNW/ref=sr_1_5?dchild=1&amp;keywords=label+maker&amp;qid=1622746462&amp;sr=8-5" TargetMode="External"/><Relationship Id="rId20" Type="http://schemas.openxmlformats.org/officeDocument/2006/relationships/hyperlink" Target="https://www.amazon.com/3M-9005NA-Aluminum-Sandpaper-Assorted/dp/B00004Z48U/ref=sr_1_2?dchild=1&amp;keywords=sandpaper&amp;qid=1622746676&amp;sr=8-2" TargetMode="External"/><Relationship Id="rId1" Type="http://schemas.openxmlformats.org/officeDocument/2006/relationships/hyperlink" Target="https://www.amazon.com/VISE-GRIP-Diagonal-Cutting-Pliers-2078306/dp/B000A0S4YO" TargetMode="External"/><Relationship Id="rId6" Type="http://schemas.openxmlformats.org/officeDocument/2006/relationships/hyperlink" Target="https://www.northerntool.com/shop/tools/product_200578186_200578186" TargetMode="External"/><Relationship Id="rId11" Type="http://schemas.openxmlformats.org/officeDocument/2006/relationships/hyperlink" Target="https://www.lowes.com/pd/CRAFTSMAN-LED-Flashlight-700-Lumen-LED-Spotlight-Flashlight-Battery-Included/1000493575" TargetMode="External"/><Relationship Id="rId5" Type="http://schemas.openxmlformats.org/officeDocument/2006/relationships/hyperlink" Target="https://www.northerntool.com/shop/tools/product_200621101_200621101?cm_mmc=Bing-pla&amp;utm_source=Bing_PLA&amp;utm_medium=Hand%20Tools%20%3E%20Wrenches%20%3E%20Adjustable%20Wrenches&amp;utm_campaign=Klutch&amp;utm_content=41245&amp;cmpid=53403384&amp;agid=3200075895&amp;tgtid=pla-4577335628336523&amp;prdid=41245&amp;gclid=d7e2b1d1df431c7e54c8d17ec5c1de6f&amp;gclsrc=3p.ds&amp;msclkid=d7e2b1d1df431c7e54c8d17ec5c1de6f" TargetMode="External"/><Relationship Id="rId15" Type="http://schemas.openxmlformats.org/officeDocument/2006/relationships/hyperlink" Target="https://www.amazon.com/Zantle-Ratchet-type-Cutting-Plumbing-Plumbers/dp/B07T2YG963/ref=sr_1_11?dchild=1&amp;keywords=pvc+knife&amp;qid=1622746343&amp;sr=8-11" TargetMode="External"/><Relationship Id="rId23" Type="http://schemas.openxmlformats.org/officeDocument/2006/relationships/table" Target="../tables/table4.xml"/><Relationship Id="rId10" Type="http://schemas.openxmlformats.org/officeDocument/2006/relationships/hyperlink" Target="https://www.lowes.com/pd/Kobalt-16-oz-Smooth-Face-Steel-Head-Fiberglass-Claw-Hammer/4776985" TargetMode="External"/><Relationship Id="rId19" Type="http://schemas.openxmlformats.org/officeDocument/2006/relationships/hyperlink" Target="https://www.amazon.com/Pro-Grade-Professional-Painting-Commercial-Paintbrush/dp/B07JHQ4L4F/ref=sr_1_5?dchild=1&amp;keywords=paint+brushes&amp;qid=1622746649&amp;sr=8-5" TargetMode="External"/><Relationship Id="rId4" Type="http://schemas.openxmlformats.org/officeDocument/2006/relationships/hyperlink" Target="https://www.amazon.com/SEEKONE-Heat-Gun-Hot-Air/dp/B078S5QMFG" TargetMode="External"/><Relationship Id="rId9" Type="http://schemas.openxmlformats.org/officeDocument/2006/relationships/hyperlink" Target="https://www.supplyhouse.com/Dewalt-DWHT20547L-5-in-1-Multifunction-Hacksaw?utm_source=bingad&amp;utm_medium=shopping&amp;msclkid=5f80f11b850a17a9dad191b49b848ccf" TargetMode="External"/><Relationship Id="rId14" Type="http://schemas.openxmlformats.org/officeDocument/2006/relationships/hyperlink" Target="https://www.amazon.com/Metabo-HPT-115445M-Portable-Sawhorses/dp/B07MQ2SG7M/ref=sr_1_8?dchild=1&amp;keywords=sawhorse&amp;qid=1622746295&amp;sr=8-8" TargetMode="External"/><Relationship Id="rId22" Type="http://schemas.openxmlformats.org/officeDocument/2006/relationships/hyperlink" Target="https://www.amazon.com/GREBSTK-Professional-Vanadium-Stainless-Woodworking/dp/B07WPHDX7L/ref=sr_1_7?dchild=1&amp;keywords=wood+chisel+set&amp;qid=1622746774&amp;sr=8-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www.adobe.com/creativecloud/plans.html?plan=edu_inst&amp;promoid=CRH528H4&amp;mv=other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/Keywish-Electronics-Breadboard-Resistors-Capacitor/dp/B071FR41WS/ref=sr_1_10?dchild=1&amp;keywords=electronics+starter+kit&amp;qid=1622589238&amp;sr=8-10" TargetMode="External"/><Relationship Id="rId18" Type="http://schemas.openxmlformats.org/officeDocument/2006/relationships/hyperlink" Target="https://www.adafruit.com/product/2145" TargetMode="External"/><Relationship Id="rId26" Type="http://schemas.openxmlformats.org/officeDocument/2006/relationships/hyperlink" Target="https://www.adafruit.com/product/1649" TargetMode="External"/><Relationship Id="rId3" Type="http://schemas.openxmlformats.org/officeDocument/2006/relationships/hyperlink" Target="https://www.amazon.com/Fluke-101-Multimeter-Resistance-Capacitance/dp/B00HE6MIJY/ref=sr_1_15?dchild=1&amp;keywords=fluke&amp;qid=1594856363&amp;sr=8-15" TargetMode="External"/><Relationship Id="rId21" Type="http://schemas.openxmlformats.org/officeDocument/2006/relationships/hyperlink" Target="https://accudiy.com/products/dso138mini-diy-kit" TargetMode="External"/><Relationship Id="rId34" Type="http://schemas.openxmlformats.org/officeDocument/2006/relationships/table" Target="../tables/table6.xml"/><Relationship Id="rId7" Type="http://schemas.openxmlformats.org/officeDocument/2006/relationships/hyperlink" Target="https://www.amazon.com/QuadHands-Deluxe-WorkBench-Helping-System/dp/B01MZG2D99/ref=sr_1_3_sspa?dchild=1&amp;keywords=helping+hands&amp;qid=1594924717&amp;sr=8-3-spons&amp;psc=1&amp;spLa=ZW5jcnlwdGVkUXVhbGlmaWVyPUExU1hRWE5VQVBMSk5KJmVuY3J5cHRlZElkPUEwNTE4MTQ4M0RTOUFFMEUyOTRQMSZlbmNyeXB0ZWRBZElkPUEwMzM2NzI5MVc1UlNZWjYyWDhUVCZ3aWRnZXROYW1lPXNwX2F0ZiZhY3Rpb249Y2xpY2tSZWRpcmVjdCZkb05vdExvZ0NsaWNrPXRydWU=" TargetMode="External"/><Relationship Id="rId12" Type="http://schemas.openxmlformats.org/officeDocument/2006/relationships/hyperlink" Target="https://www.adafruit.com/product/3591" TargetMode="External"/><Relationship Id="rId17" Type="http://schemas.openxmlformats.org/officeDocument/2006/relationships/hyperlink" Target="https://www.adafruit.com/product/3099" TargetMode="External"/><Relationship Id="rId25" Type="http://schemas.openxmlformats.org/officeDocument/2006/relationships/hyperlink" Target="https://www.adafruit.com/product/344" TargetMode="External"/><Relationship Id="rId33" Type="http://schemas.openxmlformats.org/officeDocument/2006/relationships/hyperlink" Target="https://www.adafruit.com/product/3624" TargetMode="External"/><Relationship Id="rId2" Type="http://schemas.openxmlformats.org/officeDocument/2006/relationships/hyperlink" Target="https://www.amazon.com/IRWIN-VISE-GRIP-2078300-Self-Adjusting-Stripper/dp/B000OQ21CA/ref=sr_1_6?dchild=1&amp;keywords=vise+grip&amp;qid=1594856319&amp;sr=8-6" TargetMode="External"/><Relationship Id="rId16" Type="http://schemas.openxmlformats.org/officeDocument/2006/relationships/hyperlink" Target="https://www.adafruit.com/product/1438" TargetMode="External"/><Relationship Id="rId20" Type="http://schemas.openxmlformats.org/officeDocument/2006/relationships/hyperlink" Target="https://www.seeedstudio.com/MiniDSO-LA104-Logic-Analyzer-p-3217.html" TargetMode="External"/><Relationship Id="rId29" Type="http://schemas.openxmlformats.org/officeDocument/2006/relationships/hyperlink" Target="https://www.adafruit.com/product/152" TargetMode="External"/><Relationship Id="rId1" Type="http://schemas.openxmlformats.org/officeDocument/2006/relationships/hyperlink" Target="https://www.adafruit.com/product/1204" TargetMode="External"/><Relationship Id="rId6" Type="http://schemas.openxmlformats.org/officeDocument/2006/relationships/hyperlink" Target="https://store.arduino.cc/usa/arduino-uno-rev3" TargetMode="External"/><Relationship Id="rId11" Type="http://schemas.openxmlformats.org/officeDocument/2006/relationships/hyperlink" Target="https://www.adafruit.com/product/4296" TargetMode="External"/><Relationship Id="rId24" Type="http://schemas.openxmlformats.org/officeDocument/2006/relationships/hyperlink" Target="https://www.amazon.com/EDGELEC-Breadboard-Optional-Assorted-Multicolored/dp/B07GD2BWPY/ref=sr_1_3?dchild=1&amp;keywords=jumper+wires&amp;qid=1623175966&amp;sr=8-3" TargetMode="External"/><Relationship Id="rId32" Type="http://schemas.openxmlformats.org/officeDocument/2006/relationships/hyperlink" Target="https://www.adafruit.com/product/468" TargetMode="External"/><Relationship Id="rId5" Type="http://schemas.openxmlformats.org/officeDocument/2006/relationships/hyperlink" Target="https://www.adafruit.com/product/3333" TargetMode="External"/><Relationship Id="rId15" Type="http://schemas.openxmlformats.org/officeDocument/2006/relationships/hyperlink" Target="https://www.sparkfun.com/products/12862" TargetMode="External"/><Relationship Id="rId23" Type="http://schemas.openxmlformats.org/officeDocument/2006/relationships/hyperlink" Target="https://www.adafruit.com/product/3447" TargetMode="External"/><Relationship Id="rId28" Type="http://schemas.openxmlformats.org/officeDocument/2006/relationships/hyperlink" Target="https://www.adafruit.com/product/148" TargetMode="External"/><Relationship Id="rId10" Type="http://schemas.openxmlformats.org/officeDocument/2006/relationships/hyperlink" Target="https://www.adafruit.com/product/4292" TargetMode="External"/><Relationship Id="rId19" Type="http://schemas.openxmlformats.org/officeDocument/2006/relationships/hyperlink" Target="https://www.adafruit.com/product/2512" TargetMode="External"/><Relationship Id="rId31" Type="http://schemas.openxmlformats.org/officeDocument/2006/relationships/hyperlink" Target="https://www.adafruit.com/product/238" TargetMode="External"/><Relationship Id="rId4" Type="http://schemas.openxmlformats.org/officeDocument/2006/relationships/hyperlink" Target="https://www.amazon.com/exec/obidos/ASIN/B00G0HAY3U/ezvid02-20" TargetMode="External"/><Relationship Id="rId9" Type="http://schemas.openxmlformats.org/officeDocument/2006/relationships/hyperlink" Target="https://www.amazon.com/ZERRO-Self-Healing-Cutting-Double/dp/B072WN8XFN/ref=redir_mobile_desktop?ie=UTF8&amp;aaxitk=ce5BVr87xDtwcGHwQ5v5Fg&amp;hsa_cr_id=4071651980401&amp;ref_=sbx_be_s_sparkle_mcd_asin_0" TargetMode="External"/><Relationship Id="rId14" Type="http://schemas.openxmlformats.org/officeDocument/2006/relationships/hyperlink" Target="https://www.amazon.com/SunFounder-Ultimate-Arduino-Mega2560-Mega328/dp/B015J2M8MG/ref=sr_1_3?dchild=1&amp;keywords=sunfounder+sensor+kit&amp;qid=1622590401&amp;sr=8-3" TargetMode="External"/><Relationship Id="rId22" Type="http://schemas.openxmlformats.org/officeDocument/2006/relationships/hyperlink" Target="https://www.ifixit.com/Store/Tools/Anti-Static-Mat/IF145-036?o=3&amp;msclkid=ad05fca58610171226e49c1a344ce68e&amp;utm_source=bing&amp;utm_medium=cpc&amp;utm_campaign=US%20%7C%20Shopping%20%7C%20tROAS%20600&amp;utm_term=4588330742601931&amp;utm_content=All%20products" TargetMode="External"/><Relationship Id="rId27" Type="http://schemas.openxmlformats.org/officeDocument/2006/relationships/hyperlink" Target="https://www.adafruit.com/product/149" TargetMode="External"/><Relationship Id="rId30" Type="http://schemas.openxmlformats.org/officeDocument/2006/relationships/hyperlink" Target="https://www.adafruit.com/product/237" TargetMode="External"/><Relationship Id="rId8" Type="http://schemas.openxmlformats.org/officeDocument/2006/relationships/hyperlink" Target="https://www.adafruit.com/product/29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nity.com/products/unity-educator" TargetMode="External"/><Relationship Id="rId7" Type="http://schemas.openxmlformats.org/officeDocument/2006/relationships/table" Target="../tables/table7.xml"/><Relationship Id="rId2" Type="http://schemas.openxmlformats.org/officeDocument/2006/relationships/hyperlink" Target="https://matterandform.net/store/products/MFS1V2" TargetMode="External"/><Relationship Id="rId1" Type="http://schemas.openxmlformats.org/officeDocument/2006/relationships/hyperlink" Target="https://www.microsoft.com/en-us/p/holoLens-2/91pnzzznzwcp/" TargetMode="External"/><Relationship Id="rId6" Type="http://schemas.openxmlformats.org/officeDocument/2006/relationships/hyperlink" Target="https://www.amazon.com/Wireless-Adapter-Attachment-not-machine-specific/dp/B0849S7FRN/ref=pd_bxgy_img_3/142-8480032-1839441?_encoding=UTF8&amp;pd_rd_i=B0849S7FRN&amp;pd_rd_r=5ca3ac46-072a-415a-8198-95148d491674&amp;pd_rd_w=RVU7N&amp;pd_rd_wg=Hkmxx&amp;pf_rd_p=fd3ebcd0-c1a2-44cf-aba2-bbf4810b3732&amp;pf_rd_r=ZBDDZ72HSBP177SQAEE2&amp;psc=1&amp;refRID=ZBDDZ72HSBP177SQAEE2" TargetMode="External"/><Relationship Id="rId5" Type="http://schemas.openxmlformats.org/officeDocument/2006/relationships/hyperlink" Target="https://www.amazon.com/HTC-Vive-Wireless-Adapter-Full-Pack/dp/B08FC58KJX/ref=pd_bxgy_img_2/142-8480032-1839441?_encoding=UTF8&amp;pd_rd_i=B08FC58KJX&amp;pd_rd_r=ff6cf018-01c1-4552-a100-383f1ddf8a26&amp;pd_rd_w=drAmi&amp;pd_rd_wg=msBxf&amp;pf_rd_p=fd3ebcd0-c1a2-44cf-aba2-bbf4810b3732&amp;pf_rd_r=DFHP3QZP04FKW4Q6Q96V&amp;psc=1&amp;refRID=DFHP3QZP04FKW4Q6Q96V" TargetMode="External"/><Relationship Id="rId4" Type="http://schemas.openxmlformats.org/officeDocument/2006/relationships/hyperlink" Target="https://www.amazon.com/HTC-Vive-Cosmos-PC/dp/B07TWNTGCH/ref=pd_vtp_2/142-8480032-1839441?pd_rd_w=BoTon&amp;pf_rd_p=016e3697-91be-4dc2-9533-ef9350e7e73d&amp;pf_rd_r=P0N8B3BV1REVEVXC1G71&amp;pd_rd_r=6eebc6b6-e5b4-40bf-9508-760fe3389b4e&amp;pd_rd_wg=rLo4z&amp;pd_rd_i=B07TWNTGCH&amp;psc=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line.com/BL_3926/Shop-Stools?keywords=stool" TargetMode="External"/><Relationship Id="rId13" Type="http://schemas.openxmlformats.org/officeDocument/2006/relationships/hyperlink" Target="https://www.uline.ca/BL_3853/Industrial-Packing-Tables?keywords=work+table" TargetMode="External"/><Relationship Id="rId3" Type="http://schemas.openxmlformats.org/officeDocument/2006/relationships/hyperlink" Target="https://www.uline.com/Product/Detail/H-4292GR/Pegboards/Metal-Pegboard-Starter-Kit-48-x-24-Gray?model=H-4292GR&amp;RootChecked=yes" TargetMode="External"/><Relationship Id="rId7" Type="http://schemas.openxmlformats.org/officeDocument/2006/relationships/hyperlink" Target="https://www.homedepot.ca/product/ridgid-nxt-45l-5-0-peak-hp-wet-dry-vacuum/1001157716?rrec=true" TargetMode="External"/><Relationship Id="rId12" Type="http://schemas.openxmlformats.org/officeDocument/2006/relationships/hyperlink" Target="https://www.uline.ca/BL_1840/Uline-Tool-Cabinets" TargetMode="External"/><Relationship Id="rId17" Type="http://schemas.openxmlformats.org/officeDocument/2006/relationships/table" Target="../tables/table9.xml"/><Relationship Id="rId2" Type="http://schemas.openxmlformats.org/officeDocument/2006/relationships/hyperlink" Target="https://www.uline.ca/BL_314/Stack-and-Nest-Containers" TargetMode="External"/><Relationship Id="rId16" Type="http://schemas.openxmlformats.org/officeDocument/2006/relationships/hyperlink" Target="https://www.adafruit.com/product/1149" TargetMode="External"/><Relationship Id="rId1" Type="http://schemas.openxmlformats.org/officeDocument/2006/relationships/hyperlink" Target="https://www.uline.ca/BL_768/Mesh-Straight-Wall-Containers" TargetMode="External"/><Relationship Id="rId6" Type="http://schemas.openxmlformats.org/officeDocument/2006/relationships/hyperlink" Target="https://www.uline.ca/BL_2342/Maximizer-Brooms-and-Dust-Pan?keywords=broom" TargetMode="External"/><Relationship Id="rId11" Type="http://schemas.openxmlformats.org/officeDocument/2006/relationships/hyperlink" Target="https://www.uline.ca/BL_1840/Uline-Tool-Cabinets" TargetMode="External"/><Relationship Id="rId5" Type="http://schemas.openxmlformats.org/officeDocument/2006/relationships/hyperlink" Target="https://www.uline.ca/Product/Detail/H-1198/Tool-Carts/Rubbermaid-Mobile-Workcenter-32-x-21-x-33" TargetMode="External"/><Relationship Id="rId15" Type="http://schemas.openxmlformats.org/officeDocument/2006/relationships/hyperlink" Target="https://www.uline.ca/BL_806/Mobile-Welded-Steel-Tables" TargetMode="External"/><Relationship Id="rId10" Type="http://schemas.openxmlformats.org/officeDocument/2006/relationships/hyperlink" Target="https://www.uline.com/BL_3896/Work-Stools?keywords=stool" TargetMode="External"/><Relationship Id="rId4" Type="http://schemas.openxmlformats.org/officeDocument/2006/relationships/hyperlink" Target="https://www.uline.ca/Product/Detail/H-2599/Tool-Carts/Little-Red-Cart" TargetMode="External"/><Relationship Id="rId9" Type="http://schemas.openxmlformats.org/officeDocument/2006/relationships/hyperlink" Target="https://www.uline.com/BL_3926/Shop-Stools?keywords=stool" TargetMode="External"/><Relationship Id="rId14" Type="http://schemas.openxmlformats.org/officeDocument/2006/relationships/hyperlink" Target="https://www.uline.ca/BL_4022/Welded-Steel-Workbenches?keywords=work+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CAD4-2ECA-40CC-8D53-E5A8BBDD140F}">
  <sheetPr>
    <tabColor theme="5" tint="-0.249977111117893"/>
  </sheetPr>
  <dimension ref="A1:B23"/>
  <sheetViews>
    <sheetView workbookViewId="0">
      <selection activeCell="B15" sqref="B15"/>
    </sheetView>
  </sheetViews>
  <sheetFormatPr defaultRowHeight="14.25" x14ac:dyDescent="0.45"/>
  <cols>
    <col min="1" max="1" width="32.53125" customWidth="1"/>
    <col min="2" max="2" width="16.59765625" customWidth="1"/>
  </cols>
  <sheetData>
    <row r="1" spans="1:2" ht="21" x14ac:dyDescent="0.65">
      <c r="A1" s="63" t="s">
        <v>69</v>
      </c>
    </row>
    <row r="3" spans="1:2" x14ac:dyDescent="0.45">
      <c r="A3" s="34" t="s">
        <v>70</v>
      </c>
      <c r="B3" s="34" t="s">
        <v>71</v>
      </c>
    </row>
    <row r="4" spans="1:2" x14ac:dyDescent="0.45">
      <c r="A4" t="str">
        <f>'Prototyping, Adv Tools'!A1</f>
        <v>Prototyping Tools: Advanced Tool Room</v>
      </c>
      <c r="B4" s="1">
        <f>'Prototyping, Adv Tools'!J5</f>
        <v>9350</v>
      </c>
    </row>
    <row r="5" spans="1:2" x14ac:dyDescent="0.45">
      <c r="A5" s="49" t="str">
        <f>Storage!A1</f>
        <v>Storage</v>
      </c>
      <c r="B5" s="1">
        <f>Storage!J5</f>
        <v>9318</v>
      </c>
    </row>
    <row r="6" spans="1:2" x14ac:dyDescent="0.45">
      <c r="A6" s="49" t="str">
        <f>'AR &amp; VR'!A1</f>
        <v>AR/VR</v>
      </c>
      <c r="B6" s="1">
        <f>'AR &amp; VR'!J5</f>
        <v>9150</v>
      </c>
    </row>
    <row r="7" spans="1:2" x14ac:dyDescent="0.45">
      <c r="A7" s="49" t="str">
        <f>Electronics!A1</f>
        <v>Electronics</v>
      </c>
      <c r="B7" s="1">
        <f>Electronics!J5</f>
        <v>5076.25</v>
      </c>
    </row>
    <row r="8" spans="1:2" x14ac:dyDescent="0.45">
      <c r="A8" t="str">
        <f>'Prototyping, Power Tools'!A1</f>
        <v>Prototyping Tools: Power Tools</v>
      </c>
      <c r="B8" s="1">
        <f>'Prototyping, Power Tools'!J5</f>
        <v>1919</v>
      </c>
    </row>
    <row r="9" spans="1:2" x14ac:dyDescent="0.45">
      <c r="A9" t="str">
        <f>'Prototyping, Hand Tools'!A1</f>
        <v>Prototyping Tools: Hand Tools</v>
      </c>
      <c r="B9" s="47">
        <f>'Prototyping, Hand Tools'!J5</f>
        <v>968.12</v>
      </c>
    </row>
    <row r="10" spans="1:2" x14ac:dyDescent="0.45">
      <c r="A10" s="49" t="str">
        <f>Safety!A1</f>
        <v>Safety</v>
      </c>
      <c r="B10" s="1">
        <f>Safety!J5</f>
        <v>701.5</v>
      </c>
    </row>
    <row r="11" spans="1:2" x14ac:dyDescent="0.45">
      <c r="A11" s="49" t="str">
        <f>Fasteners!A1</f>
        <v>Fasteners and Adhesives</v>
      </c>
      <c r="B11" s="1">
        <f>Fasteners!J5</f>
        <v>700</v>
      </c>
    </row>
    <row r="12" spans="1:2" x14ac:dyDescent="0.45">
      <c r="A12" t="str">
        <f>Design!A1</f>
        <v>Design</v>
      </c>
      <c r="B12" s="1">
        <f>Design!J5</f>
        <v>568</v>
      </c>
    </row>
    <row r="13" spans="1:2" x14ac:dyDescent="0.45">
      <c r="A13" s="49" t="str">
        <f>'Soft Goods'!A1</f>
        <v>Soft Goods</v>
      </c>
      <c r="B13" s="1">
        <f>'Soft Goods'!J5</f>
        <v>327</v>
      </c>
    </row>
    <row r="14" spans="1:2" x14ac:dyDescent="0.45">
      <c r="A14" s="49" t="str">
        <f>Measuring!A1</f>
        <v>Measuring</v>
      </c>
      <c r="B14" s="1">
        <f>Measuring!J5</f>
        <v>211</v>
      </c>
    </row>
    <row r="15" spans="1:2" ht="14.65" thickBot="1" x14ac:dyDescent="0.5"/>
    <row r="16" spans="1:2" ht="18.399999999999999" thickBot="1" x14ac:dyDescent="0.6">
      <c r="A16" s="52" t="s">
        <v>264</v>
      </c>
      <c r="B16" s="53">
        <f>SUM(B4:B14)</f>
        <v>38288.870000000003</v>
      </c>
    </row>
    <row r="18" spans="1:1" x14ac:dyDescent="0.45">
      <c r="A18" s="34" t="s">
        <v>121</v>
      </c>
    </row>
    <row r="19" spans="1:1" x14ac:dyDescent="0.45">
      <c r="A19" s="72" t="s">
        <v>361</v>
      </c>
    </row>
    <row r="20" spans="1:1" x14ac:dyDescent="0.45">
      <c r="A20" t="s">
        <v>277</v>
      </c>
    </row>
    <row r="21" spans="1:1" x14ac:dyDescent="0.45">
      <c r="A21" t="s">
        <v>276</v>
      </c>
    </row>
    <row r="22" spans="1:1" x14ac:dyDescent="0.45">
      <c r="A22" t="s">
        <v>278</v>
      </c>
    </row>
    <row r="23" spans="1:1" x14ac:dyDescent="0.45">
      <c r="A23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9128-A7FE-400C-B179-5F517D667D35}">
  <dimension ref="A1:J12"/>
  <sheetViews>
    <sheetView workbookViewId="0">
      <selection activeCell="F7" sqref="F7"/>
    </sheetView>
  </sheetViews>
  <sheetFormatPr defaultRowHeight="14.25" x14ac:dyDescent="0.45"/>
  <cols>
    <col min="1" max="1" width="13.53125" customWidth="1"/>
    <col min="2" max="2" width="18.33203125" customWidth="1"/>
    <col min="3" max="3" width="13.6640625" customWidth="1"/>
    <col min="4" max="4" width="9.796875" customWidth="1"/>
    <col min="5" max="5" width="10.46484375" customWidth="1"/>
    <col min="7" max="7" width="9.86328125" bestFit="1" customWidth="1"/>
    <col min="9" max="9" width="13.796875" customWidth="1"/>
    <col min="10" max="10" width="16.59765625" customWidth="1"/>
  </cols>
  <sheetData>
    <row r="1" spans="1:10" ht="21" x14ac:dyDescent="0.65">
      <c r="A1" s="8" t="s">
        <v>110</v>
      </c>
      <c r="B1" s="9"/>
      <c r="C1" s="9"/>
      <c r="F1" s="6"/>
      <c r="G1" s="1"/>
    </row>
    <row r="2" spans="1:10" ht="27.75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54.4" thickBot="1" x14ac:dyDescent="0.6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109</v>
      </c>
      <c r="J5" s="46">
        <f>SUM(Table4[Total])</f>
        <v>327</v>
      </c>
    </row>
    <row r="6" spans="1:10" ht="28.5" x14ac:dyDescent="0.45">
      <c r="A6" s="12">
        <v>0</v>
      </c>
      <c r="B6" s="50" t="s">
        <v>111</v>
      </c>
      <c r="C6" s="26" t="s">
        <v>117</v>
      </c>
      <c r="D6" s="50" t="s">
        <v>2</v>
      </c>
      <c r="E6" s="1">
        <v>650</v>
      </c>
      <c r="F6" s="12">
        <v>2</v>
      </c>
      <c r="G6" s="1" t="str">
        <f>IF(Table4[[#This Row],[Include? (1 = yes, 0 = no)]],E6*F6,"$      -")</f>
        <v>$      -</v>
      </c>
    </row>
    <row r="7" spans="1:10" x14ac:dyDescent="0.45">
      <c r="A7" s="12">
        <v>1</v>
      </c>
      <c r="B7" s="50" t="s">
        <v>365</v>
      </c>
      <c r="C7" s="26" t="s">
        <v>366</v>
      </c>
      <c r="D7" s="50" t="s">
        <v>2</v>
      </c>
      <c r="E7" s="1">
        <v>180</v>
      </c>
      <c r="F7" s="12">
        <v>1</v>
      </c>
      <c r="G7" s="1">
        <f>IF(Table4[[#This Row],[Include? (1 = yes, 0 = no)]],E7*F7,"$      -")</f>
        <v>180</v>
      </c>
    </row>
    <row r="8" spans="1:10" x14ac:dyDescent="0.45">
      <c r="A8" s="12">
        <v>1</v>
      </c>
      <c r="B8" s="50" t="s">
        <v>112</v>
      </c>
      <c r="D8" s="50" t="s">
        <v>3</v>
      </c>
      <c r="E8" s="1">
        <v>12</v>
      </c>
      <c r="F8" s="12">
        <v>4</v>
      </c>
      <c r="G8" s="1">
        <f>IF(Table4[[#This Row],[Include? (1 = yes, 0 = no)]],E8*F8,"$      -")</f>
        <v>48</v>
      </c>
    </row>
    <row r="9" spans="1:10" x14ac:dyDescent="0.45">
      <c r="A9" s="12">
        <v>1</v>
      </c>
      <c r="B9" s="50" t="s">
        <v>113</v>
      </c>
      <c r="D9" s="50" t="s">
        <v>120</v>
      </c>
      <c r="E9" s="1">
        <v>6</v>
      </c>
      <c r="F9" s="12">
        <v>4</v>
      </c>
      <c r="G9" s="1">
        <f>IF(Table4[[#This Row],[Include? (1 = yes, 0 = no)]],E9*F9,"$      -")</f>
        <v>24</v>
      </c>
    </row>
    <row r="10" spans="1:10" x14ac:dyDescent="0.45">
      <c r="A10" s="12">
        <v>0</v>
      </c>
      <c r="B10" s="50" t="s">
        <v>114</v>
      </c>
      <c r="C10" s="26" t="s">
        <v>118</v>
      </c>
      <c r="D10" s="50" t="s">
        <v>2</v>
      </c>
      <c r="E10" s="1">
        <v>240</v>
      </c>
      <c r="F10" s="12">
        <v>2</v>
      </c>
      <c r="G10" s="1" t="str">
        <f>IF(Table4[[#This Row],[Include? (1 = yes, 0 = no)]],E10*F10,"$      -")</f>
        <v>$      -</v>
      </c>
    </row>
    <row r="11" spans="1:10" x14ac:dyDescent="0.45">
      <c r="A11" s="12">
        <v>0</v>
      </c>
      <c r="B11" s="50" t="s">
        <v>115</v>
      </c>
      <c r="C11" s="26" t="s">
        <v>119</v>
      </c>
      <c r="D11" s="50" t="s">
        <v>2</v>
      </c>
      <c r="E11" s="1">
        <v>250</v>
      </c>
      <c r="F11" s="12">
        <v>2</v>
      </c>
      <c r="G11" s="1" t="str">
        <f>IF(Table4[[#This Row],[Include? (1 = yes, 0 = no)]],E11*F11,"$      -")</f>
        <v>$      -</v>
      </c>
    </row>
    <row r="12" spans="1:10" ht="42.75" x14ac:dyDescent="0.45">
      <c r="A12" s="12">
        <v>1</v>
      </c>
      <c r="B12" s="50" t="s">
        <v>116</v>
      </c>
      <c r="D12" s="50" t="s">
        <v>2</v>
      </c>
      <c r="E12" s="1">
        <v>25</v>
      </c>
      <c r="F12" s="12">
        <v>3</v>
      </c>
      <c r="G12" s="1">
        <f>IF(Table4[[#This Row],[Include? (1 = yes, 0 = no)]],E12*F12,"$      -")</f>
        <v>75</v>
      </c>
    </row>
  </sheetData>
  <mergeCells count="2">
    <mergeCell ref="A2:G2"/>
    <mergeCell ref="A3:G3"/>
  </mergeCells>
  <hyperlinks>
    <hyperlink ref="C6" r:id="rId1" xr:uid="{F294DC38-969D-42A4-9119-E7F4B455733C}"/>
    <hyperlink ref="C10" r:id="rId2" xr:uid="{DB00460D-32E9-41D1-94F4-0E812197B1B9}"/>
    <hyperlink ref="C11" r:id="rId3" xr:uid="{B34D74DE-1DF0-407C-BABE-D8DFB578D1C4}"/>
    <hyperlink ref="C7" r:id="rId4" xr:uid="{E679C9A3-4A02-4978-AE20-D5D1857F4B7D}"/>
  </hyperlinks>
  <pageMargins left="0.7" right="0.7" top="0.75" bottom="0.75" header="0.3" footer="0.3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E29C-CE98-4ECA-8215-777E073BA017}">
  <dimension ref="A1:J11"/>
  <sheetViews>
    <sheetView workbookViewId="0">
      <selection activeCell="F11" sqref="F11"/>
    </sheetView>
  </sheetViews>
  <sheetFormatPr defaultRowHeight="14.25" x14ac:dyDescent="0.45"/>
  <cols>
    <col min="1" max="1" width="11.19921875" customWidth="1"/>
    <col min="2" max="2" width="16.53125" customWidth="1"/>
    <col min="3" max="3" width="13.6640625" customWidth="1"/>
    <col min="4" max="4" width="9.796875" customWidth="1"/>
    <col min="5" max="5" width="10.46484375" customWidth="1"/>
    <col min="7" max="7" width="11.33203125" customWidth="1"/>
    <col min="9" max="9" width="16.1328125" customWidth="1"/>
    <col min="10" max="10" width="13.6640625" customWidth="1"/>
  </cols>
  <sheetData>
    <row r="1" spans="1:10" ht="21" x14ac:dyDescent="0.65">
      <c r="A1" s="8" t="s">
        <v>120</v>
      </c>
      <c r="B1" s="9"/>
      <c r="C1" s="9"/>
      <c r="F1" s="6"/>
      <c r="G1" s="1"/>
    </row>
    <row r="2" spans="1:10" ht="26.25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36.4" thickBot="1" x14ac:dyDescent="0.6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176</v>
      </c>
      <c r="J5" s="46">
        <f>SUM(Table5[Total])</f>
        <v>211</v>
      </c>
    </row>
    <row r="6" spans="1:10" x14ac:dyDescent="0.45">
      <c r="A6" s="11">
        <v>1</v>
      </c>
      <c r="B6" s="50" t="s">
        <v>61</v>
      </c>
      <c r="C6" s="26"/>
      <c r="D6" t="s">
        <v>120</v>
      </c>
      <c r="E6" s="1">
        <v>5</v>
      </c>
      <c r="F6" s="12">
        <v>6</v>
      </c>
      <c r="G6" s="1">
        <f>IF(Table5[[#This Row],[Include? (1 = yes, 0 = no)]],E6*F6,"$      -")</f>
        <v>30</v>
      </c>
    </row>
    <row r="7" spans="1:10" x14ac:dyDescent="0.45">
      <c r="A7" s="11">
        <v>1</v>
      </c>
      <c r="B7" s="50" t="s">
        <v>62</v>
      </c>
      <c r="C7" s="26"/>
      <c r="D7" t="s">
        <v>120</v>
      </c>
      <c r="E7" s="1">
        <v>12</v>
      </c>
      <c r="F7" s="12">
        <v>2</v>
      </c>
      <c r="G7" s="1">
        <f>IF(Table5[[#This Row],[Include? (1 = yes, 0 = no)]],E7*F7,"$      -")</f>
        <v>24</v>
      </c>
    </row>
    <row r="8" spans="1:10" x14ac:dyDescent="0.45">
      <c r="A8" s="11">
        <v>1</v>
      </c>
      <c r="B8" s="50" t="s">
        <v>63</v>
      </c>
      <c r="C8" s="26"/>
      <c r="D8" t="s">
        <v>120</v>
      </c>
      <c r="E8" s="1">
        <v>8</v>
      </c>
      <c r="F8" s="12">
        <v>4</v>
      </c>
      <c r="G8" s="1">
        <f>IF(Table5[[#This Row],[Include? (1 = yes, 0 = no)]],E8*F8,"$      -")</f>
        <v>32</v>
      </c>
    </row>
    <row r="9" spans="1:10" x14ac:dyDescent="0.45">
      <c r="A9" s="11">
        <v>1</v>
      </c>
      <c r="B9" s="50" t="s">
        <v>64</v>
      </c>
      <c r="C9" s="26"/>
      <c r="D9" t="s">
        <v>120</v>
      </c>
      <c r="E9" s="1">
        <v>10</v>
      </c>
      <c r="F9" s="12">
        <v>2</v>
      </c>
      <c r="G9" s="1">
        <f>IF(Table5[[#This Row],[Include? (1 = yes, 0 = no)]],E9*F9,"$      -")</f>
        <v>20</v>
      </c>
    </row>
    <row r="10" spans="1:10" ht="28.5" x14ac:dyDescent="0.45">
      <c r="A10" s="11">
        <v>1</v>
      </c>
      <c r="B10" s="50" t="s">
        <v>123</v>
      </c>
      <c r="C10" s="26"/>
      <c r="D10" t="s">
        <v>120</v>
      </c>
      <c r="E10" s="1">
        <v>15</v>
      </c>
      <c r="F10" s="12">
        <v>2</v>
      </c>
      <c r="G10" s="1">
        <f>IF(Table5[[#This Row],[Include? (1 = yes, 0 = no)]],E10*F10,"$      -")</f>
        <v>30</v>
      </c>
    </row>
    <row r="11" spans="1:10" x14ac:dyDescent="0.45">
      <c r="A11" s="11">
        <v>1</v>
      </c>
      <c r="B11" s="50" t="s">
        <v>318</v>
      </c>
      <c r="C11" s="26" t="s">
        <v>319</v>
      </c>
      <c r="D11" t="s">
        <v>120</v>
      </c>
      <c r="E11" s="1">
        <v>25</v>
      </c>
      <c r="F11" s="12">
        <v>3</v>
      </c>
      <c r="G11" s="48">
        <f>IF(Table5[[#This Row],[Include? (1 = yes, 0 = no)]],E11*F11,"$      -")</f>
        <v>75</v>
      </c>
    </row>
  </sheetData>
  <mergeCells count="2">
    <mergeCell ref="A2:G2"/>
    <mergeCell ref="A3:G3"/>
  </mergeCells>
  <hyperlinks>
    <hyperlink ref="C11" r:id="rId1" xr:uid="{027EC025-AEAD-4016-A3F0-218B946BD0DD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7052-23E1-4FBD-9CE2-C934070D0F82}">
  <dimension ref="A1:J26"/>
  <sheetViews>
    <sheetView workbookViewId="0">
      <selection activeCell="A12" sqref="A12"/>
    </sheetView>
  </sheetViews>
  <sheetFormatPr defaultRowHeight="14.25" x14ac:dyDescent="0.45"/>
  <cols>
    <col min="1" max="1" width="10.73046875" customWidth="1"/>
    <col min="2" max="2" width="20.265625" customWidth="1"/>
    <col min="3" max="3" width="13.6640625" customWidth="1"/>
    <col min="4" max="4" width="13.86328125" customWidth="1"/>
    <col min="5" max="5" width="10.46484375" customWidth="1"/>
    <col min="9" max="9" width="15.06640625" customWidth="1"/>
    <col min="10" max="10" width="17.3984375" customWidth="1"/>
  </cols>
  <sheetData>
    <row r="1" spans="1:10" ht="21" x14ac:dyDescent="0.65">
      <c r="A1" s="8" t="s">
        <v>124</v>
      </c>
      <c r="B1" s="9"/>
      <c r="C1" s="9"/>
      <c r="F1" s="6"/>
      <c r="G1" s="1"/>
    </row>
    <row r="2" spans="1:10" ht="27.75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54.4" thickBot="1" x14ac:dyDescent="0.6">
      <c r="A5" s="2" t="s">
        <v>18</v>
      </c>
      <c r="B5" s="2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144</v>
      </c>
      <c r="J5" s="46">
        <f>SUM(Table6[Total])</f>
        <v>700</v>
      </c>
    </row>
    <row r="6" spans="1:10" ht="28.5" x14ac:dyDescent="0.45">
      <c r="A6" s="11">
        <v>1</v>
      </c>
      <c r="B6" s="64" t="s">
        <v>293</v>
      </c>
      <c r="C6" s="50" t="s">
        <v>294</v>
      </c>
      <c r="D6" s="50" t="s">
        <v>11</v>
      </c>
      <c r="E6" s="1">
        <v>15</v>
      </c>
      <c r="F6" s="11">
        <v>4</v>
      </c>
      <c r="G6" s="1">
        <f>IF(Table6[[#This Row],[Include? (1 = yes, 0 = no)]],E6*F6,"$      -")</f>
        <v>60</v>
      </c>
    </row>
    <row r="7" spans="1:10" x14ac:dyDescent="0.45">
      <c r="A7" s="11">
        <v>1</v>
      </c>
      <c r="B7" s="64" t="s">
        <v>342</v>
      </c>
      <c r="C7" s="71" t="s">
        <v>341</v>
      </c>
      <c r="D7" s="50" t="s">
        <v>67</v>
      </c>
      <c r="E7" s="1">
        <v>18</v>
      </c>
      <c r="F7" s="11">
        <v>3</v>
      </c>
      <c r="G7" s="48">
        <f>IF(Table6[[#This Row],[Include? (1 = yes, 0 = no)]],E7*F7,"$      -")</f>
        <v>54</v>
      </c>
    </row>
    <row r="8" spans="1:10" x14ac:dyDescent="0.45">
      <c r="A8" s="11">
        <v>1</v>
      </c>
      <c r="B8" s="64" t="s">
        <v>125</v>
      </c>
      <c r="D8" s="50" t="s">
        <v>11</v>
      </c>
      <c r="E8" s="1">
        <v>50</v>
      </c>
      <c r="F8" s="11">
        <v>2</v>
      </c>
      <c r="G8" s="47">
        <f>IF(Table6[[#This Row],[Include? (1 = yes, 0 = no)]],E8*F8,"$      -")</f>
        <v>100</v>
      </c>
    </row>
    <row r="9" spans="1:10" x14ac:dyDescent="0.45">
      <c r="A9" s="11">
        <v>1</v>
      </c>
      <c r="B9" s="64" t="s">
        <v>127</v>
      </c>
      <c r="C9" s="26" t="s">
        <v>280</v>
      </c>
      <c r="D9" s="50" t="s">
        <v>67</v>
      </c>
      <c r="E9" s="1">
        <v>10</v>
      </c>
      <c r="F9" s="11">
        <v>5</v>
      </c>
      <c r="G9" s="47">
        <f>IF(Table6[[#This Row],[Include? (1 = yes, 0 = no)]],E9*F9,"$      -")</f>
        <v>50</v>
      </c>
    </row>
    <row r="10" spans="1:10" x14ac:dyDescent="0.45">
      <c r="A10" s="11">
        <v>0</v>
      </c>
      <c r="B10" s="64" t="s">
        <v>128</v>
      </c>
      <c r="D10" s="50" t="s">
        <v>67</v>
      </c>
      <c r="E10" s="1">
        <v>6</v>
      </c>
      <c r="F10" s="11">
        <v>3</v>
      </c>
      <c r="G10" s="47" t="str">
        <f>IF(Table6[[#This Row],[Include? (1 = yes, 0 = no)]],E10*F10,"$      -")</f>
        <v>$      -</v>
      </c>
    </row>
    <row r="11" spans="1:10" x14ac:dyDescent="0.45">
      <c r="A11" s="11">
        <v>1</v>
      </c>
      <c r="B11" s="64" t="s">
        <v>129</v>
      </c>
      <c r="D11" s="50" t="s">
        <v>67</v>
      </c>
      <c r="E11" s="1">
        <v>8</v>
      </c>
      <c r="F11" s="11">
        <v>5</v>
      </c>
      <c r="G11" s="47">
        <f>IF(Table6[[#This Row],[Include? (1 = yes, 0 = no)]],E11*F11,"$      -")</f>
        <v>40</v>
      </c>
    </row>
    <row r="12" spans="1:10" x14ac:dyDescent="0.45">
      <c r="A12" s="11">
        <v>1</v>
      </c>
      <c r="B12" s="64" t="s">
        <v>130</v>
      </c>
      <c r="D12" s="50" t="s">
        <v>67</v>
      </c>
      <c r="E12" s="1">
        <v>10</v>
      </c>
      <c r="F12" s="11">
        <v>3</v>
      </c>
      <c r="G12" s="47">
        <f>IF(Table6[[#This Row],[Include? (1 = yes, 0 = no)]],E12*F12,"$      -")</f>
        <v>30</v>
      </c>
    </row>
    <row r="13" spans="1:10" x14ac:dyDescent="0.45">
      <c r="A13" s="11">
        <v>1</v>
      </c>
      <c r="B13" s="64" t="s">
        <v>131</v>
      </c>
      <c r="D13" s="50" t="s">
        <v>67</v>
      </c>
      <c r="E13" s="1">
        <v>7</v>
      </c>
      <c r="F13" s="11">
        <v>5</v>
      </c>
      <c r="G13" s="47">
        <f>IF(Table6[[#This Row],[Include? (1 = yes, 0 = no)]],E13*F13,"$      -")</f>
        <v>35</v>
      </c>
    </row>
    <row r="14" spans="1:10" x14ac:dyDescent="0.45">
      <c r="A14" s="11">
        <v>1</v>
      </c>
      <c r="B14" s="64" t="s">
        <v>132</v>
      </c>
      <c r="C14" s="26" t="s">
        <v>281</v>
      </c>
      <c r="D14" s="50" t="s">
        <v>67</v>
      </c>
      <c r="E14" s="1">
        <v>7</v>
      </c>
      <c r="F14" s="11">
        <v>2</v>
      </c>
      <c r="G14" s="47">
        <f>IF(Table6[[#This Row],[Include? (1 = yes, 0 = no)]],E14*F14,"$      -")</f>
        <v>14</v>
      </c>
    </row>
    <row r="15" spans="1:10" x14ac:dyDescent="0.45">
      <c r="A15" s="11">
        <v>1</v>
      </c>
      <c r="B15" s="64" t="s">
        <v>133</v>
      </c>
      <c r="C15" s="26" t="s">
        <v>282</v>
      </c>
      <c r="D15" s="50" t="s">
        <v>67</v>
      </c>
      <c r="E15" s="1">
        <v>20</v>
      </c>
      <c r="F15" s="11">
        <v>1</v>
      </c>
      <c r="G15" s="47">
        <f>IF(Table6[[#This Row],[Include? (1 = yes, 0 = no)]],E15*F15,"$      -")</f>
        <v>20</v>
      </c>
    </row>
    <row r="16" spans="1:10" x14ac:dyDescent="0.45">
      <c r="A16" s="11">
        <v>1</v>
      </c>
      <c r="B16" s="64" t="s">
        <v>134</v>
      </c>
      <c r="C16" s="26" t="s">
        <v>283</v>
      </c>
      <c r="D16" s="50" t="s">
        <v>67</v>
      </c>
      <c r="E16" s="1">
        <v>35</v>
      </c>
      <c r="F16" s="11">
        <v>1</v>
      </c>
      <c r="G16" s="47">
        <f>IF(Table6[[#This Row],[Include? (1 = yes, 0 = no)]],E16*F16,"$      -")</f>
        <v>35</v>
      </c>
    </row>
    <row r="17" spans="1:7" x14ac:dyDescent="0.45">
      <c r="A17" s="11">
        <v>1</v>
      </c>
      <c r="B17" s="64" t="s">
        <v>126</v>
      </c>
      <c r="C17" s="26" t="s">
        <v>284</v>
      </c>
      <c r="D17" s="50" t="s">
        <v>82</v>
      </c>
      <c r="E17" s="1">
        <v>9</v>
      </c>
      <c r="F17" s="11">
        <v>4</v>
      </c>
      <c r="G17" s="47">
        <f>IF(Table6[[#This Row],[Include? (1 = yes, 0 = no)]],E17*F17,"$      -")</f>
        <v>36</v>
      </c>
    </row>
    <row r="18" spans="1:7" x14ac:dyDescent="0.45">
      <c r="A18" s="11">
        <v>1</v>
      </c>
      <c r="B18" s="64" t="s">
        <v>135</v>
      </c>
      <c r="C18" t="s">
        <v>285</v>
      </c>
      <c r="D18" s="50" t="s">
        <v>82</v>
      </c>
      <c r="E18" s="1">
        <v>13</v>
      </c>
      <c r="F18" s="11">
        <v>4</v>
      </c>
      <c r="G18" s="47">
        <f>IF(Table6[[#This Row],[Include? (1 = yes, 0 = no)]],E18*F18,"$      -")</f>
        <v>52</v>
      </c>
    </row>
    <row r="19" spans="1:7" x14ac:dyDescent="0.45">
      <c r="A19" s="11">
        <v>1</v>
      </c>
      <c r="B19" s="64" t="s">
        <v>136</v>
      </c>
      <c r="C19" s="26" t="s">
        <v>286</v>
      </c>
      <c r="D19" s="50" t="s">
        <v>82</v>
      </c>
      <c r="E19" s="1">
        <v>4</v>
      </c>
      <c r="F19" s="11">
        <v>2</v>
      </c>
      <c r="G19" s="47">
        <f>IF(Table6[[#This Row],[Include? (1 = yes, 0 = no)]],E19*F19,"$      -")</f>
        <v>8</v>
      </c>
    </row>
    <row r="20" spans="1:7" ht="28.5" x14ac:dyDescent="0.45">
      <c r="A20" s="11">
        <v>1</v>
      </c>
      <c r="B20" s="64" t="s">
        <v>287</v>
      </c>
      <c r="C20" s="26" t="s">
        <v>288</v>
      </c>
      <c r="D20" s="50" t="s">
        <v>82</v>
      </c>
      <c r="E20" s="1">
        <v>40</v>
      </c>
      <c r="F20" s="11">
        <v>2</v>
      </c>
      <c r="G20" s="47">
        <f>IF(Table6[[#This Row],[Include? (1 = yes, 0 = no)]],E20*F20,"$      -")</f>
        <v>80</v>
      </c>
    </row>
    <row r="21" spans="1:7" x14ac:dyDescent="0.45">
      <c r="A21" s="11">
        <v>0</v>
      </c>
      <c r="B21" s="64" t="s">
        <v>137</v>
      </c>
      <c r="C21" t="s">
        <v>289</v>
      </c>
      <c r="D21" s="50" t="s">
        <v>82</v>
      </c>
      <c r="E21" s="1"/>
      <c r="F21" s="11"/>
      <c r="G21" s="47" t="str">
        <f>IF(Table6[[#This Row],[Include? (1 = yes, 0 = no)]],E21*F21,"$      -")</f>
        <v>$      -</v>
      </c>
    </row>
    <row r="22" spans="1:7" x14ac:dyDescent="0.45">
      <c r="A22" s="11">
        <v>0</v>
      </c>
      <c r="B22" s="64" t="s">
        <v>138</v>
      </c>
      <c r="C22" t="s">
        <v>289</v>
      </c>
      <c r="D22" s="50" t="s">
        <v>82</v>
      </c>
      <c r="E22" s="1"/>
      <c r="F22" s="11"/>
      <c r="G22" s="47" t="str">
        <f>IF(Table6[[#This Row],[Include? (1 = yes, 0 = no)]],E22*F22,"$      -")</f>
        <v>$      -</v>
      </c>
    </row>
    <row r="23" spans="1:7" x14ac:dyDescent="0.45">
      <c r="A23" s="11">
        <v>1</v>
      </c>
      <c r="B23" s="64" t="s">
        <v>139</v>
      </c>
      <c r="C23" s="26" t="s">
        <v>290</v>
      </c>
      <c r="D23" s="50" t="s">
        <v>82</v>
      </c>
      <c r="E23" s="1">
        <v>11</v>
      </c>
      <c r="F23" s="11">
        <v>1</v>
      </c>
      <c r="G23" s="47">
        <f>IF(Table6[[#This Row],[Include? (1 = yes, 0 = no)]],E23*F23,"$      -")</f>
        <v>11</v>
      </c>
    </row>
    <row r="24" spans="1:7" x14ac:dyDescent="0.45">
      <c r="A24" s="11">
        <v>1</v>
      </c>
      <c r="B24" s="64" t="s">
        <v>140</v>
      </c>
      <c r="C24" s="26" t="s">
        <v>291</v>
      </c>
      <c r="D24" s="50" t="s">
        <v>82</v>
      </c>
      <c r="E24" s="1">
        <v>25</v>
      </c>
      <c r="F24" s="11">
        <v>1</v>
      </c>
      <c r="G24" s="47">
        <f>IF(Table6[[#This Row],[Include? (1 = yes, 0 = no)]],E24*F24,"$      -")</f>
        <v>25</v>
      </c>
    </row>
    <row r="25" spans="1:7" x14ac:dyDescent="0.45">
      <c r="A25" s="11">
        <v>1</v>
      </c>
      <c r="B25" s="64" t="s">
        <v>66</v>
      </c>
      <c r="C25" s="26" t="s">
        <v>292</v>
      </c>
      <c r="D25" s="50" t="s">
        <v>82</v>
      </c>
      <c r="E25" s="1">
        <v>50</v>
      </c>
      <c r="F25" s="11">
        <v>1</v>
      </c>
      <c r="G25" s="47">
        <f>IF(Table6[[#This Row],[Include? (1 = yes, 0 = no)]],E25*F25,"$      -")</f>
        <v>50</v>
      </c>
    </row>
    <row r="26" spans="1:7" x14ac:dyDescent="0.45">
      <c r="A26" s="11"/>
      <c r="G26" s="47"/>
    </row>
  </sheetData>
  <mergeCells count="2">
    <mergeCell ref="A2:G2"/>
    <mergeCell ref="A3:G3"/>
  </mergeCells>
  <hyperlinks>
    <hyperlink ref="C9" r:id="rId1" xr:uid="{D653D55A-7B37-480D-AB78-599BE8D5D5E3}"/>
    <hyperlink ref="C14" r:id="rId2" xr:uid="{2BF15DAA-87D1-406B-9ADD-23977EDAC05F}"/>
    <hyperlink ref="C15" r:id="rId3" xr:uid="{C4CF90C1-06E4-4843-BC1B-7C7869FA26D7}"/>
    <hyperlink ref="C16" r:id="rId4" xr:uid="{DB41EAA4-2885-4A35-A429-CBF4418B7D2B}"/>
    <hyperlink ref="C17" r:id="rId5" display="https://www.amazon.com/Cable-Matters-Assorted-Self-Locking-12-Inch/dp/B00L2LGMO4/ref=sxin_9_trr_507844_2?cv_ct_cx=zip+ties&amp;dchild=1&amp;keywords=zip+ties&amp;pd_rd_i=B00L2LGMO4&amp;pd_rd_r=979975dd-42e9-4915-a850-ea3942d7acb3&amp;pd_rd_w=3ZtWK&amp;pd_rd_wg=tMbNc&amp;pf_rd_p=9e83fe05-f489-4685-b4af-0db60cbe7c15&amp;pf_rd_r=WWW5K4QEM163S1ZP6WSR&amp;qid=1622739057&amp;sr=1-3-5519553e-2baa-451e-af83-b0156e5c6669" xr:uid="{2A29C800-08EC-41DC-AD1C-C2D4890B39F5}"/>
    <hyperlink ref="C19" r:id="rId6" xr:uid="{37EE8F39-3C66-46B8-B16D-0E32A241FAC4}"/>
    <hyperlink ref="C20" r:id="rId7" display="https://www.amazon.com/Machine-Stainless-Assortment-Wrenches-Washers/dp/B08V1TGDDF/ref=sr_1_3?dchild=1&amp;keywords=machine+screws&amp;qid=1622739557&amp;sr=8-3" xr:uid="{F8948831-A165-45D2-BDB7-56270E77473E}"/>
    <hyperlink ref="C23" r:id="rId8" xr:uid="{5638FBC0-100A-4D64-992A-292628E72963}"/>
    <hyperlink ref="C24" r:id="rId9" xr:uid="{126EA86F-912D-4B2A-BFDD-8A79BB008C53}"/>
    <hyperlink ref="C25" r:id="rId10" xr:uid="{2DD419AC-764D-44EA-BDA0-D7A0527E7E1A}"/>
    <hyperlink ref="C7" r:id="rId11" xr:uid="{B581D21E-A9FA-4AA3-A32E-BC747F31AFA1}"/>
  </hyperlinks>
  <pageMargins left="0.7" right="0.7" top="0.75" bottom="0.75" header="0.3" footer="0.3"/>
  <tableParts count="1">
    <tablePart r:id="rId1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6F93-0140-4F0B-92D6-96FCF6B82A53}">
  <sheetPr>
    <tabColor rgb="FFFF0000"/>
  </sheetPr>
  <dimension ref="A1:J14"/>
  <sheetViews>
    <sheetView workbookViewId="0">
      <selection activeCell="I5" sqref="I5"/>
    </sheetView>
  </sheetViews>
  <sheetFormatPr defaultRowHeight="14.25" x14ac:dyDescent="0.45"/>
  <cols>
    <col min="1" max="1" width="9.9296875" customWidth="1"/>
    <col min="2" max="2" width="19.3984375" customWidth="1"/>
    <col min="3" max="3" width="13.6640625" customWidth="1"/>
    <col min="4" max="4" width="9.796875" customWidth="1"/>
    <col min="5" max="5" width="10.46484375" customWidth="1"/>
    <col min="9" max="9" width="21.06640625" customWidth="1"/>
    <col min="10" max="10" width="17.06640625" customWidth="1"/>
  </cols>
  <sheetData>
    <row r="1" spans="1:10" ht="21" x14ac:dyDescent="0.65">
      <c r="A1" s="8" t="s">
        <v>200</v>
      </c>
      <c r="B1" s="9"/>
      <c r="C1" s="9"/>
      <c r="F1" s="6"/>
      <c r="G1" s="1"/>
    </row>
    <row r="2" spans="1:10" ht="29.25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43.15" thickBot="1" x14ac:dyDescent="0.5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73" t="s">
        <v>145</v>
      </c>
      <c r="J5" s="46">
        <f>SUM(Table7[Total])</f>
        <v>701.5</v>
      </c>
    </row>
    <row r="6" spans="1:10" x14ac:dyDescent="0.45">
      <c r="A6" s="11">
        <v>1</v>
      </c>
      <c r="B6" s="50" t="s">
        <v>266</v>
      </c>
      <c r="C6" s="26" t="s">
        <v>267</v>
      </c>
      <c r="D6" t="s">
        <v>200</v>
      </c>
      <c r="E6" s="1">
        <v>2.25</v>
      </c>
      <c r="F6" s="12">
        <v>10</v>
      </c>
      <c r="G6" s="1">
        <f>IF(Table7[[#This Row],[Include? (1 = yes, 0 = no)]],E6*F6,"$      -")</f>
        <v>22.5</v>
      </c>
    </row>
    <row r="7" spans="1:10" ht="28.5" x14ac:dyDescent="0.45">
      <c r="A7" s="11">
        <v>1</v>
      </c>
      <c r="B7" s="50" t="s">
        <v>269</v>
      </c>
      <c r="C7" s="26" t="s">
        <v>268</v>
      </c>
      <c r="D7" t="s">
        <v>200</v>
      </c>
      <c r="E7" s="1">
        <v>56</v>
      </c>
      <c r="F7" s="12">
        <v>3</v>
      </c>
      <c r="G7" s="48">
        <f>IF(Table7[[#This Row],[Include? (1 = yes, 0 = no)]],E7*F7,"$      -")</f>
        <v>168</v>
      </c>
    </row>
    <row r="8" spans="1:10" x14ac:dyDescent="0.45">
      <c r="A8" s="11">
        <v>1</v>
      </c>
      <c r="B8" s="50" t="s">
        <v>146</v>
      </c>
      <c r="C8" s="26" t="s">
        <v>270</v>
      </c>
      <c r="D8" t="s">
        <v>200</v>
      </c>
      <c r="E8" s="1">
        <v>67</v>
      </c>
      <c r="F8" s="12">
        <v>2</v>
      </c>
      <c r="G8" s="47">
        <f>IF(Table7[[#This Row],[Include? (1 = yes, 0 = no)]],E8*F8,"$      -")</f>
        <v>134</v>
      </c>
    </row>
    <row r="9" spans="1:10" x14ac:dyDescent="0.45">
      <c r="A9" s="11">
        <v>1</v>
      </c>
      <c r="B9" s="50" t="s">
        <v>147</v>
      </c>
      <c r="C9" s="26" t="s">
        <v>272</v>
      </c>
      <c r="D9" t="s">
        <v>200</v>
      </c>
      <c r="E9" s="1">
        <v>9</v>
      </c>
      <c r="F9" s="12">
        <v>3</v>
      </c>
      <c r="G9" s="47">
        <f>IF(Table7[[#This Row],[Include? (1 = yes, 0 = no)]],E9*F9,"$      -")</f>
        <v>27</v>
      </c>
    </row>
    <row r="10" spans="1:10" x14ac:dyDescent="0.45">
      <c r="A10" s="11">
        <v>1</v>
      </c>
      <c r="B10" s="50" t="s">
        <v>148</v>
      </c>
      <c r="C10" s="26" t="s">
        <v>271</v>
      </c>
      <c r="D10" t="s">
        <v>200</v>
      </c>
      <c r="E10" s="1">
        <v>30</v>
      </c>
      <c r="F10" s="12">
        <v>2</v>
      </c>
      <c r="G10" s="47">
        <f>IF(Table7[[#This Row],[Include? (1 = yes, 0 = no)]],E10*F10,"$      -")</f>
        <v>60</v>
      </c>
    </row>
    <row r="11" spans="1:10" x14ac:dyDescent="0.45">
      <c r="A11" s="11">
        <v>1</v>
      </c>
      <c r="B11" s="50" t="s">
        <v>149</v>
      </c>
      <c r="C11" s="26" t="s">
        <v>275</v>
      </c>
      <c r="D11" t="s">
        <v>200</v>
      </c>
      <c r="E11" s="1">
        <v>16</v>
      </c>
      <c r="F11" s="12">
        <v>4</v>
      </c>
      <c r="G11" s="47">
        <f>IF(Table7[[#This Row],[Include? (1 = yes, 0 = no)]],E11*F11,"$      -")</f>
        <v>64</v>
      </c>
    </row>
    <row r="12" spans="1:10" ht="28.5" x14ac:dyDescent="0.45">
      <c r="A12" s="11">
        <v>1</v>
      </c>
      <c r="B12" s="50" t="s">
        <v>150</v>
      </c>
      <c r="C12" s="26" t="s">
        <v>273</v>
      </c>
      <c r="D12" t="s">
        <v>200</v>
      </c>
      <c r="E12" s="1">
        <v>23</v>
      </c>
      <c r="F12" s="12">
        <v>2</v>
      </c>
      <c r="G12" s="47">
        <f>IF(Table7[[#This Row],[Include? (1 = yes, 0 = no)]],E12*F12,"$      -")</f>
        <v>46</v>
      </c>
    </row>
    <row r="13" spans="1:10" x14ac:dyDescent="0.45">
      <c r="A13" s="11">
        <v>1</v>
      </c>
      <c r="B13" s="50" t="s">
        <v>151</v>
      </c>
      <c r="C13" s="26" t="s">
        <v>274</v>
      </c>
      <c r="D13" t="s">
        <v>200</v>
      </c>
      <c r="E13" s="1">
        <v>20</v>
      </c>
      <c r="F13" s="12">
        <v>3</v>
      </c>
      <c r="G13" s="47">
        <f>IF(Table7[[#This Row],[Include? (1 = yes, 0 = no)]],E13*F13,"$      -")</f>
        <v>60</v>
      </c>
    </row>
    <row r="14" spans="1:10" x14ac:dyDescent="0.45">
      <c r="A14" s="11">
        <v>1</v>
      </c>
      <c r="B14" s="50" t="s">
        <v>152</v>
      </c>
      <c r="C14" s="51" t="s">
        <v>265</v>
      </c>
      <c r="D14" t="s">
        <v>200</v>
      </c>
      <c r="E14" s="1">
        <v>60</v>
      </c>
      <c r="F14" s="12">
        <v>2</v>
      </c>
      <c r="G14" s="47">
        <f>IF(Table7[[#This Row],[Include? (1 = yes, 0 = no)]],E14*F14,"$      -")</f>
        <v>120</v>
      </c>
    </row>
  </sheetData>
  <mergeCells count="2">
    <mergeCell ref="A2:G2"/>
    <mergeCell ref="A3:G3"/>
  </mergeCells>
  <hyperlinks>
    <hyperlink ref="C14" r:id="rId1" display="https://www.uline.com/Product/Detail/S-22291/Fire-Protection/Fire-Extinguisher-Class-ABC-5-lb?pricode=WB4211&amp;utm_source=Bing&amp;utm_medium=pla&amp;utm_term=S-22291&amp;utm_campaign=Facilities%2BMaintenance&amp;utm_source=Bing&amp;utm_medium=pla&amp;utm_term=S-22291&amp;utm_campaign=Facilities%2BMaintenance&amp;gclid=10ff15717f251e86a5b175c68926a72f&amp;gclsrc=3p.ds&amp;msclkid=10ff15717f251e86a5b175c68926a72f" xr:uid="{74A37E8A-8648-4625-A808-51BFCF138C62}"/>
    <hyperlink ref="C6" r:id="rId2" xr:uid="{05FA6785-2D44-4674-84CC-D78963D00FE8}"/>
    <hyperlink ref="C7" r:id="rId3" xr:uid="{84154C05-B5B6-4DB5-925B-1B6A3E8FCB28}"/>
    <hyperlink ref="C8" r:id="rId4" display="https://www.uline.com/Product/Detail/H-1294/First-Aid/Uline-First-Aid-Kit-50-Person?pricode=WB2533&amp;utm_source=Bing&amp;utm_medium=pla&amp;utm_term=H-1294&amp;utm_campaign=Safety%2BSupplies&amp;utm_source=Bing&amp;utm_medium=pla&amp;utm_term=H-1294&amp;utm_campaign=Safety%2BSupplies&amp;gclid=b5e31ec1e4e31e9303847e7613d05800&amp;gclsrc=3p.ds&amp;msclkid=b5e31ec1e4e31e9303847e7613d05800" xr:uid="{1F604F9A-B789-46F0-8B7E-41DD466A1910}"/>
    <hyperlink ref="C10" r:id="rId5" xr:uid="{BF6D328E-CDAF-4723-9B70-5E75529D48BD}"/>
    <hyperlink ref="C9" r:id="rId6" xr:uid="{B447F969-9D35-47AC-96A1-E3B95C5C2631}"/>
    <hyperlink ref="C12" r:id="rId7" xr:uid="{7385897B-8F46-4910-84A7-6BE210C14ADF}"/>
    <hyperlink ref="C13" r:id="rId8" xr:uid="{0D2E631E-BAAF-44AF-9E04-F6D67A08454D}"/>
    <hyperlink ref="C11" r:id="rId9" xr:uid="{4731C71D-4CC5-4AEA-8D2E-BF67C0D7D4DE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19C5-A445-463E-8D08-0512A56B7971}">
  <dimension ref="A1:J19"/>
  <sheetViews>
    <sheetView tabSelected="1" workbookViewId="0">
      <selection activeCell="I9" sqref="I9"/>
    </sheetView>
  </sheetViews>
  <sheetFormatPr defaultRowHeight="14.25" x14ac:dyDescent="0.45"/>
  <cols>
    <col min="1" max="1" width="9.3984375" customWidth="1"/>
    <col min="2" max="2" width="17.9296875" customWidth="1"/>
    <col min="3" max="3" width="16.53125" customWidth="1"/>
    <col min="4" max="4" width="15" customWidth="1"/>
    <col min="5" max="5" width="10.46484375" style="1" customWidth="1"/>
    <col min="6" max="6" width="8.73046875" style="5" customWidth="1"/>
    <col min="7" max="7" width="9.86328125" style="1" bestFit="1" customWidth="1"/>
    <col min="9" max="9" width="23.9296875" customWidth="1"/>
    <col min="10" max="10" width="13.73046875" customWidth="1"/>
  </cols>
  <sheetData>
    <row r="1" spans="1:10" ht="21" x14ac:dyDescent="0.65">
      <c r="A1" s="8" t="s">
        <v>47</v>
      </c>
      <c r="B1" s="9"/>
      <c r="C1" s="9"/>
      <c r="E1"/>
      <c r="F1" s="6"/>
    </row>
    <row r="2" spans="1:10" x14ac:dyDescent="0.45">
      <c r="A2" s="74" t="s">
        <v>29</v>
      </c>
      <c r="B2" s="74"/>
      <c r="C2" s="74"/>
      <c r="D2" s="74"/>
      <c r="E2" s="74"/>
      <c r="F2" s="74"/>
      <c r="G2" s="74"/>
    </row>
    <row r="3" spans="1:10" ht="18" x14ac:dyDescent="0.55000000000000004">
      <c r="A3" s="74" t="s">
        <v>30</v>
      </c>
      <c r="B3" s="74"/>
      <c r="C3" s="74"/>
      <c r="D3" s="74"/>
      <c r="E3" s="74"/>
      <c r="F3" s="74"/>
      <c r="G3" s="74"/>
      <c r="I3" s="14"/>
      <c r="J3" s="15"/>
    </row>
    <row r="4" spans="1:10" ht="14.65" thickBot="1" x14ac:dyDescent="0.5">
      <c r="A4" s="10" t="s">
        <v>46</v>
      </c>
      <c r="E4"/>
      <c r="F4" s="6"/>
    </row>
    <row r="5" spans="1:10" ht="40.9" customHeight="1" thickBot="1" x14ac:dyDescent="0.6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48</v>
      </c>
      <c r="J5" s="17">
        <f>SUM(G7:G16)</f>
        <v>9350</v>
      </c>
    </row>
    <row r="6" spans="1:10" ht="23.65" customHeight="1" x14ac:dyDescent="0.55000000000000004">
      <c r="A6" s="21">
        <v>1</v>
      </c>
      <c r="B6" s="61" t="s">
        <v>31</v>
      </c>
      <c r="C6" s="57" t="s">
        <v>33</v>
      </c>
      <c r="D6" s="24" t="s">
        <v>26</v>
      </c>
      <c r="E6" s="25">
        <v>400</v>
      </c>
      <c r="F6" s="23">
        <v>1</v>
      </c>
      <c r="G6" s="22">
        <f>IF(Table1[[#This Row],[Include? (1 = yes, 0 = no)]],E6*F6,"$ --")</f>
        <v>400</v>
      </c>
      <c r="I6" s="18"/>
      <c r="J6" s="19"/>
    </row>
    <row r="7" spans="1:10" ht="16.899999999999999" customHeight="1" x14ac:dyDescent="0.45">
      <c r="A7" s="12">
        <v>0</v>
      </c>
      <c r="B7" s="50" t="s">
        <v>15</v>
      </c>
      <c r="C7" s="59" t="s">
        <v>34</v>
      </c>
      <c r="D7" s="50" t="s">
        <v>17</v>
      </c>
      <c r="E7" s="1">
        <v>8400</v>
      </c>
      <c r="F7" s="13">
        <v>1</v>
      </c>
      <c r="G7" s="22" t="str">
        <f>IF(Table1[[#This Row],[Include? (1 = yes, 0 = no)]],E7*F7,"$ --")</f>
        <v>$ --</v>
      </c>
    </row>
    <row r="8" spans="1:10" ht="15.75" customHeight="1" x14ac:dyDescent="0.45">
      <c r="A8" s="12">
        <v>1</v>
      </c>
      <c r="B8" s="50" t="s">
        <v>16</v>
      </c>
      <c r="C8" s="59" t="s">
        <v>35</v>
      </c>
      <c r="D8" s="50" t="s">
        <v>17</v>
      </c>
      <c r="E8" s="1">
        <v>3500</v>
      </c>
      <c r="F8" s="13">
        <v>1</v>
      </c>
      <c r="G8" s="22">
        <f>IF(Table1[[#This Row],[Include? (1 = yes, 0 = no)]],E8*F8,"$ --")</f>
        <v>3500</v>
      </c>
    </row>
    <row r="9" spans="1:10" ht="28.5" x14ac:dyDescent="0.45">
      <c r="A9" s="12">
        <f>IF(OR(A7,A8,),1,0)</f>
        <v>1</v>
      </c>
      <c r="B9" s="50" t="s">
        <v>19</v>
      </c>
      <c r="C9" s="62" t="s">
        <v>36</v>
      </c>
      <c r="D9" s="50" t="s">
        <v>26</v>
      </c>
      <c r="E9" s="1">
        <f>IF(AND(A7:A8),1100+3000,IF(A7,3000,IF(A8,1100,0)))</f>
        <v>1100</v>
      </c>
      <c r="F9" s="13">
        <v>1</v>
      </c>
      <c r="G9" s="22">
        <f>IF(Table1[[#This Row],[Include? (1 = yes, 0 = no)]],E9*F9,"$ --")</f>
        <v>1100</v>
      </c>
    </row>
    <row r="10" spans="1:10" x14ac:dyDescent="0.45">
      <c r="A10" s="12"/>
      <c r="B10" s="50"/>
      <c r="C10" s="60"/>
      <c r="D10" s="50"/>
      <c r="F10" s="13"/>
      <c r="G10" s="22"/>
    </row>
    <row r="11" spans="1:10" x14ac:dyDescent="0.45">
      <c r="A11" s="12">
        <v>0</v>
      </c>
      <c r="B11" s="50" t="s">
        <v>20</v>
      </c>
      <c r="C11" s="59" t="s">
        <v>37</v>
      </c>
      <c r="D11" s="50" t="s">
        <v>50</v>
      </c>
      <c r="E11" s="1">
        <v>7650</v>
      </c>
      <c r="F11" s="13">
        <v>1</v>
      </c>
      <c r="G11" s="22" t="str">
        <f>IF(Table1[[#This Row],[Include? (1 = yes, 0 = no)]],E11*F11,"$ --")</f>
        <v>$ --</v>
      </c>
    </row>
    <row r="12" spans="1:10" x14ac:dyDescent="0.45">
      <c r="A12" s="12">
        <v>1</v>
      </c>
      <c r="B12" s="50" t="s">
        <v>21</v>
      </c>
      <c r="C12" s="59" t="s">
        <v>38</v>
      </c>
      <c r="D12" s="50" t="s">
        <v>50</v>
      </c>
      <c r="E12" s="1">
        <v>2300</v>
      </c>
      <c r="F12" s="13">
        <v>1</v>
      </c>
      <c r="G12" s="22">
        <f>IF(Table1[[#This Row],[Include? (1 = yes, 0 = no)]],E12*F12,"$ --")</f>
        <v>2300</v>
      </c>
    </row>
    <row r="13" spans="1:10" x14ac:dyDescent="0.45">
      <c r="A13" s="12">
        <v>0</v>
      </c>
      <c r="B13" s="50" t="s">
        <v>22</v>
      </c>
      <c r="C13" s="59" t="s">
        <v>39</v>
      </c>
      <c r="D13" s="50" t="s">
        <v>50</v>
      </c>
      <c r="E13" s="1">
        <v>480</v>
      </c>
      <c r="F13" s="13">
        <v>1</v>
      </c>
      <c r="G13" s="22" t="str">
        <f>IF(Table1[[#This Row],[Include? (1 = yes, 0 = no)]],E13*F13,"$ --")</f>
        <v>$ --</v>
      </c>
    </row>
    <row r="14" spans="1:10" x14ac:dyDescent="0.45">
      <c r="A14" s="12"/>
      <c r="B14" s="50"/>
      <c r="C14" s="60"/>
      <c r="D14" s="50"/>
      <c r="F14" s="13"/>
      <c r="G14" s="22"/>
    </row>
    <row r="15" spans="1:10" x14ac:dyDescent="0.45">
      <c r="A15" s="12">
        <v>1</v>
      </c>
      <c r="B15" s="50" t="s">
        <v>24</v>
      </c>
      <c r="C15" s="59" t="s">
        <v>42</v>
      </c>
      <c r="D15" s="50" t="s">
        <v>49</v>
      </c>
      <c r="E15" s="1">
        <v>2100</v>
      </c>
      <c r="F15" s="13">
        <v>1</v>
      </c>
      <c r="G15" s="22">
        <f>IF(Table1[[#This Row],[Include? (1 = yes, 0 = no)]],E15*F15,"$ --")</f>
        <v>2100</v>
      </c>
    </row>
    <row r="16" spans="1:10" x14ac:dyDescent="0.45">
      <c r="A16" s="12">
        <v>1</v>
      </c>
      <c r="B16" s="50" t="s">
        <v>25</v>
      </c>
      <c r="C16" s="59" t="s">
        <v>43</v>
      </c>
      <c r="D16" s="50" t="s">
        <v>3</v>
      </c>
      <c r="E16" s="1">
        <v>350</v>
      </c>
      <c r="F16" s="13">
        <v>1</v>
      </c>
      <c r="G16" s="22">
        <f>IF(Table1[[#This Row],[Include? (1 = yes, 0 = no)]],E16*F16,"$ --")</f>
        <v>350</v>
      </c>
    </row>
    <row r="17" spans="1:7" x14ac:dyDescent="0.45">
      <c r="A17" s="12">
        <v>1</v>
      </c>
      <c r="B17" s="50" t="s">
        <v>44</v>
      </c>
      <c r="C17" s="59" t="s">
        <v>45</v>
      </c>
      <c r="D17" s="50" t="s">
        <v>3</v>
      </c>
      <c r="E17" s="1">
        <v>2100</v>
      </c>
      <c r="F17" s="13">
        <v>1</v>
      </c>
      <c r="G17" s="22">
        <f>IF(Table1[[#This Row],[Include? (1 = yes, 0 = no)]],E17*F17,"$ --")</f>
        <v>2100</v>
      </c>
    </row>
    <row r="18" spans="1:7" x14ac:dyDescent="0.45">
      <c r="A18" s="12"/>
      <c r="B18" s="50"/>
      <c r="C18" s="60"/>
      <c r="D18" s="50"/>
      <c r="F18" s="13"/>
      <c r="G18" s="22"/>
    </row>
    <row r="19" spans="1:7" ht="28.5" x14ac:dyDescent="0.45">
      <c r="A19" s="12">
        <v>0</v>
      </c>
      <c r="B19" s="50" t="s">
        <v>41</v>
      </c>
      <c r="C19" s="59" t="s">
        <v>40</v>
      </c>
      <c r="D19" s="50" t="s">
        <v>23</v>
      </c>
      <c r="E19" s="1">
        <v>1200</v>
      </c>
      <c r="F19" s="13">
        <v>1</v>
      </c>
      <c r="G19" s="22" t="str">
        <f>IF(Table1[[#This Row],[Include? (1 = yes, 0 = no)]],E19*F19,"$ --")</f>
        <v>$ --</v>
      </c>
    </row>
  </sheetData>
  <mergeCells count="2">
    <mergeCell ref="A2:G2"/>
    <mergeCell ref="A3:G3"/>
  </mergeCells>
  <hyperlinks>
    <hyperlink ref="C6" r:id="rId1" xr:uid="{D97BE189-0504-4D23-B5A7-B4FA06086924}"/>
    <hyperlink ref="C7" r:id="rId2" xr:uid="{3AD926EC-EB94-494E-81D3-1B898264E172}"/>
    <hyperlink ref="C8" r:id="rId3" xr:uid="{E59C07EB-82BF-467B-BFD9-D83223248AC0}"/>
    <hyperlink ref="C11" r:id="rId4" xr:uid="{3AE82F35-2165-4AFA-9820-A09BB16DCB93}"/>
    <hyperlink ref="C12" r:id="rId5" xr:uid="{4CF8123D-A56F-471E-9B6E-D7B5753BAECF}"/>
    <hyperlink ref="C13" r:id="rId6" xr:uid="{D44B9CCC-4227-4B71-9058-ECAE5E487180}"/>
    <hyperlink ref="C15" r:id="rId7" xr:uid="{4438927F-386C-4E1B-9DFE-CC6D4798E3A2}"/>
    <hyperlink ref="C16" r:id="rId8" xr:uid="{3355E3BB-8A26-43C7-BCC5-6891B78968A1}"/>
    <hyperlink ref="C17" r:id="rId9" xr:uid="{9776381C-FBDA-4A4C-A008-35AF8D73C45E}"/>
    <hyperlink ref="C19" r:id="rId10" xr:uid="{4B11F69B-B2CF-4651-A459-5A58FE8865CF}"/>
  </hyperlinks>
  <pageMargins left="0.7" right="0.7" top="0.75" bottom="0.75" header="0.3" footer="0.3"/>
  <pageSetup orientation="portrait" r:id="rId11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73DA-199A-4BF8-B4E5-522DBBF4ADD8}">
  <dimension ref="A1:J17"/>
  <sheetViews>
    <sheetView topLeftCell="A7" workbookViewId="0">
      <selection activeCell="F9" sqref="F9"/>
    </sheetView>
  </sheetViews>
  <sheetFormatPr defaultRowHeight="14.25" x14ac:dyDescent="0.45"/>
  <cols>
    <col min="1" max="1" width="10.9296875" customWidth="1"/>
    <col min="2" max="2" width="17.265625" customWidth="1"/>
    <col min="3" max="3" width="13.6640625" customWidth="1"/>
    <col min="4" max="4" width="12.1328125" customWidth="1"/>
    <col min="5" max="5" width="10.46484375" customWidth="1"/>
    <col min="9" max="9" width="20.33203125" customWidth="1"/>
  </cols>
  <sheetData>
    <row r="1" spans="1:10" ht="21" x14ac:dyDescent="0.65">
      <c r="A1" s="8" t="s">
        <v>74</v>
      </c>
      <c r="B1" s="9"/>
      <c r="C1" s="9"/>
      <c r="F1" s="6"/>
      <c r="G1" s="1"/>
    </row>
    <row r="2" spans="1:10" ht="29.65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54.4" thickBot="1" x14ac:dyDescent="0.6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72</v>
      </c>
      <c r="J5" s="17">
        <f>SUM(G6:G13)</f>
        <v>1919</v>
      </c>
    </row>
    <row r="6" spans="1:10" ht="28.5" x14ac:dyDescent="0.45">
      <c r="A6" s="27">
        <v>1</v>
      </c>
      <c r="B6" s="54" t="s">
        <v>27</v>
      </c>
      <c r="C6" s="35" t="s">
        <v>68</v>
      </c>
      <c r="D6" s="54" t="s">
        <v>28</v>
      </c>
      <c r="E6" s="28">
        <v>120</v>
      </c>
      <c r="F6" s="29">
        <v>2</v>
      </c>
      <c r="G6" s="30">
        <f>IF(Table2[[#This Row],[Include? (1 = yes, 0 = no)]],E6*F6,"$       --")</f>
        <v>240</v>
      </c>
    </row>
    <row r="7" spans="1:10" ht="28.5" x14ac:dyDescent="0.45">
      <c r="A7" s="31">
        <v>1</v>
      </c>
      <c r="B7" s="37" t="s">
        <v>75</v>
      </c>
      <c r="C7" s="36" t="s">
        <v>73</v>
      </c>
      <c r="D7" s="37" t="s">
        <v>49</v>
      </c>
      <c r="E7" s="32">
        <v>250</v>
      </c>
      <c r="F7" s="33">
        <v>2</v>
      </c>
      <c r="G7" s="30">
        <f>IF(Table2[[#This Row],[Include? (1 = yes, 0 = no)]],E7*F7,"$       --")</f>
        <v>500</v>
      </c>
    </row>
    <row r="8" spans="1:10" x14ac:dyDescent="0.45">
      <c r="A8" s="27">
        <v>1</v>
      </c>
      <c r="B8" s="54" t="s">
        <v>54</v>
      </c>
      <c r="C8" s="35" t="s">
        <v>76</v>
      </c>
      <c r="D8" s="54" t="s">
        <v>49</v>
      </c>
      <c r="E8" s="28">
        <v>70</v>
      </c>
      <c r="F8" s="29">
        <v>3</v>
      </c>
      <c r="G8" s="30">
        <f>IF(Table2[[#This Row],[Include? (1 = yes, 0 = no)]],E8*F8,"$       --")</f>
        <v>210</v>
      </c>
    </row>
    <row r="9" spans="1:10" x14ac:dyDescent="0.45">
      <c r="A9" s="31">
        <v>1</v>
      </c>
      <c r="B9" s="37" t="s">
        <v>53</v>
      </c>
      <c r="C9" s="36" t="s">
        <v>94</v>
      </c>
      <c r="D9" s="37" t="s">
        <v>3</v>
      </c>
      <c r="E9" s="32">
        <v>279</v>
      </c>
      <c r="F9" s="33">
        <v>1</v>
      </c>
      <c r="G9" s="30">
        <f>IF(Table2[[#This Row],[Include? (1 = yes, 0 = no)]],E9*F9,"$       --")</f>
        <v>279</v>
      </c>
    </row>
    <row r="10" spans="1:10" x14ac:dyDescent="0.45">
      <c r="A10" s="27">
        <v>1</v>
      </c>
      <c r="B10" s="54" t="s">
        <v>51</v>
      </c>
      <c r="C10" s="35" t="s">
        <v>95</v>
      </c>
      <c r="D10" s="54" t="s">
        <v>52</v>
      </c>
      <c r="E10" s="28">
        <v>200</v>
      </c>
      <c r="F10" s="29">
        <v>2</v>
      </c>
      <c r="G10" s="30">
        <f>IF(Table2[[#This Row],[Include? (1 = yes, 0 = no)]],E10*F10,"$       --")</f>
        <v>400</v>
      </c>
    </row>
    <row r="11" spans="1:10" x14ac:dyDescent="0.45">
      <c r="A11" s="27">
        <v>1</v>
      </c>
      <c r="B11" s="54" t="s">
        <v>96</v>
      </c>
      <c r="C11" s="40" t="s">
        <v>97</v>
      </c>
      <c r="D11" s="54" t="s">
        <v>10</v>
      </c>
      <c r="E11" s="41">
        <v>200</v>
      </c>
      <c r="F11" s="29">
        <v>1</v>
      </c>
      <c r="G11" s="30">
        <f>IF(Table2[[#This Row],[Include? (1 = yes, 0 = no)]],E11*F11,"$       --")</f>
        <v>200</v>
      </c>
    </row>
    <row r="12" spans="1:10" x14ac:dyDescent="0.45">
      <c r="A12" s="42">
        <v>0</v>
      </c>
      <c r="B12" s="55" t="s">
        <v>98</v>
      </c>
      <c r="C12" s="40" t="s">
        <v>99</v>
      </c>
      <c r="D12" s="55" t="s">
        <v>3</v>
      </c>
      <c r="E12" s="43">
        <v>100</v>
      </c>
      <c r="F12" s="44">
        <v>1</v>
      </c>
      <c r="G12" s="45" t="str">
        <f>IF(Table2[[#This Row],[Include? (1 = yes, 0 = no)]],E12*F12,"$       --")</f>
        <v>$       --</v>
      </c>
    </row>
    <row r="13" spans="1:10" ht="28.5" x14ac:dyDescent="0.45">
      <c r="A13" s="42">
        <v>1</v>
      </c>
      <c r="B13" s="55" t="s">
        <v>9</v>
      </c>
      <c r="C13" s="40" t="s">
        <v>100</v>
      </c>
      <c r="D13" s="55" t="s">
        <v>101</v>
      </c>
      <c r="E13" s="43">
        <v>90</v>
      </c>
      <c r="F13" s="44">
        <v>1</v>
      </c>
      <c r="G13" s="45">
        <f>IF(Table2[[#This Row],[Include? (1 = yes, 0 = no)]],E13*F13,"$       --")</f>
        <v>90</v>
      </c>
    </row>
    <row r="15" spans="1:10" x14ac:dyDescent="0.45">
      <c r="A15" s="34" t="s">
        <v>121</v>
      </c>
    </row>
    <row r="16" spans="1:10" ht="29.25" customHeight="1" x14ac:dyDescent="0.45">
      <c r="A16" s="75" t="s">
        <v>122</v>
      </c>
      <c r="B16" s="75"/>
      <c r="C16" s="75"/>
      <c r="D16" s="75"/>
      <c r="E16" s="75"/>
      <c r="F16" s="75"/>
      <c r="G16" s="75"/>
    </row>
    <row r="17" spans="1:7" ht="45" customHeight="1" x14ac:dyDescent="0.45">
      <c r="A17" s="75" t="s">
        <v>175</v>
      </c>
      <c r="B17" s="75"/>
      <c r="C17" s="75"/>
      <c r="D17" s="75"/>
      <c r="E17" s="75"/>
      <c r="F17" s="75"/>
      <c r="G17" s="75"/>
    </row>
  </sheetData>
  <mergeCells count="4">
    <mergeCell ref="A2:G2"/>
    <mergeCell ref="A3:G3"/>
    <mergeCell ref="A16:G16"/>
    <mergeCell ref="A17:G17"/>
  </mergeCells>
  <hyperlinks>
    <hyperlink ref="C6" r:id="rId1" xr:uid="{1ADF65A6-6329-4A14-AB21-574F4FC2A968}"/>
    <hyperlink ref="C7" r:id="rId2" xr:uid="{7779447B-C92B-429E-AC19-2B60C75996EA}"/>
    <hyperlink ref="C10" r:id="rId3" xr:uid="{FAF25D54-71D7-480C-ADC6-246ACDF94499}"/>
    <hyperlink ref="C9" r:id="rId4" xr:uid="{E8FE1BD1-BCDB-414A-9104-6825D7C3D75F}"/>
    <hyperlink ref="C8" r:id="rId5" display="https://www.amazon.ca/DEWALT-DWA2FTS100-Screwdriving-Drilling-Piece/dp/B00VQCBTXS/ref=pd_bxgy_img_2/139-6179091-9015843?_encoding=UTF8&amp;pd_rd_i=B00VQCBTXS&amp;pd_rd_r=90e03362-fce9-4c9c-ba06-8ed174e73781&amp;pd_rd_w=K8VY0&amp;pd_rd_wg=Hw9rP&amp;pf_rd_p=67279b87-ccd3-46cd-8df4-d8c53edf84d3&amp;pf_rd_r=J7HKRWTH6QDME8HPJWB7&amp;psc=1&amp;refRID=J7HKRWTH6QDME8HPJWB7" xr:uid="{CB7EC399-F3B4-4030-A2DA-7C1C9B81B2E6}"/>
    <hyperlink ref="C11" r:id="rId6" xr:uid="{E99B2963-BE2E-4CBF-A9ED-30D0ACC43FA8}"/>
    <hyperlink ref="C12" r:id="rId7" xr:uid="{2EDCC4AA-3A41-4935-8B97-AC2926690528}"/>
    <hyperlink ref="C13" r:id="rId8" xr:uid="{3260B064-CE6D-462D-B262-E2B38D3C51F4}"/>
  </hyperlinks>
  <pageMargins left="0.7" right="0.7" top="0.75" bottom="0.75" header="0.3" footer="0.3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909A-F37B-4D28-81A1-C1FE812B3949}">
  <dimension ref="A1:J29"/>
  <sheetViews>
    <sheetView workbookViewId="0">
      <selection activeCell="I5" sqref="I5"/>
    </sheetView>
  </sheetViews>
  <sheetFormatPr defaultRowHeight="14.25" x14ac:dyDescent="0.45"/>
  <cols>
    <col min="1" max="1" width="8.1328125" customWidth="1"/>
    <col min="2" max="2" width="19.46484375" customWidth="1"/>
    <col min="3" max="3" width="17.73046875" customWidth="1"/>
    <col min="4" max="4" width="12.06640625" customWidth="1"/>
    <col min="5" max="5" width="10.46484375" customWidth="1"/>
    <col min="9" max="9" width="30.3984375" customWidth="1"/>
    <col min="10" max="10" width="10.73046875" bestFit="1" customWidth="1"/>
  </cols>
  <sheetData>
    <row r="1" spans="1:10" ht="21" x14ac:dyDescent="0.65">
      <c r="A1" s="8" t="s">
        <v>77</v>
      </c>
      <c r="B1" s="9"/>
      <c r="C1" s="9"/>
      <c r="F1" s="6"/>
      <c r="G1" s="1"/>
    </row>
    <row r="2" spans="1:10" ht="26.25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43.15" thickBot="1" x14ac:dyDescent="0.6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367</v>
      </c>
      <c r="J5" s="46">
        <f>SUM(Table3[Total])</f>
        <v>968.12</v>
      </c>
    </row>
    <row r="6" spans="1:10" x14ac:dyDescent="0.45">
      <c r="A6" s="24">
        <v>1</v>
      </c>
      <c r="B6" s="56" t="s">
        <v>79</v>
      </c>
      <c r="C6" s="57" t="s">
        <v>80</v>
      </c>
      <c r="D6" s="24" t="s">
        <v>3</v>
      </c>
      <c r="E6" s="20">
        <v>10</v>
      </c>
      <c r="F6" s="38">
        <v>2</v>
      </c>
      <c r="G6" s="22">
        <f>IF(Table3[[#This Row],[Include? (1 = yes, 0 = no)]],E6*F6,"$        --")</f>
        <v>20</v>
      </c>
    </row>
    <row r="7" spans="1:10" ht="28.5" x14ac:dyDescent="0.45">
      <c r="A7" s="24">
        <v>0</v>
      </c>
      <c r="B7" s="56" t="s">
        <v>78</v>
      </c>
      <c r="C7" s="58"/>
      <c r="D7" s="24" t="s">
        <v>3</v>
      </c>
      <c r="E7" s="20">
        <v>5.3</v>
      </c>
      <c r="F7" s="38">
        <v>2</v>
      </c>
      <c r="G7" s="22" t="str">
        <f>IF(Table3[[#This Row],[Include? (1 = yes, 0 = no)]],E7*F7,"$        --")</f>
        <v>$        --</v>
      </c>
    </row>
    <row r="8" spans="1:10" x14ac:dyDescent="0.45">
      <c r="A8" s="24">
        <v>1</v>
      </c>
      <c r="B8" s="56" t="s">
        <v>56</v>
      </c>
      <c r="C8" s="57" t="s">
        <v>81</v>
      </c>
      <c r="D8" s="24" t="s">
        <v>2</v>
      </c>
      <c r="E8" s="20">
        <v>34.22</v>
      </c>
      <c r="F8" s="38">
        <v>1</v>
      </c>
      <c r="G8" s="22">
        <f>IF(Table3[[#This Row],[Include? (1 = yes, 0 = no)]],E8*F8,"$        --")</f>
        <v>34.22</v>
      </c>
    </row>
    <row r="9" spans="1:10" x14ac:dyDescent="0.45">
      <c r="A9" s="24">
        <v>1</v>
      </c>
      <c r="B9" s="56" t="s">
        <v>55</v>
      </c>
      <c r="C9" s="57" t="s">
        <v>83</v>
      </c>
      <c r="D9" s="24" t="s">
        <v>3</v>
      </c>
      <c r="E9" s="20">
        <v>22.39</v>
      </c>
      <c r="F9" s="38">
        <v>10</v>
      </c>
      <c r="G9" s="22">
        <f>IF(Table3[[#This Row],[Include? (1 = yes, 0 = no)]],E9*F9,"$        --")</f>
        <v>223.9</v>
      </c>
    </row>
    <row r="10" spans="1:10" x14ac:dyDescent="0.45">
      <c r="A10" s="24">
        <v>1</v>
      </c>
      <c r="B10" s="56" t="s">
        <v>57</v>
      </c>
      <c r="C10" s="57" t="s">
        <v>88</v>
      </c>
      <c r="D10" s="24" t="s">
        <v>2</v>
      </c>
      <c r="E10" s="20">
        <v>30</v>
      </c>
      <c r="F10" s="38">
        <v>2</v>
      </c>
      <c r="G10" s="22">
        <f>IF(Table3[[#This Row],[Include? (1 = yes, 0 = no)]],E10*F10,"$        --")</f>
        <v>60</v>
      </c>
    </row>
    <row r="11" spans="1:10" x14ac:dyDescent="0.45">
      <c r="A11" s="24">
        <v>1</v>
      </c>
      <c r="B11" s="56" t="s">
        <v>84</v>
      </c>
      <c r="C11" s="57" t="s">
        <v>85</v>
      </c>
      <c r="D11" s="24" t="s">
        <v>2</v>
      </c>
      <c r="E11" s="20">
        <v>22</v>
      </c>
      <c r="F11" s="38">
        <v>2</v>
      </c>
      <c r="G11" s="22">
        <f>IF(Table3[[#This Row],[Include? (1 = yes, 0 = no)]],E11*F11,"$        --")</f>
        <v>44</v>
      </c>
    </row>
    <row r="12" spans="1:10" ht="28.5" x14ac:dyDescent="0.45">
      <c r="A12" s="24">
        <v>1</v>
      </c>
      <c r="B12" s="56" t="s">
        <v>58</v>
      </c>
      <c r="C12" s="57" t="s">
        <v>87</v>
      </c>
      <c r="D12" s="24" t="s">
        <v>2</v>
      </c>
      <c r="E12" s="20">
        <v>6.5</v>
      </c>
      <c r="F12" s="38">
        <v>2</v>
      </c>
      <c r="G12" s="22">
        <f>IF(Table3[[#This Row],[Include? (1 = yes, 0 = no)]],E12*F12,"$        --")</f>
        <v>13</v>
      </c>
    </row>
    <row r="13" spans="1:10" x14ac:dyDescent="0.45">
      <c r="A13" s="24">
        <v>1</v>
      </c>
      <c r="B13" s="56" t="s">
        <v>59</v>
      </c>
      <c r="C13" s="57" t="s">
        <v>89</v>
      </c>
      <c r="D13" s="24" t="s">
        <v>2</v>
      </c>
      <c r="E13" s="20">
        <v>21</v>
      </c>
      <c r="F13" s="38">
        <v>2</v>
      </c>
      <c r="G13" s="22">
        <f>IF(Table3[[#This Row],[Include? (1 = yes, 0 = no)]],E13*F13,"$        --")</f>
        <v>42</v>
      </c>
    </row>
    <row r="14" spans="1:10" x14ac:dyDescent="0.45">
      <c r="A14" s="24">
        <v>1</v>
      </c>
      <c r="B14" s="56" t="s">
        <v>60</v>
      </c>
      <c r="C14" s="57" t="s">
        <v>90</v>
      </c>
      <c r="D14" s="24" t="s">
        <v>2</v>
      </c>
      <c r="E14" s="20">
        <v>7</v>
      </c>
      <c r="F14" s="38">
        <v>2</v>
      </c>
      <c r="G14" s="22">
        <f>IF(Table3[[#This Row],[Include? (1 = yes, 0 = no)]],E14*F14,"$        --")</f>
        <v>14</v>
      </c>
    </row>
    <row r="15" spans="1:10" x14ac:dyDescent="0.45">
      <c r="A15" s="24">
        <v>1</v>
      </c>
      <c r="B15" s="56" t="s">
        <v>86</v>
      </c>
      <c r="C15" s="57" t="s">
        <v>91</v>
      </c>
      <c r="D15" s="24" t="s">
        <v>3</v>
      </c>
      <c r="E15" s="20">
        <v>25</v>
      </c>
      <c r="F15" s="38">
        <v>2</v>
      </c>
      <c r="G15" s="22">
        <f>IF(Table3[[#This Row],[Include? (1 = yes, 0 = no)]],E15*F15,"$        --")</f>
        <v>50</v>
      </c>
    </row>
    <row r="16" spans="1:10" x14ac:dyDescent="0.45">
      <c r="A16" s="24">
        <v>1</v>
      </c>
      <c r="B16" s="56" t="s">
        <v>92</v>
      </c>
      <c r="C16" s="57" t="s">
        <v>93</v>
      </c>
      <c r="D16" s="24" t="s">
        <v>2</v>
      </c>
      <c r="E16" s="20">
        <v>10</v>
      </c>
      <c r="F16" s="38">
        <v>2</v>
      </c>
      <c r="G16" s="39">
        <f>IF(Table3[[#This Row],[Include? (1 = yes, 0 = no)]],E16*F16,"$        --")</f>
        <v>20</v>
      </c>
    </row>
    <row r="17" spans="1:7" x14ac:dyDescent="0.45">
      <c r="A17" s="24">
        <v>1</v>
      </c>
      <c r="B17" s="56" t="s">
        <v>107</v>
      </c>
      <c r="C17" s="57" t="s">
        <v>108</v>
      </c>
      <c r="D17" s="24" t="s">
        <v>2</v>
      </c>
      <c r="E17" s="20">
        <v>22</v>
      </c>
      <c r="F17" s="38">
        <v>2</v>
      </c>
      <c r="G17" s="39">
        <f>IF(Table3[[#This Row],[Include? (1 = yes, 0 = no)]],E17*F17,"$        --")</f>
        <v>44</v>
      </c>
    </row>
    <row r="18" spans="1:7" x14ac:dyDescent="0.45">
      <c r="A18" s="24">
        <v>1</v>
      </c>
      <c r="B18" s="56" t="s">
        <v>102</v>
      </c>
      <c r="C18" s="57" t="s">
        <v>104</v>
      </c>
      <c r="D18" s="24" t="s">
        <v>103</v>
      </c>
      <c r="E18" s="20">
        <v>30</v>
      </c>
      <c r="F18" s="38">
        <v>2</v>
      </c>
      <c r="G18" s="39">
        <f>IF(Table3[[#This Row],[Include? (1 = yes, 0 = no)]],E18*F18,"$        --")</f>
        <v>60</v>
      </c>
    </row>
    <row r="19" spans="1:7" x14ac:dyDescent="0.45">
      <c r="A19" s="24">
        <v>1</v>
      </c>
      <c r="B19" s="56" t="s">
        <v>105</v>
      </c>
      <c r="C19" s="57" t="s">
        <v>106</v>
      </c>
      <c r="D19" s="24" t="s">
        <v>2</v>
      </c>
      <c r="E19" s="20">
        <v>35</v>
      </c>
      <c r="F19" s="38">
        <v>2</v>
      </c>
      <c r="G19" s="39">
        <f>IF(Table3[[#This Row],[Include? (1 = yes, 0 = no)]],E19*F19,"$        --")</f>
        <v>70</v>
      </c>
    </row>
    <row r="20" spans="1:7" x14ac:dyDescent="0.45">
      <c r="A20" s="24">
        <v>1</v>
      </c>
      <c r="B20" s="56" t="s">
        <v>296</v>
      </c>
      <c r="C20" s="57" t="s">
        <v>297</v>
      </c>
      <c r="D20" s="24" t="s">
        <v>3</v>
      </c>
      <c r="E20" s="20">
        <v>15</v>
      </c>
      <c r="F20" s="38">
        <v>1</v>
      </c>
      <c r="G20" s="39">
        <f>IF(Table3[[#This Row],[Include? (1 = yes, 0 = no)]],E20*F20,"$        --")</f>
        <v>15</v>
      </c>
    </row>
    <row r="21" spans="1:7" x14ac:dyDescent="0.45">
      <c r="A21" s="24">
        <v>1</v>
      </c>
      <c r="B21" s="56" t="s">
        <v>5</v>
      </c>
      <c r="C21" s="57" t="s">
        <v>298</v>
      </c>
      <c r="D21" s="24" t="s">
        <v>6</v>
      </c>
      <c r="E21" s="20">
        <v>35</v>
      </c>
      <c r="F21" s="38">
        <v>2</v>
      </c>
      <c r="G21" s="39">
        <f>IF(Table3[[#This Row],[Include? (1 = yes, 0 = no)]],E21*F21,"$        --")</f>
        <v>70</v>
      </c>
    </row>
    <row r="22" spans="1:7" ht="28.5" x14ac:dyDescent="0.45">
      <c r="A22" s="24">
        <v>1</v>
      </c>
      <c r="B22" s="56" t="s">
        <v>7</v>
      </c>
      <c r="C22" s="57" t="s">
        <v>299</v>
      </c>
      <c r="D22" s="24" t="s">
        <v>6</v>
      </c>
      <c r="E22" s="20">
        <v>14</v>
      </c>
      <c r="F22" s="38">
        <v>2</v>
      </c>
      <c r="G22" s="39">
        <f>IF(Table3[[#This Row],[Include? (1 = yes, 0 = no)]],E22*F22,"$        --")</f>
        <v>28</v>
      </c>
    </row>
    <row r="23" spans="1:7" x14ac:dyDescent="0.45">
      <c r="A23" s="24">
        <v>1</v>
      </c>
      <c r="B23" s="56" t="s">
        <v>65</v>
      </c>
      <c r="C23" s="57" t="s">
        <v>295</v>
      </c>
      <c r="D23" s="24" t="s">
        <v>11</v>
      </c>
      <c r="E23" s="20">
        <v>43</v>
      </c>
      <c r="F23" s="38">
        <v>1</v>
      </c>
      <c r="G23" s="39">
        <f>IF(Table3[[#This Row],[Include? (1 = yes, 0 = no)]],E23*F23,"$        --")</f>
        <v>43</v>
      </c>
    </row>
    <row r="24" spans="1:7" x14ac:dyDescent="0.45">
      <c r="A24" s="24">
        <v>1</v>
      </c>
      <c r="B24" s="56" t="s">
        <v>301</v>
      </c>
      <c r="C24" s="57" t="s">
        <v>302</v>
      </c>
      <c r="D24" s="24" t="s">
        <v>3</v>
      </c>
      <c r="E24" s="20">
        <v>30</v>
      </c>
      <c r="F24" s="38">
        <v>1</v>
      </c>
      <c r="G24" s="39">
        <f>IF(Table3[[#This Row],[Include? (1 = yes, 0 = no)]],E24*F24,"$        --")</f>
        <v>30</v>
      </c>
    </row>
    <row r="25" spans="1:7" x14ac:dyDescent="0.45">
      <c r="A25" s="24">
        <v>1</v>
      </c>
      <c r="B25" s="56" t="s">
        <v>300</v>
      </c>
      <c r="C25" s="58" t="s">
        <v>303</v>
      </c>
      <c r="D25" s="24" t="s">
        <v>3</v>
      </c>
      <c r="E25" s="20">
        <v>8</v>
      </c>
      <c r="F25" s="38">
        <v>4</v>
      </c>
      <c r="G25" s="39">
        <f>IF(Table3[[#This Row],[Include? (1 = yes, 0 = no)]],E25*F25,"$        --")</f>
        <v>32</v>
      </c>
    </row>
    <row r="26" spans="1:7" x14ac:dyDescent="0.45">
      <c r="A26" s="24">
        <v>1</v>
      </c>
      <c r="B26" s="56" t="s">
        <v>141</v>
      </c>
      <c r="C26" s="57" t="s">
        <v>304</v>
      </c>
      <c r="D26" s="24" t="s">
        <v>6</v>
      </c>
      <c r="E26" s="20">
        <v>8</v>
      </c>
      <c r="F26" s="38">
        <v>3</v>
      </c>
      <c r="G26" s="39">
        <f>IF(Table3[[#This Row],[Include? (1 = yes, 0 = no)]],E26*F26,"$        --")</f>
        <v>24</v>
      </c>
    </row>
    <row r="27" spans="1:7" x14ac:dyDescent="0.45">
      <c r="A27" s="24">
        <v>1</v>
      </c>
      <c r="B27" s="56" t="s">
        <v>142</v>
      </c>
      <c r="C27" s="57" t="s">
        <v>305</v>
      </c>
      <c r="D27" s="24" t="s">
        <v>6</v>
      </c>
      <c r="E27" s="20">
        <v>2.5</v>
      </c>
      <c r="F27" s="38">
        <v>6</v>
      </c>
      <c r="G27" s="39">
        <f>IF(Table3[[#This Row],[Include? (1 = yes, 0 = no)]],E27*F27,"$        --")</f>
        <v>15</v>
      </c>
    </row>
    <row r="28" spans="1:7" x14ac:dyDescent="0.45">
      <c r="A28" s="24">
        <v>1</v>
      </c>
      <c r="B28" s="56" t="s">
        <v>4</v>
      </c>
      <c r="C28" s="57" t="s">
        <v>306</v>
      </c>
      <c r="D28" s="24" t="s">
        <v>6</v>
      </c>
      <c r="E28" s="20">
        <v>8</v>
      </c>
      <c r="F28" s="38">
        <v>2</v>
      </c>
      <c r="G28" s="39">
        <f>IF(Table3[[#This Row],[Include? (1 = yes, 0 = no)]],E28*F28,"$        --")</f>
        <v>16</v>
      </c>
    </row>
    <row r="29" spans="1:7" x14ac:dyDescent="0.45">
      <c r="A29" s="24">
        <v>0</v>
      </c>
      <c r="B29" s="56" t="s">
        <v>143</v>
      </c>
      <c r="C29" s="57" t="s">
        <v>307</v>
      </c>
      <c r="D29" s="24" t="s">
        <v>3</v>
      </c>
      <c r="E29" s="20">
        <v>17</v>
      </c>
      <c r="F29" s="38">
        <v>1</v>
      </c>
      <c r="G29" s="39" t="str">
        <f>IF(Table3[[#This Row],[Include? (1 = yes, 0 = no)]],E29*F29,"$        --")</f>
        <v>$        --</v>
      </c>
    </row>
  </sheetData>
  <mergeCells count="2">
    <mergeCell ref="A2:G2"/>
    <mergeCell ref="A3:G3"/>
  </mergeCells>
  <hyperlinks>
    <hyperlink ref="C6" r:id="rId1" xr:uid="{55EE4CFB-18C5-455E-85A9-BF2E156D5414}"/>
    <hyperlink ref="C8" r:id="rId2" display="https://www.zoro.com/arrow-staple-gun-flat-crown-use-t50-staples-t50/i/G3396504/?gclid=7e602bdf5a8711e5fa924b70431c8975&amp;gclsrc=3p.ds&amp;msclkid=7e602bdf5a8711e5fa924b70431c8975&amp;utm_source=bing&amp;utm_medium=cpc&amp;utm_campaign=PLA_US_Bing_SSC&amp;utm_term=4586131721644248&amp;utm_content=All%20Products" xr:uid="{2C2DB388-1ED3-4051-8931-C15E8425804C}"/>
    <hyperlink ref="C9" r:id="rId3" xr:uid="{A2514A9A-DE1B-4D49-B5D3-5BDD765F7D9E}"/>
    <hyperlink ref="C10" r:id="rId4" xr:uid="{D29C2D86-C93A-4670-9CDB-D8B6CC1F35D2}"/>
    <hyperlink ref="C11" r:id="rId5" display="https://www.northerntool.com/shop/tools/product_200621101_200621101?cm_mmc=Bing-pla&amp;utm_source=Bing_PLA&amp;utm_medium=Hand%20Tools%20%3E%20Wrenches%20%3E%20Adjustable%20Wrenches&amp;utm_campaign=Klutch&amp;utm_content=41245&amp;cmpid=53403384&amp;agid=3200075895&amp;tgtid=pla-4577335628336523&amp;prdid=41245&amp;gclid=d7e2b1d1df431c7e54c8d17ec5c1de6f&amp;gclsrc=3p.ds&amp;msclkid=d7e2b1d1df431c7e54c8d17ec5c1de6f" xr:uid="{154425E1-3F3C-4C2E-88B4-15E9F3B42174}"/>
    <hyperlink ref="C12" r:id="rId6" xr:uid="{B590D60F-17B6-40AE-B641-5BEA9D8E31C9}"/>
    <hyperlink ref="C13" r:id="rId7" xr:uid="{A4D6B9CF-7031-4A59-A70A-9AE5D0170541}"/>
    <hyperlink ref="C14" r:id="rId8" display="https://www.lowes.com/pd/WORKPRO-16-oz-Smooth-Face-Rubber-Head-Wood-Rubber-Mallet/1000003042?cm_mmc=shp-_-c-_-prd-_-tol-_-bing-_-pla-_-216-_-1000003042-_-0&amp;kpid&amp;placeholder=null&amp;gclid=ef807e9dbf9119ac48031e32a1e2a48a&amp;gclsrc=3p.ds&amp;ds_rl=1286981&amp;msclkid=ef807e9dbf9119ac48031e32a1e2a48a" xr:uid="{D94F3274-E46B-4C6A-9263-4ECBAB9C4841}"/>
    <hyperlink ref="C15" r:id="rId9" xr:uid="{48A24A86-42DB-436C-8C71-9495FA6A207A}"/>
    <hyperlink ref="C16" r:id="rId10" xr:uid="{12037A35-1FE0-4965-98E3-254E88211A59}"/>
    <hyperlink ref="C18" r:id="rId11" xr:uid="{D22351B0-00CF-4CE7-814C-241036E9AE4C}"/>
    <hyperlink ref="C19" r:id="rId12" xr:uid="{0C6B9A78-FE1C-41E8-A6E6-E2447D9B5A4A}"/>
    <hyperlink ref="C17" r:id="rId13" xr:uid="{9B66002B-F6CD-4EFD-8D72-8773205496A9}"/>
    <hyperlink ref="C23" r:id="rId14" xr:uid="{8BF04FA7-F684-4677-8F68-B544553665AB}"/>
    <hyperlink ref="C20" r:id="rId15" xr:uid="{29098740-9BF1-4B53-920B-05E81838872E}"/>
    <hyperlink ref="C21" r:id="rId16" xr:uid="{6CB3FBF9-956D-4D28-850F-1CA286323E51}"/>
    <hyperlink ref="C22" r:id="rId17" xr:uid="{04044AA1-CA88-481D-B80D-CFDD22DEEA05}"/>
    <hyperlink ref="C24" r:id="rId18" xr:uid="{E42915A8-859B-4FC6-A0B5-CBBF23575ED1}"/>
    <hyperlink ref="C26" r:id="rId19" xr:uid="{BD9CBA68-655F-4D5B-9287-2C03A93E25D3}"/>
    <hyperlink ref="C27" r:id="rId20" xr:uid="{57896D78-A44A-4DB2-9B70-5D23B60A4F11}"/>
    <hyperlink ref="C28" r:id="rId21" xr:uid="{B7770105-DE9D-46A4-BC6E-87619538FE75}"/>
    <hyperlink ref="C29" r:id="rId22" xr:uid="{5608725E-EAD1-4206-8EDD-F600516CB4F3}"/>
  </hyperlinks>
  <pageMargins left="0.7" right="0.7" top="0.75" bottom="0.75" header="0.3" footer="0.3"/>
  <tableParts count="1">
    <tablePart r:id="rId2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3A4E-5C35-40CD-8F2B-161D0A7AAF3C}">
  <dimension ref="A1:J12"/>
  <sheetViews>
    <sheetView workbookViewId="0">
      <selection activeCell="A13" sqref="A13"/>
    </sheetView>
  </sheetViews>
  <sheetFormatPr defaultRowHeight="14.25" x14ac:dyDescent="0.45"/>
  <cols>
    <col min="1" max="1" width="11.1328125" customWidth="1"/>
    <col min="2" max="2" width="16.3984375" customWidth="1"/>
    <col min="3" max="3" width="15" customWidth="1"/>
    <col min="4" max="4" width="11.59765625" customWidth="1"/>
    <col min="5" max="5" width="10.46484375" customWidth="1"/>
    <col min="7" max="7" width="10.19921875" customWidth="1"/>
    <col min="9" max="9" width="13.9296875" customWidth="1"/>
    <col min="10" max="10" width="15.796875" customWidth="1"/>
  </cols>
  <sheetData>
    <row r="1" spans="1:10" ht="21" x14ac:dyDescent="0.65">
      <c r="A1" s="8" t="s">
        <v>156</v>
      </c>
      <c r="B1" s="9"/>
      <c r="C1" s="9"/>
      <c r="F1" s="6"/>
      <c r="G1" s="1"/>
    </row>
    <row r="2" spans="1:10" ht="26.25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36.4" thickBot="1" x14ac:dyDescent="0.6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174</v>
      </c>
      <c r="J5" s="46">
        <f>SUM(Table8[Total])</f>
        <v>568</v>
      </c>
    </row>
    <row r="6" spans="1:10" x14ac:dyDescent="0.45">
      <c r="A6" s="11">
        <v>1</v>
      </c>
      <c r="B6" s="50" t="s">
        <v>153</v>
      </c>
      <c r="D6" s="50" t="s">
        <v>6</v>
      </c>
      <c r="E6" s="1"/>
      <c r="F6" s="11">
        <v>1</v>
      </c>
      <c r="G6" s="1">
        <f>IF(Table8[[#This Row],[Include? (1 = yes, 0 = no)]],E6*F6,"$      -")</f>
        <v>0</v>
      </c>
    </row>
    <row r="7" spans="1:10" x14ac:dyDescent="0.45">
      <c r="A7" s="11">
        <v>0</v>
      </c>
      <c r="B7" s="50" t="s">
        <v>154</v>
      </c>
      <c r="D7" s="50" t="s">
        <v>162</v>
      </c>
      <c r="E7" s="1">
        <v>1000</v>
      </c>
      <c r="F7" s="11">
        <v>2</v>
      </c>
      <c r="G7" s="1" t="str">
        <f>IF(Table8[[#This Row],[Include? (1 = yes, 0 = no)]],E7*F7,"$      -")</f>
        <v>$      -</v>
      </c>
    </row>
    <row r="8" spans="1:10" x14ac:dyDescent="0.45">
      <c r="A8" s="11">
        <v>0</v>
      </c>
      <c r="B8" s="50" t="s">
        <v>155</v>
      </c>
      <c r="C8" s="26" t="s">
        <v>157</v>
      </c>
      <c r="D8" s="50" t="s">
        <v>6</v>
      </c>
      <c r="E8" s="1">
        <v>300</v>
      </c>
      <c r="F8" s="11">
        <v>1</v>
      </c>
      <c r="G8" s="1" t="str">
        <f>IF(Table8[[#This Row],[Include? (1 = yes, 0 = no)]],E8*F8,"$      -")</f>
        <v>$      -</v>
      </c>
    </row>
    <row r="9" spans="1:10" x14ac:dyDescent="0.45">
      <c r="A9" s="11">
        <v>1</v>
      </c>
      <c r="B9" s="50" t="s">
        <v>158</v>
      </c>
      <c r="D9" s="50"/>
      <c r="E9" s="1">
        <v>100</v>
      </c>
      <c r="F9" s="11">
        <v>1</v>
      </c>
      <c r="G9" s="1">
        <f>IF(Table8[[#This Row],[Include? (1 = yes, 0 = no)]],E9*F9,"$      -")</f>
        <v>100</v>
      </c>
    </row>
    <row r="10" spans="1:10" x14ac:dyDescent="0.45">
      <c r="A10" s="11">
        <v>1</v>
      </c>
      <c r="B10" s="50" t="s">
        <v>159</v>
      </c>
      <c r="C10" s="26" t="s">
        <v>160</v>
      </c>
      <c r="D10" s="50" t="s">
        <v>161</v>
      </c>
      <c r="E10" s="1">
        <v>0</v>
      </c>
      <c r="F10" s="11">
        <v>5</v>
      </c>
      <c r="G10" s="1">
        <f>IF(Table8[[#This Row],[Include? (1 = yes, 0 = no)]],E10*F10,"$      -")</f>
        <v>0</v>
      </c>
    </row>
    <row r="11" spans="1:10" ht="28.5" x14ac:dyDescent="0.45">
      <c r="A11" s="11">
        <v>1</v>
      </c>
      <c r="B11" s="50" t="s">
        <v>360</v>
      </c>
      <c r="C11" s="71" t="s">
        <v>359</v>
      </c>
      <c r="D11" s="50" t="s">
        <v>161</v>
      </c>
      <c r="E11" s="1">
        <f>13*12</f>
        <v>156</v>
      </c>
      <c r="F11" s="11">
        <v>3</v>
      </c>
      <c r="G11" s="1">
        <f>IF(Table8[[#This Row],[Include? (1 = yes, 0 = no)]],E11*F11,"$      -")</f>
        <v>468</v>
      </c>
    </row>
    <row r="12" spans="1:10" ht="28.5" x14ac:dyDescent="0.45">
      <c r="A12" s="11">
        <v>0</v>
      </c>
      <c r="B12" s="50" t="s">
        <v>164</v>
      </c>
      <c r="C12" s="50" t="s">
        <v>364</v>
      </c>
      <c r="D12" s="50" t="s">
        <v>161</v>
      </c>
      <c r="E12" s="1">
        <v>340</v>
      </c>
      <c r="F12" s="11">
        <v>1</v>
      </c>
      <c r="G12" s="1" t="str">
        <f>IF(Table8[[#This Row],[Include? (1 = yes, 0 = no)]],E12*F12,"$      -")</f>
        <v>$      -</v>
      </c>
    </row>
  </sheetData>
  <mergeCells count="2">
    <mergeCell ref="A2:G2"/>
    <mergeCell ref="A3:G3"/>
  </mergeCells>
  <hyperlinks>
    <hyperlink ref="C11" r:id="rId1" xr:uid="{5CB25355-FEF6-4762-9457-3F48A9B44B15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1BC-4552-47C2-9E8B-D30FD26DC65D}">
  <dimension ref="A1:J43"/>
  <sheetViews>
    <sheetView topLeftCell="A16" workbookViewId="0">
      <selection activeCell="B23" sqref="B23"/>
    </sheetView>
  </sheetViews>
  <sheetFormatPr defaultRowHeight="14.25" x14ac:dyDescent="0.45"/>
  <cols>
    <col min="1" max="1" width="9.796875" customWidth="1"/>
    <col min="2" max="2" width="23.46484375" customWidth="1"/>
    <col min="3" max="3" width="13.6640625" customWidth="1"/>
    <col min="4" max="4" width="14.59765625" customWidth="1"/>
    <col min="5" max="5" width="10.46484375" customWidth="1"/>
    <col min="9" max="9" width="15.6640625" customWidth="1"/>
    <col min="10" max="10" width="19.19921875" customWidth="1"/>
  </cols>
  <sheetData>
    <row r="1" spans="1:10" ht="21" x14ac:dyDescent="0.65">
      <c r="A1" s="8" t="s">
        <v>177</v>
      </c>
      <c r="B1" s="9"/>
      <c r="C1" s="9"/>
      <c r="F1" s="6"/>
      <c r="G1" s="1"/>
    </row>
    <row r="2" spans="1:10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46.5" customHeight="1" thickBot="1" x14ac:dyDescent="0.6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204</v>
      </c>
      <c r="J5" s="46">
        <f>SUM(Table10[Total])</f>
        <v>5076.25</v>
      </c>
    </row>
    <row r="6" spans="1:10" x14ac:dyDescent="0.45">
      <c r="A6" s="12">
        <v>1</v>
      </c>
      <c r="B6" s="50" t="s">
        <v>332</v>
      </c>
      <c r="C6" s="26" t="s">
        <v>333</v>
      </c>
      <c r="D6" s="50" t="s">
        <v>2</v>
      </c>
      <c r="E6" s="1">
        <v>5</v>
      </c>
      <c r="F6" s="12">
        <v>5</v>
      </c>
      <c r="G6" s="1">
        <f>IF(Table10[[#This Row],[Include? (1 = yes, 0 = no)]],E6*F6,"$      -")</f>
        <v>25</v>
      </c>
    </row>
    <row r="7" spans="1:10" x14ac:dyDescent="0.45">
      <c r="A7" s="12">
        <v>1</v>
      </c>
      <c r="B7" s="50" t="s">
        <v>330</v>
      </c>
      <c r="C7" s="26" t="s">
        <v>331</v>
      </c>
      <c r="D7" s="50" t="s">
        <v>2</v>
      </c>
      <c r="E7" s="1">
        <v>3</v>
      </c>
      <c r="F7" s="12">
        <v>5</v>
      </c>
      <c r="G7" s="1">
        <f>IF(Table10[[#This Row],[Include? (1 = yes, 0 = no)]],E7*F7,"$      -")</f>
        <v>15</v>
      </c>
    </row>
    <row r="8" spans="1:10" x14ac:dyDescent="0.45">
      <c r="A8" s="12">
        <v>1</v>
      </c>
      <c r="B8" s="50" t="s">
        <v>178</v>
      </c>
      <c r="C8" s="26" t="s">
        <v>336</v>
      </c>
      <c r="D8" s="50" t="s">
        <v>2</v>
      </c>
      <c r="E8" s="1">
        <v>130</v>
      </c>
      <c r="F8" s="12">
        <v>5</v>
      </c>
      <c r="G8" s="1">
        <f>IF(Table10[[#This Row],[Include? (1 = yes, 0 = no)]],E8*F8,"$      -")</f>
        <v>650</v>
      </c>
    </row>
    <row r="9" spans="1:10" x14ac:dyDescent="0.45">
      <c r="A9" s="12">
        <v>1</v>
      </c>
      <c r="B9" s="50" t="s">
        <v>334</v>
      </c>
      <c r="C9" s="26" t="s">
        <v>335</v>
      </c>
      <c r="D9" s="50" t="s">
        <v>3</v>
      </c>
      <c r="E9" s="1">
        <v>7.25</v>
      </c>
      <c r="F9" s="12">
        <v>5</v>
      </c>
      <c r="G9" s="1">
        <f>IF(Table10[[#This Row],[Include? (1 = yes, 0 = no)]],E9*F9,"$      -")</f>
        <v>36.25</v>
      </c>
    </row>
    <row r="10" spans="1:10" x14ac:dyDescent="0.45">
      <c r="A10" s="12">
        <v>1</v>
      </c>
      <c r="B10" s="50" t="s">
        <v>180</v>
      </c>
      <c r="C10" s="26" t="s">
        <v>191</v>
      </c>
      <c r="D10" s="50" t="s">
        <v>3</v>
      </c>
      <c r="E10" s="1">
        <v>20</v>
      </c>
      <c r="F10" s="12">
        <v>5</v>
      </c>
      <c r="G10" s="1">
        <f>IF(Table10[[#This Row],[Include? (1 = yes, 0 = no)]],E10*F10,"$      -")</f>
        <v>100</v>
      </c>
    </row>
    <row r="11" spans="1:10" ht="28.5" x14ac:dyDescent="0.45">
      <c r="A11" s="12">
        <v>1</v>
      </c>
      <c r="B11" s="50" t="s">
        <v>214</v>
      </c>
      <c r="C11" s="26" t="s">
        <v>215</v>
      </c>
      <c r="D11" s="50" t="s">
        <v>199</v>
      </c>
      <c r="E11" s="1">
        <v>20</v>
      </c>
      <c r="F11" s="12">
        <v>2</v>
      </c>
      <c r="G11" s="1">
        <f>IF(Table10[[#This Row],[Include? (1 = yes, 0 = no)]],E11*F11,"$      -")</f>
        <v>40</v>
      </c>
    </row>
    <row r="12" spans="1:10" ht="28.5" x14ac:dyDescent="0.45">
      <c r="A12" s="12">
        <v>1</v>
      </c>
      <c r="B12" s="50" t="s">
        <v>208</v>
      </c>
      <c r="C12" s="26" t="s">
        <v>209</v>
      </c>
      <c r="D12" s="50" t="s">
        <v>199</v>
      </c>
      <c r="E12" s="1">
        <v>17</v>
      </c>
      <c r="F12" s="12">
        <v>5</v>
      </c>
      <c r="G12" s="1">
        <f>IF(Table10[[#This Row],[Include? (1 = yes, 0 = no)]],E12*F12,"$      -")</f>
        <v>85</v>
      </c>
    </row>
    <row r="13" spans="1:10" ht="28.5" x14ac:dyDescent="0.45">
      <c r="A13" s="12">
        <v>1</v>
      </c>
      <c r="B13" s="50" t="s">
        <v>217</v>
      </c>
      <c r="C13" s="26" t="s">
        <v>218</v>
      </c>
      <c r="D13" s="50" t="s">
        <v>199</v>
      </c>
      <c r="E13" s="1">
        <v>30</v>
      </c>
      <c r="F13" s="12">
        <v>5</v>
      </c>
      <c r="G13" s="1">
        <f>IF(Table10[[#This Row],[Include? (1 = yes, 0 = no)]],E13*F13,"$      -")</f>
        <v>150</v>
      </c>
    </row>
    <row r="14" spans="1:10" ht="28.5" x14ac:dyDescent="0.45">
      <c r="A14" s="12">
        <v>1</v>
      </c>
      <c r="B14" s="50" t="s">
        <v>210</v>
      </c>
      <c r="C14" s="26" t="s">
        <v>213</v>
      </c>
      <c r="D14" s="50" t="s">
        <v>199</v>
      </c>
      <c r="E14" s="1">
        <v>60</v>
      </c>
      <c r="F14" s="12">
        <v>5</v>
      </c>
      <c r="G14" s="1">
        <f>IF(Table10[[#This Row],[Include? (1 = yes, 0 = no)]],E14*F14,"$      -")</f>
        <v>300</v>
      </c>
    </row>
    <row r="15" spans="1:10" ht="28.5" x14ac:dyDescent="0.45">
      <c r="A15" s="12">
        <v>0</v>
      </c>
      <c r="B15" s="50" t="s">
        <v>211</v>
      </c>
      <c r="C15" s="26" t="s">
        <v>212</v>
      </c>
      <c r="D15" s="50" t="s">
        <v>199</v>
      </c>
      <c r="E15" s="1">
        <v>41</v>
      </c>
      <c r="F15" s="12">
        <v>5</v>
      </c>
      <c r="G15" s="1" t="str">
        <f>IF(Table10[[#This Row],[Include? (1 = yes, 0 = no)]],E15*F15,"$      -")</f>
        <v>$      -</v>
      </c>
    </row>
    <row r="16" spans="1:10" x14ac:dyDescent="0.45">
      <c r="A16" s="12">
        <v>1</v>
      </c>
      <c r="B16" s="50" t="s">
        <v>327</v>
      </c>
      <c r="C16" s="26" t="s">
        <v>325</v>
      </c>
      <c r="D16" s="50" t="s">
        <v>6</v>
      </c>
      <c r="E16" s="1">
        <v>5</v>
      </c>
      <c r="F16" s="12">
        <v>10</v>
      </c>
      <c r="G16" s="1">
        <f>IF(Table10[[#This Row],[Include? (1 = yes, 0 = no)]],E16*F16,"$      -")</f>
        <v>50</v>
      </c>
    </row>
    <row r="17" spans="1:7" ht="28.5" x14ac:dyDescent="0.45">
      <c r="A17" s="12">
        <v>1</v>
      </c>
      <c r="B17" s="50" t="s">
        <v>328</v>
      </c>
      <c r="C17" s="26" t="s">
        <v>329</v>
      </c>
      <c r="D17" s="50" t="s">
        <v>6</v>
      </c>
      <c r="E17" s="1">
        <v>5</v>
      </c>
      <c r="F17" s="12">
        <v>10</v>
      </c>
      <c r="G17" s="1">
        <f>IF(Table10[[#This Row],[Include? (1 = yes, 0 = no)]],E17*F17,"$      -")</f>
        <v>50</v>
      </c>
    </row>
    <row r="18" spans="1:7" x14ac:dyDescent="0.45">
      <c r="A18" s="12">
        <v>1</v>
      </c>
      <c r="B18" s="50" t="s">
        <v>338</v>
      </c>
      <c r="C18" s="26" t="s">
        <v>337</v>
      </c>
      <c r="D18" s="50" t="s">
        <v>8</v>
      </c>
      <c r="E18" s="1">
        <v>30</v>
      </c>
      <c r="F18" s="12">
        <v>2</v>
      </c>
      <c r="G18" s="1">
        <f>IF(Table10[[#This Row],[Include? (1 = yes, 0 = no)]],E18*F18,"$      -")</f>
        <v>60</v>
      </c>
    </row>
    <row r="19" spans="1:7" x14ac:dyDescent="0.45">
      <c r="A19" s="12">
        <v>0</v>
      </c>
      <c r="B19" s="50" t="s">
        <v>221</v>
      </c>
      <c r="C19" s="26" t="s">
        <v>363</v>
      </c>
      <c r="D19" s="50" t="s">
        <v>8</v>
      </c>
      <c r="E19" s="1">
        <v>400</v>
      </c>
      <c r="F19" s="12">
        <v>1</v>
      </c>
      <c r="G19" s="1" t="str">
        <f>IF(Table10[[#This Row],[Include? (1 = yes, 0 = no)]],E19*F19,"$      -")</f>
        <v>$      -</v>
      </c>
    </row>
    <row r="20" spans="1:7" x14ac:dyDescent="0.45">
      <c r="A20" s="12">
        <v>1</v>
      </c>
      <c r="B20" s="50" t="s">
        <v>308</v>
      </c>
      <c r="C20" s="26" t="s">
        <v>309</v>
      </c>
      <c r="D20" s="50" t="s">
        <v>8</v>
      </c>
      <c r="E20" s="1">
        <v>115</v>
      </c>
      <c r="F20" s="12">
        <v>2</v>
      </c>
      <c r="G20" s="1">
        <f>IF(Table10[[#This Row],[Include? (1 = yes, 0 = no)]],E20*F20,"$      -")</f>
        <v>230</v>
      </c>
    </row>
    <row r="21" spans="1:7" x14ac:dyDescent="0.45">
      <c r="A21" s="12">
        <v>1</v>
      </c>
      <c r="B21" s="50" t="s">
        <v>179</v>
      </c>
      <c r="C21" s="26" t="s">
        <v>192</v>
      </c>
      <c r="D21" s="50" t="s">
        <v>8</v>
      </c>
      <c r="E21" s="1">
        <v>45</v>
      </c>
      <c r="F21" s="12">
        <v>5</v>
      </c>
      <c r="G21" s="1">
        <f>IF(Table10[[#This Row],[Include? (1 = yes, 0 = no)]],E21*F21,"$      -")</f>
        <v>225</v>
      </c>
    </row>
    <row r="22" spans="1:7" x14ac:dyDescent="0.45">
      <c r="A22" s="12">
        <v>1</v>
      </c>
      <c r="B22" s="50" t="s">
        <v>315</v>
      </c>
      <c r="C22" s="26" t="s">
        <v>316</v>
      </c>
      <c r="D22" t="s">
        <v>8</v>
      </c>
      <c r="E22" s="1">
        <v>30</v>
      </c>
      <c r="F22" s="12">
        <v>10</v>
      </c>
      <c r="G22" s="1">
        <f>IF(Table10[[#This Row],[Include? (1 = yes, 0 = no)]],E22*F22,"$      -")</f>
        <v>300</v>
      </c>
    </row>
    <row r="23" spans="1:7" x14ac:dyDescent="0.45">
      <c r="A23" s="12">
        <v>0</v>
      </c>
      <c r="B23" s="50" t="s">
        <v>368</v>
      </c>
      <c r="C23" s="26" t="s">
        <v>343</v>
      </c>
      <c r="D23" t="s">
        <v>8</v>
      </c>
      <c r="E23" s="1">
        <v>100</v>
      </c>
      <c r="F23" s="12">
        <v>1</v>
      </c>
      <c r="G23" s="1" t="str">
        <f>IF(Table10[[#This Row],[Include? (1 = yes, 0 = no)]],E23*F23,"$      -")</f>
        <v>$      -</v>
      </c>
    </row>
    <row r="24" spans="1:7" x14ac:dyDescent="0.45">
      <c r="A24" s="12">
        <v>1</v>
      </c>
      <c r="B24" s="50" t="s">
        <v>220</v>
      </c>
      <c r="C24" s="26" t="s">
        <v>348</v>
      </c>
      <c r="D24" s="50" t="s">
        <v>8</v>
      </c>
      <c r="E24" s="1">
        <v>450</v>
      </c>
      <c r="F24" s="12">
        <v>1</v>
      </c>
      <c r="G24" s="1">
        <f>IF(Table10[[#This Row],[Include? (1 = yes, 0 = no)]],E24*F24,"$      -")</f>
        <v>450</v>
      </c>
    </row>
    <row r="25" spans="1:7" x14ac:dyDescent="0.45">
      <c r="A25" s="12">
        <v>1</v>
      </c>
      <c r="B25" s="50" t="s">
        <v>346</v>
      </c>
      <c r="C25" s="26" t="s">
        <v>347</v>
      </c>
      <c r="D25" s="50" t="s">
        <v>8</v>
      </c>
      <c r="E25" s="1">
        <v>25</v>
      </c>
      <c r="F25" s="12">
        <v>1</v>
      </c>
      <c r="G25" s="1">
        <f>IF(Table10[[#This Row],[Include? (1 = yes, 0 = no)]],E25*F25,"$      -")</f>
        <v>25</v>
      </c>
    </row>
    <row r="26" spans="1:7" x14ac:dyDescent="0.45">
      <c r="A26" s="12">
        <v>1</v>
      </c>
      <c r="B26" s="50" t="s">
        <v>195</v>
      </c>
      <c r="C26" s="26" t="s">
        <v>196</v>
      </c>
      <c r="D26" s="50" t="s">
        <v>198</v>
      </c>
      <c r="E26" s="1">
        <v>23</v>
      </c>
      <c r="F26" s="12">
        <v>10</v>
      </c>
      <c r="G26" s="1">
        <f>IF(Table10[[#This Row],[Include? (1 = yes, 0 = no)]],E26*F26,"$      -")</f>
        <v>230</v>
      </c>
    </row>
    <row r="27" spans="1:7" ht="28.5" x14ac:dyDescent="0.45">
      <c r="A27" s="12">
        <v>1</v>
      </c>
      <c r="B27" s="50" t="s">
        <v>187</v>
      </c>
      <c r="C27" s="26" t="s">
        <v>194</v>
      </c>
      <c r="D27" s="50" t="s">
        <v>198</v>
      </c>
      <c r="E27" s="1">
        <v>25</v>
      </c>
      <c r="F27" s="12">
        <v>10</v>
      </c>
      <c r="G27" s="1">
        <f>IF(Table10[[#This Row],[Include? (1 = yes, 0 = no)]],E27*F27,"$      -")</f>
        <v>250</v>
      </c>
    </row>
    <row r="28" spans="1:7" x14ac:dyDescent="0.45">
      <c r="A28" s="12">
        <v>1</v>
      </c>
      <c r="B28" s="50" t="s">
        <v>188</v>
      </c>
      <c r="C28" s="26" t="s">
        <v>207</v>
      </c>
      <c r="D28" s="50" t="s">
        <v>198</v>
      </c>
      <c r="E28" s="1">
        <v>21</v>
      </c>
      <c r="F28" s="12">
        <v>10</v>
      </c>
      <c r="G28" s="1">
        <f>IF(Table10[[#This Row],[Include? (1 = yes, 0 = no)]],E28*F28,"$      -")</f>
        <v>210</v>
      </c>
    </row>
    <row r="29" spans="1:7" x14ac:dyDescent="0.45">
      <c r="A29" s="12">
        <v>1</v>
      </c>
      <c r="B29" s="50" t="s">
        <v>202</v>
      </c>
      <c r="C29" s="26" t="s">
        <v>205</v>
      </c>
      <c r="D29" s="50" t="s">
        <v>198</v>
      </c>
      <c r="E29" s="1">
        <v>35</v>
      </c>
      <c r="F29" s="12">
        <v>10</v>
      </c>
      <c r="G29" s="1">
        <f>IF(Table10[[#This Row],[Include? (1 = yes, 0 = no)]],E29*F29,"$      -")</f>
        <v>350</v>
      </c>
    </row>
    <row r="30" spans="1:7" x14ac:dyDescent="0.45">
      <c r="A30" s="12">
        <v>1</v>
      </c>
      <c r="B30" s="50" t="s">
        <v>203</v>
      </c>
      <c r="C30" s="26" t="s">
        <v>206</v>
      </c>
      <c r="D30" s="50" t="s">
        <v>198</v>
      </c>
      <c r="E30" s="1">
        <v>50</v>
      </c>
      <c r="F30" s="12">
        <v>5</v>
      </c>
      <c r="G30" s="1">
        <f>IF(Table10[[#This Row],[Include? (1 = yes, 0 = no)]],E30*F30,"$      -")</f>
        <v>250</v>
      </c>
    </row>
    <row r="31" spans="1:7" x14ac:dyDescent="0.45">
      <c r="A31" s="12">
        <v>1</v>
      </c>
      <c r="B31" s="50" t="s">
        <v>184</v>
      </c>
      <c r="D31" s="50" t="s">
        <v>10</v>
      </c>
      <c r="E31" s="1"/>
      <c r="F31" s="12"/>
      <c r="G31" s="1">
        <f>IF(Table10[[#This Row],[Include? (1 = yes, 0 = no)]],E31*F31,"$      -")</f>
        <v>0</v>
      </c>
    </row>
    <row r="32" spans="1:7" ht="28.5" x14ac:dyDescent="0.45">
      <c r="A32" s="12">
        <v>1</v>
      </c>
      <c r="B32" s="50" t="s">
        <v>181</v>
      </c>
      <c r="C32" s="26" t="s">
        <v>193</v>
      </c>
      <c r="D32" s="50" t="s">
        <v>10</v>
      </c>
      <c r="E32" s="1">
        <v>180</v>
      </c>
      <c r="F32" s="12">
        <v>2</v>
      </c>
      <c r="G32" s="1">
        <f>IF(Table10[[#This Row],[Include? (1 = yes, 0 = no)]],E32*F32,"$      -")</f>
        <v>360</v>
      </c>
    </row>
    <row r="33" spans="1:7" x14ac:dyDescent="0.45">
      <c r="A33" s="12">
        <v>1</v>
      </c>
      <c r="B33" s="50" t="s">
        <v>19</v>
      </c>
      <c r="C33" t="s">
        <v>219</v>
      </c>
      <c r="D33" s="50" t="s">
        <v>200</v>
      </c>
      <c r="E33" s="1">
        <v>74</v>
      </c>
      <c r="F33" s="12">
        <v>4</v>
      </c>
      <c r="G33" s="1">
        <f>IF(Table10[[#This Row],[Include? (1 = yes, 0 = no)]],E33*F33,"$      -")</f>
        <v>296</v>
      </c>
    </row>
    <row r="34" spans="1:7" x14ac:dyDescent="0.45">
      <c r="A34" s="12">
        <v>1</v>
      </c>
      <c r="B34" s="50" t="s">
        <v>320</v>
      </c>
      <c r="C34" s="26" t="s">
        <v>321</v>
      </c>
      <c r="D34" s="50" t="s">
        <v>322</v>
      </c>
      <c r="E34" s="1">
        <v>6</v>
      </c>
      <c r="F34" s="12">
        <v>5</v>
      </c>
      <c r="G34" s="1">
        <f>IF(Table10[[#This Row],[Include? (1 = yes, 0 = no)]],E34*F34,"$      -")</f>
        <v>30</v>
      </c>
    </row>
    <row r="35" spans="1:7" x14ac:dyDescent="0.45">
      <c r="A35" s="12">
        <v>1</v>
      </c>
      <c r="B35" s="50" t="s">
        <v>339</v>
      </c>
      <c r="C35" s="26" t="s">
        <v>340</v>
      </c>
      <c r="D35" s="50" t="s">
        <v>322</v>
      </c>
      <c r="E35" s="1">
        <v>7</v>
      </c>
      <c r="F35" s="12">
        <v>2</v>
      </c>
      <c r="G35" s="1">
        <f>IF(Table10[[#This Row],[Include? (1 = yes, 0 = no)]],E35*F35,"$      -")</f>
        <v>14</v>
      </c>
    </row>
    <row r="36" spans="1:7" x14ac:dyDescent="0.45">
      <c r="A36" s="12">
        <v>1</v>
      </c>
      <c r="B36" s="50" t="s">
        <v>323</v>
      </c>
      <c r="C36" s="26" t="s">
        <v>324</v>
      </c>
      <c r="D36" s="50" t="s">
        <v>322</v>
      </c>
      <c r="E36" s="1">
        <v>6</v>
      </c>
      <c r="F36" s="12">
        <v>5</v>
      </c>
      <c r="G36" s="1">
        <f>IF(Table10[[#This Row],[Include? (1 = yes, 0 = no)]],E36*F36,"$      -")</f>
        <v>30</v>
      </c>
    </row>
    <row r="37" spans="1:7" x14ac:dyDescent="0.45">
      <c r="A37" s="12">
        <v>1</v>
      </c>
      <c r="B37" s="50" t="s">
        <v>186</v>
      </c>
      <c r="C37" s="26" t="s">
        <v>317</v>
      </c>
      <c r="D37" s="50" t="s">
        <v>11</v>
      </c>
      <c r="E37" s="1">
        <v>60</v>
      </c>
      <c r="F37" s="12">
        <v>1</v>
      </c>
      <c r="G37" s="1">
        <f>IF(Table10[[#This Row],[Include? (1 = yes, 0 = no)]],E37*F37,"$      -")</f>
        <v>60</v>
      </c>
    </row>
    <row r="38" spans="1:7" x14ac:dyDescent="0.45">
      <c r="A38" s="12">
        <v>1</v>
      </c>
      <c r="B38" s="50" t="s">
        <v>185</v>
      </c>
      <c r="C38" s="26" t="s">
        <v>201</v>
      </c>
      <c r="D38" s="50" t="s">
        <v>11</v>
      </c>
      <c r="E38" s="1">
        <v>13</v>
      </c>
      <c r="F38" s="12">
        <v>5</v>
      </c>
      <c r="G38" s="1">
        <f>IF(Table10[[#This Row],[Include? (1 = yes, 0 = no)]],E38*F38,"$      -")</f>
        <v>65</v>
      </c>
    </row>
    <row r="39" spans="1:7" x14ac:dyDescent="0.45">
      <c r="A39" s="12">
        <v>1</v>
      </c>
      <c r="B39" s="50" t="s">
        <v>182</v>
      </c>
      <c r="C39" s="26" t="s">
        <v>197</v>
      </c>
      <c r="D39" s="50" t="s">
        <v>11</v>
      </c>
      <c r="E39" s="1">
        <v>55</v>
      </c>
      <c r="F39" s="12">
        <v>2</v>
      </c>
      <c r="G39" s="1">
        <f>IF(Table10[[#This Row],[Include? (1 = yes, 0 = no)]],E39*F39,"$      -")</f>
        <v>110</v>
      </c>
    </row>
    <row r="40" spans="1:7" x14ac:dyDescent="0.45">
      <c r="A40" s="12">
        <v>1</v>
      </c>
      <c r="B40" s="50" t="s">
        <v>183</v>
      </c>
      <c r="C40" s="26" t="s">
        <v>326</v>
      </c>
      <c r="D40" s="50" t="s">
        <v>11</v>
      </c>
      <c r="E40" s="1">
        <v>6</v>
      </c>
      <c r="F40" s="12">
        <v>5</v>
      </c>
      <c r="G40" s="1">
        <f>IF(Table10[[#This Row],[Include? (1 = yes, 0 = no)]],E40*F40,"$      -")</f>
        <v>30</v>
      </c>
    </row>
    <row r="41" spans="1:7" x14ac:dyDescent="0.45">
      <c r="A41" s="12">
        <v>1</v>
      </c>
      <c r="B41" s="50" t="s">
        <v>190</v>
      </c>
      <c r="C41" t="s">
        <v>216</v>
      </c>
      <c r="E41" s="1"/>
      <c r="F41" s="12"/>
      <c r="G41" s="1">
        <f>IF(Table10[[#This Row],[Include? (1 = yes, 0 = no)]],E41*F41,"$      -")</f>
        <v>0</v>
      </c>
    </row>
    <row r="42" spans="1:7" x14ac:dyDescent="0.45">
      <c r="A42" s="12">
        <v>1</v>
      </c>
      <c r="B42" s="50" t="s">
        <v>189</v>
      </c>
      <c r="C42" t="s">
        <v>216</v>
      </c>
      <c r="E42" s="1"/>
      <c r="F42" s="12"/>
      <c r="G42" s="1">
        <f>IF(Table10[[#This Row],[Include? (1 = yes, 0 = no)]],E42*F42,"$      -")</f>
        <v>0</v>
      </c>
    </row>
    <row r="43" spans="1:7" x14ac:dyDescent="0.45">
      <c r="A43" s="12"/>
      <c r="B43" s="50"/>
      <c r="E43" s="1"/>
      <c r="F43" s="12"/>
      <c r="G43" s="1" t="str">
        <f>IF(Table10[[#This Row],[Include? (1 = yes, 0 = no)]],E43*F43,"$      -")</f>
        <v>$      -</v>
      </c>
    </row>
  </sheetData>
  <mergeCells count="2">
    <mergeCell ref="A2:G2"/>
    <mergeCell ref="A3:G3"/>
  </mergeCells>
  <hyperlinks>
    <hyperlink ref="C8" r:id="rId1" xr:uid="{62454800-7B2B-4D8A-9B3F-CF442D00F615}"/>
    <hyperlink ref="C10" r:id="rId2" xr:uid="{FF4E7D59-F950-4C79-8CB6-8434769035B0}"/>
    <hyperlink ref="C21" r:id="rId3" xr:uid="{9DB341C7-D922-4ABC-AA15-4FF9053FEFC9}"/>
    <hyperlink ref="C32" r:id="rId4" xr:uid="{8D003B6D-8362-4324-9DEC-630FB1477F9E}"/>
    <hyperlink ref="C27" r:id="rId5" xr:uid="{22F8D761-1EB0-4085-92AE-005601A80971}"/>
    <hyperlink ref="C26" r:id="rId6" xr:uid="{DFCDE353-2BDF-4BA7-AB29-D725C35C57D9}"/>
    <hyperlink ref="C39" r:id="rId7" display="https://www.amazon.com/QuadHands-Deluxe-WorkBench-Helping-System/dp/B01MZG2D99/ref=sr_1_3_sspa?dchild=1&amp;keywords=helping+hands&amp;qid=1594924717&amp;sr=8-3-spons&amp;psc=1&amp;spLa=ZW5jcnlwdGVkUXVhbGlmaWVyPUExU1hRWE5VQVBMSk5KJmVuY3J5cHRlZElkPUEwNTE4MTQ4M0RTOUFFMEUyOTRQMSZlbmNyeXB0ZWRBZElkPUEwMzM2NzI5MVc1UlNZWjYyWDhUVCZ3aWRnZXROYW1lPXNwX2F0ZiZhY3Rpb249Y2xpY2tSZWRpcmVjdCZkb05vdExvZ0NsaWNrPXRydWU=" xr:uid="{5A5AC713-9821-49E8-BA33-DD264B9ED8B8}"/>
    <hyperlink ref="C40" r:id="rId8" xr:uid="{D4F773F2-6877-4F93-981B-5F3F250378DA}"/>
    <hyperlink ref="C38" r:id="rId9" xr:uid="{8DAA481D-1156-4B35-98DE-EE86DD11A010}"/>
    <hyperlink ref="C29" r:id="rId10" xr:uid="{465D3BCD-1B84-4771-91FA-3B8C52667CEF}"/>
    <hyperlink ref="C30" r:id="rId11" xr:uid="{0F47FEFE-4231-493B-BC69-9B56F2363748}"/>
    <hyperlink ref="C28" r:id="rId12" xr:uid="{758A88FB-616E-48D6-9D1F-AF2828874C14}"/>
    <hyperlink ref="C12" r:id="rId13" xr:uid="{619CEE0E-24B8-4B6D-B4ED-82BBB1E17685}"/>
    <hyperlink ref="C14" r:id="rId14" xr:uid="{8C7DA181-4939-4888-85B4-ED3928E1E2A3}"/>
    <hyperlink ref="C15" r:id="rId15" xr:uid="{FE9BD591-8499-4EE9-9A4C-4D436264FFE4}"/>
    <hyperlink ref="C11" r:id="rId16" xr:uid="{C8E388E4-E2BD-4424-8374-939BB2BC4502}"/>
    <hyperlink ref="C13" r:id="rId17" xr:uid="{843219CB-08A5-4AEF-B491-5EA47ED750A1}"/>
    <hyperlink ref="C24" r:id="rId18" xr:uid="{E205C331-9F30-47C5-AB75-F0F01210910A}"/>
    <hyperlink ref="C19" r:id="rId19" xr:uid="{E550C399-66CE-4ECF-A543-B861498B993D}"/>
    <hyperlink ref="C20" r:id="rId20" xr:uid="{8314C810-6264-4BD0-AD5E-6D231142B242}"/>
    <hyperlink ref="C22" r:id="rId21" xr:uid="{71847B6F-2B18-4122-84BD-F34D24F78062}"/>
    <hyperlink ref="C37" r:id="rId22" xr:uid="{83BCB5E7-2882-44D4-8AE6-8BD286AABBA8}"/>
    <hyperlink ref="C34" r:id="rId23" xr:uid="{ECA056B8-77C1-4773-BC6F-6670CEADE058}"/>
    <hyperlink ref="C36" r:id="rId24" xr:uid="{BC35855C-A8B2-4A4C-9C76-28255BFAA9FF}"/>
    <hyperlink ref="C16" r:id="rId25" xr:uid="{511A917D-0F24-4C9B-B6EE-73BD219618DA}"/>
    <hyperlink ref="C17" r:id="rId26" xr:uid="{7589A5B0-62CF-4A5A-8FE4-CF405A2DEA61}"/>
    <hyperlink ref="C7" r:id="rId27" xr:uid="{DCB1DEE2-1E69-49E4-A55F-69874A1E93E8}"/>
    <hyperlink ref="C6" r:id="rId28" xr:uid="{F7021B2F-1253-4E61-8DFF-82F816B53C15}"/>
    <hyperlink ref="C9" r:id="rId29" xr:uid="{AE2CEBD7-04EF-49FF-8DDF-01E5279B093A}"/>
    <hyperlink ref="C18" r:id="rId30" xr:uid="{386C5D6F-1971-4E4C-BFB9-2448CA13B997}"/>
    <hyperlink ref="C35" r:id="rId31" xr:uid="{4EA51B01-DF6E-482B-ABD3-E2FC8DB938B1}"/>
    <hyperlink ref="C23" r:id="rId32" xr:uid="{47708F10-192D-45C4-B564-64061371AB73}"/>
    <hyperlink ref="C25" r:id="rId33" xr:uid="{864EE015-3379-4984-AA74-1D6ADE448A7E}"/>
  </hyperlinks>
  <pageMargins left="0.7" right="0.7" top="0.75" bottom="0.75" header="0.3" footer="0.3"/>
  <tableParts count="1">
    <tablePart r:id="rId3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E984-FDDF-41FA-BB85-27B499B67688}">
  <dimension ref="A1:J12"/>
  <sheetViews>
    <sheetView workbookViewId="0">
      <selection activeCell="J10" sqref="J10"/>
    </sheetView>
  </sheetViews>
  <sheetFormatPr defaultRowHeight="14.25" x14ac:dyDescent="0.45"/>
  <cols>
    <col min="1" max="1" width="10.46484375" customWidth="1"/>
    <col min="2" max="2" width="17.86328125" customWidth="1"/>
    <col min="3" max="3" width="13.6640625" customWidth="1"/>
    <col min="4" max="4" width="9.796875" customWidth="1"/>
    <col min="5" max="5" width="10.46484375" customWidth="1"/>
    <col min="7" max="7" width="13.1328125" customWidth="1"/>
    <col min="10" max="10" width="14.1328125" customWidth="1"/>
  </cols>
  <sheetData>
    <row r="1" spans="1:10" ht="21" x14ac:dyDescent="0.65">
      <c r="A1" s="8" t="s">
        <v>222</v>
      </c>
      <c r="B1" s="9"/>
      <c r="C1" s="9"/>
      <c r="F1" s="6"/>
      <c r="G1" s="1"/>
    </row>
    <row r="2" spans="1:10" ht="28.5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43.15" thickBot="1" x14ac:dyDescent="0.6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223</v>
      </c>
      <c r="J5" s="46">
        <f>SUM(Table11[Total])</f>
        <v>9150</v>
      </c>
    </row>
    <row r="6" spans="1:10" ht="28.5" x14ac:dyDescent="0.45">
      <c r="A6">
        <v>0</v>
      </c>
      <c r="B6" s="50" t="s">
        <v>224</v>
      </c>
      <c r="C6" t="s">
        <v>349</v>
      </c>
      <c r="D6" t="s">
        <v>314</v>
      </c>
      <c r="E6" s="1"/>
      <c r="F6" s="12"/>
      <c r="G6" s="1" t="str">
        <f>IF(Table11[[#This Row],[Include? (1 = yes, 0 = no)]],E6*F6,"$      -")</f>
        <v>$      -</v>
      </c>
    </row>
    <row r="7" spans="1:10" x14ac:dyDescent="0.45">
      <c r="A7">
        <v>1</v>
      </c>
      <c r="B7" s="50" t="s">
        <v>225</v>
      </c>
      <c r="C7" s="26" t="s">
        <v>227</v>
      </c>
      <c r="D7" t="s">
        <v>313</v>
      </c>
      <c r="E7" s="1">
        <v>3500</v>
      </c>
      <c r="F7" s="12">
        <v>2</v>
      </c>
      <c r="G7" s="1">
        <f>IF(Table11[[#This Row],[Include? (1 = yes, 0 = no)]],E7*F7,"$      -")</f>
        <v>7000</v>
      </c>
    </row>
    <row r="8" spans="1:10" x14ac:dyDescent="0.45">
      <c r="A8">
        <v>1</v>
      </c>
      <c r="B8" s="50" t="s">
        <v>226</v>
      </c>
      <c r="C8" s="26" t="s">
        <v>229</v>
      </c>
      <c r="D8" t="s">
        <v>355</v>
      </c>
      <c r="E8" s="1">
        <v>750</v>
      </c>
      <c r="F8" s="12">
        <v>1</v>
      </c>
      <c r="G8" s="1">
        <f>IF(Table11[[#This Row],[Include? (1 = yes, 0 = no)]],E8*F8,"$      -")</f>
        <v>750</v>
      </c>
    </row>
    <row r="9" spans="1:10" x14ac:dyDescent="0.45">
      <c r="A9">
        <v>1</v>
      </c>
      <c r="B9" s="50" t="s">
        <v>352</v>
      </c>
      <c r="C9" s="26" t="s">
        <v>351</v>
      </c>
      <c r="D9" t="s">
        <v>228</v>
      </c>
      <c r="E9" s="1">
        <v>700</v>
      </c>
      <c r="F9" s="12">
        <v>2</v>
      </c>
      <c r="G9" s="1">
        <f>IF(Table11[[#This Row],[Include? (1 = yes, 0 = no)]],E9*F9,"$      -")</f>
        <v>1400</v>
      </c>
    </row>
    <row r="10" spans="1:10" ht="42.75" x14ac:dyDescent="0.45">
      <c r="A10">
        <v>0</v>
      </c>
      <c r="B10" s="50" t="s">
        <v>358</v>
      </c>
      <c r="C10" s="26" t="s">
        <v>357</v>
      </c>
      <c r="D10" t="s">
        <v>356</v>
      </c>
      <c r="E10" s="1">
        <v>50</v>
      </c>
      <c r="F10" s="12">
        <v>2</v>
      </c>
      <c r="G10" s="1" t="str">
        <f>IF(Table11[[#This Row],[Include? (1 = yes, 0 = no)]],E10*F10,"$      -")</f>
        <v>$      -</v>
      </c>
    </row>
    <row r="11" spans="1:10" ht="28.5" x14ac:dyDescent="0.45">
      <c r="A11">
        <v>0</v>
      </c>
      <c r="B11" s="50" t="s">
        <v>353</v>
      </c>
      <c r="C11" s="26" t="s">
        <v>354</v>
      </c>
      <c r="D11" t="s">
        <v>356</v>
      </c>
      <c r="E11" s="1">
        <v>350</v>
      </c>
      <c r="F11" s="12">
        <v>2</v>
      </c>
      <c r="G11" s="1" t="str">
        <f>IF(Table11[[#This Row],[Include? (1 = yes, 0 = no)]],E11*F11,"$      -")</f>
        <v>$      -</v>
      </c>
    </row>
    <row r="12" spans="1:10" x14ac:dyDescent="0.45">
      <c r="A12">
        <v>1</v>
      </c>
      <c r="B12" s="50" t="s">
        <v>310</v>
      </c>
      <c r="C12" s="26" t="s">
        <v>350</v>
      </c>
      <c r="D12" t="s">
        <v>311</v>
      </c>
      <c r="E12" s="1">
        <v>0</v>
      </c>
      <c r="F12" s="12">
        <v>3</v>
      </c>
      <c r="G12" s="1">
        <f>IF(Table11[[#This Row],[Include? (1 = yes, 0 = no)]],E12*F12,"$      -")</f>
        <v>0</v>
      </c>
    </row>
  </sheetData>
  <mergeCells count="2">
    <mergeCell ref="A2:G2"/>
    <mergeCell ref="A3:G3"/>
  </mergeCells>
  <hyperlinks>
    <hyperlink ref="C7" r:id="rId1" xr:uid="{4EF6E022-684F-4144-9EC6-DE41171EBC6B}"/>
    <hyperlink ref="C8" r:id="rId2" xr:uid="{2F791A78-B285-42FF-9C66-E0554FF6F5FF}"/>
    <hyperlink ref="C12" r:id="rId3" xr:uid="{78E53B35-A7D8-4DD9-8275-A35FB0020DA4}"/>
    <hyperlink ref="C9" r:id="rId4" display="https://www.amazon.com/HTC-Vive-Cosmos-PC/dp/B07TWNTGCH/ref=pd_vtp_2/142-8480032-1839441?pd_rd_w=BoTon&amp;pf_rd_p=016e3697-91be-4dc2-9533-ef9350e7e73d&amp;pf_rd_r=P0N8B3BV1REVEVXC1G71&amp;pd_rd_r=6eebc6b6-e5b4-40bf-9508-760fe3389b4e&amp;pd_rd_wg=rLo4z&amp;pd_rd_i=B07TWNTGCH&amp;psc=1" xr:uid="{66C5308A-A46B-48D5-9237-C329E37AF73D}"/>
    <hyperlink ref="C11" r:id="rId5" display="https://www.amazon.com/HTC-Vive-Wireless-Adapter-Full-Pack/dp/B08FC58KJX/ref=pd_bxgy_img_2/142-8480032-1839441?_encoding=UTF8&amp;pd_rd_i=B08FC58KJX&amp;pd_rd_r=ff6cf018-01c1-4552-a100-383f1ddf8a26&amp;pd_rd_w=drAmi&amp;pd_rd_wg=msBxf&amp;pf_rd_p=fd3ebcd0-c1a2-44cf-aba2-bbf4810b3732&amp;pf_rd_r=DFHP3QZP04FKW4Q6Q96V&amp;psc=1&amp;refRID=DFHP3QZP04FKW4Q6Q96V" xr:uid="{38DCF3E1-E76E-4665-9D46-E399DB6F9BC9}"/>
    <hyperlink ref="C10" r:id="rId6" display="https://www.amazon.com/Wireless-Adapter-Attachment-not-machine-specific/dp/B0849S7FRN/ref=pd_bxgy_img_3/142-8480032-1839441?_encoding=UTF8&amp;pd_rd_i=B0849S7FRN&amp;pd_rd_r=5ca3ac46-072a-415a-8198-95148d491674&amp;pd_rd_w=RVU7N&amp;pd_rd_wg=Hkmxx&amp;pf_rd_p=fd3ebcd0-c1a2-44cf-aba2-bbf4810b3732&amp;pf_rd_r=ZBDDZ72HSBP177SQAEE2&amp;psc=1&amp;refRID=ZBDDZ72HSBP177SQAEE2" xr:uid="{EAF5800A-DC56-4DB3-8F80-D5AF4B9D48EE}"/>
  </hyperlinks>
  <pageMargins left="0.7" right="0.7" top="0.75" bottom="0.75" header="0.3" footer="0.3"/>
  <tableParts count="1"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1A7E-7621-466B-9DF6-3AF5C6ADD117}">
  <dimension ref="A1:J14"/>
  <sheetViews>
    <sheetView topLeftCell="A4" workbookViewId="0">
      <selection activeCell="C11" sqref="C11"/>
    </sheetView>
  </sheetViews>
  <sheetFormatPr defaultRowHeight="14.25" x14ac:dyDescent="0.45"/>
  <cols>
    <col min="1" max="1" width="9.265625" customWidth="1"/>
    <col min="2" max="2" width="19.73046875" customWidth="1"/>
    <col min="3" max="3" width="13.6640625" customWidth="1"/>
    <col min="4" max="4" width="12.796875" customWidth="1"/>
    <col min="5" max="5" width="10.46484375" customWidth="1"/>
    <col min="7" max="7" width="14.46484375" customWidth="1"/>
    <col min="9" max="9" width="14" customWidth="1"/>
    <col min="10" max="10" width="22.59765625" customWidth="1"/>
  </cols>
  <sheetData>
    <row r="1" spans="1:10" ht="21" x14ac:dyDescent="0.65">
      <c r="A1" s="8" t="s">
        <v>168</v>
      </c>
      <c r="B1" s="9"/>
      <c r="C1" s="9"/>
      <c r="F1" s="6"/>
      <c r="G1" s="1"/>
    </row>
    <row r="2" spans="1:10" ht="27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43.15" thickBot="1" x14ac:dyDescent="0.5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70" t="s">
        <v>312</v>
      </c>
      <c r="J5" s="46">
        <f>SUM(Table8[Total])</f>
        <v>568</v>
      </c>
    </row>
    <row r="6" spans="1:10" x14ac:dyDescent="0.45">
      <c r="A6" s="65">
        <v>1</v>
      </c>
      <c r="B6" s="66" t="s">
        <v>163</v>
      </c>
      <c r="C6" s="66" t="s">
        <v>369</v>
      </c>
      <c r="D6" s="66" t="s">
        <v>161</v>
      </c>
      <c r="E6" s="67"/>
      <c r="F6" s="68"/>
      <c r="G6" s="69">
        <f>IF(Table13[[#This Row],[Include? (1 = yes, 0 = no)]],E6*F6,"$      -")</f>
        <v>0</v>
      </c>
    </row>
    <row r="7" spans="1:10" ht="42.75" x14ac:dyDescent="0.45">
      <c r="A7" s="11">
        <v>1</v>
      </c>
      <c r="B7" s="50" t="s">
        <v>165</v>
      </c>
      <c r="C7" s="50" t="s">
        <v>362</v>
      </c>
      <c r="D7" s="50" t="s">
        <v>161</v>
      </c>
      <c r="E7" s="1">
        <v>0</v>
      </c>
      <c r="F7" s="11">
        <v>5</v>
      </c>
      <c r="G7" s="1">
        <f>IF(Table13[[#This Row],[Include? (1 = yes, 0 = no)]],E7*F7,"$      -")</f>
        <v>0</v>
      </c>
    </row>
    <row r="8" spans="1:10" x14ac:dyDescent="0.45">
      <c r="A8" s="11">
        <v>0</v>
      </c>
      <c r="B8" s="50" t="s">
        <v>166</v>
      </c>
      <c r="D8" s="50" t="s">
        <v>161</v>
      </c>
      <c r="E8" s="1"/>
      <c r="F8" s="11"/>
      <c r="G8" s="48" t="str">
        <f>IF(Table13[[#This Row],[Include? (1 = yes, 0 = no)]],E8*F8,"$      -")</f>
        <v>$      -</v>
      </c>
    </row>
    <row r="9" spans="1:10" x14ac:dyDescent="0.45">
      <c r="A9" s="11">
        <v>1</v>
      </c>
      <c r="B9" s="50" t="s">
        <v>167</v>
      </c>
      <c r="D9" s="50" t="s">
        <v>168</v>
      </c>
      <c r="E9" s="1">
        <v>600</v>
      </c>
      <c r="F9" s="11">
        <v>2</v>
      </c>
      <c r="G9" s="48">
        <f>IF(Table13[[#This Row],[Include? (1 = yes, 0 = no)]],E9*F9,"$      -")</f>
        <v>1200</v>
      </c>
    </row>
    <row r="10" spans="1:10" x14ac:dyDescent="0.45">
      <c r="A10" s="11">
        <v>1</v>
      </c>
      <c r="B10" s="50" t="s">
        <v>169</v>
      </c>
      <c r="D10" s="50" t="s">
        <v>11</v>
      </c>
      <c r="E10" s="1">
        <v>35</v>
      </c>
      <c r="F10" s="11">
        <v>2</v>
      </c>
      <c r="G10" s="48">
        <f>IF(Table13[[#This Row],[Include? (1 = yes, 0 = no)]],E10*F10,"$      -")</f>
        <v>70</v>
      </c>
    </row>
    <row r="11" spans="1:10" ht="28.5" x14ac:dyDescent="0.45">
      <c r="A11" s="11">
        <v>1</v>
      </c>
      <c r="B11" s="50" t="s">
        <v>170</v>
      </c>
      <c r="D11" s="50" t="s">
        <v>103</v>
      </c>
      <c r="E11" s="1">
        <v>90</v>
      </c>
      <c r="F11" s="11">
        <v>3</v>
      </c>
      <c r="G11" s="48">
        <f>IF(Table13[[#This Row],[Include? (1 = yes, 0 = no)]],E11*F11,"$      -")</f>
        <v>270</v>
      </c>
    </row>
    <row r="12" spans="1:10" x14ac:dyDescent="0.45">
      <c r="A12" s="11">
        <v>1</v>
      </c>
      <c r="B12" s="50" t="s">
        <v>171</v>
      </c>
      <c r="D12" s="50" t="s">
        <v>168</v>
      </c>
      <c r="E12" s="1">
        <v>35</v>
      </c>
      <c r="F12" s="11">
        <v>1</v>
      </c>
      <c r="G12" s="48">
        <f>IF(Table13[[#This Row],[Include? (1 = yes, 0 = no)]],E12*F12,"$      -")</f>
        <v>35</v>
      </c>
    </row>
    <row r="13" spans="1:10" x14ac:dyDescent="0.45">
      <c r="A13" s="11">
        <v>1</v>
      </c>
      <c r="B13" s="50" t="s">
        <v>172</v>
      </c>
      <c r="D13" s="50" t="s">
        <v>168</v>
      </c>
      <c r="E13" s="1">
        <v>50</v>
      </c>
      <c r="F13" s="11">
        <v>2</v>
      </c>
      <c r="G13" s="48">
        <f>IF(Table13[[#This Row],[Include? (1 = yes, 0 = no)]],E13*F13,"$      -")</f>
        <v>100</v>
      </c>
    </row>
    <row r="14" spans="1:10" x14ac:dyDescent="0.45">
      <c r="A14" s="11">
        <v>0</v>
      </c>
      <c r="B14" s="50" t="s">
        <v>173</v>
      </c>
      <c r="D14" s="50" t="s">
        <v>168</v>
      </c>
      <c r="E14" s="1"/>
      <c r="F14" s="11">
        <v>1</v>
      </c>
      <c r="G14" s="48" t="str">
        <f>IF(Table13[[#This Row],[Include? (1 = yes, 0 = no)]],E14*F14,"$      -")</f>
        <v>$      -</v>
      </c>
    </row>
  </sheetData>
  <mergeCells count="2">
    <mergeCell ref="A2:G2"/>
    <mergeCell ref="A3:G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EAD5-2BC7-4464-AC4D-A90BA49C8A24}">
  <dimension ref="A1:J22"/>
  <sheetViews>
    <sheetView topLeftCell="A13" workbookViewId="0">
      <selection activeCell="F22" sqref="F22"/>
    </sheetView>
  </sheetViews>
  <sheetFormatPr defaultRowHeight="14.25" x14ac:dyDescent="0.45"/>
  <cols>
    <col min="1" max="1" width="10.73046875" customWidth="1"/>
    <col min="2" max="2" width="15.796875" customWidth="1"/>
    <col min="3" max="3" width="13.6640625" customWidth="1"/>
    <col min="4" max="4" width="12" customWidth="1"/>
    <col min="5" max="5" width="10.46484375" customWidth="1"/>
    <col min="7" max="7" width="10.9296875" customWidth="1"/>
    <col min="9" max="9" width="13.265625" customWidth="1"/>
    <col min="10" max="10" width="14.6640625" customWidth="1"/>
  </cols>
  <sheetData>
    <row r="1" spans="1:10" ht="21" x14ac:dyDescent="0.65">
      <c r="A1" s="8" t="s">
        <v>230</v>
      </c>
      <c r="B1" s="9"/>
      <c r="C1" s="9"/>
      <c r="F1" s="6"/>
      <c r="G1" s="1"/>
    </row>
    <row r="2" spans="1:10" ht="29.65" customHeight="1" x14ac:dyDescent="0.45">
      <c r="A2" s="74" t="s">
        <v>29</v>
      </c>
      <c r="B2" s="74"/>
      <c r="C2" s="74"/>
      <c r="D2" s="74"/>
      <c r="E2" s="74"/>
      <c r="F2" s="74"/>
      <c r="G2" s="74"/>
    </row>
    <row r="3" spans="1:10" x14ac:dyDescent="0.45">
      <c r="A3" s="74" t="s">
        <v>30</v>
      </c>
      <c r="B3" s="74"/>
      <c r="C3" s="74"/>
      <c r="D3" s="74"/>
      <c r="E3" s="74"/>
      <c r="F3" s="74"/>
      <c r="G3" s="74"/>
    </row>
    <row r="4" spans="1:10" ht="14.65" thickBot="1" x14ac:dyDescent="0.5">
      <c r="A4" s="10" t="s">
        <v>46</v>
      </c>
      <c r="F4" s="6"/>
      <c r="G4" s="1"/>
    </row>
    <row r="5" spans="1:10" ht="43.15" thickBot="1" x14ac:dyDescent="0.6">
      <c r="A5" s="2" t="s">
        <v>18</v>
      </c>
      <c r="B5" s="3" t="s">
        <v>0</v>
      </c>
      <c r="C5" s="3" t="s">
        <v>32</v>
      </c>
      <c r="D5" s="3" t="s">
        <v>1</v>
      </c>
      <c r="E5" s="3" t="s">
        <v>12</v>
      </c>
      <c r="F5" s="7" t="s">
        <v>13</v>
      </c>
      <c r="G5" s="4" t="s">
        <v>14</v>
      </c>
      <c r="I5" s="16" t="s">
        <v>231</v>
      </c>
      <c r="J5" s="46">
        <f>SUM(Table12[Total])</f>
        <v>9318</v>
      </c>
    </row>
    <row r="6" spans="1:10" x14ac:dyDescent="0.45">
      <c r="A6" s="12">
        <v>1</v>
      </c>
      <c r="B6" s="50" t="s">
        <v>232</v>
      </c>
      <c r="C6" s="26" t="s">
        <v>238</v>
      </c>
      <c r="D6" s="50" t="s">
        <v>230</v>
      </c>
      <c r="E6" s="1">
        <v>90</v>
      </c>
      <c r="F6" s="12">
        <v>10</v>
      </c>
      <c r="G6" s="1">
        <f>IF(Table12[[#This Row],[Include? (1 = yes, 0 = no)]],E6*F6,"$      -")</f>
        <v>900</v>
      </c>
    </row>
    <row r="7" spans="1:10" x14ac:dyDescent="0.45">
      <c r="A7" s="12">
        <v>1</v>
      </c>
      <c r="B7" s="50" t="s">
        <v>233</v>
      </c>
      <c r="D7" s="50" t="s">
        <v>230</v>
      </c>
      <c r="E7" s="1">
        <v>20</v>
      </c>
      <c r="F7" s="12">
        <v>20</v>
      </c>
      <c r="G7" s="1">
        <f>IF(Table12[[#This Row],[Include? (1 = yes, 0 = no)]],E7*F7,"$      -")</f>
        <v>400</v>
      </c>
    </row>
    <row r="8" spans="1:10" ht="28.5" x14ac:dyDescent="0.45">
      <c r="A8" s="12">
        <v>1</v>
      </c>
      <c r="B8" s="50" t="s">
        <v>234</v>
      </c>
      <c r="C8" s="26" t="s">
        <v>237</v>
      </c>
      <c r="D8" s="50" t="s">
        <v>230</v>
      </c>
      <c r="E8" s="1">
        <v>20</v>
      </c>
      <c r="F8" s="12">
        <v>10</v>
      </c>
      <c r="G8" s="1">
        <f>IF(Table12[[#This Row],[Include? (1 = yes, 0 = no)]],E8*F8,"$      -")</f>
        <v>200</v>
      </c>
    </row>
    <row r="9" spans="1:10" x14ac:dyDescent="0.45">
      <c r="A9" s="12">
        <v>1</v>
      </c>
      <c r="B9" s="50" t="s">
        <v>235</v>
      </c>
      <c r="C9" s="26" t="s">
        <v>236</v>
      </c>
      <c r="D9" s="50" t="s">
        <v>230</v>
      </c>
      <c r="E9" s="1">
        <v>20</v>
      </c>
      <c r="F9" s="12">
        <v>5</v>
      </c>
      <c r="G9" s="1">
        <f>IF(Table12[[#This Row],[Include? (1 = yes, 0 = no)]],E9*F9,"$      -")</f>
        <v>100</v>
      </c>
    </row>
    <row r="10" spans="1:10" x14ac:dyDescent="0.45">
      <c r="A10" s="12">
        <v>1</v>
      </c>
      <c r="B10" s="50" t="s">
        <v>239</v>
      </c>
      <c r="C10" s="26" t="s">
        <v>243</v>
      </c>
      <c r="D10" s="50" t="s">
        <v>230</v>
      </c>
      <c r="E10" s="1">
        <v>130</v>
      </c>
      <c r="F10" s="12">
        <v>2</v>
      </c>
      <c r="G10" s="1">
        <f>IF(Table12[[#This Row],[Include? (1 = yes, 0 = no)]],E10*F10,"$      -")</f>
        <v>260</v>
      </c>
    </row>
    <row r="11" spans="1:10" x14ac:dyDescent="0.45">
      <c r="A11" s="12">
        <v>1</v>
      </c>
      <c r="B11" s="50" t="s">
        <v>240</v>
      </c>
      <c r="C11" s="26" t="s">
        <v>245</v>
      </c>
      <c r="D11" s="50" t="s">
        <v>230</v>
      </c>
      <c r="E11" s="1">
        <v>480</v>
      </c>
      <c r="F11" s="12">
        <v>2</v>
      </c>
      <c r="G11" s="48">
        <f>IF(Table12[[#This Row],[Include? (1 = yes, 0 = no)]],E11*F11,"$      -")</f>
        <v>960</v>
      </c>
    </row>
    <row r="12" spans="1:10" x14ac:dyDescent="0.45">
      <c r="A12" s="12">
        <v>1</v>
      </c>
      <c r="B12" s="50" t="s">
        <v>241</v>
      </c>
      <c r="C12" s="26" t="s">
        <v>246</v>
      </c>
      <c r="D12" s="50" t="s">
        <v>244</v>
      </c>
      <c r="E12" s="1">
        <v>55</v>
      </c>
      <c r="F12" s="12">
        <v>2</v>
      </c>
      <c r="G12" s="48">
        <f>IF(Table12[[#This Row],[Include? (1 = yes, 0 = no)]],E12*F12,"$      -")</f>
        <v>110</v>
      </c>
    </row>
    <row r="13" spans="1:10" x14ac:dyDescent="0.45">
      <c r="A13" s="12">
        <v>1</v>
      </c>
      <c r="B13" s="50" t="s">
        <v>242</v>
      </c>
      <c r="C13" s="26" t="s">
        <v>247</v>
      </c>
      <c r="D13" s="50" t="s">
        <v>244</v>
      </c>
      <c r="E13" s="1">
        <v>109</v>
      </c>
      <c r="F13" s="12">
        <v>2</v>
      </c>
      <c r="G13" s="48">
        <f>IF(Table12[[#This Row],[Include? (1 = yes, 0 = no)]],E13*F13,"$      -")</f>
        <v>218</v>
      </c>
    </row>
    <row r="14" spans="1:10" ht="28.5" x14ac:dyDescent="0.45">
      <c r="A14" s="12">
        <v>1</v>
      </c>
      <c r="B14" s="50" t="s">
        <v>248</v>
      </c>
      <c r="C14" s="26" t="s">
        <v>259</v>
      </c>
      <c r="D14" s="50" t="s">
        <v>230</v>
      </c>
      <c r="E14" s="1">
        <v>650</v>
      </c>
      <c r="F14" s="12">
        <v>2</v>
      </c>
      <c r="G14" s="48">
        <f>IF(Table12[[#This Row],[Include? (1 = yes, 0 = no)]],E14*F14,"$      -")</f>
        <v>1300</v>
      </c>
    </row>
    <row r="15" spans="1:10" ht="28.5" x14ac:dyDescent="0.45">
      <c r="A15" s="12">
        <v>0</v>
      </c>
      <c r="B15" s="50" t="s">
        <v>249</v>
      </c>
      <c r="C15" s="26" t="s">
        <v>259</v>
      </c>
      <c r="D15" s="50" t="s">
        <v>230</v>
      </c>
      <c r="E15" s="1">
        <v>1035</v>
      </c>
      <c r="F15" s="12">
        <v>2</v>
      </c>
      <c r="G15" s="48" t="str">
        <f>IF(Table12[[#This Row],[Include? (1 = yes, 0 = no)]],E15*F15,"$      -")</f>
        <v>$      -</v>
      </c>
    </row>
    <row r="16" spans="1:10" x14ac:dyDescent="0.45">
      <c r="A16" s="12">
        <v>1</v>
      </c>
      <c r="B16" s="50" t="s">
        <v>260</v>
      </c>
      <c r="C16" s="26" t="s">
        <v>261</v>
      </c>
      <c r="D16" s="50" t="s">
        <v>251</v>
      </c>
      <c r="E16" s="1">
        <v>428</v>
      </c>
      <c r="F16" s="12">
        <v>3</v>
      </c>
      <c r="G16" s="48">
        <f>IF(Table12[[#This Row],[Include? (1 = yes, 0 = no)]],E16*F16,"$      -")</f>
        <v>1284</v>
      </c>
    </row>
    <row r="17" spans="1:7" x14ac:dyDescent="0.45">
      <c r="A17" s="12">
        <v>0</v>
      </c>
      <c r="B17" s="50" t="s">
        <v>250</v>
      </c>
      <c r="C17" s="26" t="s">
        <v>262</v>
      </c>
      <c r="D17" s="50" t="s">
        <v>251</v>
      </c>
      <c r="E17" s="1">
        <v>519</v>
      </c>
      <c r="F17" s="12">
        <v>3</v>
      </c>
      <c r="G17" s="48" t="str">
        <f>IF(Table12[[#This Row],[Include? (1 = yes, 0 = no)]],E17*F17,"$      -")</f>
        <v>$      -</v>
      </c>
    </row>
    <row r="18" spans="1:7" x14ac:dyDescent="0.45">
      <c r="A18" s="12">
        <v>1</v>
      </c>
      <c r="B18" s="50" t="s">
        <v>252</v>
      </c>
      <c r="C18" s="26" t="s">
        <v>263</v>
      </c>
      <c r="D18" s="50" t="s">
        <v>251</v>
      </c>
      <c r="E18" s="1">
        <v>808</v>
      </c>
      <c r="F18" s="12">
        <v>2</v>
      </c>
      <c r="G18" s="48">
        <f>IF(Table12[[#This Row],[Include? (1 = yes, 0 = no)]],E18*F18,"$      -")</f>
        <v>1616</v>
      </c>
    </row>
    <row r="19" spans="1:7" ht="28.5" x14ac:dyDescent="0.45">
      <c r="A19" s="12">
        <v>1</v>
      </c>
      <c r="B19" s="50" t="s">
        <v>254</v>
      </c>
      <c r="C19" s="26" t="s">
        <v>256</v>
      </c>
      <c r="D19" s="50" t="s">
        <v>253</v>
      </c>
      <c r="E19" s="1">
        <v>37</v>
      </c>
      <c r="F19" s="12">
        <v>12</v>
      </c>
      <c r="G19" s="48">
        <f>IF(Table12[[#This Row],[Include? (1 = yes, 0 = no)]],E19*F19,"$      -")</f>
        <v>444</v>
      </c>
    </row>
    <row r="20" spans="1:7" ht="28.5" x14ac:dyDescent="0.45">
      <c r="A20" s="12">
        <v>1</v>
      </c>
      <c r="B20" s="50" t="s">
        <v>255</v>
      </c>
      <c r="C20" s="26" t="s">
        <v>256</v>
      </c>
      <c r="D20" s="50" t="s">
        <v>253</v>
      </c>
      <c r="E20" s="1">
        <v>43</v>
      </c>
      <c r="F20" s="12">
        <v>4</v>
      </c>
      <c r="G20" s="48">
        <f>IF(Table12[[#This Row],[Include? (1 = yes, 0 = no)]],E20*F20,"$      -")</f>
        <v>172</v>
      </c>
    </row>
    <row r="21" spans="1:7" x14ac:dyDescent="0.45">
      <c r="A21" s="12">
        <v>1</v>
      </c>
      <c r="B21" s="50" t="s">
        <v>257</v>
      </c>
      <c r="C21" s="26" t="s">
        <v>258</v>
      </c>
      <c r="D21" s="50" t="s">
        <v>253</v>
      </c>
      <c r="E21" s="1">
        <v>209</v>
      </c>
      <c r="F21" s="12">
        <v>6</v>
      </c>
      <c r="G21" s="48">
        <f>IF(Table12[[#This Row],[Include? (1 = yes, 0 = no)]],E21*F21,"$      -")</f>
        <v>1254</v>
      </c>
    </row>
    <row r="22" spans="1:7" ht="28.5" x14ac:dyDescent="0.45">
      <c r="A22" s="12">
        <v>1</v>
      </c>
      <c r="B22" s="50" t="s">
        <v>344</v>
      </c>
      <c r="C22" s="26" t="s">
        <v>345</v>
      </c>
      <c r="D22" s="50"/>
      <c r="E22" s="1">
        <v>25</v>
      </c>
      <c r="F22" s="12">
        <v>4</v>
      </c>
      <c r="G22" s="48">
        <f>IF(Table12[[#This Row],[Include? (1 = yes, 0 = no)]],E22*F22,"$      -")</f>
        <v>100</v>
      </c>
    </row>
  </sheetData>
  <mergeCells count="2">
    <mergeCell ref="A2:G2"/>
    <mergeCell ref="A3:G3"/>
  </mergeCells>
  <hyperlinks>
    <hyperlink ref="C9" r:id="rId1" xr:uid="{33DA9FF2-E20F-4706-A5B2-0377D21C2C79}"/>
    <hyperlink ref="C8" r:id="rId2" xr:uid="{FE8D5D67-2C3D-4292-81E4-8AF23E9B83A2}"/>
    <hyperlink ref="C6" r:id="rId3" xr:uid="{43163655-3550-4159-A1FC-0E0BAA6776E8}"/>
    <hyperlink ref="C10" r:id="rId4" xr:uid="{99B696D0-CA1A-4985-B535-5EE5D74FA2B5}"/>
    <hyperlink ref="C11" r:id="rId5" xr:uid="{1D12EA13-49FC-4D76-BD03-FBAC6DA8C265}"/>
    <hyperlink ref="C12" r:id="rId6" xr:uid="{E976C255-05BF-4ABA-8909-D5876E933FE6}"/>
    <hyperlink ref="C13" r:id="rId7" xr:uid="{0444FDE5-88B1-4A78-B529-BE6EE74B7914}"/>
    <hyperlink ref="C19" r:id="rId8" xr:uid="{B6F8B107-E193-4D4A-A818-1294FC3FAEF1}"/>
    <hyperlink ref="C20" r:id="rId9" xr:uid="{40D56709-2CC1-4EA8-9F87-627D5C5E6DCD}"/>
    <hyperlink ref="C21" r:id="rId10" xr:uid="{A3401FC1-E7A2-42A8-8830-A1CD4C67E6A4}"/>
    <hyperlink ref="C14" r:id="rId11" xr:uid="{D7E616AC-C792-4AD7-AAE2-F9B18781A1F6}"/>
    <hyperlink ref="C15" r:id="rId12" xr:uid="{DC5621F1-D8E2-4D19-B0B2-53F4D338A204}"/>
    <hyperlink ref="C16" r:id="rId13" xr:uid="{B3489F95-43ED-4BAE-A795-8E3E8A5103AB}"/>
    <hyperlink ref="C17" r:id="rId14" xr:uid="{66A2CF54-821B-435C-A1AD-0FC80427237F}"/>
    <hyperlink ref="C18" r:id="rId15" xr:uid="{5DB1C211-6E98-4E00-9F20-5586E5C1C82B}"/>
    <hyperlink ref="C22" r:id="rId16" xr:uid="{868B3835-C416-42FF-9734-F8AE1597C28D}"/>
  </hyperlinks>
  <pageMargins left="0.7" right="0.7" top="0.75" bottom="0.75" header="0.3" footer="0.3"/>
  <tableParts count="1"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52E77ED15714F9E1D5C858E5EA70B" ma:contentTypeVersion="19" ma:contentTypeDescription="Create a new document." ma:contentTypeScope="" ma:versionID="4a83e26c1a75a3068da08445580f67d2">
  <xsd:schema xmlns:xsd="http://www.w3.org/2001/XMLSchema" xmlns:xs="http://www.w3.org/2001/XMLSchema" xmlns:p="http://schemas.microsoft.com/office/2006/metadata/properties" xmlns:ns1="http://schemas.microsoft.com/sharepoint/v3" xmlns:ns2="6682bbb0-aa61-4cd0-9e9b-67ba604abfa1" xmlns:ns3="b1ea9196-ccca-4832-9dc1-754aa2e3d298" xmlns:ns4="230e9df3-be65-4c73-a93b-d1236ebd677e" targetNamespace="http://schemas.microsoft.com/office/2006/metadata/properties" ma:root="true" ma:fieldsID="373d85eabf29b44d001da4e465cba2f1" ns1:_="" ns2:_="" ns3:_="" ns4:_="">
    <xsd:import namespace="http://schemas.microsoft.com/sharepoint/v3"/>
    <xsd:import namespace="6682bbb0-aa61-4cd0-9e9b-67ba604abfa1"/>
    <xsd:import namespace="b1ea9196-ccca-4832-9dc1-754aa2e3d298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MediaServiceLocation" minOccurs="0"/>
                <xsd:element ref="ns2:ImageTags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2bbb0-aa61-4cd0-9e9b-67ba604ab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fals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ImageTagsTaxHTField" ma:index="24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a9196-ccca-4832-9dc1-754aa2e3d29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da573dbe-489d-4d4a-8a8c-c0f514b9d2ab}" ma:internalName="TaxCatchAll" ma:showField="CatchAllData" ma:web="b1ea9196-ccca-4832-9dc1-754aa2e3d2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AutoTags xmlns="6682bbb0-aa61-4cd0-9e9b-67ba604abfa1" xsi:nil="true"/>
    <_ip_UnifiedCompliancePolicyProperties xmlns="http://schemas.microsoft.com/sharepoint/v3" xsi:nil="true"/>
    <ImageTagsTaxHTField xmlns="6682bbb0-aa61-4cd0-9e9b-67ba604abfa1">
      <Terms xmlns="http://schemas.microsoft.com/office/infopath/2007/PartnerControls"/>
    </ImageTagsTaxHTField>
    <TaxCatchAll xmlns="230e9df3-be65-4c73-a93b-d1236ebd677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A06414-E75F-4857-9E67-909CC146F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682bbb0-aa61-4cd0-9e9b-67ba604abfa1"/>
    <ds:schemaRef ds:uri="b1ea9196-ccca-4832-9dc1-754aa2e3d298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1E900B-7913-4163-884A-D9028A3FDCA9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microsoft.com/sharepoint/v3"/>
    <ds:schemaRef ds:uri="6682bbb0-aa61-4cd0-9e9b-67ba604abfa1"/>
    <ds:schemaRef ds:uri="http://schemas.openxmlformats.org/package/2006/metadata/core-properties"/>
    <ds:schemaRef ds:uri="230e9df3-be65-4c73-a93b-d1236ebd677e"/>
    <ds:schemaRef ds:uri="b1ea9196-ccca-4832-9dc1-754aa2e3d298"/>
  </ds:schemaRefs>
</ds:datastoreItem>
</file>

<file path=customXml/itemProps3.xml><?xml version="1.0" encoding="utf-8"?>
<ds:datastoreItem xmlns:ds="http://schemas.openxmlformats.org/officeDocument/2006/customXml" ds:itemID="{52310F56-316B-4CC5-8D4E-77BC2D9F9CC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Prototyping, Adv Tools</vt:lpstr>
      <vt:lpstr>Prototyping, Power Tools</vt:lpstr>
      <vt:lpstr>Prototyping, Hand Tools</vt:lpstr>
      <vt:lpstr>Design</vt:lpstr>
      <vt:lpstr>Electronics</vt:lpstr>
      <vt:lpstr>AR &amp; VR</vt:lpstr>
      <vt:lpstr>AV</vt:lpstr>
      <vt:lpstr>Storage</vt:lpstr>
      <vt:lpstr>Soft Goods</vt:lpstr>
      <vt:lpstr>Measuring</vt:lpstr>
      <vt:lpstr>Fasteners</vt:lpstr>
      <vt:lpstr>Safety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Fox</dc:creator>
  <cp:lastModifiedBy>Jen Fox</cp:lastModifiedBy>
  <dcterms:created xsi:type="dcterms:W3CDTF">2021-05-14T00:53:28Z</dcterms:created>
  <dcterms:modified xsi:type="dcterms:W3CDTF">2021-07-15T17:28:16Z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0x010100E9452E77ED15714F9E1D5C858E5EA70B</vt:lpwstr>
  </property>
  <property fmtid="{D5CDD505-2E9C-101B-9397-08002B2CF9AE}" pid="3" name="MediaServiceImageTags">
    <vt:lpwstr/>
  </property>
</Properties>
</file>