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4"/>
  </bookViews>
  <sheets>
    <sheet name="M1步骤" sheetId="2" r:id="rId1"/>
    <sheet name="原有" sheetId="5" r:id="rId2"/>
    <sheet name="原有 Lucky" sheetId="6" r:id="rId3"/>
    <sheet name="1.17.1b" sheetId="7" r:id="rId4"/>
    <sheet name="1.17.1b lucky" sheetId="8" r:id="rId5"/>
  </sheets>
  <calcPr calcId="144525" concurrentCalc="0"/>
</workbook>
</file>

<file path=xl/sharedStrings.xml><?xml version="1.0" encoding="utf-8"?>
<sst xmlns="http://schemas.openxmlformats.org/spreadsheetml/2006/main" count="142">
  <si>
    <t>步骤一：ROLL中奖模式</t>
  </si>
  <si>
    <t>概率</t>
  </si>
  <si>
    <t>Wildx2,Wildx10,Wildx2</t>
  </si>
  <si>
    <t>Ordered</t>
  </si>
  <si>
    <t>Wildx2,Wildx5,Wildx2</t>
  </si>
  <si>
    <t>Wildx2,Wildx3,Wildx2</t>
  </si>
  <si>
    <t>High7</t>
  </si>
  <si>
    <t>All</t>
  </si>
  <si>
    <t>Mid7</t>
  </si>
  <si>
    <t>Low7</t>
  </si>
  <si>
    <t>7Bar</t>
  </si>
  <si>
    <t>TripleBar</t>
  </si>
  <si>
    <t>DoubleBar</t>
  </si>
  <si>
    <t>SingleBar</t>
  </si>
  <si>
    <t>High7,Mid7,Low7,7Bar</t>
  </si>
  <si>
    <t>Any</t>
  </si>
  <si>
    <t>TripleBar,DoubleBar,SingleBar,7Bar</t>
  </si>
  <si>
    <t>Wildx2,Wildx3,Wildx5,Wildx10</t>
  </si>
  <si>
    <t>合计</t>
  </si>
  <si>
    <t>结果</t>
  </si>
  <si>
    <t>确定了中奖模式</t>
  </si>
  <si>
    <t>步骤二：ROLL三列的位置</t>
  </si>
  <si>
    <t>REEL1，REEL2，REEL3</t>
  </si>
  <si>
    <t>REEL1，REEL3，REEL2</t>
  </si>
  <si>
    <t>REEL2，REEL1，REEL3</t>
  </si>
  <si>
    <t>REEL2，REEL3，REEL1</t>
  </si>
  <si>
    <t>REEL3，REEL1，REEL2</t>
  </si>
  <si>
    <t>REEL3，REEL2，REEL1</t>
  </si>
  <si>
    <t>确定了REEL排序</t>
  </si>
  <si>
    <t>步骤三：ROLL每一列的元素</t>
  </si>
  <si>
    <t>确定了每个REEL的元素</t>
  </si>
  <si>
    <t>步骤四：ROLL三列的位置</t>
  </si>
  <si>
    <t>步骤五：ROLL是否替换wild</t>
  </si>
  <si>
    <t>编号</t>
  </si>
  <si>
    <t>中奖模型</t>
  </si>
  <si>
    <t>Reel1Wild</t>
  </si>
  <si>
    <t>Reel2Wild</t>
  </si>
  <si>
    <t>Reel3Wild</t>
  </si>
  <si>
    <t>0.25,0.25,0.25,0.25</t>
  </si>
  <si>
    <t>0,0,1</t>
  </si>
  <si>
    <t>0,1,0</t>
  </si>
  <si>
    <t>1,0,0</t>
  </si>
  <si>
    <t>0.025,0.025,0.025,0.025</t>
  </si>
  <si>
    <t>0.078,0.02,0.002</t>
  </si>
  <si>
    <t>0.78,0.2,0.02</t>
  </si>
  <si>
    <t>最终结果</t>
  </si>
  <si>
    <t>表格输入</t>
  </si>
  <si>
    <t>ID</t>
  </si>
  <si>
    <t>Symbol</t>
  </si>
  <si>
    <t>PayoutType</t>
  </si>
  <si>
    <t>Count</t>
  </si>
  <si>
    <t>Ratio</t>
  </si>
  <si>
    <t>OverallHit</t>
  </si>
  <si>
    <t>Reel1Wild2（1）</t>
  </si>
  <si>
    <t>Reel1Wild2（2）</t>
  </si>
  <si>
    <t>Reel1Wild2（3）</t>
  </si>
  <si>
    <t>Reel1Wild2（4）</t>
  </si>
  <si>
    <t>Reel2Wild3（1）</t>
  </si>
  <si>
    <t>Reel2Wild5（2）</t>
  </si>
  <si>
    <t>Reel2Wild10（3）</t>
  </si>
  <si>
    <t>Reel3Wild2（1）</t>
  </si>
  <si>
    <t>Reel3Wild2（2）</t>
  </si>
  <si>
    <t>Reel3Wild2（3）</t>
  </si>
  <si>
    <t>Reel3Wild2（4）</t>
  </si>
  <si>
    <t>计算结果</t>
  </si>
  <si>
    <t>总概率</t>
  </si>
  <si>
    <t>RTP</t>
  </si>
  <si>
    <t>方差</t>
  </si>
  <si>
    <t>均方差</t>
  </si>
  <si>
    <t>变异系数</t>
  </si>
  <si>
    <t>计算过程（期望）</t>
  </si>
  <si>
    <t>中奖模式</t>
  </si>
  <si>
    <t>所属类别</t>
  </si>
  <si>
    <t>中奖倍率</t>
  </si>
  <si>
    <t>中奖方式</t>
  </si>
  <si>
    <t>基本概率</t>
  </si>
  <si>
    <t>修正概率</t>
  </si>
  <si>
    <t>总倍率</t>
  </si>
  <si>
    <t>期望</t>
  </si>
  <si>
    <t>H7，H7，H7</t>
  </si>
  <si>
    <t>W2，H7，H7|H7，H7，W2</t>
  </si>
  <si>
    <t>H7，W3，H7</t>
  </si>
  <si>
    <t>W2，H7，W2</t>
  </si>
  <si>
    <t>H7，W5，H7</t>
  </si>
  <si>
    <r>
      <rPr>
        <sz val="12"/>
        <color rgb="FFFF0000"/>
        <rFont val="宋体"/>
        <charset val="0"/>
      </rPr>
      <t>W2，W3，H7</t>
    </r>
    <r>
      <rPr>
        <sz val="12"/>
        <color theme="1"/>
        <rFont val="宋体"/>
        <charset val="0"/>
      </rPr>
      <t>|</t>
    </r>
    <r>
      <rPr>
        <sz val="12"/>
        <color rgb="FFFF0000"/>
        <rFont val="宋体"/>
        <charset val="0"/>
      </rPr>
      <t>H7，W3，W2</t>
    </r>
  </si>
  <si>
    <r>
      <rPr>
        <sz val="12"/>
        <color theme="1"/>
        <rFont val="宋体"/>
        <charset val="0"/>
      </rPr>
      <t>H7，W10，H7|</t>
    </r>
    <r>
      <rPr>
        <sz val="12"/>
        <color rgb="FFFF0000"/>
        <rFont val="宋体"/>
        <charset val="0"/>
      </rPr>
      <t>W2，W5，H7</t>
    </r>
    <r>
      <rPr>
        <sz val="12"/>
        <color theme="1"/>
        <rFont val="宋体"/>
        <charset val="0"/>
      </rPr>
      <t>|</t>
    </r>
    <r>
      <rPr>
        <sz val="12"/>
        <color rgb="FFFF0000"/>
        <rFont val="宋体"/>
        <charset val="0"/>
      </rPr>
      <t>H7，W5，W2</t>
    </r>
  </si>
  <si>
    <r>
      <rPr>
        <sz val="12"/>
        <color rgb="FFFF0000"/>
        <rFont val="宋体"/>
        <charset val="0"/>
      </rPr>
      <t>W2，W10，H7</t>
    </r>
    <r>
      <rPr>
        <sz val="12"/>
        <color theme="1"/>
        <rFont val="宋体"/>
        <charset val="0"/>
      </rPr>
      <t>|</t>
    </r>
    <r>
      <rPr>
        <sz val="12"/>
        <color rgb="FFFF0000"/>
        <rFont val="宋体"/>
        <charset val="0"/>
      </rPr>
      <t>H7，W10，W2</t>
    </r>
  </si>
  <si>
    <t>W2，Wn，W2</t>
  </si>
  <si>
    <t>M7，M7，M7</t>
  </si>
  <si>
    <t>W2，M7，M7|M7，M7，W2</t>
  </si>
  <si>
    <t>M7，W3，M7</t>
  </si>
  <si>
    <t>W2，M7，W2</t>
  </si>
  <si>
    <t>M7，W5，M7</t>
  </si>
  <si>
    <t>W2，W3，M7|M7，W3，W2</t>
  </si>
  <si>
    <t>M7，W10，M7|W2，W5，M7|M7，W5，W2</t>
  </si>
  <si>
    <t>W2，W10，M7|M7，W10，W2</t>
  </si>
  <si>
    <t>L7，L7，L7</t>
  </si>
  <si>
    <t>W2，L7，L7|L7，L7，W2</t>
  </si>
  <si>
    <t>L7，W3，L7</t>
  </si>
  <si>
    <t>W2，L7，W2</t>
  </si>
  <si>
    <t>L7，W5，L7</t>
  </si>
  <si>
    <t>W2，W3，L7|L7，W3，W2</t>
  </si>
  <si>
    <t>L7，W10，L7|W2，W5，L7|L7，W5，W2</t>
  </si>
  <si>
    <t>W2，W10，L7|L7，W10，W2</t>
  </si>
  <si>
    <t>7B，7B，7B</t>
  </si>
  <si>
    <t>W2，7B，7B|7B，7B，W2</t>
  </si>
  <si>
    <t>7B，W3，7B</t>
  </si>
  <si>
    <t>W2，7B，W2</t>
  </si>
  <si>
    <t>7B，W5，7B</t>
  </si>
  <si>
    <t>W2，W3，7B|7B，W3，W2</t>
  </si>
  <si>
    <t>7B，W10，7B|W2，W5，7B|7B，W5，W2</t>
  </si>
  <si>
    <t>W2，W10，7B|7B，W10，W2</t>
  </si>
  <si>
    <t>TB，TB，TB</t>
  </si>
  <si>
    <t>W2，TB，TB|TB，TB，W2</t>
  </si>
  <si>
    <t>TB，W3，TB</t>
  </si>
  <si>
    <t>W2，TB，W2</t>
  </si>
  <si>
    <t>TB，W5，TB</t>
  </si>
  <si>
    <t>W2，W3，TB|TB，W3，W2</t>
  </si>
  <si>
    <t>TB，W10，TB|W2，W5，TB|TB，W5，W2</t>
  </si>
  <si>
    <t>W2，W10，TB|TB，W10，W2</t>
  </si>
  <si>
    <t>DB，DB，DB</t>
  </si>
  <si>
    <t>W2，DB，DB|DB，DB，W2</t>
  </si>
  <si>
    <t>DB，W3，DB</t>
  </si>
  <si>
    <t>W2，DB，W2</t>
  </si>
  <si>
    <t>DB，W5，DB</t>
  </si>
  <si>
    <t>W2，W3，DB|DB，W3，W2</t>
  </si>
  <si>
    <t>DB，W10，DB|W2，W5，DB|DB，W5，W2</t>
  </si>
  <si>
    <t>W2，W10，DB|DB，W10，W2</t>
  </si>
  <si>
    <t>N，N，N</t>
  </si>
  <si>
    <t>W2，N，N|N，N，W2</t>
  </si>
  <si>
    <t>N，W3，N</t>
  </si>
  <si>
    <t>N，W5，N</t>
  </si>
  <si>
    <t>N，W10，N</t>
  </si>
  <si>
    <t>W2,N,W2</t>
  </si>
  <si>
    <t>W2,W3,N|N,W3,W2</t>
  </si>
  <si>
    <t>W2,W5,N|N,W5,W2</t>
  </si>
  <si>
    <t>W2,W10,N|N,W10,W2</t>
  </si>
  <si>
    <t>计算过程（方差）</t>
  </si>
  <si>
    <t>中奖总倍率</t>
  </si>
  <si>
    <t>中奖总概率</t>
  </si>
  <si>
    <t>未中奖</t>
  </si>
  <si>
    <t>方差太大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</si>
</sst>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0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FF0000"/>
      <name val="宋体"/>
      <charset val="0"/>
    </font>
    <font>
      <sz val="12"/>
      <color theme="1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left"/>
    </xf>
    <xf numFmtId="0" fontId="2" fillId="0" borderId="0" xfId="49" applyFont="1" applyAlignment="1">
      <alignment horizontal="left"/>
    </xf>
    <xf numFmtId="0" fontId="2" fillId="0" borderId="0" xfId="49" applyFont="1" applyFill="1" applyAlignment="1">
      <alignment horizontal="left"/>
    </xf>
    <xf numFmtId="0" fontId="2" fillId="0" borderId="0" xfId="49" applyFont="1" applyFill="1" applyAlignment="1">
      <alignment horizontal="left"/>
    </xf>
    <xf numFmtId="0" fontId="3" fillId="0" borderId="0" xfId="49" applyFont="1" applyFill="1" applyBorder="1" applyAlignment="1">
      <alignment horizontal="left"/>
    </xf>
    <xf numFmtId="0" fontId="2" fillId="0" borderId="0" xfId="49" applyFont="1" applyFill="1" applyAlignment="1">
      <alignment horizontal="left"/>
    </xf>
    <xf numFmtId="0" fontId="2" fillId="0" borderId="0" xfId="49" applyFont="1" applyFill="1" applyBorder="1" applyAlignment="1">
      <alignment horizontal="left"/>
    </xf>
    <xf numFmtId="0" fontId="2" fillId="0" borderId="0" xfId="49" applyFont="1" applyFill="1" applyBorder="1" applyAlignment="1">
      <alignment horizontal="left"/>
    </xf>
    <xf numFmtId="0" fontId="4" fillId="0" borderId="0" xfId="49" applyFont="1" applyFill="1" applyBorder="1" applyAlignment="1">
      <alignment horizontal="left"/>
    </xf>
    <xf numFmtId="0" fontId="5" fillId="0" borderId="0" xfId="49" applyFont="1" applyFill="1" applyBorder="1" applyAlignment="1">
      <alignment horizontal="left"/>
    </xf>
    <xf numFmtId="0" fontId="3" fillId="0" borderId="0" xfId="49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0" fontId="2" fillId="2" borderId="1" xfId="0" applyNumberFormat="1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0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0" xfId="49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1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4" borderId="0" xfId="0" applyFont="1" applyFill="1" applyBorder="1" applyAlignment="1">
      <alignment horizontal="left"/>
    </xf>
    <xf numFmtId="0" fontId="2" fillId="0" borderId="0" xfId="49" applyFont="1" applyFill="1" applyBorder="1" applyAlignment="1">
      <alignment horizontal="left"/>
    </xf>
    <xf numFmtId="0" fontId="5" fillId="0" borderId="0" xfId="49" applyFont="1" applyFill="1" applyBorder="1" applyAlignment="1">
      <alignment horizontal="left"/>
    </xf>
    <xf numFmtId="0" fontId="3" fillId="0" borderId="0" xfId="49" applyFont="1" applyFill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D54" sqref="D54"/>
    </sheetView>
  </sheetViews>
  <sheetFormatPr defaultColWidth="9" defaultRowHeight="13.5"/>
  <cols>
    <col min="2" max="2" width="38.25" customWidth="1"/>
    <col min="3" max="3" width="26" customWidth="1"/>
    <col min="4" max="4" width="18.25" customWidth="1"/>
    <col min="5" max="5" width="26" customWidth="1"/>
    <col min="7" max="7" width="26" customWidth="1"/>
    <col min="8" max="8" width="18.25" customWidth="1"/>
    <col min="9" max="9" width="26" customWidth="1"/>
  </cols>
  <sheetData>
    <row r="1" ht="14.25" spans="1:9">
      <c r="A1" t="s">
        <v>0</v>
      </c>
      <c r="F1" t="s">
        <v>1</v>
      </c>
      <c r="G1" s="21"/>
      <c r="H1" s="21"/>
      <c r="I1" s="21"/>
    </row>
    <row r="2" ht="14.25" spans="1:9">
      <c r="A2" s="21">
        <v>1</v>
      </c>
      <c r="B2" s="21" t="s">
        <v>2</v>
      </c>
      <c r="C2" s="21" t="s">
        <v>3</v>
      </c>
      <c r="D2" s="21">
        <v>3</v>
      </c>
      <c r="E2" s="21">
        <v>1500</v>
      </c>
      <c r="F2" s="21">
        <v>1e-5</v>
      </c>
      <c r="G2" s="21"/>
      <c r="H2" s="21"/>
      <c r="I2" s="21"/>
    </row>
    <row r="3" ht="14.25" spans="1:9">
      <c r="A3" s="21">
        <v>2</v>
      </c>
      <c r="B3" s="21" t="s">
        <v>4</v>
      </c>
      <c r="C3" s="21" t="s">
        <v>3</v>
      </c>
      <c r="D3" s="21">
        <v>3</v>
      </c>
      <c r="E3" s="21">
        <v>500</v>
      </c>
      <c r="F3" s="21">
        <v>2e-5</v>
      </c>
      <c r="G3" s="21"/>
      <c r="H3" s="21"/>
      <c r="I3" s="21"/>
    </row>
    <row r="4" ht="14.25" spans="1:9">
      <c r="A4" s="21">
        <v>3</v>
      </c>
      <c r="B4" s="21" t="s">
        <v>5</v>
      </c>
      <c r="C4" s="21" t="s">
        <v>3</v>
      </c>
      <c r="D4" s="21">
        <v>3</v>
      </c>
      <c r="E4" s="21">
        <v>300</v>
      </c>
      <c r="F4" s="21">
        <v>4e-5</v>
      </c>
      <c r="G4" s="21"/>
      <c r="H4" s="21"/>
      <c r="I4" s="21"/>
    </row>
    <row r="5" ht="14.25" spans="1:9">
      <c r="A5" s="21">
        <v>4</v>
      </c>
      <c r="B5" s="21" t="s">
        <v>6</v>
      </c>
      <c r="C5" s="21" t="s">
        <v>7</v>
      </c>
      <c r="D5" s="21">
        <v>3</v>
      </c>
      <c r="E5" s="21">
        <v>25</v>
      </c>
      <c r="F5" s="21">
        <v>0.003</v>
      </c>
      <c r="G5" s="21"/>
      <c r="H5" s="21"/>
      <c r="I5" s="21"/>
    </row>
    <row r="6" ht="14.25" spans="1:9">
      <c r="A6" s="21">
        <v>5</v>
      </c>
      <c r="B6" s="21" t="s">
        <v>8</v>
      </c>
      <c r="C6" s="21" t="s">
        <v>7</v>
      </c>
      <c r="D6" s="21">
        <v>3</v>
      </c>
      <c r="E6" s="21">
        <v>20</v>
      </c>
      <c r="F6" s="21">
        <v>0.003</v>
      </c>
      <c r="G6" s="21"/>
      <c r="H6" s="21"/>
      <c r="I6" s="21"/>
    </row>
    <row r="7" ht="14.25" spans="1:9">
      <c r="A7" s="21">
        <v>6</v>
      </c>
      <c r="B7" s="21" t="s">
        <v>9</v>
      </c>
      <c r="C7" s="21" t="s">
        <v>7</v>
      </c>
      <c r="D7" s="21">
        <v>3</v>
      </c>
      <c r="E7" s="21">
        <v>15</v>
      </c>
      <c r="F7" s="21">
        <v>0.003</v>
      </c>
      <c r="G7" s="21"/>
      <c r="H7" s="21"/>
      <c r="I7" s="21"/>
    </row>
    <row r="8" ht="14.25" spans="1:9">
      <c r="A8" s="21">
        <v>7</v>
      </c>
      <c r="B8" s="21" t="s">
        <v>10</v>
      </c>
      <c r="C8" s="21" t="s">
        <v>7</v>
      </c>
      <c r="D8" s="21">
        <v>3</v>
      </c>
      <c r="E8" s="21">
        <v>10</v>
      </c>
      <c r="F8" s="21">
        <v>0.003</v>
      </c>
      <c r="G8" s="21"/>
      <c r="H8" s="21"/>
      <c r="I8" s="21"/>
    </row>
    <row r="9" ht="14.25" spans="1:9">
      <c r="A9" s="21">
        <v>8</v>
      </c>
      <c r="B9" s="21" t="s">
        <v>11</v>
      </c>
      <c r="C9" s="21" t="s">
        <v>7</v>
      </c>
      <c r="D9" s="21">
        <v>3</v>
      </c>
      <c r="E9" s="21">
        <v>5</v>
      </c>
      <c r="F9" s="21">
        <v>0.01</v>
      </c>
      <c r="G9" s="21"/>
      <c r="H9" s="21"/>
      <c r="I9" s="21"/>
    </row>
    <row r="10" ht="14.25" spans="1:9">
      <c r="A10" s="21">
        <v>9</v>
      </c>
      <c r="B10" s="21" t="s">
        <v>12</v>
      </c>
      <c r="C10" s="21" t="s">
        <v>7</v>
      </c>
      <c r="D10" s="21">
        <v>3</v>
      </c>
      <c r="E10" s="21">
        <v>4</v>
      </c>
      <c r="F10" s="21">
        <v>0.01</v>
      </c>
      <c r="G10" s="21"/>
      <c r="H10" s="21"/>
      <c r="I10" s="21"/>
    </row>
    <row r="11" ht="14.25" spans="1:9">
      <c r="A11" s="21">
        <v>10</v>
      </c>
      <c r="B11" s="21" t="s">
        <v>13</v>
      </c>
      <c r="C11" s="21" t="s">
        <v>7</v>
      </c>
      <c r="D11" s="21">
        <v>3</v>
      </c>
      <c r="E11" s="21">
        <v>3</v>
      </c>
      <c r="F11" s="21">
        <v>0.01</v>
      </c>
      <c r="G11" s="21"/>
      <c r="H11" s="21"/>
      <c r="I11" s="21"/>
    </row>
    <row r="12" ht="14.25" spans="1:9">
      <c r="A12" s="21">
        <v>11</v>
      </c>
      <c r="B12" s="21" t="s">
        <v>14</v>
      </c>
      <c r="C12" s="21" t="s">
        <v>15</v>
      </c>
      <c r="D12" s="21">
        <v>3</v>
      </c>
      <c r="E12" s="21">
        <v>3</v>
      </c>
      <c r="F12" s="21">
        <v>0.015</v>
      </c>
      <c r="G12" s="21"/>
      <c r="H12" s="21"/>
      <c r="I12" s="21"/>
    </row>
    <row r="13" ht="14.25" spans="1:9">
      <c r="A13" s="21">
        <v>12</v>
      </c>
      <c r="B13" s="21" t="s">
        <v>16</v>
      </c>
      <c r="C13" s="21" t="s">
        <v>15</v>
      </c>
      <c r="D13" s="28">
        <v>3</v>
      </c>
      <c r="E13" s="28">
        <v>1</v>
      </c>
      <c r="F13" s="21">
        <v>0.043</v>
      </c>
      <c r="G13" s="21"/>
      <c r="H13" s="21"/>
      <c r="I13" s="21"/>
    </row>
    <row r="14" ht="14.25" spans="1:9">
      <c r="A14" s="21">
        <v>13</v>
      </c>
      <c r="B14" s="21" t="s">
        <v>17</v>
      </c>
      <c r="C14" s="21" t="s">
        <v>15</v>
      </c>
      <c r="D14" s="21">
        <v>2</v>
      </c>
      <c r="E14" s="21">
        <v>1</v>
      </c>
      <c r="F14" s="21">
        <v>0.01</v>
      </c>
      <c r="G14" s="21"/>
      <c r="H14" s="21"/>
      <c r="I14" s="21"/>
    </row>
    <row r="15" ht="14.25" spans="1:9">
      <c r="A15" s="21">
        <v>14</v>
      </c>
      <c r="B15" s="21" t="s">
        <v>17</v>
      </c>
      <c r="C15" s="21" t="s">
        <v>15</v>
      </c>
      <c r="D15" s="21">
        <v>1</v>
      </c>
      <c r="E15" s="21">
        <v>1</v>
      </c>
      <c r="F15" s="21">
        <v>0.03</v>
      </c>
      <c r="G15" s="21"/>
      <c r="H15" s="21"/>
      <c r="I15" s="21"/>
    </row>
    <row r="16" ht="14.25" spans="1:9">
      <c r="A16" s="29"/>
      <c r="B16" s="29" t="s">
        <v>18</v>
      </c>
      <c r="C16" s="29"/>
      <c r="D16" s="29"/>
      <c r="E16" s="29"/>
      <c r="F16" s="29">
        <f>SUM(F2:F15)</f>
        <v>0.14007</v>
      </c>
      <c r="G16" s="29"/>
      <c r="H16" s="29"/>
      <c r="I16" s="29"/>
    </row>
    <row r="17" ht="14.25" spans="1:9">
      <c r="A17" s="29" t="s">
        <v>19</v>
      </c>
      <c r="B17" s="29" t="s">
        <v>20</v>
      </c>
      <c r="C17" s="29"/>
      <c r="D17" s="29"/>
      <c r="E17" s="29"/>
      <c r="F17" s="29"/>
      <c r="G17" s="29"/>
      <c r="H17" s="29"/>
      <c r="I17" s="29"/>
    </row>
    <row r="18" spans="1:1">
      <c r="A18" t="s">
        <v>21</v>
      </c>
    </row>
    <row r="19" ht="14.25" spans="1:3">
      <c r="A19" s="21">
        <v>1</v>
      </c>
      <c r="B19" s="21" t="s">
        <v>22</v>
      </c>
      <c r="C19" s="21">
        <f>1/6</f>
        <v>0.166666666666667</v>
      </c>
    </row>
    <row r="20" ht="14.25" spans="1:3">
      <c r="A20" s="21">
        <v>2</v>
      </c>
      <c r="B20" s="21" t="s">
        <v>23</v>
      </c>
      <c r="C20" s="21">
        <f t="shared" ref="C20:C25" si="0">1/6</f>
        <v>0.166666666666667</v>
      </c>
    </row>
    <row r="21" ht="14.25" spans="1:3">
      <c r="A21" s="21">
        <v>3</v>
      </c>
      <c r="B21" s="21" t="s">
        <v>24</v>
      </c>
      <c r="C21" s="21">
        <f t="shared" si="0"/>
        <v>0.166666666666667</v>
      </c>
    </row>
    <row r="22" ht="14.25" spans="1:3">
      <c r="A22" s="21">
        <v>4</v>
      </c>
      <c r="B22" s="21" t="s">
        <v>25</v>
      </c>
      <c r="C22" s="21">
        <f t="shared" si="0"/>
        <v>0.166666666666667</v>
      </c>
    </row>
    <row r="23" ht="14.25" spans="1:3">
      <c r="A23" s="21">
        <v>5</v>
      </c>
      <c r="B23" s="21" t="s">
        <v>26</v>
      </c>
      <c r="C23" s="21">
        <f t="shared" si="0"/>
        <v>0.166666666666667</v>
      </c>
    </row>
    <row r="24" ht="14.25" spans="1:3">
      <c r="A24" s="21">
        <v>6</v>
      </c>
      <c r="B24" s="21" t="s">
        <v>27</v>
      </c>
      <c r="C24" s="21">
        <f t="shared" si="0"/>
        <v>0.166666666666667</v>
      </c>
    </row>
    <row r="25" ht="14.25" spans="1:3">
      <c r="A25" s="29"/>
      <c r="B25" s="29" t="s">
        <v>18</v>
      </c>
      <c r="C25" s="21">
        <f>SUM(C19:C24)</f>
        <v>1</v>
      </c>
    </row>
    <row r="26" ht="14.25" spans="1:3">
      <c r="A26" s="29" t="s">
        <v>19</v>
      </c>
      <c r="B26" s="29" t="s">
        <v>28</v>
      </c>
      <c r="C26" s="29"/>
    </row>
    <row r="27" spans="1:1">
      <c r="A27" t="s">
        <v>29</v>
      </c>
    </row>
    <row r="28" ht="14.25" spans="1:3">
      <c r="A28" s="21">
        <v>1</v>
      </c>
      <c r="B28" s="21" t="s">
        <v>2</v>
      </c>
      <c r="C28">
        <v>1</v>
      </c>
    </row>
    <row r="29" ht="14.25" spans="1:3">
      <c r="A29" s="21">
        <v>2</v>
      </c>
      <c r="B29" s="21" t="s">
        <v>4</v>
      </c>
      <c r="C29">
        <v>1</v>
      </c>
    </row>
    <row r="30" ht="14.25" spans="1:3">
      <c r="A30" s="21">
        <v>3</v>
      </c>
      <c r="B30" s="21" t="s">
        <v>5</v>
      </c>
      <c r="C30">
        <v>1</v>
      </c>
    </row>
    <row r="31" ht="14.25" spans="1:3">
      <c r="A31" s="21">
        <v>4</v>
      </c>
      <c r="B31" s="21" t="s">
        <v>6</v>
      </c>
      <c r="C31">
        <v>1</v>
      </c>
    </row>
    <row r="32" ht="14.25" spans="1:3">
      <c r="A32" s="21">
        <v>5</v>
      </c>
      <c r="B32" s="21" t="s">
        <v>8</v>
      </c>
      <c r="C32">
        <v>1</v>
      </c>
    </row>
    <row r="33" ht="14.25" spans="1:3">
      <c r="A33" s="21">
        <v>6</v>
      </c>
      <c r="B33" s="21" t="s">
        <v>9</v>
      </c>
      <c r="C33">
        <v>1</v>
      </c>
    </row>
    <row r="34" ht="14.25" spans="1:3">
      <c r="A34" s="21">
        <v>7</v>
      </c>
      <c r="B34" s="21" t="s">
        <v>10</v>
      </c>
      <c r="C34">
        <v>1</v>
      </c>
    </row>
    <row r="35" ht="14.25" spans="1:3">
      <c r="A35" s="21">
        <v>8</v>
      </c>
      <c r="B35" s="21" t="s">
        <v>11</v>
      </c>
      <c r="C35">
        <v>1</v>
      </c>
    </row>
    <row r="36" ht="14.25" spans="1:3">
      <c r="A36" s="21">
        <v>9</v>
      </c>
      <c r="B36" s="21" t="s">
        <v>12</v>
      </c>
      <c r="C36">
        <v>1</v>
      </c>
    </row>
    <row r="37" ht="14.25" spans="1:3">
      <c r="A37" s="21">
        <v>10</v>
      </c>
      <c r="B37" s="21" t="s">
        <v>13</v>
      </c>
      <c r="C37">
        <v>1</v>
      </c>
    </row>
    <row r="38" ht="14.25" spans="1:3">
      <c r="A38" s="21">
        <v>11</v>
      </c>
      <c r="B38" s="21" t="s">
        <v>14</v>
      </c>
      <c r="C38">
        <f t="shared" ref="C38:C41" si="1">1/4</f>
        <v>0.25</v>
      </c>
    </row>
    <row r="39" ht="14.25" spans="1:3">
      <c r="A39" s="21">
        <v>12</v>
      </c>
      <c r="B39" s="21" t="s">
        <v>16</v>
      </c>
      <c r="C39">
        <f t="shared" si="1"/>
        <v>0.25</v>
      </c>
    </row>
    <row r="40" ht="14.25" spans="1:3">
      <c r="A40" s="21">
        <v>13</v>
      </c>
      <c r="B40" s="21" t="s">
        <v>17</v>
      </c>
      <c r="C40">
        <f t="shared" si="1"/>
        <v>0.25</v>
      </c>
    </row>
    <row r="41" ht="14.25" spans="1:3">
      <c r="A41" s="21">
        <v>14</v>
      </c>
      <c r="B41" s="21" t="s">
        <v>17</v>
      </c>
      <c r="C41">
        <f t="shared" si="1"/>
        <v>0.25</v>
      </c>
    </row>
    <row r="42" ht="14.25" spans="1:2">
      <c r="A42" s="29" t="s">
        <v>19</v>
      </c>
      <c r="B42" s="29" t="s">
        <v>30</v>
      </c>
    </row>
    <row r="43" spans="1:1">
      <c r="A43" t="s">
        <v>31</v>
      </c>
    </row>
    <row r="44" ht="14.25" spans="1:3">
      <c r="A44" s="21">
        <v>1</v>
      </c>
      <c r="B44" s="21" t="s">
        <v>22</v>
      </c>
      <c r="C44" s="21">
        <f t="shared" ref="C44:C49" si="2">1/6</f>
        <v>0.166666666666667</v>
      </c>
    </row>
    <row r="45" ht="14.25" spans="1:3">
      <c r="A45" s="21">
        <v>2</v>
      </c>
      <c r="B45" s="21" t="s">
        <v>23</v>
      </c>
      <c r="C45" s="21">
        <f t="shared" si="2"/>
        <v>0.166666666666667</v>
      </c>
    </row>
    <row r="46" ht="14.25" spans="1:3">
      <c r="A46" s="21">
        <v>3</v>
      </c>
      <c r="B46" s="21" t="s">
        <v>24</v>
      </c>
      <c r="C46" s="21">
        <f t="shared" si="2"/>
        <v>0.166666666666667</v>
      </c>
    </row>
    <row r="47" ht="14.25" spans="1:3">
      <c r="A47" s="21">
        <v>4</v>
      </c>
      <c r="B47" s="21" t="s">
        <v>25</v>
      </c>
      <c r="C47" s="21">
        <f t="shared" si="2"/>
        <v>0.166666666666667</v>
      </c>
    </row>
    <row r="48" ht="14.25" spans="1:3">
      <c r="A48" s="21">
        <v>5</v>
      </c>
      <c r="B48" s="21" t="s">
        <v>26</v>
      </c>
      <c r="C48" s="21">
        <f t="shared" si="2"/>
        <v>0.166666666666667</v>
      </c>
    </row>
    <row r="49" ht="14.25" spans="1:3">
      <c r="A49" s="21">
        <v>6</v>
      </c>
      <c r="B49" s="21" t="s">
        <v>27</v>
      </c>
      <c r="C49" s="21">
        <f t="shared" si="2"/>
        <v>0.166666666666667</v>
      </c>
    </row>
    <row r="50" ht="14.25" spans="1:3">
      <c r="A50" s="29"/>
      <c r="B50" s="29" t="s">
        <v>18</v>
      </c>
      <c r="C50" s="21">
        <f>SUM(C44:C49)</f>
        <v>1</v>
      </c>
    </row>
    <row r="51" ht="14.25" spans="1:3">
      <c r="A51" s="29" t="s">
        <v>19</v>
      </c>
      <c r="B51" s="29" t="s">
        <v>28</v>
      </c>
      <c r="C51" s="29"/>
    </row>
    <row r="52" spans="1:1">
      <c r="A52" t="s">
        <v>32</v>
      </c>
    </row>
    <row r="53" ht="14.25" spans="1:5">
      <c r="A53" t="s">
        <v>33</v>
      </c>
      <c r="B53" t="s">
        <v>34</v>
      </c>
      <c r="C53" s="21" t="s">
        <v>35</v>
      </c>
      <c r="D53" s="21" t="s">
        <v>36</v>
      </c>
      <c r="E53" s="21" t="s">
        <v>37</v>
      </c>
    </row>
    <row r="54" ht="14.25" spans="1:5">
      <c r="A54" s="21">
        <v>1</v>
      </c>
      <c r="B54" s="21" t="s">
        <v>2</v>
      </c>
      <c r="C54" s="21" t="s">
        <v>38</v>
      </c>
      <c r="D54" s="21" t="s">
        <v>39</v>
      </c>
      <c r="E54" s="21" t="s">
        <v>38</v>
      </c>
    </row>
    <row r="55" ht="14.25" spans="1:5">
      <c r="A55" s="21">
        <v>2</v>
      </c>
      <c r="B55" s="21" t="s">
        <v>4</v>
      </c>
      <c r="C55" s="21" t="s">
        <v>38</v>
      </c>
      <c r="D55" s="21" t="s">
        <v>40</v>
      </c>
      <c r="E55" s="21" t="s">
        <v>38</v>
      </c>
    </row>
    <row r="56" ht="14.25" spans="1:5">
      <c r="A56" s="21">
        <v>3</v>
      </c>
      <c r="B56" s="21" t="s">
        <v>5</v>
      </c>
      <c r="C56" s="21" t="s">
        <v>38</v>
      </c>
      <c r="D56" s="21" t="s">
        <v>41</v>
      </c>
      <c r="E56" s="21" t="s">
        <v>38</v>
      </c>
    </row>
    <row r="57" ht="14.25" spans="1:5">
      <c r="A57" s="21">
        <v>4</v>
      </c>
      <c r="B57" s="21" t="s">
        <v>6</v>
      </c>
      <c r="C57" s="21" t="s">
        <v>42</v>
      </c>
      <c r="D57" s="21" t="s">
        <v>43</v>
      </c>
      <c r="E57" s="21" t="s">
        <v>42</v>
      </c>
    </row>
    <row r="58" ht="14.25" spans="1:5">
      <c r="A58" s="21">
        <v>5</v>
      </c>
      <c r="B58" s="21" t="s">
        <v>8</v>
      </c>
      <c r="C58" s="21" t="s">
        <v>42</v>
      </c>
      <c r="D58" s="21" t="s">
        <v>43</v>
      </c>
      <c r="E58" s="21" t="s">
        <v>42</v>
      </c>
    </row>
    <row r="59" ht="14.25" spans="1:5">
      <c r="A59" s="21">
        <v>6</v>
      </c>
      <c r="B59" s="21" t="s">
        <v>9</v>
      </c>
      <c r="C59" s="21" t="s">
        <v>42</v>
      </c>
      <c r="D59" s="21" t="s">
        <v>43</v>
      </c>
      <c r="E59" s="21" t="s">
        <v>42</v>
      </c>
    </row>
    <row r="60" ht="14.25" spans="1:5">
      <c r="A60" s="21">
        <v>7</v>
      </c>
      <c r="B60" s="21" t="s">
        <v>10</v>
      </c>
      <c r="C60" s="21" t="s">
        <v>42</v>
      </c>
      <c r="D60" s="21" t="s">
        <v>43</v>
      </c>
      <c r="E60" s="21" t="s">
        <v>42</v>
      </c>
    </row>
    <row r="61" ht="14.25" spans="1:5">
      <c r="A61" s="21">
        <v>8</v>
      </c>
      <c r="B61" s="21" t="s">
        <v>11</v>
      </c>
      <c r="C61" s="21" t="s">
        <v>42</v>
      </c>
      <c r="D61" s="21" t="s">
        <v>43</v>
      </c>
      <c r="E61" s="21" t="s">
        <v>42</v>
      </c>
    </row>
    <row r="62" ht="14.25" spans="1:5">
      <c r="A62" s="21">
        <v>9</v>
      </c>
      <c r="B62" s="21" t="s">
        <v>12</v>
      </c>
      <c r="C62" s="21" t="s">
        <v>42</v>
      </c>
      <c r="D62" s="21" t="s">
        <v>43</v>
      </c>
      <c r="E62" s="21" t="s">
        <v>42</v>
      </c>
    </row>
    <row r="63" ht="14.25" spans="1:5">
      <c r="A63" s="21">
        <v>10</v>
      </c>
      <c r="B63" s="21" t="s">
        <v>13</v>
      </c>
      <c r="C63" s="21" t="s">
        <v>42</v>
      </c>
      <c r="D63" s="21" t="s">
        <v>43</v>
      </c>
      <c r="E63" s="21" t="s">
        <v>42</v>
      </c>
    </row>
    <row r="64" ht="14.25" spans="1:5">
      <c r="A64" s="21">
        <v>11</v>
      </c>
      <c r="B64" s="21" t="s">
        <v>14</v>
      </c>
      <c r="C64" s="21" t="s">
        <v>42</v>
      </c>
      <c r="D64" s="21" t="s">
        <v>43</v>
      </c>
      <c r="E64" s="21" t="s">
        <v>42</v>
      </c>
    </row>
    <row r="65" ht="14.25" spans="1:5">
      <c r="A65" s="21">
        <v>12</v>
      </c>
      <c r="B65" s="21" t="s">
        <v>16</v>
      </c>
      <c r="C65" s="21" t="s">
        <v>42</v>
      </c>
      <c r="D65" s="21" t="s">
        <v>43</v>
      </c>
      <c r="E65" s="21" t="s">
        <v>42</v>
      </c>
    </row>
    <row r="66" ht="14.25" spans="1:5">
      <c r="A66" s="21">
        <v>13</v>
      </c>
      <c r="B66" s="21" t="s">
        <v>17</v>
      </c>
      <c r="C66" s="21" t="s">
        <v>38</v>
      </c>
      <c r="D66" s="21" t="s">
        <v>44</v>
      </c>
      <c r="E66" s="21" t="s">
        <v>38</v>
      </c>
    </row>
    <row r="67" ht="14.25" spans="1:5">
      <c r="A67" s="21">
        <v>14</v>
      </c>
      <c r="B67" s="21" t="s">
        <v>17</v>
      </c>
      <c r="C67" s="21" t="s">
        <v>38</v>
      </c>
      <c r="D67" s="21" t="s">
        <v>44</v>
      </c>
      <c r="E67" s="21" t="s">
        <v>38</v>
      </c>
    </row>
    <row r="68" ht="14.25" spans="1:2">
      <c r="A68" s="29" t="s">
        <v>19</v>
      </c>
      <c r="B68" s="29" t="s">
        <v>45</v>
      </c>
    </row>
  </sheetData>
  <dataValidations count="1">
    <dataValidation type="list" allowBlank="1" showInputMessage="1" showErrorMessage="1" sqref="C16 C17 C2:C15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6"/>
  <sheetViews>
    <sheetView workbookViewId="0">
      <selection activeCell="A1" sqref="$A1:$XFD1048576"/>
    </sheetView>
  </sheetViews>
  <sheetFormatPr defaultColWidth="9" defaultRowHeight="14.25"/>
  <cols>
    <col min="2" max="2" width="38.25" customWidth="1"/>
    <col min="3" max="4" width="11.5" style="2" customWidth="1"/>
    <col min="5" max="5" width="9.625" style="2" customWidth="1"/>
    <col min="6" max="6" width="37.125" style="2" customWidth="1"/>
    <col min="7" max="12" width="17.125" style="2" customWidth="1"/>
    <col min="13" max="13" width="18.25" style="2" customWidth="1"/>
    <col min="14" max="14" width="17.125" style="2" customWidth="1"/>
    <col min="15" max="17" width="17.125" customWidth="1"/>
  </cols>
  <sheetData>
    <row r="1" customFormat="1" ht="25.5" spans="1:14">
      <c r="A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spans="1:17">
      <c r="A2" t="s">
        <v>47</v>
      </c>
      <c r="B2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</row>
    <row r="3" customFormat="1" spans="1:17">
      <c r="A3" s="3">
        <v>1</v>
      </c>
      <c r="B3" s="5" t="s">
        <v>2</v>
      </c>
      <c r="C3" s="5" t="s">
        <v>3</v>
      </c>
      <c r="D3" s="5">
        <v>3</v>
      </c>
      <c r="E3" s="5">
        <v>1500</v>
      </c>
      <c r="F3" s="5">
        <v>2e-6</v>
      </c>
      <c r="G3" s="5">
        <v>0.25</v>
      </c>
      <c r="H3" s="5">
        <v>0.25</v>
      </c>
      <c r="I3" s="5">
        <v>0.25</v>
      </c>
      <c r="J3" s="5">
        <v>0.25</v>
      </c>
      <c r="K3" s="5">
        <v>0</v>
      </c>
      <c r="L3" s="5">
        <v>0</v>
      </c>
      <c r="M3" s="5">
        <v>1</v>
      </c>
      <c r="N3" s="5">
        <v>0.25</v>
      </c>
      <c r="O3">
        <v>0.25</v>
      </c>
      <c r="P3">
        <v>0.25</v>
      </c>
      <c r="Q3">
        <v>0.25</v>
      </c>
    </row>
    <row r="4" customFormat="1" spans="1:17">
      <c r="A4" s="3">
        <v>2</v>
      </c>
      <c r="B4" s="5" t="s">
        <v>4</v>
      </c>
      <c r="C4" s="5" t="s">
        <v>3</v>
      </c>
      <c r="D4" s="5">
        <v>3</v>
      </c>
      <c r="E4" s="5">
        <v>500</v>
      </c>
      <c r="F4" s="4">
        <v>6e-6</v>
      </c>
      <c r="G4" s="5">
        <v>0.25</v>
      </c>
      <c r="H4" s="5">
        <v>0.25</v>
      </c>
      <c r="I4" s="5">
        <v>0.25</v>
      </c>
      <c r="J4" s="5">
        <v>0.25</v>
      </c>
      <c r="K4" s="5">
        <v>0</v>
      </c>
      <c r="L4" s="5">
        <v>1</v>
      </c>
      <c r="M4" s="5">
        <v>0</v>
      </c>
      <c r="N4" s="5">
        <v>0.25</v>
      </c>
      <c r="O4">
        <v>0.25</v>
      </c>
      <c r="P4">
        <v>0.25</v>
      </c>
      <c r="Q4">
        <v>0.25</v>
      </c>
    </row>
    <row r="5" customFormat="1" spans="1:17">
      <c r="A5" s="3">
        <v>3</v>
      </c>
      <c r="B5" s="5" t="s">
        <v>5</v>
      </c>
      <c r="C5" s="5" t="s">
        <v>3</v>
      </c>
      <c r="D5" s="5">
        <v>3</v>
      </c>
      <c r="E5" s="5">
        <v>300</v>
      </c>
      <c r="F5" s="4">
        <v>1.4e-5</v>
      </c>
      <c r="G5" s="5">
        <v>0.25</v>
      </c>
      <c r="H5" s="5">
        <v>0.25</v>
      </c>
      <c r="I5" s="5">
        <v>0.25</v>
      </c>
      <c r="J5" s="5">
        <v>0.25</v>
      </c>
      <c r="K5" s="5">
        <v>1</v>
      </c>
      <c r="L5" s="5">
        <v>0</v>
      </c>
      <c r="M5" s="5">
        <v>0</v>
      </c>
      <c r="N5" s="5">
        <v>0.25</v>
      </c>
      <c r="O5">
        <v>0.25</v>
      </c>
      <c r="P5">
        <v>0.25</v>
      </c>
      <c r="Q5">
        <v>0.25</v>
      </c>
    </row>
    <row r="6" customFormat="1" spans="1:17">
      <c r="A6" s="3">
        <v>4</v>
      </c>
      <c r="B6" s="8" t="s">
        <v>6</v>
      </c>
      <c r="C6" s="8" t="s">
        <v>7</v>
      </c>
      <c r="D6" s="5">
        <v>3</v>
      </c>
      <c r="E6" s="8">
        <v>25</v>
      </c>
      <c r="F6" s="9">
        <v>0.002</v>
      </c>
      <c r="G6" s="8">
        <v>0.025</v>
      </c>
      <c r="H6" s="8">
        <v>0.025</v>
      </c>
      <c r="I6" s="8">
        <v>0.025</v>
      </c>
      <c r="J6" s="8">
        <v>0.025</v>
      </c>
      <c r="K6" s="8">
        <v>0.078</v>
      </c>
      <c r="L6" s="8">
        <v>0.02</v>
      </c>
      <c r="M6" s="8">
        <v>0.002</v>
      </c>
      <c r="N6" s="8">
        <v>0.025</v>
      </c>
      <c r="O6">
        <v>0.025</v>
      </c>
      <c r="P6">
        <v>0.025</v>
      </c>
      <c r="Q6">
        <v>0.025</v>
      </c>
    </row>
    <row r="7" customFormat="1" spans="1:17">
      <c r="A7" s="3">
        <v>5</v>
      </c>
      <c r="B7" s="8" t="s">
        <v>8</v>
      </c>
      <c r="C7" s="8" t="s">
        <v>7</v>
      </c>
      <c r="D7" s="5">
        <v>3</v>
      </c>
      <c r="E7" s="8">
        <v>20</v>
      </c>
      <c r="F7" s="9">
        <v>0.002</v>
      </c>
      <c r="G7" s="8">
        <v>0.025</v>
      </c>
      <c r="H7" s="8">
        <v>0.025</v>
      </c>
      <c r="I7" s="8">
        <v>0.025</v>
      </c>
      <c r="J7" s="8">
        <v>0.025</v>
      </c>
      <c r="K7" s="8">
        <v>0.078</v>
      </c>
      <c r="L7" s="8">
        <v>0.02</v>
      </c>
      <c r="M7" s="8">
        <v>0.002</v>
      </c>
      <c r="N7" s="8">
        <v>0.025</v>
      </c>
      <c r="O7">
        <v>0.025</v>
      </c>
      <c r="P7">
        <v>0.025</v>
      </c>
      <c r="Q7">
        <v>0.025</v>
      </c>
    </row>
    <row r="8" customFormat="1" spans="1:17">
      <c r="A8" s="3">
        <v>6</v>
      </c>
      <c r="B8" s="8" t="s">
        <v>9</v>
      </c>
      <c r="C8" s="8" t="s">
        <v>7</v>
      </c>
      <c r="D8" s="5">
        <v>3</v>
      </c>
      <c r="E8" s="8">
        <v>15</v>
      </c>
      <c r="F8" s="9">
        <v>0.004</v>
      </c>
      <c r="G8" s="8">
        <v>0.025</v>
      </c>
      <c r="H8" s="8">
        <v>0.025</v>
      </c>
      <c r="I8" s="8">
        <v>0.025</v>
      </c>
      <c r="J8" s="8">
        <v>0.025</v>
      </c>
      <c r="K8" s="8">
        <v>0.078</v>
      </c>
      <c r="L8" s="8">
        <v>0.02</v>
      </c>
      <c r="M8" s="8">
        <v>0.002</v>
      </c>
      <c r="N8" s="8">
        <v>0.025</v>
      </c>
      <c r="O8">
        <v>0.025</v>
      </c>
      <c r="P8">
        <v>0.025</v>
      </c>
      <c r="Q8">
        <v>0.025</v>
      </c>
    </row>
    <row r="9" customFormat="1" spans="1:17">
      <c r="A9" s="3">
        <v>7</v>
      </c>
      <c r="B9" s="8" t="s">
        <v>10</v>
      </c>
      <c r="C9" s="8" t="s">
        <v>7</v>
      </c>
      <c r="D9" s="5">
        <v>3</v>
      </c>
      <c r="E9" s="8">
        <v>10</v>
      </c>
      <c r="F9" s="9">
        <v>0.004</v>
      </c>
      <c r="G9" s="8">
        <v>0.025</v>
      </c>
      <c r="H9" s="8">
        <v>0.025</v>
      </c>
      <c r="I9" s="8">
        <v>0.025</v>
      </c>
      <c r="J9" s="8">
        <v>0.025</v>
      </c>
      <c r="K9" s="8">
        <v>0.078</v>
      </c>
      <c r="L9" s="8">
        <v>0.02</v>
      </c>
      <c r="M9" s="8">
        <v>0.002</v>
      </c>
      <c r="N9" s="8">
        <v>0.025</v>
      </c>
      <c r="O9">
        <v>0.025</v>
      </c>
      <c r="P9">
        <v>0.025</v>
      </c>
      <c r="Q9">
        <v>0.025</v>
      </c>
    </row>
    <row r="10" customFormat="1" spans="1:17">
      <c r="A10" s="3">
        <v>8</v>
      </c>
      <c r="B10" s="8" t="s">
        <v>11</v>
      </c>
      <c r="C10" s="8" t="s">
        <v>7</v>
      </c>
      <c r="D10" s="5">
        <v>3</v>
      </c>
      <c r="E10" s="8">
        <v>5</v>
      </c>
      <c r="F10" s="27">
        <v>0.006</v>
      </c>
      <c r="G10" s="8">
        <v>0.025</v>
      </c>
      <c r="H10" s="8">
        <v>0.025</v>
      </c>
      <c r="I10" s="8">
        <v>0.025</v>
      </c>
      <c r="J10" s="8">
        <v>0.025</v>
      </c>
      <c r="K10" s="8">
        <v>0.078</v>
      </c>
      <c r="L10" s="8">
        <v>0.02</v>
      </c>
      <c r="M10" s="8">
        <v>0.002</v>
      </c>
      <c r="N10" s="8">
        <v>0.025</v>
      </c>
      <c r="O10">
        <v>0.025</v>
      </c>
      <c r="P10">
        <v>0.025</v>
      </c>
      <c r="Q10">
        <v>0.025</v>
      </c>
    </row>
    <row r="11" customFormat="1" spans="1:17">
      <c r="A11" s="3">
        <v>9</v>
      </c>
      <c r="B11" s="8" t="s">
        <v>12</v>
      </c>
      <c r="C11" s="8" t="s">
        <v>7</v>
      </c>
      <c r="D11" s="5">
        <v>3</v>
      </c>
      <c r="E11" s="8">
        <v>4</v>
      </c>
      <c r="F11" s="27">
        <v>0.006</v>
      </c>
      <c r="G11" s="8">
        <v>0.05</v>
      </c>
      <c r="H11" s="8">
        <v>0.05</v>
      </c>
      <c r="I11" s="8">
        <v>0.05</v>
      </c>
      <c r="J11" s="8">
        <v>0.05</v>
      </c>
      <c r="K11" s="8">
        <v>0.078</v>
      </c>
      <c r="L11" s="8">
        <v>0.02</v>
      </c>
      <c r="M11" s="8">
        <v>0.002</v>
      </c>
      <c r="N11" s="8">
        <v>0.05</v>
      </c>
      <c r="O11">
        <v>0.05</v>
      </c>
      <c r="P11">
        <v>0.05</v>
      </c>
      <c r="Q11">
        <v>0.05</v>
      </c>
    </row>
    <row r="12" customFormat="1" spans="1:17">
      <c r="A12" s="3">
        <v>10</v>
      </c>
      <c r="B12" s="8" t="s">
        <v>13</v>
      </c>
      <c r="C12" s="8" t="s">
        <v>7</v>
      </c>
      <c r="D12" s="5">
        <v>3</v>
      </c>
      <c r="E12" s="8">
        <v>3</v>
      </c>
      <c r="F12" s="9">
        <v>0.015</v>
      </c>
      <c r="G12" s="8">
        <v>0.05</v>
      </c>
      <c r="H12" s="8">
        <v>0.05</v>
      </c>
      <c r="I12" s="8">
        <v>0.05</v>
      </c>
      <c r="J12" s="8">
        <v>0.05</v>
      </c>
      <c r="K12" s="8">
        <v>0.078</v>
      </c>
      <c r="L12" s="8">
        <v>0.02</v>
      </c>
      <c r="M12" s="8">
        <v>0.002</v>
      </c>
      <c r="N12" s="8">
        <v>0.05</v>
      </c>
      <c r="O12">
        <v>0.05</v>
      </c>
      <c r="P12">
        <v>0.05</v>
      </c>
      <c r="Q12">
        <v>0.05</v>
      </c>
    </row>
    <row r="13" customFormat="1" spans="1:17">
      <c r="A13" s="3">
        <v>11</v>
      </c>
      <c r="B13" s="8" t="s">
        <v>14</v>
      </c>
      <c r="C13" s="8" t="s">
        <v>15</v>
      </c>
      <c r="D13" s="8">
        <v>3</v>
      </c>
      <c r="E13" s="8">
        <v>3</v>
      </c>
      <c r="F13" s="9">
        <v>0.015</v>
      </c>
      <c r="G13" s="8">
        <v>0.05</v>
      </c>
      <c r="H13" s="8">
        <v>0.05</v>
      </c>
      <c r="I13" s="8">
        <v>0.05</v>
      </c>
      <c r="J13" s="8">
        <v>0.05</v>
      </c>
      <c r="K13" s="8">
        <v>0.078</v>
      </c>
      <c r="L13" s="8">
        <v>0.02</v>
      </c>
      <c r="M13" s="8">
        <v>0.002</v>
      </c>
      <c r="N13" s="8">
        <v>0.05</v>
      </c>
      <c r="O13">
        <v>0.05</v>
      </c>
      <c r="P13">
        <v>0.05</v>
      </c>
      <c r="Q13">
        <v>0.05</v>
      </c>
    </row>
    <row r="14" customFormat="1" spans="1:17">
      <c r="A14" s="3">
        <v>12</v>
      </c>
      <c r="B14" s="8" t="s">
        <v>16</v>
      </c>
      <c r="C14" s="8" t="s">
        <v>15</v>
      </c>
      <c r="D14" s="10">
        <v>3</v>
      </c>
      <c r="E14" s="10">
        <v>1</v>
      </c>
      <c r="F14" s="27">
        <v>0.04</v>
      </c>
      <c r="G14" s="8">
        <v>0.05</v>
      </c>
      <c r="H14" s="8">
        <v>0.05</v>
      </c>
      <c r="I14" s="8">
        <v>0.05</v>
      </c>
      <c r="J14" s="8">
        <v>0.05</v>
      </c>
      <c r="K14" s="8">
        <v>0.078</v>
      </c>
      <c r="L14" s="8">
        <v>0.02</v>
      </c>
      <c r="M14" s="8">
        <v>0.002</v>
      </c>
      <c r="N14" s="8">
        <v>0.05</v>
      </c>
      <c r="O14">
        <v>0.05</v>
      </c>
      <c r="P14">
        <v>0.05</v>
      </c>
      <c r="Q14">
        <v>0.05</v>
      </c>
    </row>
    <row r="15" customFormat="1" spans="1:17">
      <c r="A15" s="3">
        <v>13</v>
      </c>
      <c r="B15" s="8" t="s">
        <v>17</v>
      </c>
      <c r="C15" s="8" t="s">
        <v>15</v>
      </c>
      <c r="D15" s="8">
        <v>2</v>
      </c>
      <c r="E15" s="8">
        <v>1</v>
      </c>
      <c r="F15" s="9">
        <v>0.01</v>
      </c>
      <c r="G15" s="5">
        <v>0.25</v>
      </c>
      <c r="H15" s="5">
        <v>0.25</v>
      </c>
      <c r="I15" s="5">
        <v>0.25</v>
      </c>
      <c r="J15" s="5">
        <v>0.25</v>
      </c>
      <c r="K15" s="8">
        <v>0.7</v>
      </c>
      <c r="L15" s="5">
        <v>0.28</v>
      </c>
      <c r="M15" s="5">
        <v>0.02</v>
      </c>
      <c r="N15" s="5">
        <v>0.25</v>
      </c>
      <c r="O15">
        <v>0.25</v>
      </c>
      <c r="P15">
        <v>0.25</v>
      </c>
      <c r="Q15">
        <v>0.25</v>
      </c>
    </row>
    <row r="16" customFormat="1" spans="1:17">
      <c r="A16" s="3">
        <v>14</v>
      </c>
      <c r="B16" s="8" t="s">
        <v>17</v>
      </c>
      <c r="C16" s="8" t="s">
        <v>15</v>
      </c>
      <c r="D16" s="5">
        <v>1</v>
      </c>
      <c r="E16" s="5">
        <v>1</v>
      </c>
      <c r="F16" s="4">
        <v>0.03</v>
      </c>
      <c r="G16" s="5">
        <v>0.25</v>
      </c>
      <c r="H16" s="5">
        <v>0.25</v>
      </c>
      <c r="I16" s="5">
        <v>0.25</v>
      </c>
      <c r="J16" s="5">
        <v>0.25</v>
      </c>
      <c r="K16" s="8">
        <v>0.7</v>
      </c>
      <c r="L16" s="5">
        <v>0.28</v>
      </c>
      <c r="M16" s="5">
        <v>0.02</v>
      </c>
      <c r="N16" s="5">
        <v>0.25</v>
      </c>
      <c r="O16">
        <v>0.25</v>
      </c>
      <c r="P16">
        <v>0.25</v>
      </c>
      <c r="Q16">
        <v>0.25</v>
      </c>
    </row>
    <row r="17" customFormat="1" spans="1:14">
      <c r="A17" s="3"/>
      <c r="B17" s="5"/>
      <c r="C17" s="8"/>
      <c r="D17" s="5"/>
      <c r="E17" s="5"/>
      <c r="F17" s="4"/>
      <c r="G17" s="5"/>
      <c r="H17" s="5"/>
      <c r="I17" s="5"/>
      <c r="J17" s="5"/>
      <c r="K17" s="8"/>
      <c r="L17" s="5"/>
      <c r="M17" s="5"/>
      <c r="N17" s="5"/>
    </row>
    <row r="18" customFormat="1" ht="25.5" spans="1:14">
      <c r="A18" s="1" t="s">
        <v>64</v>
      </c>
      <c r="C18" s="2"/>
      <c r="D18" s="2"/>
      <c r="E18" s="2" t="s">
        <v>65</v>
      </c>
      <c r="F18" s="2" t="s">
        <v>66</v>
      </c>
      <c r="G18" s="2" t="s">
        <v>67</v>
      </c>
      <c r="H18" s="2" t="s">
        <v>68</v>
      </c>
      <c r="I18" s="2" t="s">
        <v>69</v>
      </c>
      <c r="J18" s="2"/>
      <c r="K18" s="2"/>
      <c r="L18" s="2"/>
      <c r="M18" s="2"/>
      <c r="N18" s="2"/>
    </row>
    <row r="19" customFormat="1" spans="2:14">
      <c r="B19" s="5" t="s">
        <v>2</v>
      </c>
      <c r="C19" s="2"/>
      <c r="D19" s="2"/>
      <c r="E19" s="2">
        <f t="shared" ref="E19:E32" si="0">F3</f>
        <v>2e-6</v>
      </c>
      <c r="F19" s="2">
        <f t="shared" ref="F19:F21" si="1">K36</f>
        <v>0.003</v>
      </c>
      <c r="G19" s="2"/>
      <c r="H19" s="2"/>
      <c r="I19" s="2"/>
      <c r="J19" s="2"/>
      <c r="K19" s="2"/>
      <c r="L19" s="2"/>
      <c r="M19" s="2"/>
      <c r="N19" s="2"/>
    </row>
    <row r="20" customFormat="1" spans="2:14">
      <c r="B20" s="5" t="s">
        <v>4</v>
      </c>
      <c r="C20" s="2"/>
      <c r="D20" s="2"/>
      <c r="E20" s="2">
        <f t="shared" si="0"/>
        <v>6e-6</v>
      </c>
      <c r="F20" s="2">
        <f t="shared" si="1"/>
        <v>0.003</v>
      </c>
      <c r="G20" s="2"/>
      <c r="H20" s="2"/>
      <c r="I20" s="2"/>
      <c r="J20" s="2"/>
      <c r="K20" s="2"/>
      <c r="L20" s="2"/>
      <c r="M20" s="2"/>
      <c r="N20" s="2"/>
    </row>
    <row r="21" customFormat="1" spans="2:14">
      <c r="B21" s="5" t="s">
        <v>5</v>
      </c>
      <c r="C21" s="2"/>
      <c r="D21" s="2"/>
      <c r="E21" s="2">
        <f t="shared" si="0"/>
        <v>1.4e-5</v>
      </c>
      <c r="F21" s="2">
        <f t="shared" si="1"/>
        <v>0.0042</v>
      </c>
      <c r="G21" s="2"/>
      <c r="H21" s="2"/>
      <c r="I21" s="2"/>
      <c r="J21" s="2"/>
      <c r="K21" s="2"/>
      <c r="L21" s="2"/>
      <c r="M21" s="2"/>
      <c r="N21" s="2"/>
    </row>
    <row r="22" customFormat="1" spans="2:14">
      <c r="B22" t="s">
        <v>6</v>
      </c>
      <c r="C22" s="2"/>
      <c r="D22" s="2"/>
      <c r="E22" s="2">
        <f t="shared" si="0"/>
        <v>0.002</v>
      </c>
      <c r="F22" s="2">
        <f>K50</f>
        <v>0.0754616666666667</v>
      </c>
      <c r="G22" s="2"/>
      <c r="H22" s="2"/>
      <c r="I22" s="2"/>
      <c r="J22" s="2"/>
      <c r="K22" s="2"/>
      <c r="L22" s="2"/>
      <c r="M22" s="2"/>
      <c r="N22" s="2"/>
    </row>
    <row r="23" customFormat="1" spans="2:14">
      <c r="B23" s="8" t="s">
        <v>8</v>
      </c>
      <c r="C23" s="2"/>
      <c r="D23" s="2"/>
      <c r="E23" s="2">
        <f t="shared" si="0"/>
        <v>0.002</v>
      </c>
      <c r="F23" s="2">
        <f>K61</f>
        <v>0.0603693333333333</v>
      </c>
      <c r="G23" s="2"/>
      <c r="H23" s="2"/>
      <c r="I23" s="2"/>
      <c r="J23" s="2"/>
      <c r="K23" s="2"/>
      <c r="L23" s="2"/>
      <c r="M23" s="2"/>
      <c r="N23" s="16"/>
    </row>
    <row r="24" customFormat="1" spans="2:14">
      <c r="B24" s="8" t="s">
        <v>9</v>
      </c>
      <c r="C24" s="2"/>
      <c r="D24" s="2"/>
      <c r="E24" s="2">
        <f t="shared" si="0"/>
        <v>0.004</v>
      </c>
      <c r="F24" s="2">
        <f>K72</f>
        <v>0.090554</v>
      </c>
      <c r="G24" s="2"/>
      <c r="H24" s="2"/>
      <c r="I24" s="2"/>
      <c r="J24" s="2"/>
      <c r="K24" s="2"/>
      <c r="L24" s="2"/>
      <c r="M24" s="2"/>
      <c r="N24" s="16"/>
    </row>
    <row r="25" customFormat="1" spans="2:14">
      <c r="B25" s="8" t="s">
        <v>10</v>
      </c>
      <c r="C25" s="2"/>
      <c r="D25" s="2"/>
      <c r="E25" s="2">
        <f t="shared" si="0"/>
        <v>0.004</v>
      </c>
      <c r="F25" s="2">
        <f>K83</f>
        <v>0.0603693333333333</v>
      </c>
      <c r="G25" s="2"/>
      <c r="H25" s="2"/>
      <c r="I25" s="2"/>
      <c r="J25" s="2"/>
      <c r="K25" s="2"/>
      <c r="L25" s="2"/>
      <c r="M25" s="2"/>
      <c r="N25" s="16"/>
    </row>
    <row r="26" customFormat="1" spans="2:14">
      <c r="B26" s="8" t="s">
        <v>11</v>
      </c>
      <c r="C26" s="2"/>
      <c r="D26" s="2"/>
      <c r="E26" s="2">
        <f t="shared" si="0"/>
        <v>0.006</v>
      </c>
      <c r="F26" s="2">
        <f>K94</f>
        <v>0.045277</v>
      </c>
      <c r="G26" s="2"/>
      <c r="H26" s="2"/>
      <c r="I26" s="2"/>
      <c r="J26" s="2"/>
      <c r="K26" s="2"/>
      <c r="L26" s="2"/>
      <c r="M26" s="2"/>
      <c r="N26" s="16"/>
    </row>
    <row r="27" customFormat="1" spans="2:14">
      <c r="B27" s="8" t="s">
        <v>12</v>
      </c>
      <c r="C27" s="2"/>
      <c r="D27" s="2"/>
      <c r="E27" s="2">
        <f t="shared" si="0"/>
        <v>0.006</v>
      </c>
      <c r="F27" s="2">
        <f>K105</f>
        <v>0.04212416</v>
      </c>
      <c r="G27" s="2"/>
      <c r="H27" s="2"/>
      <c r="I27" s="2"/>
      <c r="J27" s="2"/>
      <c r="K27" s="2"/>
      <c r="L27" s="2"/>
      <c r="M27" s="2"/>
      <c r="N27" s="16"/>
    </row>
    <row r="28" customFormat="1" spans="2:14">
      <c r="B28" s="8" t="s">
        <v>13</v>
      </c>
      <c r="C28" s="2"/>
      <c r="D28" s="2"/>
      <c r="E28" s="2">
        <f t="shared" si="0"/>
        <v>0.015</v>
      </c>
      <c r="F28" s="2">
        <f>K116</f>
        <v>0.0789828</v>
      </c>
      <c r="G28" s="2"/>
      <c r="H28" s="2"/>
      <c r="I28" s="2"/>
      <c r="J28" s="2"/>
      <c r="K28" s="2"/>
      <c r="L28" s="2"/>
      <c r="M28" s="2"/>
      <c r="N28" s="16"/>
    </row>
    <row r="29" customFormat="1" spans="2:14">
      <c r="B29" s="8" t="s">
        <v>14</v>
      </c>
      <c r="C29" s="2"/>
      <c r="D29" s="2"/>
      <c r="E29" s="2">
        <f t="shared" si="0"/>
        <v>0.015</v>
      </c>
      <c r="F29" s="2">
        <f>K123</f>
        <v>0.0738744</v>
      </c>
      <c r="G29" s="2"/>
      <c r="H29" s="2"/>
      <c r="I29" s="2"/>
      <c r="J29" s="2"/>
      <c r="K29" s="2"/>
      <c r="L29" s="2"/>
      <c r="M29" s="2"/>
      <c r="N29" s="16"/>
    </row>
    <row r="30" customFormat="1" spans="2:14">
      <c r="B30" s="8" t="s">
        <v>16</v>
      </c>
      <c r="C30" s="2"/>
      <c r="D30" s="2"/>
      <c r="E30" s="2">
        <f t="shared" si="0"/>
        <v>0.04</v>
      </c>
      <c r="F30" s="2">
        <f>K130</f>
        <v>0.0656661333333333</v>
      </c>
      <c r="G30" s="2"/>
      <c r="H30" s="2"/>
      <c r="I30" s="2"/>
      <c r="J30" s="2"/>
      <c r="K30" s="2"/>
      <c r="L30" s="2"/>
      <c r="M30" s="2"/>
      <c r="N30" s="16"/>
    </row>
    <row r="31" customFormat="1" spans="2:14">
      <c r="B31" s="8" t="s">
        <v>17</v>
      </c>
      <c r="C31" s="2"/>
      <c r="D31" s="2"/>
      <c r="E31" s="2">
        <f t="shared" si="0"/>
        <v>0.01</v>
      </c>
      <c r="F31" s="2">
        <f>K136</f>
        <v>0.0626666666666667</v>
      </c>
      <c r="G31" s="2"/>
      <c r="H31" s="2"/>
      <c r="I31" s="2"/>
      <c r="J31" s="2"/>
      <c r="K31" s="2"/>
      <c r="L31" s="2"/>
      <c r="M31" s="2"/>
      <c r="N31" s="16"/>
    </row>
    <row r="32" customFormat="1" spans="2:14">
      <c r="B32" s="8" t="s">
        <v>17</v>
      </c>
      <c r="C32" s="2"/>
      <c r="D32" s="2"/>
      <c r="E32" s="2">
        <f t="shared" si="0"/>
        <v>0.03</v>
      </c>
      <c r="F32" s="2">
        <f>K142</f>
        <v>0.077</v>
      </c>
      <c r="G32" s="2"/>
      <c r="H32" s="2"/>
      <c r="I32" s="2"/>
      <c r="J32" s="2"/>
      <c r="K32" s="2"/>
      <c r="L32" s="2"/>
      <c r="M32" s="2"/>
      <c r="N32" s="16"/>
    </row>
    <row r="33" customFormat="1" spans="2:14">
      <c r="B33" t="s">
        <v>18</v>
      </c>
      <c r="C33" s="2"/>
      <c r="D33" s="2"/>
      <c r="E33" s="14">
        <f>SUM(E19:E32)</f>
        <v>0.134022</v>
      </c>
      <c r="F33" s="14">
        <f>SUM(F19:F32)</f>
        <v>0.742545493333333</v>
      </c>
      <c r="G33" s="15">
        <f>E223</f>
        <v>22.1929901471137</v>
      </c>
      <c r="H33" s="15">
        <f>SQRT(G33)</f>
        <v>4.71094365781567</v>
      </c>
      <c r="I33" s="22">
        <f>H33/F33</f>
        <v>6.34431654371498</v>
      </c>
      <c r="J33" s="2"/>
      <c r="K33" s="2"/>
      <c r="L33" s="2"/>
      <c r="M33" s="2"/>
      <c r="N33" s="16"/>
    </row>
    <row r="34" customFormat="1" ht="25.5" spans="1:14">
      <c r="A34" s="1" t="s">
        <v>70</v>
      </c>
      <c r="C34" s="16"/>
      <c r="D34" s="16"/>
      <c r="E34" s="17"/>
      <c r="F34" s="2"/>
      <c r="G34" s="17"/>
      <c r="H34" s="2"/>
      <c r="I34" s="23"/>
      <c r="J34" s="2"/>
      <c r="K34" s="2"/>
      <c r="L34" s="2"/>
      <c r="M34" s="2"/>
      <c r="N34" s="16"/>
    </row>
    <row r="35" customFormat="1" spans="2:14">
      <c r="B35" t="s">
        <v>71</v>
      </c>
      <c r="C35" t="s">
        <v>72</v>
      </c>
      <c r="D35" s="3" t="s">
        <v>50</v>
      </c>
      <c r="E35" s="2" t="s">
        <v>73</v>
      </c>
      <c r="F35" s="2" t="s">
        <v>74</v>
      </c>
      <c r="G35" s="2" t="s">
        <v>75</v>
      </c>
      <c r="H35" s="2" t="s">
        <v>76</v>
      </c>
      <c r="I35" s="2" t="s">
        <v>65</v>
      </c>
      <c r="J35" s="2" t="s">
        <v>77</v>
      </c>
      <c r="K35" s="2" t="s">
        <v>78</v>
      </c>
      <c r="L35" s="2"/>
      <c r="M35" s="2"/>
      <c r="N35" s="16"/>
    </row>
    <row r="36" customFormat="1" spans="2:14">
      <c r="B36" s="5" t="s">
        <v>2</v>
      </c>
      <c r="C36" s="5" t="s">
        <v>3</v>
      </c>
      <c r="D36" s="2">
        <v>3</v>
      </c>
      <c r="E36" s="5">
        <f>E3</f>
        <v>1500</v>
      </c>
      <c r="F36" s="5" t="s">
        <v>2</v>
      </c>
      <c r="G36" s="2">
        <f>$F$3</f>
        <v>2e-6</v>
      </c>
      <c r="H36" s="2">
        <f t="shared" ref="H36:H38" si="2">G36</f>
        <v>2e-6</v>
      </c>
      <c r="I36" s="2">
        <f t="shared" ref="I36:I38" si="3">H36</f>
        <v>2e-6</v>
      </c>
      <c r="J36" s="2">
        <f t="shared" ref="J36:J38" si="4">E36</f>
        <v>1500</v>
      </c>
      <c r="K36" s="2">
        <f t="shared" ref="K36:K38" si="5">H36*J36</f>
        <v>0.003</v>
      </c>
      <c r="L36" s="2"/>
      <c r="M36" s="2"/>
      <c r="N36" s="16"/>
    </row>
    <row r="37" customFormat="1" spans="2:14">
      <c r="B37" s="5" t="s">
        <v>4</v>
      </c>
      <c r="C37" s="5" t="s">
        <v>3</v>
      </c>
      <c r="D37" s="2">
        <v>3</v>
      </c>
      <c r="E37" s="5">
        <f>E4</f>
        <v>500</v>
      </c>
      <c r="F37" s="5" t="s">
        <v>4</v>
      </c>
      <c r="G37" s="2">
        <f>$F$4</f>
        <v>6e-6</v>
      </c>
      <c r="H37" s="2">
        <f t="shared" si="2"/>
        <v>6e-6</v>
      </c>
      <c r="I37" s="2">
        <f t="shared" si="3"/>
        <v>6e-6</v>
      </c>
      <c r="J37" s="2">
        <f t="shared" si="4"/>
        <v>500</v>
      </c>
      <c r="K37" s="2">
        <f t="shared" si="5"/>
        <v>0.003</v>
      </c>
      <c r="L37" s="2"/>
      <c r="M37" s="2"/>
      <c r="N37" s="16"/>
    </row>
    <row r="38" customFormat="1" spans="2:14">
      <c r="B38" s="5" t="s">
        <v>5</v>
      </c>
      <c r="C38" s="5" t="s">
        <v>3</v>
      </c>
      <c r="D38" s="2">
        <v>3</v>
      </c>
      <c r="E38" s="5">
        <f>E5</f>
        <v>300</v>
      </c>
      <c r="F38" s="5" t="s">
        <v>5</v>
      </c>
      <c r="G38" s="2">
        <f>$F$5</f>
        <v>1.4e-5</v>
      </c>
      <c r="H38" s="2">
        <f t="shared" si="2"/>
        <v>1.4e-5</v>
      </c>
      <c r="I38" s="2">
        <f t="shared" si="3"/>
        <v>1.4e-5</v>
      </c>
      <c r="J38" s="2">
        <f t="shared" si="4"/>
        <v>300</v>
      </c>
      <c r="K38" s="2">
        <f t="shared" si="5"/>
        <v>0.0042</v>
      </c>
      <c r="L38" s="2"/>
      <c r="M38" s="2"/>
      <c r="N38" s="16"/>
    </row>
    <row r="39" customFormat="1" spans="2:14">
      <c r="B39" s="5"/>
      <c r="C39" s="5"/>
      <c r="D39" s="2"/>
      <c r="E39" s="5"/>
      <c r="F39" s="5"/>
      <c r="G39" s="2"/>
      <c r="H39" s="2"/>
      <c r="I39" s="2"/>
      <c r="J39" s="2"/>
      <c r="K39" s="2"/>
      <c r="L39" s="2"/>
      <c r="M39" s="2"/>
      <c r="N39" s="16"/>
    </row>
    <row r="40" customFormat="1" spans="2:14">
      <c r="B40" t="s">
        <v>6</v>
      </c>
      <c r="C40" s="2" t="s">
        <v>7</v>
      </c>
      <c r="D40" s="2">
        <v>3</v>
      </c>
      <c r="E40" s="2" t="s">
        <v>73</v>
      </c>
      <c r="F40" s="2" t="s">
        <v>74</v>
      </c>
      <c r="G40" s="2" t="s">
        <v>75</v>
      </c>
      <c r="H40" s="2" t="s">
        <v>76</v>
      </c>
      <c r="I40" s="2" t="s">
        <v>65</v>
      </c>
      <c r="J40" s="2" t="s">
        <v>77</v>
      </c>
      <c r="K40" s="2" t="s">
        <v>78</v>
      </c>
      <c r="L40" s="2"/>
      <c r="M40" s="2"/>
      <c r="N40" s="5"/>
    </row>
    <row r="41" customFormat="1" spans="3:14">
      <c r="C41" s="2"/>
      <c r="D41" s="2"/>
      <c r="E41" s="2">
        <v>1</v>
      </c>
      <c r="F41" s="2" t="s">
        <v>79</v>
      </c>
      <c r="G41" s="2">
        <f>(1-($G$6+$H$6+$I$6+$J$6))*(1-($K$6+$L$6+$M$6))*(1-($N$6+$O$6+$P$6+$Q$6))</f>
        <v>0.729</v>
      </c>
      <c r="H41" s="2">
        <f t="shared" ref="H41:H43" si="6">G41</f>
        <v>0.729</v>
      </c>
      <c r="I41" s="2">
        <f t="shared" ref="I41:I49" si="7">$F$6*H41</f>
        <v>0.001458</v>
      </c>
      <c r="J41" s="2">
        <f t="shared" ref="J41:J49" si="8">$E$6*E41</f>
        <v>25</v>
      </c>
      <c r="K41" s="2">
        <f t="shared" ref="K41:K49" si="9">I41*J41</f>
        <v>0.03645</v>
      </c>
      <c r="L41" s="2">
        <f t="shared" ref="L41:L49" si="10">E41*H41</f>
        <v>0.729</v>
      </c>
      <c r="M41" s="2"/>
      <c r="N41" s="5"/>
    </row>
    <row r="42" customFormat="1" spans="3:14">
      <c r="C42" s="2"/>
      <c r="D42" s="2"/>
      <c r="E42" s="2">
        <v>2</v>
      </c>
      <c r="F42" s="2" t="s">
        <v>80</v>
      </c>
      <c r="G42" s="2">
        <f>($G$6+$H$6+$I$6+$J$6)*(1-($K$6+$L$6+$M$6))*(1-($N$6+$O$6+$P$6+$Q$6))+(1-($G$6+$H$6+$I$6+$J$6))*(1-($K$6+$L$6+$M$6))*($N$6+$O$6+$P$6+$Q$6)</f>
        <v>0.162</v>
      </c>
      <c r="H42" s="2">
        <f t="shared" si="6"/>
        <v>0.162</v>
      </c>
      <c r="I42" s="2">
        <f t="shared" si="7"/>
        <v>0.000324</v>
      </c>
      <c r="J42" s="2">
        <f t="shared" si="8"/>
        <v>50</v>
      </c>
      <c r="K42" s="2">
        <f t="shared" si="9"/>
        <v>0.0162</v>
      </c>
      <c r="L42" s="2">
        <f t="shared" si="10"/>
        <v>0.324</v>
      </c>
      <c r="M42" s="2"/>
      <c r="N42" s="5"/>
    </row>
    <row r="43" customFormat="1" spans="3:14">
      <c r="C43" s="2"/>
      <c r="D43" s="2"/>
      <c r="E43" s="2">
        <v>3</v>
      </c>
      <c r="F43" s="2" t="s">
        <v>81</v>
      </c>
      <c r="G43" s="2">
        <f>(1-($G$6+$H$6+$I$6+$J$6))*$K$6*(1-($N$6+$O$6+$P$6+$Q$6))</f>
        <v>0.06318</v>
      </c>
      <c r="H43" s="2">
        <f t="shared" si="6"/>
        <v>0.06318</v>
      </c>
      <c r="I43" s="2">
        <f t="shared" si="7"/>
        <v>0.00012636</v>
      </c>
      <c r="J43" s="2">
        <f t="shared" si="8"/>
        <v>75</v>
      </c>
      <c r="K43" s="2">
        <f t="shared" si="9"/>
        <v>0.009477</v>
      </c>
      <c r="L43" s="2">
        <f t="shared" si="10"/>
        <v>0.18954</v>
      </c>
      <c r="M43" s="2"/>
      <c r="N43" s="5"/>
    </row>
    <row r="44" customFormat="1" spans="3:14">
      <c r="C44" s="2"/>
      <c r="D44" s="2"/>
      <c r="E44" s="2">
        <v>4</v>
      </c>
      <c r="F44" s="18" t="s">
        <v>82</v>
      </c>
      <c r="G44" s="2">
        <f>($G$6+$H$6+$I$6+$J$6)*(1-($K$6+$L$6+$M$6))*($N$6+$O$6+$P$6+$Q$6)</f>
        <v>0.009</v>
      </c>
      <c r="H44" s="2">
        <f>G44+(($G$6+$H$6+$I$6+$J$6)*($K$6+$L$6+$M$6)*($N$6+$O$6+$P$6+$Q$6))/3</f>
        <v>0.00933333333333333</v>
      </c>
      <c r="I44" s="2">
        <f t="shared" si="7"/>
        <v>1.86666666666667e-5</v>
      </c>
      <c r="J44" s="2">
        <f t="shared" si="8"/>
        <v>100</v>
      </c>
      <c r="K44" s="2">
        <f t="shared" si="9"/>
        <v>0.00186666666666667</v>
      </c>
      <c r="L44" s="2">
        <f t="shared" si="10"/>
        <v>0.0373333333333333</v>
      </c>
      <c r="M44" s="2"/>
      <c r="N44" s="5"/>
    </row>
    <row r="45" customFormat="1" spans="3:14">
      <c r="C45" s="2"/>
      <c r="D45" s="2"/>
      <c r="E45" s="2">
        <v>5</v>
      </c>
      <c r="F45" s="2" t="s">
        <v>83</v>
      </c>
      <c r="G45" s="2">
        <f>(1-($G$6+$H$6+$I$6+$J$6))*$L$6*(1-($N$6+$O$6+$P$6+$Q$6))</f>
        <v>0.0162</v>
      </c>
      <c r="H45" s="2">
        <f>G45</f>
        <v>0.0162</v>
      </c>
      <c r="I45" s="2">
        <f t="shared" si="7"/>
        <v>3.24e-5</v>
      </c>
      <c r="J45" s="2">
        <f t="shared" si="8"/>
        <v>125</v>
      </c>
      <c r="K45" s="2">
        <f t="shared" si="9"/>
        <v>0.00405</v>
      </c>
      <c r="L45" s="2">
        <f t="shared" si="10"/>
        <v>0.081</v>
      </c>
      <c r="M45" s="2"/>
      <c r="N45" s="5"/>
    </row>
    <row r="46" customFormat="1" spans="3:14">
      <c r="C46" s="2"/>
      <c r="D46" s="2"/>
      <c r="E46" s="2">
        <v>6</v>
      </c>
      <c r="F46" s="18" t="s">
        <v>84</v>
      </c>
      <c r="G46" s="2">
        <f>($G$6+$H$6+$I$6+$J$6)*$K$6*(1-($N$6+$O$6+$P$6+$Q$6))+(1-($G$6+$H$6+$I$6+$J$6))*$K$6*($N$6+$O$6+$P$6+$Q$6)</f>
        <v>0.01404</v>
      </c>
      <c r="H46" s="2">
        <f>G46+(($G$6+$H$6+$I$6+$J$6)*$K$6*($N$6+$O$6+$P$6+$Q$6))*2/3</f>
        <v>0.01456</v>
      </c>
      <c r="I46" s="2">
        <f t="shared" si="7"/>
        <v>2.912e-5</v>
      </c>
      <c r="J46" s="2">
        <f t="shared" si="8"/>
        <v>150</v>
      </c>
      <c r="K46" s="2">
        <f t="shared" si="9"/>
        <v>0.004368</v>
      </c>
      <c r="L46" s="2">
        <f t="shared" si="10"/>
        <v>0.08736</v>
      </c>
      <c r="M46" s="2"/>
      <c r="N46" s="5"/>
    </row>
    <row r="47" customFormat="1" spans="3:14">
      <c r="C47" s="2"/>
      <c r="D47" s="2"/>
      <c r="E47" s="2">
        <v>10</v>
      </c>
      <c r="F47" s="2" t="s">
        <v>85</v>
      </c>
      <c r="G47" s="2">
        <f>(1-($G$6+$H$6+$I$6+$J$6))*$M$6*(1-($N$6+$O$6+$P$6+$Q$6))+($G$6+$H$6+$I$6+$J$6)*$L$6*(1-($N$6+$O$6+$P$6+$Q$6))+(1-($G$6+$H$6+$I$6+$J$6))*$L$6*($N$6+$O$6+$P$6+$Q$6)</f>
        <v>0.00522</v>
      </c>
      <c r="H47" s="2">
        <f>G47+(($G$6+$H$6+$I$6+$J$6)*$L$6*($N$6+$O$6+$P$6+$Q$6))*2/3</f>
        <v>0.00535333333333333</v>
      </c>
      <c r="I47" s="2">
        <f t="shared" si="7"/>
        <v>1.07066666666667e-5</v>
      </c>
      <c r="J47" s="2">
        <f t="shared" si="8"/>
        <v>250</v>
      </c>
      <c r="K47" s="2">
        <f t="shared" si="9"/>
        <v>0.00267666666666667</v>
      </c>
      <c r="L47" s="2">
        <f t="shared" si="10"/>
        <v>0.0535333333333333</v>
      </c>
      <c r="M47" s="2"/>
      <c r="N47" s="5"/>
    </row>
    <row r="48" customFormat="1" spans="3:14">
      <c r="C48" s="2"/>
      <c r="D48" s="2"/>
      <c r="E48" s="2">
        <v>20</v>
      </c>
      <c r="F48" s="18" t="s">
        <v>86</v>
      </c>
      <c r="G48" s="2">
        <f>($G$6+$H$6+$I$6+$J$6)*$M$6*(1-($N$6+$O$6+$P$6+$Q$6))+(1-($G$6+$H$6+$I$6+$J$6))*$M$6*($N$6+$O$6+$P$6+$Q$6)</f>
        <v>0.00036</v>
      </c>
      <c r="H48" s="2">
        <f>G48+(($G$6+$H$6+$I$6+$J$6)*$M$6*($N$6+$O$6+$P$6+$Q$6))*2/3</f>
        <v>0.000373333333333333</v>
      </c>
      <c r="I48" s="2">
        <f t="shared" si="7"/>
        <v>7.46666666666667e-7</v>
      </c>
      <c r="J48" s="2">
        <f t="shared" si="8"/>
        <v>500</v>
      </c>
      <c r="K48" s="2">
        <f t="shared" si="9"/>
        <v>0.000373333333333333</v>
      </c>
      <c r="L48" s="2">
        <f t="shared" si="10"/>
        <v>0.00746666666666667</v>
      </c>
      <c r="M48" s="2"/>
      <c r="N48" s="5"/>
    </row>
    <row r="49" customFormat="1" spans="3:14">
      <c r="C49" s="2"/>
      <c r="D49" s="2"/>
      <c r="E49" s="2">
        <v>40</v>
      </c>
      <c r="F49" s="19" t="s">
        <v>87</v>
      </c>
      <c r="G49" s="2">
        <f>($G$6+$H$6+$I$6+$J$6)*($K$6+$L$6+$M$6)*($N$6+$O$6+$P$6+$Q$6)</f>
        <v>0.001</v>
      </c>
      <c r="H49" s="2">
        <v>0</v>
      </c>
      <c r="I49" s="2">
        <f t="shared" si="7"/>
        <v>0</v>
      </c>
      <c r="J49" s="2">
        <f t="shared" si="8"/>
        <v>1000</v>
      </c>
      <c r="K49" s="2">
        <f t="shared" si="9"/>
        <v>0</v>
      </c>
      <c r="L49" s="2">
        <f t="shared" si="10"/>
        <v>0</v>
      </c>
      <c r="M49" s="2"/>
      <c r="N49" s="8"/>
    </row>
    <row r="50" customFormat="1" spans="3:14">
      <c r="C50" s="2"/>
      <c r="D50" s="2"/>
      <c r="E50" s="20" t="s">
        <v>18</v>
      </c>
      <c r="F50" s="20"/>
      <c r="G50" s="20">
        <f t="shared" ref="G50:I50" si="11">SUM(G41:G49)</f>
        <v>1</v>
      </c>
      <c r="H50" s="20">
        <f t="shared" si="11"/>
        <v>1</v>
      </c>
      <c r="I50" s="20">
        <f t="shared" si="11"/>
        <v>0.002</v>
      </c>
      <c r="J50" s="20"/>
      <c r="K50" s="20">
        <f>SUM(K41:K49)</f>
        <v>0.0754616666666667</v>
      </c>
      <c r="L50" s="20">
        <f>SUM(L41:L49)</f>
        <v>1.50923333333333</v>
      </c>
      <c r="M50" s="2"/>
      <c r="N50" s="8"/>
    </row>
    <row r="51" customFormat="1" spans="2:14">
      <c r="B51" s="8" t="s">
        <v>8</v>
      </c>
      <c r="C51" s="2" t="s">
        <v>7</v>
      </c>
      <c r="D51" s="2">
        <v>3</v>
      </c>
      <c r="E51" s="2" t="s">
        <v>73</v>
      </c>
      <c r="F51" s="2" t="s">
        <v>74</v>
      </c>
      <c r="G51" s="2" t="s">
        <v>75</v>
      </c>
      <c r="H51" s="2" t="s">
        <v>76</v>
      </c>
      <c r="I51" s="2" t="s">
        <v>65</v>
      </c>
      <c r="J51" s="2" t="s">
        <v>77</v>
      </c>
      <c r="K51" s="2" t="s">
        <v>78</v>
      </c>
      <c r="L51" s="2"/>
      <c r="M51" s="2"/>
      <c r="N51" s="8"/>
    </row>
    <row r="52" customFormat="1" spans="3:14">
      <c r="C52" s="2"/>
      <c r="D52" s="2"/>
      <c r="E52" s="2">
        <v>1</v>
      </c>
      <c r="F52" s="2" t="s">
        <v>88</v>
      </c>
      <c r="G52" s="2">
        <f>(1-($G$7+$H$7+$I$7+$J$7))*(1-($K$7+$L$7+$M$7))*(1-($N$7+$O$7+$P$7+$Q$7))</f>
        <v>0.729</v>
      </c>
      <c r="H52" s="2">
        <f t="shared" ref="H52:H54" si="12">G52</f>
        <v>0.729</v>
      </c>
      <c r="I52" s="2">
        <f t="shared" ref="I52:I60" si="13">$F$7*H52</f>
        <v>0.001458</v>
      </c>
      <c r="J52" s="2">
        <f t="shared" ref="J52:J60" si="14">$E$7*E52</f>
        <v>20</v>
      </c>
      <c r="K52" s="2">
        <f t="shared" ref="K52:K60" si="15">I52*J52</f>
        <v>0.02916</v>
      </c>
      <c r="L52" s="2"/>
      <c r="M52" s="2"/>
      <c r="N52" s="8"/>
    </row>
    <row r="53" customFormat="1" spans="3:14">
      <c r="C53" s="2"/>
      <c r="D53" s="2"/>
      <c r="E53" s="2">
        <v>2</v>
      </c>
      <c r="F53" s="2" t="s">
        <v>89</v>
      </c>
      <c r="G53" s="2">
        <f>($G$7+$H$7+$I$7+$J$7)*(1-($K$7+$L$7+$M$7))*(1-($N$7+$O$7+$P$7+$Q$7))+(1-($G$7+$H$7+$I$7+$J$7))*(1-($K$7+$L$7+$M$7))*($N$7+$O$7+$P$7+$Q$7)</f>
        <v>0.162</v>
      </c>
      <c r="H53" s="2">
        <f t="shared" si="12"/>
        <v>0.162</v>
      </c>
      <c r="I53" s="2">
        <f t="shared" si="13"/>
        <v>0.000324</v>
      </c>
      <c r="J53" s="2">
        <f t="shared" si="14"/>
        <v>40</v>
      </c>
      <c r="K53" s="2">
        <f t="shared" si="15"/>
        <v>0.01296</v>
      </c>
      <c r="L53" s="2"/>
      <c r="M53" s="2"/>
      <c r="N53" s="8"/>
    </row>
    <row r="54" customFormat="1" spans="3:14">
      <c r="C54" s="2"/>
      <c r="D54" s="2"/>
      <c r="E54" s="2">
        <v>3</v>
      </c>
      <c r="F54" s="2" t="s">
        <v>90</v>
      </c>
      <c r="G54" s="2">
        <f>(1-($G$7+$H$7+$I$7+$J$7))*$K$7*(1-($N$7+$O$7+$P$7+$Q$7))</f>
        <v>0.06318</v>
      </c>
      <c r="H54" s="2">
        <f t="shared" si="12"/>
        <v>0.06318</v>
      </c>
      <c r="I54" s="2">
        <f t="shared" si="13"/>
        <v>0.00012636</v>
      </c>
      <c r="J54" s="2">
        <f t="shared" si="14"/>
        <v>60</v>
      </c>
      <c r="K54" s="2">
        <f t="shared" si="15"/>
        <v>0.0075816</v>
      </c>
      <c r="L54" s="2"/>
      <c r="M54" s="2"/>
      <c r="N54" s="2"/>
    </row>
    <row r="55" customFormat="1" spans="3:14">
      <c r="C55" s="2"/>
      <c r="D55" s="2"/>
      <c r="E55" s="2">
        <v>4</v>
      </c>
      <c r="F55" s="2" t="s">
        <v>91</v>
      </c>
      <c r="G55" s="2">
        <f>($G$7+$H$7+$I$7+$J$7)*(1-($K$7+$L$7+$M$7))*($N$7+$O$7+$P$7+$Q$7)</f>
        <v>0.009</v>
      </c>
      <c r="H55" s="2">
        <f>G55+(($G$6+$H$6+$I$6+$J$6)*($K$6+$L$6+$M$6)*($N$6+$O$6+$P$6+$Q$6))/3</f>
        <v>0.00933333333333333</v>
      </c>
      <c r="I55" s="2">
        <f t="shared" si="13"/>
        <v>1.86666666666667e-5</v>
      </c>
      <c r="J55" s="2">
        <f t="shared" si="14"/>
        <v>80</v>
      </c>
      <c r="K55" s="2">
        <f t="shared" si="15"/>
        <v>0.00149333333333333</v>
      </c>
      <c r="L55" s="2"/>
      <c r="M55" s="2"/>
      <c r="N55" s="2"/>
    </row>
    <row r="56" customFormat="1" spans="3:14">
      <c r="C56" s="2"/>
      <c r="D56" s="2"/>
      <c r="E56" s="2">
        <v>5</v>
      </c>
      <c r="F56" s="2" t="s">
        <v>92</v>
      </c>
      <c r="G56" s="2">
        <f>(1-($G$7+$H$7+$I$7+$J$7))*$L$7*(1-($N$7+$O$7+$P$7+$Q$7))</f>
        <v>0.0162</v>
      </c>
      <c r="H56" s="2">
        <f>G56</f>
        <v>0.0162</v>
      </c>
      <c r="I56" s="2">
        <f t="shared" si="13"/>
        <v>3.24e-5</v>
      </c>
      <c r="J56" s="2">
        <f t="shared" si="14"/>
        <v>100</v>
      </c>
      <c r="K56" s="2">
        <f t="shared" si="15"/>
        <v>0.00324</v>
      </c>
      <c r="L56" s="2"/>
      <c r="M56" s="2"/>
      <c r="N56" s="2"/>
    </row>
    <row r="57" customFormat="1" spans="3:14">
      <c r="C57" s="2"/>
      <c r="D57" s="2"/>
      <c r="E57" s="2">
        <v>6</v>
      </c>
      <c r="F57" s="2" t="s">
        <v>93</v>
      </c>
      <c r="G57" s="2">
        <f>($G$7+$H$7+$I$7+$J$7)*$K$7*(1-($N$7+$O$7+$P$7+$Q$7))+(1-($G$7+$H$7+$I$7+$J$7))*$K$7*($N$7+$O$7+$P$7+$Q$7)</f>
        <v>0.01404</v>
      </c>
      <c r="H57" s="2">
        <f>G57+(($G$6+$H$6+$I$6+$J$6)*$K$6*($N$6+$O$6+$P$6+$Q$6))*2/3</f>
        <v>0.01456</v>
      </c>
      <c r="I57" s="2">
        <f t="shared" si="13"/>
        <v>2.912e-5</v>
      </c>
      <c r="J57" s="2">
        <f t="shared" si="14"/>
        <v>120</v>
      </c>
      <c r="K57" s="2">
        <f t="shared" si="15"/>
        <v>0.0034944</v>
      </c>
      <c r="L57" s="2"/>
      <c r="M57" s="2"/>
      <c r="N57" s="2"/>
    </row>
    <row r="58" customFormat="1" spans="3:14">
      <c r="C58" s="2"/>
      <c r="D58" s="2"/>
      <c r="E58" s="2">
        <v>10</v>
      </c>
      <c r="F58" s="2" t="s">
        <v>94</v>
      </c>
      <c r="G58" s="2">
        <f>(1-($G$7+$H$7+$I$7+$J$7))*$M$7*(1-($N$7+$O$7+$P$7+$Q$7))+($G$7+$H$7+$I$7+$J$7)*$L$7*(1-($N$7+$O$7+$P$7+$Q$7))+(1-($G$7+$H$7+$I$7+$J$7))*$L$7*($N$7+$O$7+$P$7+$Q$7)</f>
        <v>0.00522</v>
      </c>
      <c r="H58" s="2">
        <f>G58+(($G$6+$H$6+$I$6+$J$6)*$L$6*($N$6+$O$6+$P$6+$Q$6))*2/3</f>
        <v>0.00535333333333333</v>
      </c>
      <c r="I58" s="2">
        <f t="shared" si="13"/>
        <v>1.07066666666667e-5</v>
      </c>
      <c r="J58" s="2">
        <f t="shared" si="14"/>
        <v>200</v>
      </c>
      <c r="K58" s="2">
        <f t="shared" si="15"/>
        <v>0.00214133333333333</v>
      </c>
      <c r="L58" s="2"/>
      <c r="M58" s="2"/>
      <c r="N58" s="2"/>
    </row>
    <row r="59" customFormat="1" spans="3:14">
      <c r="C59" s="2"/>
      <c r="D59" s="2"/>
      <c r="E59" s="2">
        <v>20</v>
      </c>
      <c r="F59" s="2" t="s">
        <v>95</v>
      </c>
      <c r="G59" s="2">
        <f>($G$7+$H$7+$I$7+$J$7)*$M$7*(1-($N$7+$O$7+$P$7+$Q$7))+(1-($G$7+$H$7+$I$7+$J$7))*$M$7*($N$7+$O$7+$P$7+$Q$7)</f>
        <v>0.00036</v>
      </c>
      <c r="H59" s="2">
        <f>G59+(($G$6+$H$6+$I$6+$J$6)*$M$6*($N$6+$O$6+$P$6+$Q$6))*2/3</f>
        <v>0.000373333333333333</v>
      </c>
      <c r="I59" s="2">
        <f t="shared" si="13"/>
        <v>7.46666666666667e-7</v>
      </c>
      <c r="J59" s="2">
        <f t="shared" si="14"/>
        <v>400</v>
      </c>
      <c r="K59" s="2">
        <f t="shared" si="15"/>
        <v>0.000298666666666667</v>
      </c>
      <c r="L59" s="2"/>
      <c r="M59" s="2"/>
      <c r="N59" s="2"/>
    </row>
    <row r="60" customFormat="1" spans="3:14">
      <c r="C60" s="2"/>
      <c r="D60" s="2"/>
      <c r="E60" s="2">
        <v>40</v>
      </c>
      <c r="F60" s="2" t="s">
        <v>87</v>
      </c>
      <c r="G60" s="2">
        <f>($G$7+$H$7+$I$7+$J$7)*($K$7+$L$7+$M$7)*($N$7+$O$7+$P$7+$Q$7)</f>
        <v>0.001</v>
      </c>
      <c r="H60" s="2">
        <v>0</v>
      </c>
      <c r="I60" s="2">
        <f t="shared" si="13"/>
        <v>0</v>
      </c>
      <c r="J60" s="2">
        <f t="shared" si="14"/>
        <v>800</v>
      </c>
      <c r="K60" s="2">
        <f t="shared" si="15"/>
        <v>0</v>
      </c>
      <c r="L60" s="2"/>
      <c r="M60" s="2"/>
      <c r="N60" s="2"/>
    </row>
    <row r="61" customFormat="1" spans="3:14">
      <c r="C61" s="2"/>
      <c r="D61" s="2"/>
      <c r="E61" s="20" t="s">
        <v>18</v>
      </c>
      <c r="F61" s="20"/>
      <c r="G61" s="20">
        <f t="shared" ref="G61:I61" si="16">SUM(G52:G60)</f>
        <v>1</v>
      </c>
      <c r="H61" s="20">
        <f t="shared" si="16"/>
        <v>1</v>
      </c>
      <c r="I61" s="20">
        <f t="shared" si="16"/>
        <v>0.002</v>
      </c>
      <c r="J61" s="20"/>
      <c r="K61" s="20">
        <f>SUM(K52:K60)</f>
        <v>0.0603693333333333</v>
      </c>
      <c r="L61" s="2"/>
      <c r="M61" s="2"/>
      <c r="N61" s="2"/>
    </row>
    <row r="62" customFormat="1" spans="2:14">
      <c r="B62" s="8" t="s">
        <v>9</v>
      </c>
      <c r="C62" s="2" t="s">
        <v>7</v>
      </c>
      <c r="D62" s="2">
        <v>3</v>
      </c>
      <c r="E62" s="2" t="s">
        <v>73</v>
      </c>
      <c r="F62" s="2" t="s">
        <v>74</v>
      </c>
      <c r="G62" s="2" t="s">
        <v>75</v>
      </c>
      <c r="H62" s="2" t="s">
        <v>76</v>
      </c>
      <c r="I62" s="2" t="s">
        <v>65</v>
      </c>
      <c r="J62" s="2" t="s">
        <v>77</v>
      </c>
      <c r="K62" s="2" t="s">
        <v>78</v>
      </c>
      <c r="L62" s="2"/>
      <c r="M62" s="2"/>
      <c r="N62" s="2"/>
    </row>
    <row r="63" customFormat="1" spans="3:14">
      <c r="C63" s="2"/>
      <c r="D63" s="2"/>
      <c r="E63" s="2">
        <v>1</v>
      </c>
      <c r="F63" s="2" t="s">
        <v>96</v>
      </c>
      <c r="G63" s="2">
        <f>(1-($G$8+$H$8+$I$8+$J$8))*(1-($K$8+$L$8+$M$8))*(1-($N$8+$O$8+$P$8+$Q$8))</f>
        <v>0.729</v>
      </c>
      <c r="H63" s="2">
        <f t="shared" ref="H63:H65" si="17">G63</f>
        <v>0.729</v>
      </c>
      <c r="I63" s="2">
        <f t="shared" ref="I63:I70" si="18">$F$8*H63</f>
        <v>0.002916</v>
      </c>
      <c r="J63" s="2">
        <f t="shared" ref="J63:J71" si="19">$E$8*E63</f>
        <v>15</v>
      </c>
      <c r="K63" s="2">
        <f t="shared" ref="K63:K71" si="20">I63*J63</f>
        <v>0.04374</v>
      </c>
      <c r="L63" s="2"/>
      <c r="M63" s="2"/>
      <c r="N63" s="2"/>
    </row>
    <row r="64" customFormat="1" spans="3:14">
      <c r="C64" s="2"/>
      <c r="D64" s="2"/>
      <c r="E64" s="2">
        <v>2</v>
      </c>
      <c r="F64" s="2" t="s">
        <v>97</v>
      </c>
      <c r="G64" s="2">
        <f>($G$8+$H$8+$I$8+$J$8)*(1-($K$8+$L$8+$M$8))*(1-($N$8+$O$8+$P$8+$Q$8))+(1-($G$8+$H$8+$I$8+$J$8))*(1-($K$8+$L$8+$M$8))*($N$8+$O$8+$P$8+$Q$8)</f>
        <v>0.162</v>
      </c>
      <c r="H64" s="2">
        <f t="shared" si="17"/>
        <v>0.162</v>
      </c>
      <c r="I64" s="2">
        <f t="shared" si="18"/>
        <v>0.000648</v>
      </c>
      <c r="J64" s="2">
        <f t="shared" si="19"/>
        <v>30</v>
      </c>
      <c r="K64" s="2">
        <f t="shared" si="20"/>
        <v>0.01944</v>
      </c>
      <c r="L64" s="2"/>
      <c r="M64" s="2"/>
      <c r="N64" s="2"/>
    </row>
    <row r="65" customFormat="1" spans="3:14">
      <c r="C65" s="2"/>
      <c r="D65" s="2"/>
      <c r="E65" s="2">
        <v>3</v>
      </c>
      <c r="F65" s="2" t="s">
        <v>98</v>
      </c>
      <c r="G65" s="2">
        <f>(1-($G$8+$H$8+$I$8+$J$8))*$K$8*(1-($N$8+$O$8+$P$8+$Q$8))</f>
        <v>0.06318</v>
      </c>
      <c r="H65" s="2">
        <f t="shared" si="17"/>
        <v>0.06318</v>
      </c>
      <c r="I65" s="2">
        <f t="shared" si="18"/>
        <v>0.00025272</v>
      </c>
      <c r="J65" s="2">
        <f t="shared" si="19"/>
        <v>45</v>
      </c>
      <c r="K65" s="2">
        <f t="shared" si="20"/>
        <v>0.0113724</v>
      </c>
      <c r="L65" s="2"/>
      <c r="M65" s="2"/>
      <c r="N65" s="2"/>
    </row>
    <row r="66" customFormat="1" spans="3:14">
      <c r="C66" s="2"/>
      <c r="D66" s="2"/>
      <c r="E66" s="2">
        <v>4</v>
      </c>
      <c r="F66" s="2" t="s">
        <v>99</v>
      </c>
      <c r="G66" s="2">
        <f>($G$8+$H$8+$I$8+$J$8)*(1-($K$8+$L$8+$M$8))*($N$8+$O$8+$P$8+$Q$8)</f>
        <v>0.009</v>
      </c>
      <c r="H66" s="2">
        <f>G66+(($G$6+$H$6+$I$6+$J$6)*($K$6+$L$6+$M$6)*($N$6+$O$6+$P$6+$Q$6))/3</f>
        <v>0.00933333333333333</v>
      </c>
      <c r="I66" s="2">
        <f t="shared" si="18"/>
        <v>3.73333333333333e-5</v>
      </c>
      <c r="J66" s="2">
        <f t="shared" si="19"/>
        <v>60</v>
      </c>
      <c r="K66" s="2">
        <f t="shared" si="20"/>
        <v>0.00224</v>
      </c>
      <c r="L66" s="2"/>
      <c r="M66" s="2"/>
      <c r="N66" s="2"/>
    </row>
    <row r="67" customFormat="1" spans="3:14">
      <c r="C67" s="2"/>
      <c r="D67" s="2"/>
      <c r="E67" s="2">
        <v>5</v>
      </c>
      <c r="F67" s="2" t="s">
        <v>100</v>
      </c>
      <c r="G67" s="2">
        <f>(1-($G$8+$H$8+$I$8+$J$8))*$L$8*(1-($N$8+$O$8+$P$8+$Q$8))</f>
        <v>0.0162</v>
      </c>
      <c r="H67" s="2">
        <f>G67</f>
        <v>0.0162</v>
      </c>
      <c r="I67" s="2">
        <f t="shared" si="18"/>
        <v>6.48e-5</v>
      </c>
      <c r="J67" s="2">
        <f t="shared" si="19"/>
        <v>75</v>
      </c>
      <c r="K67" s="2">
        <f t="shared" si="20"/>
        <v>0.00486</v>
      </c>
      <c r="L67" s="2"/>
      <c r="M67" s="2"/>
      <c r="N67" s="2"/>
    </row>
    <row r="68" customFormat="1" spans="3:14">
      <c r="C68" s="2"/>
      <c r="D68" s="2"/>
      <c r="E68" s="2">
        <v>6</v>
      </c>
      <c r="F68" s="2" t="s">
        <v>101</v>
      </c>
      <c r="G68" s="2">
        <f>($G$8+$H$8+$I$8+$J$8)*$K$8*(1-($N$8+$O$8+$P$8+$Q$8))+(1-($G$8+$H$8+$I$8+$J$8))*$K$8*($N$8+$O$8+$P$8+$Q$8)</f>
        <v>0.01404</v>
      </c>
      <c r="H68" s="2">
        <f>G68+(($G$6+$H$6+$I$6+$J$6)*$K$6*($N$6+$O$6+$P$6+$Q$6))*2/3</f>
        <v>0.01456</v>
      </c>
      <c r="I68" s="2">
        <f t="shared" si="18"/>
        <v>5.824e-5</v>
      </c>
      <c r="J68" s="2">
        <f t="shared" si="19"/>
        <v>90</v>
      </c>
      <c r="K68" s="2">
        <f t="shared" si="20"/>
        <v>0.0052416</v>
      </c>
      <c r="L68" s="2"/>
      <c r="M68" s="2"/>
      <c r="N68" s="2"/>
    </row>
    <row r="69" customFormat="1" spans="3:14">
      <c r="C69" s="2"/>
      <c r="D69" s="2"/>
      <c r="E69" s="2">
        <v>10</v>
      </c>
      <c r="F69" s="2" t="s">
        <v>102</v>
      </c>
      <c r="G69" s="2">
        <f>(1-($G$8+$H$8+$I$8+$J$8))*$M$8*(1-($N$8+$O$8+$P$8+$Q$8))+($G$8+$H$8+$I$8+$J$8)*$L$8*(1-($N$8+$O$8+$P$8+$Q$8))+(1-($G$8+$H$8+$I$8+$J$8))*$L$8*($N$8+$O$8+$P$8+$Q$8)</f>
        <v>0.00522</v>
      </c>
      <c r="H69" s="2">
        <f>G69+(($G$6+$H$6+$I$6+$J$6)*$L$6*($N$6+$O$6+$P$6+$Q$6))*2/3</f>
        <v>0.00535333333333333</v>
      </c>
      <c r="I69" s="2">
        <f t="shared" si="18"/>
        <v>2.14133333333333e-5</v>
      </c>
      <c r="J69" s="2">
        <f t="shared" si="19"/>
        <v>150</v>
      </c>
      <c r="K69" s="2">
        <f t="shared" si="20"/>
        <v>0.003212</v>
      </c>
      <c r="L69" s="2"/>
      <c r="M69" s="2"/>
      <c r="N69" s="2"/>
    </row>
    <row r="70" customFormat="1" spans="3:14">
      <c r="C70" s="2"/>
      <c r="D70" s="2"/>
      <c r="E70" s="2">
        <v>20</v>
      </c>
      <c r="F70" s="2" t="s">
        <v>103</v>
      </c>
      <c r="G70" s="2">
        <f>($G$8+$H$8+$I$8+$J$8)*$M$8*(1-($N$8+$O$8+$P$8+$Q$8))+(1-($G$8+$H$8+$I$8+$J$8))*$M$8*($N$8+$O$8+$P$8+$Q$8)</f>
        <v>0.00036</v>
      </c>
      <c r="H70" s="2">
        <f>G70+(($G$6+$H$6+$I$6+$J$6)*$M$6*($N$6+$O$6+$P$6+$Q$6))*2/3</f>
        <v>0.000373333333333333</v>
      </c>
      <c r="I70" s="2">
        <f t="shared" si="18"/>
        <v>1.49333333333333e-6</v>
      </c>
      <c r="J70" s="2">
        <f t="shared" si="19"/>
        <v>300</v>
      </c>
      <c r="K70" s="2">
        <f t="shared" si="20"/>
        <v>0.000448</v>
      </c>
      <c r="L70" s="2"/>
      <c r="M70" s="2"/>
      <c r="N70" s="2"/>
    </row>
    <row r="71" customFormat="1" spans="3:14">
      <c r="C71" s="2"/>
      <c r="D71" s="2"/>
      <c r="E71" s="2">
        <v>40</v>
      </c>
      <c r="F71" s="2" t="s">
        <v>87</v>
      </c>
      <c r="G71" s="2">
        <f>($G$8+$H$8+$I$8+$J$8)*($K$8+$L$8+$M$8)*($N$8+$O$8+$P$8+$Q$8)</f>
        <v>0.001</v>
      </c>
      <c r="H71" s="2">
        <v>0</v>
      </c>
      <c r="I71" s="2">
        <f>$F$7*H71</f>
        <v>0</v>
      </c>
      <c r="J71" s="2">
        <f t="shared" si="19"/>
        <v>600</v>
      </c>
      <c r="K71" s="2">
        <f t="shared" si="20"/>
        <v>0</v>
      </c>
      <c r="L71" s="2"/>
      <c r="M71" s="2"/>
      <c r="N71" s="2"/>
    </row>
    <row r="72" customFormat="1" spans="3:14">
      <c r="C72" s="2"/>
      <c r="D72" s="2"/>
      <c r="E72" s="20" t="s">
        <v>18</v>
      </c>
      <c r="F72" s="20"/>
      <c r="G72" s="20">
        <f t="shared" ref="G72:I72" si="21">SUM(G63:G71)</f>
        <v>1</v>
      </c>
      <c r="H72" s="20">
        <f t="shared" si="21"/>
        <v>1</v>
      </c>
      <c r="I72" s="20">
        <f t="shared" si="21"/>
        <v>0.004</v>
      </c>
      <c r="J72" s="20"/>
      <c r="K72" s="20">
        <f>SUM(K63:K71)</f>
        <v>0.090554</v>
      </c>
      <c r="L72" s="2"/>
      <c r="M72" s="2"/>
      <c r="N72" s="2"/>
    </row>
    <row r="73" customFormat="1" spans="2:14">
      <c r="B73" s="8" t="s">
        <v>10</v>
      </c>
      <c r="C73" s="2" t="s">
        <v>7</v>
      </c>
      <c r="D73" s="2">
        <v>3</v>
      </c>
      <c r="E73" s="2" t="s">
        <v>73</v>
      </c>
      <c r="F73" s="2" t="s">
        <v>74</v>
      </c>
      <c r="G73" s="2" t="s">
        <v>75</v>
      </c>
      <c r="H73" s="2" t="s">
        <v>76</v>
      </c>
      <c r="I73" s="2" t="s">
        <v>65</v>
      </c>
      <c r="J73" s="2" t="s">
        <v>77</v>
      </c>
      <c r="K73" s="2" t="s">
        <v>78</v>
      </c>
      <c r="L73" s="2"/>
      <c r="M73" s="2"/>
      <c r="N73" s="2"/>
    </row>
    <row r="74" customFormat="1" spans="3:14">
      <c r="C74" s="2"/>
      <c r="D74" s="2"/>
      <c r="E74" s="2">
        <v>1</v>
      </c>
      <c r="F74" s="2" t="s">
        <v>104</v>
      </c>
      <c r="G74" s="2">
        <f>(1-($G$9+$H$9+$I$9+$J$9))*(1-($K$9+$L$9+$M$9))*(1-($N$9+$O$9+$P$9+$Q$9))</f>
        <v>0.729</v>
      </c>
      <c r="H74" s="2">
        <f t="shared" ref="H74:H76" si="22">G74</f>
        <v>0.729</v>
      </c>
      <c r="I74" s="2">
        <f t="shared" ref="I74:I82" si="23">$F$9*H74</f>
        <v>0.002916</v>
      </c>
      <c r="J74" s="2">
        <f t="shared" ref="J74:J82" si="24">$E$9*E74</f>
        <v>10</v>
      </c>
      <c r="K74" s="2">
        <f t="shared" ref="K74:K82" si="25">I74*J74</f>
        <v>0.02916</v>
      </c>
      <c r="L74" s="2"/>
      <c r="M74" s="2"/>
      <c r="N74" s="2"/>
    </row>
    <row r="75" customFormat="1" spans="3:14">
      <c r="C75" s="2"/>
      <c r="D75" s="2"/>
      <c r="E75" s="2">
        <v>2</v>
      </c>
      <c r="F75" s="2" t="s">
        <v>105</v>
      </c>
      <c r="G75" s="2">
        <f>($G$9+$H$9+$I$9+$J$9)*(1-($K$9+$L$9+$M$9))*(1-($N$9+$O$9+$P$9+$Q$9))+(1-($G$9+$H$9+$I$9+$J$9))*(1-($K$9+$L$9+$M$9))*($N$9+$O$9+$P$9+$Q$9)</f>
        <v>0.162</v>
      </c>
      <c r="H75" s="2">
        <f t="shared" si="22"/>
        <v>0.162</v>
      </c>
      <c r="I75" s="2">
        <f t="shared" si="23"/>
        <v>0.000648</v>
      </c>
      <c r="J75" s="2">
        <f t="shared" si="24"/>
        <v>20</v>
      </c>
      <c r="K75" s="2">
        <f t="shared" si="25"/>
        <v>0.01296</v>
      </c>
      <c r="L75" s="8"/>
      <c r="M75" s="2"/>
      <c r="N75" s="2"/>
    </row>
    <row r="76" customFormat="1" spans="3:14">
      <c r="C76" s="2"/>
      <c r="D76" s="2"/>
      <c r="E76" s="2">
        <v>3</v>
      </c>
      <c r="F76" s="2" t="s">
        <v>106</v>
      </c>
      <c r="G76" s="2">
        <f>(1-($G$9+$H$9+$I$9+$J$9))*$K$9*(1-($N$9+$O$9+$P$9+$Q$9))</f>
        <v>0.06318</v>
      </c>
      <c r="H76" s="2">
        <f t="shared" si="22"/>
        <v>0.06318</v>
      </c>
      <c r="I76" s="2">
        <f t="shared" si="23"/>
        <v>0.00025272</v>
      </c>
      <c r="J76" s="2">
        <f t="shared" si="24"/>
        <v>30</v>
      </c>
      <c r="K76" s="2">
        <f t="shared" si="25"/>
        <v>0.0075816</v>
      </c>
      <c r="L76" s="8"/>
      <c r="M76" s="2"/>
      <c r="N76" s="2"/>
    </row>
    <row r="77" customFormat="1" spans="3:14">
      <c r="C77" s="2"/>
      <c r="D77" s="2"/>
      <c r="E77" s="2">
        <v>4</v>
      </c>
      <c r="F77" s="2" t="s">
        <v>107</v>
      </c>
      <c r="G77" s="2">
        <f>($G$9+$H$9+$I$9+$J$9)*(1-($K$9+$L$9+$M$9))*($N$9+$O$9+$P$9+$Q$9)</f>
        <v>0.009</v>
      </c>
      <c r="H77" s="2">
        <f>G77+(($G$6+$H$6+$I$6+$J$6)*($K$6+$L$6+$M$6)*($N$6+$O$6+$P$6+$Q$6))/3</f>
        <v>0.00933333333333333</v>
      </c>
      <c r="I77" s="2">
        <f t="shared" si="23"/>
        <v>3.73333333333333e-5</v>
      </c>
      <c r="J77" s="2">
        <f t="shared" si="24"/>
        <v>40</v>
      </c>
      <c r="K77" s="2">
        <f t="shared" si="25"/>
        <v>0.00149333333333333</v>
      </c>
      <c r="L77" s="8"/>
      <c r="M77" s="2"/>
      <c r="N77" s="2"/>
    </row>
    <row r="78" customFormat="1" spans="3:14">
      <c r="C78" s="2"/>
      <c r="D78" s="2"/>
      <c r="E78" s="2">
        <v>5</v>
      </c>
      <c r="F78" s="2" t="s">
        <v>108</v>
      </c>
      <c r="G78" s="2">
        <f>(1-($G$9+$H$9+$I$9+$J$9))*$L$9*(1-($N$9+$O$9+$P$9+$Q$9))</f>
        <v>0.0162</v>
      </c>
      <c r="H78" s="2">
        <f>G78</f>
        <v>0.0162</v>
      </c>
      <c r="I78" s="2">
        <f t="shared" si="23"/>
        <v>6.48e-5</v>
      </c>
      <c r="J78" s="2">
        <f t="shared" si="24"/>
        <v>50</v>
      </c>
      <c r="K78" s="2">
        <f t="shared" si="25"/>
        <v>0.00324</v>
      </c>
      <c r="L78" s="8"/>
      <c r="M78" s="2"/>
      <c r="N78" s="2"/>
    </row>
    <row r="79" customFormat="1" spans="3:14">
      <c r="C79" s="2"/>
      <c r="D79" s="2"/>
      <c r="E79" s="2">
        <v>6</v>
      </c>
      <c r="F79" s="2" t="s">
        <v>109</v>
      </c>
      <c r="G79" s="2">
        <f>($G$9+$H$9+$I$9+$J$9)*$K$9*(1-($N$9+$O$9+$P$9+$Q$9))+(1-($G$9+$H$9+$I$9+$J$9))*$K$9*($N$9+$O$9+$P$9+$Q$9)</f>
        <v>0.01404</v>
      </c>
      <c r="H79" s="2">
        <f>G79+(($G$6+$H$6+$I$6+$J$6)*$K$6*($N$6+$O$6+$P$6+$Q$6))*2/3</f>
        <v>0.01456</v>
      </c>
      <c r="I79" s="2">
        <f t="shared" si="23"/>
        <v>5.824e-5</v>
      </c>
      <c r="J79" s="2">
        <f t="shared" si="24"/>
        <v>60</v>
      </c>
      <c r="K79" s="2">
        <f t="shared" si="25"/>
        <v>0.0034944</v>
      </c>
      <c r="L79" s="8"/>
      <c r="M79" s="2"/>
      <c r="N79" s="2"/>
    </row>
    <row r="80" customFormat="1" spans="3:14">
      <c r="C80" s="2"/>
      <c r="D80" s="2"/>
      <c r="E80" s="2">
        <v>10</v>
      </c>
      <c r="F80" s="2" t="s">
        <v>110</v>
      </c>
      <c r="G80" s="2">
        <f>(1-($G$9+$H$9+$I$9+$J$9))*$M$9*(1-($N$9+$O$9+$P$9+$Q$9))+($G$9+$H$9+$I$9+$J$9)*$L$9*(1-($N$9+$O$9+$P$9+$Q$9))+(1-($G$9+$H$9+$I$9+$J$9))*$L$9*($N$9+$O$9+$P$9+$Q$9)</f>
        <v>0.00522</v>
      </c>
      <c r="H80" s="2">
        <f>G80+(($G$6+$H$6+$I$6+$J$6)*$L$6*($N$6+$O$6+$P$6+$Q$6))*2/3</f>
        <v>0.00535333333333333</v>
      </c>
      <c r="I80" s="2">
        <f t="shared" si="23"/>
        <v>2.14133333333333e-5</v>
      </c>
      <c r="J80" s="2">
        <f t="shared" si="24"/>
        <v>100</v>
      </c>
      <c r="K80" s="2">
        <f t="shared" si="25"/>
        <v>0.00214133333333333</v>
      </c>
      <c r="L80" s="8"/>
      <c r="M80" s="2"/>
      <c r="N80" s="2"/>
    </row>
    <row r="81" customFormat="1" spans="3:14">
      <c r="C81" s="2"/>
      <c r="D81" s="2"/>
      <c r="E81" s="2">
        <v>20</v>
      </c>
      <c r="F81" s="2" t="s">
        <v>111</v>
      </c>
      <c r="G81" s="2">
        <f>($G$9+$H$9+$I$9+$J$9)*$M$9*(1-($N$9+$O$9+$P$9+$Q$9))+(1-($G$9+$H$9+$I$9+$J$9))*$M$9*($N$9+$O$9+$P$9+$Q$9)</f>
        <v>0.00036</v>
      </c>
      <c r="H81" s="2">
        <f>G81+(($G$6+$H$6+$I$6+$J$6)*$M$6*($N$6+$O$6+$P$6+$Q$6))*2/3</f>
        <v>0.000373333333333333</v>
      </c>
      <c r="I81" s="2">
        <f t="shared" si="23"/>
        <v>1.49333333333333e-6</v>
      </c>
      <c r="J81" s="2">
        <f t="shared" si="24"/>
        <v>200</v>
      </c>
      <c r="K81" s="2">
        <f t="shared" si="25"/>
        <v>0.000298666666666667</v>
      </c>
      <c r="L81" s="8"/>
      <c r="M81" s="2"/>
      <c r="N81" s="2"/>
    </row>
    <row r="82" customFormat="1" spans="3:14">
      <c r="C82" s="2"/>
      <c r="D82" s="2"/>
      <c r="E82" s="2">
        <v>40</v>
      </c>
      <c r="F82" s="2" t="s">
        <v>87</v>
      </c>
      <c r="G82" s="2">
        <f>($G$9+$H$9+$I$9+$J$9)*($K$9+$L$9+$M$9)*($N$9+$O$9+$P$9+$Q$9)</f>
        <v>0.001</v>
      </c>
      <c r="H82" s="2">
        <v>0</v>
      </c>
      <c r="I82" s="2">
        <f t="shared" si="23"/>
        <v>0</v>
      </c>
      <c r="J82" s="2">
        <f t="shared" si="24"/>
        <v>400</v>
      </c>
      <c r="K82" s="2">
        <f t="shared" si="25"/>
        <v>0</v>
      </c>
      <c r="L82" s="8"/>
      <c r="M82" s="2"/>
      <c r="N82" s="2"/>
    </row>
    <row r="83" customFormat="1" spans="3:14">
      <c r="C83" s="2"/>
      <c r="D83" s="2"/>
      <c r="E83" s="20" t="s">
        <v>18</v>
      </c>
      <c r="F83" s="20"/>
      <c r="G83" s="20">
        <f t="shared" ref="G83:I83" si="26">SUM(G74:G82)</f>
        <v>1</v>
      </c>
      <c r="H83" s="20">
        <f t="shared" si="26"/>
        <v>1</v>
      </c>
      <c r="I83" s="20">
        <f t="shared" si="26"/>
        <v>0.004</v>
      </c>
      <c r="J83" s="20"/>
      <c r="K83" s="20">
        <f>SUM(K74:K82)</f>
        <v>0.0603693333333333</v>
      </c>
      <c r="L83" s="2"/>
      <c r="M83" s="2"/>
      <c r="N83" s="2"/>
    </row>
    <row r="84" customFormat="1" spans="2:14">
      <c r="B84" s="8" t="s">
        <v>11</v>
      </c>
      <c r="C84" s="2" t="s">
        <v>7</v>
      </c>
      <c r="D84" s="2">
        <v>3</v>
      </c>
      <c r="E84" s="2" t="s">
        <v>73</v>
      </c>
      <c r="F84" s="2" t="s">
        <v>74</v>
      </c>
      <c r="G84" s="2" t="s">
        <v>75</v>
      </c>
      <c r="H84" s="2" t="s">
        <v>76</v>
      </c>
      <c r="I84" s="2" t="s">
        <v>65</v>
      </c>
      <c r="J84" s="2" t="s">
        <v>77</v>
      </c>
      <c r="K84" s="2" t="s">
        <v>78</v>
      </c>
      <c r="L84" s="2"/>
      <c r="M84" s="2"/>
      <c r="N84" s="2"/>
    </row>
    <row r="85" customFormat="1" spans="3:14">
      <c r="C85" s="2"/>
      <c r="D85" s="2"/>
      <c r="E85" s="2">
        <v>1</v>
      </c>
      <c r="F85" s="2" t="s">
        <v>112</v>
      </c>
      <c r="G85" s="2">
        <f>(1-($G$10+$H$10+$I$10+$J$10))*(1-($K$10+$L$10+$M$10))*(1-($N$10+$O$10+$P$10+$Q$10))</f>
        <v>0.729</v>
      </c>
      <c r="H85" s="2">
        <f t="shared" ref="H85:H87" si="27">G85</f>
        <v>0.729</v>
      </c>
      <c r="I85" s="2">
        <f t="shared" ref="I85:I93" si="28">$F$10*H85</f>
        <v>0.004374</v>
      </c>
      <c r="J85" s="2">
        <f t="shared" ref="J85:J93" si="29">$E$10*E85</f>
        <v>5</v>
      </c>
      <c r="K85" s="2">
        <f t="shared" ref="K85:K93" si="30">I85*J85</f>
        <v>0.02187</v>
      </c>
      <c r="L85" s="2"/>
      <c r="M85" s="2"/>
      <c r="N85" s="2"/>
    </row>
    <row r="86" customFormat="1" spans="3:14">
      <c r="C86" s="2"/>
      <c r="D86" s="2"/>
      <c r="E86" s="2">
        <v>2</v>
      </c>
      <c r="F86" s="2" t="s">
        <v>113</v>
      </c>
      <c r="G86" s="2">
        <f>($G$10+$H$10+$I$10+$J$10)*(1-($K$10+$L$10+$M$10))*(1-($N$10+$O$10+$P$10+$Q$10))+(1-($G$10+$H$10+$I$10+$J$10))*(1-($K$10+$L$10+$M$10))*($N$10+$O$10+$P$10+$Q$10)</f>
        <v>0.162</v>
      </c>
      <c r="H86" s="2">
        <f t="shared" si="27"/>
        <v>0.162</v>
      </c>
      <c r="I86" s="2">
        <f t="shared" si="28"/>
        <v>0.000972</v>
      </c>
      <c r="J86" s="2">
        <f t="shared" si="29"/>
        <v>10</v>
      </c>
      <c r="K86" s="2">
        <f t="shared" si="30"/>
        <v>0.00972</v>
      </c>
      <c r="L86" s="2"/>
      <c r="M86" s="2"/>
      <c r="N86" s="2"/>
    </row>
    <row r="87" customFormat="1" spans="3:14">
      <c r="C87" s="2"/>
      <c r="D87" s="2"/>
      <c r="E87" s="2">
        <v>3</v>
      </c>
      <c r="F87" s="2" t="s">
        <v>114</v>
      </c>
      <c r="G87" s="2">
        <f>(1-($G$10+$H$10+$I$10+$J$10))*$K$10*(1-($N$10+$O$10+$P$10+$Q$10))</f>
        <v>0.06318</v>
      </c>
      <c r="H87" s="2">
        <f t="shared" si="27"/>
        <v>0.06318</v>
      </c>
      <c r="I87" s="2">
        <f t="shared" si="28"/>
        <v>0.00037908</v>
      </c>
      <c r="J87" s="2">
        <f t="shared" si="29"/>
        <v>15</v>
      </c>
      <c r="K87" s="2">
        <f t="shared" si="30"/>
        <v>0.0056862</v>
      </c>
      <c r="L87" s="2"/>
      <c r="M87" s="2"/>
      <c r="N87" s="2"/>
    </row>
    <row r="88" customFormat="1" spans="3:14">
      <c r="C88" s="2"/>
      <c r="D88" s="2"/>
      <c r="E88" s="2">
        <v>4</v>
      </c>
      <c r="F88" s="2" t="s">
        <v>115</v>
      </c>
      <c r="G88" s="2">
        <f>($G$10+$H$10+$I$10+$J$10)*(1-($K$10+$L$10+$M$10))*($N$10+$O$10+$P$10+$Q$10)</f>
        <v>0.009</v>
      </c>
      <c r="H88" s="2">
        <f>G88+(($G$6+$H$6+$I$6+$J$6)*($K$6+$L$6+$M$6)*($N$6+$O$6+$P$6+$Q$6))/3</f>
        <v>0.00933333333333333</v>
      </c>
      <c r="I88" s="2">
        <f t="shared" si="28"/>
        <v>5.6e-5</v>
      </c>
      <c r="J88" s="2">
        <f t="shared" si="29"/>
        <v>20</v>
      </c>
      <c r="K88" s="2">
        <f t="shared" si="30"/>
        <v>0.00112</v>
      </c>
      <c r="L88" s="2"/>
      <c r="M88" s="2"/>
      <c r="N88" s="2"/>
    </row>
    <row r="89" customFormat="1" spans="3:14">
      <c r="C89" s="2"/>
      <c r="D89" s="2"/>
      <c r="E89" s="2">
        <v>5</v>
      </c>
      <c r="F89" s="2" t="s">
        <v>116</v>
      </c>
      <c r="G89" s="2">
        <f>(1-($G$10+$H$10+$I$10+$J$10))*$L$10*(1-($N$10+$O$10+$P$10+$Q$10))</f>
        <v>0.0162</v>
      </c>
      <c r="H89" s="2">
        <f>G89</f>
        <v>0.0162</v>
      </c>
      <c r="I89" s="2">
        <f t="shared" si="28"/>
        <v>9.72e-5</v>
      </c>
      <c r="J89" s="2">
        <f t="shared" si="29"/>
        <v>25</v>
      </c>
      <c r="K89" s="2">
        <f t="shared" si="30"/>
        <v>0.00243</v>
      </c>
      <c r="L89" s="2"/>
      <c r="M89" s="2"/>
      <c r="N89" s="2"/>
    </row>
    <row r="90" customFormat="1" spans="3:14">
      <c r="C90" s="2"/>
      <c r="D90" s="2"/>
      <c r="E90" s="2">
        <v>6</v>
      </c>
      <c r="F90" s="2" t="s">
        <v>117</v>
      </c>
      <c r="G90" s="2">
        <f>($G$10+$H$10+$I$10+$J$10)*$K$10*(1-($N$10+$O$10+$P$10+$Q$10))+(1-($G$10+$H$10+$I$10+$J$10))*$K$10*($N$10+$O$10+$P$10+$Q$10)</f>
        <v>0.01404</v>
      </c>
      <c r="H90" s="2">
        <f>G90+(($G$6+$H$6+$I$6+$J$6)*$K$6*($N$6+$O$6+$P$6+$Q$6))*2/3</f>
        <v>0.01456</v>
      </c>
      <c r="I90" s="2">
        <f t="shared" si="28"/>
        <v>8.736e-5</v>
      </c>
      <c r="J90" s="2">
        <f t="shared" si="29"/>
        <v>30</v>
      </c>
      <c r="K90" s="2">
        <f t="shared" si="30"/>
        <v>0.0026208</v>
      </c>
      <c r="L90" s="2"/>
      <c r="M90" s="2"/>
      <c r="N90" s="2"/>
    </row>
    <row r="91" customFormat="1" spans="3:14">
      <c r="C91" s="2"/>
      <c r="D91" s="2"/>
      <c r="E91" s="2">
        <v>10</v>
      </c>
      <c r="F91" s="2" t="s">
        <v>118</v>
      </c>
      <c r="G91" s="2">
        <f>(1-($G$10+$H$10+$I$10+$J$10))*$M$10*(1-($N$10+$O$10+$P$10+$Q$10))+($G$10+$H$10+$I$10+$J$10)*$L$10*(1-($N$10+$O$10+$P$10+$Q$10))+(1-($G$10+$H$10+$I$10+$J$10))*$L$10*($N$10+$O$10+$P$10+$Q$10)</f>
        <v>0.00522</v>
      </c>
      <c r="H91" s="2">
        <f>G91+(($G$6+$H$6+$I$6+$J$6)*$L$6*($N$6+$O$6+$P$6+$Q$6))*2/3</f>
        <v>0.00535333333333333</v>
      </c>
      <c r="I91" s="2">
        <f t="shared" si="28"/>
        <v>3.212e-5</v>
      </c>
      <c r="J91" s="2">
        <f t="shared" si="29"/>
        <v>50</v>
      </c>
      <c r="K91" s="2">
        <f t="shared" si="30"/>
        <v>0.001606</v>
      </c>
      <c r="L91" s="2"/>
      <c r="M91" s="2"/>
      <c r="N91" s="2"/>
    </row>
    <row r="92" customFormat="1" spans="3:14">
      <c r="C92" s="2"/>
      <c r="D92" s="2"/>
      <c r="E92" s="2">
        <v>20</v>
      </c>
      <c r="F92" s="2" t="s">
        <v>119</v>
      </c>
      <c r="G92" s="2">
        <f>($G$10+$H$10+$I$10+$J$10)*$M$10*(1-($N$10+$O$10+$P$10+$Q$10))+(1-($G$10+$H$10+$I$10+$J$10))*$M$10*($N$10+$O$10+$P$10+$Q$10)</f>
        <v>0.00036</v>
      </c>
      <c r="H92" s="2">
        <f>G92+(($G$6+$H$6+$I$6+$J$6)*$M$6*($N$6+$O$6+$P$6+$Q$6))*2/3</f>
        <v>0.000373333333333333</v>
      </c>
      <c r="I92" s="2">
        <f t="shared" si="28"/>
        <v>2.24e-6</v>
      </c>
      <c r="J92" s="2">
        <f t="shared" si="29"/>
        <v>100</v>
      </c>
      <c r="K92" s="2">
        <f t="shared" si="30"/>
        <v>0.000224</v>
      </c>
      <c r="L92" s="2"/>
      <c r="M92" s="2"/>
      <c r="N92" s="2"/>
    </row>
    <row r="93" customFormat="1" spans="3:14">
      <c r="C93" s="2"/>
      <c r="D93" s="2"/>
      <c r="E93" s="2">
        <v>40</v>
      </c>
      <c r="F93" s="2" t="s">
        <v>87</v>
      </c>
      <c r="G93" s="2">
        <f>($G$7+$H$7+$I$7+$J$7)*($K$7+$L$7+$M$7)*($N$7+$O$7+$P$7+$Q$7)</f>
        <v>0.001</v>
      </c>
      <c r="H93" s="2">
        <v>0</v>
      </c>
      <c r="I93" s="2">
        <f t="shared" si="28"/>
        <v>0</v>
      </c>
      <c r="J93" s="2">
        <f t="shared" si="29"/>
        <v>200</v>
      </c>
      <c r="K93" s="2">
        <f t="shared" si="30"/>
        <v>0</v>
      </c>
      <c r="L93" s="2"/>
      <c r="M93" s="2"/>
      <c r="N93" s="2"/>
    </row>
    <row r="94" customFormat="1" spans="3:14">
      <c r="C94" s="2"/>
      <c r="D94" s="2"/>
      <c r="E94" s="20" t="s">
        <v>18</v>
      </c>
      <c r="F94" s="20"/>
      <c r="G94" s="20">
        <f t="shared" ref="G94:I94" si="31">SUM(G85:G93)</f>
        <v>1</v>
      </c>
      <c r="H94" s="20">
        <f t="shared" si="31"/>
        <v>1</v>
      </c>
      <c r="I94" s="20">
        <f t="shared" si="31"/>
        <v>0.006</v>
      </c>
      <c r="J94" s="20"/>
      <c r="K94" s="20">
        <f>SUM(K85:K93)</f>
        <v>0.045277</v>
      </c>
      <c r="L94" s="2"/>
      <c r="M94" s="2"/>
      <c r="N94" s="2"/>
    </row>
    <row r="95" customFormat="1" spans="2:14">
      <c r="B95" s="8" t="s">
        <v>12</v>
      </c>
      <c r="C95" s="2" t="s">
        <v>7</v>
      </c>
      <c r="D95" s="2">
        <v>3</v>
      </c>
      <c r="E95" s="2" t="s">
        <v>73</v>
      </c>
      <c r="F95" s="2" t="s">
        <v>74</v>
      </c>
      <c r="G95" s="2" t="s">
        <v>75</v>
      </c>
      <c r="H95" s="2" t="s">
        <v>76</v>
      </c>
      <c r="I95" s="2" t="s">
        <v>65</v>
      </c>
      <c r="J95" s="2" t="s">
        <v>77</v>
      </c>
      <c r="K95" s="2" t="s">
        <v>78</v>
      </c>
      <c r="L95" s="2"/>
      <c r="M95" s="2"/>
      <c r="N95" s="2"/>
    </row>
    <row r="96" customFormat="1" spans="3:14">
      <c r="C96" s="2"/>
      <c r="D96" s="2"/>
      <c r="E96" s="2">
        <v>1</v>
      </c>
      <c r="F96" s="2" t="s">
        <v>120</v>
      </c>
      <c r="G96" s="2">
        <f>(1-($G$11+$H$11+$I$11+$J$11))*(1-($K$11+$L$11+$M$11))*(1-($N$11+$O$11+$P$11+$Q$11))</f>
        <v>0.576</v>
      </c>
      <c r="H96" s="2">
        <f t="shared" ref="H96:H98" si="32">G96</f>
        <v>0.576</v>
      </c>
      <c r="I96" s="2">
        <f t="shared" ref="I96:I104" si="33">$F$11*H96</f>
        <v>0.003456</v>
      </c>
      <c r="J96" s="2">
        <f t="shared" ref="J96:J104" si="34">$E$11*E96</f>
        <v>4</v>
      </c>
      <c r="K96" s="2">
        <f t="shared" ref="K96:K104" si="35">I96*J96</f>
        <v>0.013824</v>
      </c>
      <c r="L96" s="2"/>
      <c r="M96" s="2"/>
      <c r="N96" s="2"/>
    </row>
    <row r="97" customFormat="1" spans="3:14">
      <c r="C97" s="2"/>
      <c r="D97" s="2"/>
      <c r="E97" s="2">
        <v>2</v>
      </c>
      <c r="F97" s="2" t="s">
        <v>121</v>
      </c>
      <c r="G97" s="2">
        <f>($G$11+$H$11+$I$11+$J$11)*(1-($K$11+$L$11+$M$11))*(1-($N$11+$O$11+$P$11+$Q$11))+(1-($G$11+$H$11+$I$11+$J$11))*(1-($K$11+$L$11+$M$11))*($N$11+$O$11+$P$11+$Q$11)</f>
        <v>0.288</v>
      </c>
      <c r="H97" s="2">
        <f t="shared" si="32"/>
        <v>0.288</v>
      </c>
      <c r="I97" s="2">
        <f t="shared" si="33"/>
        <v>0.001728</v>
      </c>
      <c r="J97" s="2">
        <f t="shared" si="34"/>
        <v>8</v>
      </c>
      <c r="K97" s="2">
        <f t="shared" si="35"/>
        <v>0.013824</v>
      </c>
      <c r="L97" s="2"/>
      <c r="M97" s="2"/>
      <c r="N97" s="2"/>
    </row>
    <row r="98" customFormat="1" spans="3:14">
      <c r="C98" s="2"/>
      <c r="D98" s="2"/>
      <c r="E98" s="2">
        <v>3</v>
      </c>
      <c r="F98" s="2" t="s">
        <v>122</v>
      </c>
      <c r="G98" s="2">
        <f>(1-($G$11+$H$11+$I$11+$J$11))*$K$11*(1-($N$11+$O$11+$P$11+$Q$11))</f>
        <v>0.04992</v>
      </c>
      <c r="H98" s="2">
        <f t="shared" si="32"/>
        <v>0.04992</v>
      </c>
      <c r="I98" s="2">
        <f t="shared" si="33"/>
        <v>0.00029952</v>
      </c>
      <c r="J98" s="2">
        <f t="shared" si="34"/>
        <v>12</v>
      </c>
      <c r="K98" s="2">
        <f t="shared" si="35"/>
        <v>0.00359424</v>
      </c>
      <c r="L98" s="2"/>
      <c r="M98" s="2"/>
      <c r="N98" s="2"/>
    </row>
    <row r="99" customFormat="1" spans="3:14">
      <c r="C99" s="2"/>
      <c r="D99" s="2"/>
      <c r="E99" s="2">
        <v>4</v>
      </c>
      <c r="F99" s="2" t="s">
        <v>123</v>
      </c>
      <c r="G99" s="2">
        <f>($G$11+$H$11+$I$11+$J$11)*(1-($K$11+$L$11+$M$11))*($N$11+$O$11+$P$11+$Q$11)</f>
        <v>0.036</v>
      </c>
      <c r="H99" s="2">
        <f>G99+(($G$6+$H$6+$I$6+$J$6)*($K$6+$L$6+$M$6)*($N$6+$O$6+$P$6+$Q$6))/3</f>
        <v>0.0363333333333333</v>
      </c>
      <c r="I99" s="2">
        <f t="shared" si="33"/>
        <v>0.000218</v>
      </c>
      <c r="J99" s="2">
        <f t="shared" si="34"/>
        <v>16</v>
      </c>
      <c r="K99" s="2">
        <f t="shared" si="35"/>
        <v>0.003488</v>
      </c>
      <c r="L99" s="2"/>
      <c r="M99" s="2"/>
      <c r="N99" s="2"/>
    </row>
    <row r="100" customFormat="1" spans="3:14">
      <c r="C100" s="2"/>
      <c r="D100" s="2"/>
      <c r="E100" s="2">
        <v>5</v>
      </c>
      <c r="F100" s="2" t="s">
        <v>124</v>
      </c>
      <c r="G100" s="2">
        <f>(1-($G$11+$H$11+$I$11+$J$11))*$L$11*(1-($N$11+$O$11+$P$11+$Q$11))</f>
        <v>0.0128</v>
      </c>
      <c r="H100" s="2">
        <f>G100</f>
        <v>0.0128</v>
      </c>
      <c r="I100" s="2">
        <f t="shared" si="33"/>
        <v>7.68e-5</v>
      </c>
      <c r="J100" s="2">
        <f t="shared" si="34"/>
        <v>20</v>
      </c>
      <c r="K100" s="2">
        <f t="shared" si="35"/>
        <v>0.001536</v>
      </c>
      <c r="L100" s="2"/>
      <c r="M100" s="2"/>
      <c r="N100" s="2"/>
    </row>
    <row r="101" customFormat="1" spans="3:14">
      <c r="C101" s="2"/>
      <c r="D101" s="2"/>
      <c r="E101" s="2">
        <v>6</v>
      </c>
      <c r="F101" s="2" t="s">
        <v>125</v>
      </c>
      <c r="G101" s="2">
        <f>($G$11+$H$11+$I$11+$J$11)*$K$11*(1-($N$11+$O$11+$P$11+$Q$11))+(1-($G$11+$H$11+$I$11+$J$11))*$K$11*($N$11+$O$11+$P$11+$Q$11)</f>
        <v>0.02496</v>
      </c>
      <c r="H101" s="2">
        <f>G101+(($G$6+$H$6+$I$6+$J$6)*$K$6*($N$6+$O$6+$P$6+$Q$6))*2/3</f>
        <v>0.02548</v>
      </c>
      <c r="I101" s="2">
        <f t="shared" si="33"/>
        <v>0.00015288</v>
      </c>
      <c r="J101" s="2">
        <f t="shared" si="34"/>
        <v>24</v>
      </c>
      <c r="K101" s="2">
        <f t="shared" si="35"/>
        <v>0.00366912</v>
      </c>
      <c r="L101" s="2"/>
      <c r="M101" s="2"/>
      <c r="N101" s="2"/>
    </row>
    <row r="102" customFormat="1" spans="3:14">
      <c r="C102" s="2"/>
      <c r="D102" s="2"/>
      <c r="E102" s="2">
        <v>10</v>
      </c>
      <c r="F102" s="2" t="s">
        <v>126</v>
      </c>
      <c r="G102" s="2">
        <f>(1-($G$11+$H$11+$I$11+$J$11))*$M$11*(1-($N$11+$O$11+$P$11+$Q$11))+($G$11+$H$11+$I$11+$J$11)*$L$11*(1-($N$11+$O$11+$P$11+$Q$11))+(1-($G$11+$H$11+$I$11+$J$11))*$L$11*($N$11+$O$11+$P$11+$Q$11)</f>
        <v>0.00768</v>
      </c>
      <c r="H102" s="2">
        <f>G102+(($G$6+$H$6+$I$6+$J$6)*$L$6*($N$6+$O$6+$P$6+$Q$6))*2/3</f>
        <v>0.00781333333333333</v>
      </c>
      <c r="I102" s="2">
        <f t="shared" si="33"/>
        <v>4.688e-5</v>
      </c>
      <c r="J102" s="2">
        <f t="shared" si="34"/>
        <v>40</v>
      </c>
      <c r="K102" s="2">
        <f t="shared" si="35"/>
        <v>0.0018752</v>
      </c>
      <c r="L102" s="2"/>
      <c r="M102" s="2"/>
      <c r="N102" s="2"/>
    </row>
    <row r="103" customFormat="1" spans="3:14">
      <c r="C103" s="2"/>
      <c r="D103" s="2"/>
      <c r="E103" s="2">
        <v>20</v>
      </c>
      <c r="F103" s="2" t="s">
        <v>127</v>
      </c>
      <c r="G103" s="2">
        <f>($G$11+$H$11+$I$11+$J$11)*$M$11*(1-($N$11+$O$11+$P$11+$Q$11))+(1-($G$11+$H$11+$I$11+$J$11))*$M$11*($N$11+$O$11+$P$11+$Q$11)</f>
        <v>0.00064</v>
      </c>
      <c r="H103" s="2">
        <f>G103+(($G$6+$H$6+$I$6+$J$6)*$M$6*($N$6+$O$6+$P$6+$Q$6))*2/3</f>
        <v>0.000653333333333333</v>
      </c>
      <c r="I103" s="2">
        <f t="shared" si="33"/>
        <v>3.92e-6</v>
      </c>
      <c r="J103" s="2">
        <f t="shared" si="34"/>
        <v>80</v>
      </c>
      <c r="K103" s="2">
        <f t="shared" si="35"/>
        <v>0.0003136</v>
      </c>
      <c r="L103" s="2"/>
      <c r="M103" s="2"/>
      <c r="N103" s="2"/>
    </row>
    <row r="104" customFormat="1" spans="3:14">
      <c r="C104" s="2"/>
      <c r="D104" s="2"/>
      <c r="E104" s="2">
        <v>40</v>
      </c>
      <c r="F104" s="2" t="s">
        <v>87</v>
      </c>
      <c r="G104" s="2">
        <f>($G$11+$H$11+$I$11+$J$11)*($K$11+$L$11+$M$11)*($N$11+$O$11+$P$11+$Q$11)</f>
        <v>0.004</v>
      </c>
      <c r="H104" s="2">
        <v>0</v>
      </c>
      <c r="I104" s="2">
        <f t="shared" si="33"/>
        <v>0</v>
      </c>
      <c r="J104" s="2">
        <f t="shared" si="34"/>
        <v>160</v>
      </c>
      <c r="K104" s="2">
        <f t="shared" si="35"/>
        <v>0</v>
      </c>
      <c r="L104" s="2"/>
      <c r="M104" s="2"/>
      <c r="N104" s="2"/>
    </row>
    <row r="105" customFormat="1" spans="3:14">
      <c r="C105" s="2"/>
      <c r="D105" s="2"/>
      <c r="E105" s="20" t="s">
        <v>18</v>
      </c>
      <c r="F105" s="20"/>
      <c r="G105" s="20">
        <f t="shared" ref="G105:I105" si="36">SUM(G96:G104)</f>
        <v>1</v>
      </c>
      <c r="H105" s="20">
        <f t="shared" si="36"/>
        <v>0.997</v>
      </c>
      <c r="I105" s="20">
        <f t="shared" si="36"/>
        <v>0.005982</v>
      </c>
      <c r="J105" s="20"/>
      <c r="K105" s="20">
        <f>SUM(K96:K104)</f>
        <v>0.04212416</v>
      </c>
      <c r="L105" s="2"/>
      <c r="M105" s="2"/>
      <c r="N105" s="2"/>
    </row>
    <row r="106" customFormat="1" spans="2:14">
      <c r="B106" s="8" t="s">
        <v>13</v>
      </c>
      <c r="C106" s="2" t="s">
        <v>7</v>
      </c>
      <c r="D106" s="2">
        <v>3</v>
      </c>
      <c r="E106" s="2" t="s">
        <v>73</v>
      </c>
      <c r="F106" s="2" t="s">
        <v>74</v>
      </c>
      <c r="G106" s="2" t="s">
        <v>75</v>
      </c>
      <c r="H106" s="2" t="s">
        <v>76</v>
      </c>
      <c r="I106" s="2" t="s">
        <v>65</v>
      </c>
      <c r="J106" s="2" t="s">
        <v>77</v>
      </c>
      <c r="K106" s="2" t="s">
        <v>78</v>
      </c>
      <c r="L106" s="2"/>
      <c r="M106" s="2"/>
      <c r="N106" s="2"/>
    </row>
    <row r="107" customFormat="1" spans="3:14">
      <c r="C107" s="2"/>
      <c r="D107" s="2"/>
      <c r="E107" s="2">
        <v>1</v>
      </c>
      <c r="F107" s="2" t="s">
        <v>96</v>
      </c>
      <c r="G107" s="2">
        <f>(1-($G$12+$H$12+$I$12+$J$12))*(1-($K$12+$L$12+$M$12))*(1-($N$12+$O$12+$P$12+$Q$12))</f>
        <v>0.576</v>
      </c>
      <c r="H107" s="2">
        <f t="shared" ref="H107:H109" si="37">G107</f>
        <v>0.576</v>
      </c>
      <c r="I107" s="2">
        <f t="shared" ref="I107:I115" si="38">$F$12*H107</f>
        <v>0.00864</v>
      </c>
      <c r="J107" s="2">
        <f t="shared" ref="J107:J115" si="39">$E$12*E107</f>
        <v>3</v>
      </c>
      <c r="K107" s="2">
        <f t="shared" ref="K107:K115" si="40">I107*J107</f>
        <v>0.02592</v>
      </c>
      <c r="L107" s="2"/>
      <c r="M107" s="2"/>
      <c r="N107" s="2"/>
    </row>
    <row r="108" customFormat="1" spans="3:14">
      <c r="C108" s="2"/>
      <c r="D108" s="2"/>
      <c r="E108" s="2">
        <v>2</v>
      </c>
      <c r="F108" s="2" t="s">
        <v>97</v>
      </c>
      <c r="G108" s="2">
        <f>($G$12+$H$12+$I$12+$J$12)*(1-($K$12+$L$12+$M$12))*(1-($N$12+$O$12+$P$12+$Q$12))+(1-($G$12+$H$12+$I$12+$J$12))*(1-($K$12+$L$12+$M$12))*($N$12+$O$12+$P$12+$Q$12)</f>
        <v>0.288</v>
      </c>
      <c r="H108" s="2">
        <f t="shared" si="37"/>
        <v>0.288</v>
      </c>
      <c r="I108" s="2">
        <f t="shared" si="38"/>
        <v>0.00432</v>
      </c>
      <c r="J108" s="2">
        <f t="shared" si="39"/>
        <v>6</v>
      </c>
      <c r="K108" s="2">
        <f t="shared" si="40"/>
        <v>0.02592</v>
      </c>
      <c r="L108" s="2"/>
      <c r="M108" s="2"/>
      <c r="N108" s="2"/>
    </row>
    <row r="109" customFormat="1" spans="3:14">
      <c r="C109" s="2"/>
      <c r="D109" s="2"/>
      <c r="E109" s="2">
        <v>3</v>
      </c>
      <c r="F109" s="2" t="s">
        <v>98</v>
      </c>
      <c r="G109" s="2">
        <f>(1-($G$12+$H$12+$I$12+$J$12))*$K$12*(1-($N$12+$O$12+$P$12+$Q$12))</f>
        <v>0.04992</v>
      </c>
      <c r="H109" s="2">
        <f t="shared" si="37"/>
        <v>0.04992</v>
      </c>
      <c r="I109" s="2">
        <f t="shared" si="38"/>
        <v>0.0007488</v>
      </c>
      <c r="J109" s="2">
        <f t="shared" si="39"/>
        <v>9</v>
      </c>
      <c r="K109" s="2">
        <f t="shared" si="40"/>
        <v>0.0067392</v>
      </c>
      <c r="L109" s="2"/>
      <c r="M109" s="2"/>
      <c r="N109" s="2"/>
    </row>
    <row r="110" customFormat="1" spans="3:14">
      <c r="C110" s="2"/>
      <c r="D110" s="2"/>
      <c r="E110" s="2">
        <v>4</v>
      </c>
      <c r="F110" s="2" t="s">
        <v>99</v>
      </c>
      <c r="G110" s="2">
        <f>($G$12+$H$12+$I$12+$J$12)*(1-($K$12+$L$12+$M$12))*($N$12+$O$12+$P$12+$Q$12)</f>
        <v>0.036</v>
      </c>
      <c r="H110" s="2">
        <f>G110+(($G$6+$H$6+$I$6+$J$6)*($K$6+$L$6+$M$6)*($N$6+$O$6+$P$6+$Q$6))/3</f>
        <v>0.0363333333333333</v>
      </c>
      <c r="I110" s="2">
        <f t="shared" si="38"/>
        <v>0.000545</v>
      </c>
      <c r="J110" s="2">
        <f t="shared" si="39"/>
        <v>12</v>
      </c>
      <c r="K110" s="2">
        <f t="shared" si="40"/>
        <v>0.00654</v>
      </c>
      <c r="L110" s="2"/>
      <c r="M110" s="2"/>
      <c r="N110" s="2"/>
    </row>
    <row r="111" customFormat="1" spans="3:14">
      <c r="C111" s="2"/>
      <c r="D111" s="2"/>
      <c r="E111" s="2">
        <v>5</v>
      </c>
      <c r="F111" s="2" t="s">
        <v>100</v>
      </c>
      <c r="G111" s="2">
        <f>(1-($G$12+$H$12+$I$12+$J$12))*$L$12*(1-($N$12+$O$12+$P$12+$Q$12))</f>
        <v>0.0128</v>
      </c>
      <c r="H111" s="2">
        <f>G111</f>
        <v>0.0128</v>
      </c>
      <c r="I111" s="2">
        <f t="shared" si="38"/>
        <v>0.000192</v>
      </c>
      <c r="J111" s="2">
        <f t="shared" si="39"/>
        <v>15</v>
      </c>
      <c r="K111" s="2">
        <f t="shared" si="40"/>
        <v>0.00288</v>
      </c>
      <c r="L111" s="2"/>
      <c r="M111" s="2"/>
      <c r="N111" s="2"/>
    </row>
    <row r="112" customFormat="1" spans="3:14">
      <c r="C112" s="2"/>
      <c r="D112" s="2"/>
      <c r="E112" s="2">
        <v>6</v>
      </c>
      <c r="F112" s="2" t="s">
        <v>101</v>
      </c>
      <c r="G112" s="2">
        <f>($G$12+$H$12+$I$12+$J$12)*$K$12*(1-($N$12+$O$12+$P$12+$Q$12))+(1-($G$12+$H$12+$I$12+$J$12))*$K$12*($N$12+$O$12+$P$12+$Q$12)</f>
        <v>0.02496</v>
      </c>
      <c r="H112" s="2">
        <f>G112+(($G$6+$H$6+$I$6+$J$6)*$K$6*($N$6+$O$6+$P$6+$Q$6))*2/3</f>
        <v>0.02548</v>
      </c>
      <c r="I112" s="2">
        <f t="shared" si="38"/>
        <v>0.0003822</v>
      </c>
      <c r="J112" s="2">
        <f t="shared" si="39"/>
        <v>18</v>
      </c>
      <c r="K112" s="2">
        <f t="shared" si="40"/>
        <v>0.0068796</v>
      </c>
      <c r="L112" s="2"/>
      <c r="M112" s="2"/>
      <c r="N112" s="2"/>
    </row>
    <row r="113" customFormat="1" spans="3:14">
      <c r="C113" s="2"/>
      <c r="D113" s="2"/>
      <c r="E113" s="2">
        <v>10</v>
      </c>
      <c r="F113" s="2" t="s">
        <v>102</v>
      </c>
      <c r="G113" s="2">
        <f>(1-($G$12+$H$12+$I$12+$J$12))*$M$12*(1-($N$12+$O$12+$P$12+$Q$12))+($G$12+$H$12+$I$12+$J$12)*$L$12*(1-($N$12+$O$12+$P$12+$Q$12))+(1-($G$12+$H$12+$I$12+$J$12))*$L$12*($N$12+$O$12+$P$12+$Q$12)</f>
        <v>0.00768</v>
      </c>
      <c r="H113" s="2">
        <f>G113+(($G$6+$H$6+$I$6+$J$6)*$L$6*($N$6+$O$6+$P$6+$Q$6))*2/3</f>
        <v>0.00781333333333333</v>
      </c>
      <c r="I113" s="2">
        <f t="shared" si="38"/>
        <v>0.0001172</v>
      </c>
      <c r="J113" s="2">
        <f t="shared" si="39"/>
        <v>30</v>
      </c>
      <c r="K113" s="2">
        <f t="shared" si="40"/>
        <v>0.003516</v>
      </c>
      <c r="L113" s="2"/>
      <c r="M113" s="2"/>
      <c r="N113" s="2"/>
    </row>
    <row r="114" customFormat="1" spans="3:14">
      <c r="C114" s="2"/>
      <c r="D114" s="2"/>
      <c r="E114" s="2">
        <v>20</v>
      </c>
      <c r="F114" s="2" t="s">
        <v>103</v>
      </c>
      <c r="G114" s="2">
        <f>($G$12+$H$12+$I$12+$J$12)*$M$12*(1-($N$12+$O$12+$P$12+$Q$12))+(1-($G$12+$H$12+$I$12+$J$12))*$M$12*($N$12+$O$12+$P$12+$Q$12)</f>
        <v>0.00064</v>
      </c>
      <c r="H114" s="2">
        <f>G114+(($G$6+$H$6+$I$6+$J$6)*$M$6*($N$6+$O$6+$P$6+$Q$6))*2/3</f>
        <v>0.000653333333333333</v>
      </c>
      <c r="I114" s="2">
        <f t="shared" si="38"/>
        <v>9.8e-6</v>
      </c>
      <c r="J114" s="2">
        <f t="shared" si="39"/>
        <v>60</v>
      </c>
      <c r="K114" s="2">
        <f t="shared" si="40"/>
        <v>0.000588</v>
      </c>
      <c r="L114" s="2"/>
      <c r="M114" s="2"/>
      <c r="N114" s="2"/>
    </row>
    <row r="115" customFormat="1" spans="3:14">
      <c r="C115" s="2"/>
      <c r="D115" s="2"/>
      <c r="E115" s="2">
        <v>40</v>
      </c>
      <c r="F115" s="2" t="s">
        <v>87</v>
      </c>
      <c r="G115" s="2">
        <f>($G$12+$H$12+$I$12+$J$12)*($K$12+$L$12+$M$12)*($N$12+$O$12+$P$12+$Q$12)</f>
        <v>0.004</v>
      </c>
      <c r="H115" s="2">
        <v>0</v>
      </c>
      <c r="I115" s="2">
        <f t="shared" si="38"/>
        <v>0</v>
      </c>
      <c r="J115" s="2">
        <f t="shared" si="39"/>
        <v>120</v>
      </c>
      <c r="K115" s="2">
        <f t="shared" si="40"/>
        <v>0</v>
      </c>
      <c r="L115" s="2"/>
      <c r="M115" s="2"/>
      <c r="N115" s="2"/>
    </row>
    <row r="116" customFormat="1" spans="3:14">
      <c r="C116" s="2"/>
      <c r="D116" s="2"/>
      <c r="E116" s="20" t="s">
        <v>18</v>
      </c>
      <c r="F116" s="20"/>
      <c r="G116" s="20">
        <f t="shared" ref="G116:I116" si="41">SUM(G107:G115)</f>
        <v>1</v>
      </c>
      <c r="H116" s="20">
        <f t="shared" si="41"/>
        <v>0.997</v>
      </c>
      <c r="I116" s="20">
        <f t="shared" si="41"/>
        <v>0.014955</v>
      </c>
      <c r="J116" s="20"/>
      <c r="K116" s="20">
        <f>SUM(K107:K115)</f>
        <v>0.0789828</v>
      </c>
      <c r="L116" s="2"/>
      <c r="M116" s="2"/>
      <c r="N116" s="2"/>
    </row>
    <row r="117" customFormat="1" spans="2:14">
      <c r="B117" s="8" t="s">
        <v>14</v>
      </c>
      <c r="C117" s="8" t="s">
        <v>15</v>
      </c>
      <c r="D117" s="2">
        <v>3</v>
      </c>
      <c r="E117" s="2" t="s">
        <v>73</v>
      </c>
      <c r="F117" s="2" t="s">
        <v>74</v>
      </c>
      <c r="G117" s="2" t="s">
        <v>75</v>
      </c>
      <c r="H117" s="2" t="s">
        <v>76</v>
      </c>
      <c r="I117" s="2" t="s">
        <v>65</v>
      </c>
      <c r="J117" s="2" t="s">
        <v>77</v>
      </c>
      <c r="K117" s="2" t="s">
        <v>78</v>
      </c>
      <c r="L117" s="2"/>
      <c r="M117" s="2"/>
      <c r="N117" s="2"/>
    </row>
    <row r="118" customFormat="1" spans="3:14">
      <c r="C118" s="2"/>
      <c r="D118" s="2"/>
      <c r="E118" s="2">
        <v>1</v>
      </c>
      <c r="F118" s="2" t="s">
        <v>128</v>
      </c>
      <c r="G118" s="2">
        <f>(1-($G$13+$H$13+$I$13+$J$13))*(1-($K$13+$L$13+$M$13))*(1-($N$13+$O$13+$P$13+$Q$13))</f>
        <v>0.576</v>
      </c>
      <c r="H118" s="2">
        <f t="shared" ref="H118:H122" si="42">G118</f>
        <v>0.576</v>
      </c>
      <c r="I118" s="2">
        <f t="shared" ref="I118:I122" si="43">$F$13*H118</f>
        <v>0.00864</v>
      </c>
      <c r="J118" s="2">
        <f t="shared" ref="J118:J122" si="44">$E$13*E118</f>
        <v>3</v>
      </c>
      <c r="K118" s="2">
        <f t="shared" ref="K118:K122" si="45">I118*J118</f>
        <v>0.02592</v>
      </c>
      <c r="L118" s="2">
        <f t="shared" ref="L118:L122" si="46">E118*H118</f>
        <v>0.576</v>
      </c>
      <c r="M118" s="2"/>
      <c r="N118" s="2"/>
    </row>
    <row r="119" customFormat="1" spans="3:14">
      <c r="C119" s="2"/>
      <c r="D119" s="2"/>
      <c r="E119" s="2">
        <v>2</v>
      </c>
      <c r="F119" s="2" t="s">
        <v>129</v>
      </c>
      <c r="G119" s="2">
        <f>(1-(1-($G$13+$H$13+$I$13+$J$13))*(1-($K$13+$L$13+$M$13))*(1-($N$13+$O$13+$P$13+$Q$13)))*2/3</f>
        <v>0.282666666666667</v>
      </c>
      <c r="H119" s="2">
        <f t="shared" si="42"/>
        <v>0.282666666666667</v>
      </c>
      <c r="I119" s="2">
        <f t="shared" si="43"/>
        <v>0.00424</v>
      </c>
      <c r="J119" s="2">
        <f t="shared" si="44"/>
        <v>6</v>
      </c>
      <c r="K119" s="2">
        <f t="shared" si="45"/>
        <v>0.02544</v>
      </c>
      <c r="L119" s="2">
        <f t="shared" si="46"/>
        <v>0.565333333333333</v>
      </c>
      <c r="M119" s="2"/>
      <c r="N119" s="2"/>
    </row>
    <row r="120" customFormat="1" spans="3:14">
      <c r="C120" s="2"/>
      <c r="D120" s="2"/>
      <c r="E120" s="2">
        <v>3</v>
      </c>
      <c r="F120" s="2" t="s">
        <v>130</v>
      </c>
      <c r="G120" s="2">
        <f>(1-(1-($G$13+$H$13+$I$13+$J$13))*(1-($K$13+$L$13+$M$13))*(1-($N$13+$O$13+$P$13+$Q$13)))*$K$13/(3*($K$13+$L$13+$M$13))</f>
        <v>0.11024</v>
      </c>
      <c r="H120" s="2">
        <f t="shared" si="42"/>
        <v>0.11024</v>
      </c>
      <c r="I120" s="2">
        <f t="shared" si="43"/>
        <v>0.0016536</v>
      </c>
      <c r="J120" s="2">
        <f t="shared" si="44"/>
        <v>9</v>
      </c>
      <c r="K120" s="2">
        <f t="shared" si="45"/>
        <v>0.0148824</v>
      </c>
      <c r="L120" s="2">
        <f t="shared" si="46"/>
        <v>0.33072</v>
      </c>
      <c r="M120" s="2"/>
      <c r="N120" s="2"/>
    </row>
    <row r="121" customFormat="1" spans="3:14">
      <c r="C121" s="2"/>
      <c r="D121" s="2"/>
      <c r="E121" s="2">
        <v>5</v>
      </c>
      <c r="F121" s="2" t="s">
        <v>131</v>
      </c>
      <c r="G121" s="2">
        <f>(1-(1-($G$13+$H$13+$I$13+$J$13))*(1-($K$13+$L$13+$M$13))*(1-($N$13+$O$13+$P$13+$Q$13)))*$L$13/(3*($K$13+$L$13+$M$13))</f>
        <v>0.0282666666666667</v>
      </c>
      <c r="H121" s="2">
        <f t="shared" si="42"/>
        <v>0.0282666666666667</v>
      </c>
      <c r="I121" s="2">
        <f t="shared" si="43"/>
        <v>0.000424</v>
      </c>
      <c r="J121" s="2">
        <f t="shared" si="44"/>
        <v>15</v>
      </c>
      <c r="K121" s="2">
        <f t="shared" si="45"/>
        <v>0.00636</v>
      </c>
      <c r="L121" s="2">
        <f t="shared" si="46"/>
        <v>0.141333333333333</v>
      </c>
      <c r="M121" s="2"/>
      <c r="N121" s="2"/>
    </row>
    <row r="122" customFormat="1" spans="3:14">
      <c r="C122" s="2"/>
      <c r="D122" s="2"/>
      <c r="E122" s="2">
        <v>10</v>
      </c>
      <c r="F122" s="2" t="s">
        <v>132</v>
      </c>
      <c r="G122" s="2">
        <f>(1-(1-($G$13+$H$13+$I$13+$J$13))*(1-($K$13+$L$13+$M$13))*(1-($N$13+$O$13+$P$13+$Q$13)))*$M$13/(3*($K$13+$L$13+$M$13))</f>
        <v>0.00282666666666667</v>
      </c>
      <c r="H122" s="2">
        <f t="shared" si="42"/>
        <v>0.00282666666666667</v>
      </c>
      <c r="I122" s="2">
        <f t="shared" si="43"/>
        <v>4.24e-5</v>
      </c>
      <c r="J122" s="2">
        <f t="shared" si="44"/>
        <v>30</v>
      </c>
      <c r="K122" s="2">
        <f t="shared" si="45"/>
        <v>0.001272</v>
      </c>
      <c r="L122" s="2">
        <f t="shared" si="46"/>
        <v>0.0282666666666667</v>
      </c>
      <c r="M122" s="2"/>
      <c r="N122" s="2"/>
    </row>
    <row r="123" customFormat="1" spans="3:14">
      <c r="C123" s="2"/>
      <c r="D123" s="2"/>
      <c r="E123" s="20" t="s">
        <v>18</v>
      </c>
      <c r="F123" s="20"/>
      <c r="G123" s="20">
        <f t="shared" ref="G123:I123" si="47">SUM(G118:G122)</f>
        <v>1</v>
      </c>
      <c r="H123" s="20">
        <f t="shared" si="47"/>
        <v>1</v>
      </c>
      <c r="I123" s="20">
        <f t="shared" si="47"/>
        <v>0.015</v>
      </c>
      <c r="J123" s="20"/>
      <c r="K123" s="20">
        <f>SUM(K118:K122)</f>
        <v>0.0738744</v>
      </c>
      <c r="L123" s="20">
        <f>SUM(L118:L122)</f>
        <v>1.64165333333333</v>
      </c>
      <c r="M123" s="2"/>
      <c r="N123" s="2"/>
    </row>
    <row r="124" customFormat="1" spans="2:14">
      <c r="B124" s="8" t="s">
        <v>16</v>
      </c>
      <c r="C124" s="8" t="s">
        <v>15</v>
      </c>
      <c r="D124" s="2">
        <v>3</v>
      </c>
      <c r="E124" s="2" t="s">
        <v>73</v>
      </c>
      <c r="F124" s="2" t="s">
        <v>74</v>
      </c>
      <c r="G124" s="2" t="s">
        <v>75</v>
      </c>
      <c r="H124" s="2" t="s">
        <v>76</v>
      </c>
      <c r="I124" s="2" t="s">
        <v>65</v>
      </c>
      <c r="J124" s="2" t="s">
        <v>77</v>
      </c>
      <c r="K124" s="2" t="s">
        <v>78</v>
      </c>
      <c r="L124" s="2"/>
      <c r="M124" s="2"/>
      <c r="N124" s="2"/>
    </row>
    <row r="125" customFormat="1" spans="3:14">
      <c r="C125" s="2"/>
      <c r="D125" s="2"/>
      <c r="E125" s="2">
        <v>1</v>
      </c>
      <c r="F125" s="2" t="s">
        <v>128</v>
      </c>
      <c r="G125" s="2">
        <f>(1-($G$14+$H$14+$I$14+$J$14))*(1-($K$14+$L$14+$M$14))*(1-($N$14+$O$14+$P$14+$Q$14))</f>
        <v>0.576</v>
      </c>
      <c r="H125" s="2">
        <f t="shared" ref="H125:H129" si="48">G125</f>
        <v>0.576</v>
      </c>
      <c r="I125" s="2">
        <f t="shared" ref="I125:I129" si="49">$F$14*H125</f>
        <v>0.02304</v>
      </c>
      <c r="J125" s="2">
        <f t="shared" ref="J125:J129" si="50">$E$14*E125</f>
        <v>1</v>
      </c>
      <c r="K125" s="2">
        <f t="shared" ref="K125:K129" si="51">I125*J125</f>
        <v>0.02304</v>
      </c>
      <c r="L125" s="2">
        <f t="shared" ref="L125:L129" si="52">E125*H125</f>
        <v>0.576</v>
      </c>
      <c r="M125" s="2"/>
      <c r="N125" s="2"/>
    </row>
    <row r="126" customFormat="1" spans="3:14">
      <c r="C126" s="2"/>
      <c r="D126" s="2"/>
      <c r="E126" s="2">
        <v>2</v>
      </c>
      <c r="F126" s="2" t="s">
        <v>129</v>
      </c>
      <c r="G126" s="2">
        <f>(1-(1-($G$14+$H$14+$I$14+$J$14))*(1-($K$14+$L$14+$M$14))*(1-($N$14+$O$14+$P$14+$Q$14)))*2/3</f>
        <v>0.282666666666667</v>
      </c>
      <c r="H126" s="2">
        <f t="shared" si="48"/>
        <v>0.282666666666667</v>
      </c>
      <c r="I126" s="2">
        <f t="shared" si="49"/>
        <v>0.0113066666666667</v>
      </c>
      <c r="J126" s="2">
        <f t="shared" si="50"/>
        <v>2</v>
      </c>
      <c r="K126" s="2">
        <f t="shared" si="51"/>
        <v>0.0226133333333333</v>
      </c>
      <c r="L126" s="2">
        <f t="shared" si="52"/>
        <v>0.565333333333333</v>
      </c>
      <c r="M126" s="2"/>
      <c r="N126" s="2"/>
    </row>
    <row r="127" customFormat="1" spans="3:14">
      <c r="C127" s="2"/>
      <c r="D127" s="2"/>
      <c r="E127" s="2">
        <v>3</v>
      </c>
      <c r="F127" s="2" t="s">
        <v>130</v>
      </c>
      <c r="G127" s="2">
        <f>(1-(1-($G$14+$H$14+$I$14+$J$14))*(1-($K$14+$L$14+$M$14))*(1-($N$14+$O$14+$P$14+$Q$14)))*$K$14/(3*($K$14+$L$14+$M$14))</f>
        <v>0.11024</v>
      </c>
      <c r="H127" s="2">
        <f t="shared" si="48"/>
        <v>0.11024</v>
      </c>
      <c r="I127" s="2">
        <f t="shared" si="49"/>
        <v>0.0044096</v>
      </c>
      <c r="J127" s="2">
        <f t="shared" si="50"/>
        <v>3</v>
      </c>
      <c r="K127" s="2">
        <f t="shared" si="51"/>
        <v>0.0132288</v>
      </c>
      <c r="L127" s="2">
        <f t="shared" si="52"/>
        <v>0.33072</v>
      </c>
      <c r="M127" s="2"/>
      <c r="N127" s="2"/>
    </row>
    <row r="128" customFormat="1" spans="3:14">
      <c r="C128" s="2"/>
      <c r="D128" s="2"/>
      <c r="E128" s="2">
        <v>5</v>
      </c>
      <c r="F128" s="2" t="s">
        <v>131</v>
      </c>
      <c r="G128" s="2">
        <f>(1-(1-($G$14+$H$14+$I$14+$J$14))*(1-($K$14+$L$14+$M$14))*(1-($N$14+$O$14+$P$14+$Q$14)))*$L$14/(3*($K$14+$L$14+$M$14))</f>
        <v>0.0282666666666667</v>
      </c>
      <c r="H128" s="2">
        <f t="shared" si="48"/>
        <v>0.0282666666666667</v>
      </c>
      <c r="I128" s="2">
        <f t="shared" si="49"/>
        <v>0.00113066666666667</v>
      </c>
      <c r="J128" s="2">
        <f t="shared" si="50"/>
        <v>5</v>
      </c>
      <c r="K128" s="2">
        <f t="shared" si="51"/>
        <v>0.00565333333333333</v>
      </c>
      <c r="L128" s="2">
        <f t="shared" si="52"/>
        <v>0.141333333333333</v>
      </c>
      <c r="M128" s="2"/>
      <c r="N128" s="2"/>
    </row>
    <row r="129" customFormat="1" spans="3:14">
      <c r="C129" s="2"/>
      <c r="D129" s="2"/>
      <c r="E129" s="2">
        <v>10</v>
      </c>
      <c r="F129" s="2" t="s">
        <v>132</v>
      </c>
      <c r="G129" s="2">
        <f>(1-(1-($G$14+$H$14+$I$14+$J$14))*(1-($K$14+$L$14+$M$14))*(1-($N$14+$O$14+$P$14+$Q$14)))*$M$14/(3*($K$14+$L$14+$M$14))</f>
        <v>0.00282666666666667</v>
      </c>
      <c r="H129" s="2">
        <f t="shared" si="48"/>
        <v>0.00282666666666667</v>
      </c>
      <c r="I129" s="2">
        <f t="shared" si="49"/>
        <v>0.000113066666666667</v>
      </c>
      <c r="J129" s="2">
        <f t="shared" si="50"/>
        <v>10</v>
      </c>
      <c r="K129" s="2">
        <f t="shared" si="51"/>
        <v>0.00113066666666667</v>
      </c>
      <c r="L129" s="2">
        <f t="shared" si="52"/>
        <v>0.0282666666666667</v>
      </c>
      <c r="M129" s="2"/>
      <c r="N129" s="2"/>
    </row>
    <row r="130" customFormat="1" spans="3:14">
      <c r="C130" s="2"/>
      <c r="D130" s="2"/>
      <c r="E130" s="20" t="s">
        <v>18</v>
      </c>
      <c r="F130" s="20"/>
      <c r="G130" s="20">
        <f t="shared" ref="G130:I130" si="53">SUM(G125:G129)</f>
        <v>1</v>
      </c>
      <c r="H130" s="20">
        <f t="shared" si="53"/>
        <v>1</v>
      </c>
      <c r="I130" s="20">
        <f t="shared" si="53"/>
        <v>0.04</v>
      </c>
      <c r="J130" s="20"/>
      <c r="K130" s="20">
        <f>SUM(K125:K129)</f>
        <v>0.0656661333333333</v>
      </c>
      <c r="L130" s="20">
        <f>SUM(L125:L129)</f>
        <v>1.64165333333333</v>
      </c>
      <c r="M130" s="2"/>
      <c r="N130" s="2"/>
    </row>
    <row r="131" customFormat="1" spans="2:14">
      <c r="B131" s="8" t="s">
        <v>17</v>
      </c>
      <c r="C131" s="8" t="s">
        <v>15</v>
      </c>
      <c r="D131" s="2">
        <v>2</v>
      </c>
      <c r="E131" s="2" t="s">
        <v>73</v>
      </c>
      <c r="F131" s="2" t="s">
        <v>74</v>
      </c>
      <c r="G131" s="2" t="s">
        <v>75</v>
      </c>
      <c r="H131" s="2" t="s">
        <v>76</v>
      </c>
      <c r="I131" s="2" t="s">
        <v>65</v>
      </c>
      <c r="J131" s="2" t="s">
        <v>77</v>
      </c>
      <c r="K131" s="2" t="s">
        <v>78</v>
      </c>
      <c r="L131" s="2"/>
      <c r="M131" s="2"/>
      <c r="N131" s="2"/>
    </row>
    <row r="132" customFormat="1" spans="3:14">
      <c r="C132" s="2"/>
      <c r="D132" s="2"/>
      <c r="E132" s="2">
        <v>4</v>
      </c>
      <c r="F132" s="2" t="s">
        <v>133</v>
      </c>
      <c r="G132" s="24">
        <f>1/3</f>
        <v>0.333333333333333</v>
      </c>
      <c r="H132" s="2">
        <f t="shared" ref="H132:H135" si="54">G132</f>
        <v>0.333333333333333</v>
      </c>
      <c r="I132" s="2">
        <f t="shared" ref="I132:I135" si="55">$F$15*H132</f>
        <v>0.00333333333333333</v>
      </c>
      <c r="J132" s="2">
        <f t="shared" ref="J132:J135" si="56">$E$15*E132</f>
        <v>4</v>
      </c>
      <c r="K132" s="2">
        <f t="shared" ref="K132:K135" si="57">I132*J132</f>
        <v>0.0133333333333333</v>
      </c>
      <c r="L132" s="2">
        <f t="shared" ref="L132:L135" si="58">E132*H132</f>
        <v>1.33333333333333</v>
      </c>
      <c r="M132" s="2"/>
      <c r="N132" s="2"/>
    </row>
    <row r="133" customFormat="1" spans="3:14">
      <c r="C133" s="2"/>
      <c r="D133" s="2"/>
      <c r="E133" s="2">
        <v>6</v>
      </c>
      <c r="F133" s="2" t="s">
        <v>134</v>
      </c>
      <c r="G133" s="2">
        <f>2*$K$15/(3*($K$15+$L$15+$M$15))</f>
        <v>0.466666666666667</v>
      </c>
      <c r="H133" s="2">
        <f t="shared" si="54"/>
        <v>0.466666666666667</v>
      </c>
      <c r="I133" s="2">
        <f t="shared" si="55"/>
        <v>0.00466666666666667</v>
      </c>
      <c r="J133" s="2">
        <f t="shared" si="56"/>
        <v>6</v>
      </c>
      <c r="K133" s="2">
        <f t="shared" si="57"/>
        <v>0.028</v>
      </c>
      <c r="L133" s="2">
        <f t="shared" si="58"/>
        <v>2.8</v>
      </c>
      <c r="M133" s="2"/>
      <c r="N133" s="2"/>
    </row>
    <row r="134" customFormat="1" spans="3:14">
      <c r="C134" s="2"/>
      <c r="D134" s="2"/>
      <c r="E134" s="2">
        <v>10</v>
      </c>
      <c r="F134" s="2" t="s">
        <v>135</v>
      </c>
      <c r="G134" s="2">
        <f>2*$L$15/(3*($K$15+$L$15+$M$15))</f>
        <v>0.186666666666667</v>
      </c>
      <c r="H134" s="2">
        <f t="shared" si="54"/>
        <v>0.186666666666667</v>
      </c>
      <c r="I134" s="2">
        <f t="shared" si="55"/>
        <v>0.00186666666666667</v>
      </c>
      <c r="J134" s="2">
        <f t="shared" si="56"/>
        <v>10</v>
      </c>
      <c r="K134" s="2">
        <f t="shared" si="57"/>
        <v>0.0186666666666667</v>
      </c>
      <c r="L134" s="2">
        <f t="shared" si="58"/>
        <v>1.86666666666667</v>
      </c>
      <c r="M134" s="2"/>
      <c r="N134" s="2"/>
    </row>
    <row r="135" customFormat="1" spans="3:14">
      <c r="C135" s="2"/>
      <c r="D135" s="2"/>
      <c r="E135" s="2">
        <v>20</v>
      </c>
      <c r="F135" s="2" t="s">
        <v>136</v>
      </c>
      <c r="G135" s="2">
        <f>2*$M$15/(3*($K$15+$L$15+$M$15))</f>
        <v>0.0133333333333333</v>
      </c>
      <c r="H135" s="2">
        <f t="shared" si="54"/>
        <v>0.0133333333333333</v>
      </c>
      <c r="I135" s="2">
        <f t="shared" si="55"/>
        <v>0.000133333333333333</v>
      </c>
      <c r="J135" s="2">
        <f t="shared" si="56"/>
        <v>20</v>
      </c>
      <c r="K135" s="2">
        <f t="shared" si="57"/>
        <v>0.00266666666666667</v>
      </c>
      <c r="L135" s="2">
        <f t="shared" si="58"/>
        <v>0.266666666666667</v>
      </c>
      <c r="M135" s="2"/>
      <c r="N135" s="2"/>
    </row>
    <row r="136" customFormat="1" spans="3:14">
      <c r="C136" s="2"/>
      <c r="D136" s="2"/>
      <c r="E136" s="20" t="s">
        <v>18</v>
      </c>
      <c r="F136" s="20"/>
      <c r="G136" s="20">
        <f t="shared" ref="G136:I136" si="59">SUM(G132:G135)</f>
        <v>1</v>
      </c>
      <c r="H136" s="20">
        <f t="shared" si="59"/>
        <v>1</v>
      </c>
      <c r="I136" s="20">
        <f t="shared" si="59"/>
        <v>0.01</v>
      </c>
      <c r="J136" s="20"/>
      <c r="K136" s="20">
        <f>SUM(K132:K135)</f>
        <v>0.0626666666666667</v>
      </c>
      <c r="L136" s="20">
        <f>SUM(L131:L135)</f>
        <v>6.26666666666667</v>
      </c>
      <c r="M136" s="2"/>
      <c r="N136" s="2"/>
    </row>
    <row r="137" customFormat="1" spans="2:14">
      <c r="B137" s="8" t="s">
        <v>17</v>
      </c>
      <c r="C137" s="8" t="s">
        <v>15</v>
      </c>
      <c r="D137" s="2">
        <v>1</v>
      </c>
      <c r="E137" s="2" t="s">
        <v>73</v>
      </c>
      <c r="F137" s="2" t="s">
        <v>74</v>
      </c>
      <c r="G137" s="2" t="s">
        <v>75</v>
      </c>
      <c r="H137" s="2" t="s">
        <v>76</v>
      </c>
      <c r="I137" s="2" t="s">
        <v>65</v>
      </c>
      <c r="J137" s="2" t="s">
        <v>77</v>
      </c>
      <c r="K137" s="2" t="s">
        <v>78</v>
      </c>
      <c r="L137" s="2"/>
      <c r="M137" s="2"/>
      <c r="N137" s="2"/>
    </row>
    <row r="138" customFormat="1" spans="3:14">
      <c r="C138" s="2"/>
      <c r="D138" s="2"/>
      <c r="E138" s="2">
        <v>2</v>
      </c>
      <c r="F138" s="2" t="s">
        <v>129</v>
      </c>
      <c r="G138" s="2">
        <f>2/3</f>
        <v>0.666666666666667</v>
      </c>
      <c r="H138" s="2">
        <f t="shared" ref="H138:H141" si="60">G138</f>
        <v>0.666666666666667</v>
      </c>
      <c r="I138" s="2">
        <f t="shared" ref="I138:I141" si="61">$F$16*H138</f>
        <v>0.02</v>
      </c>
      <c r="J138" s="2">
        <f t="shared" ref="J138:J141" si="62">$E$16*E138</f>
        <v>2</v>
      </c>
      <c r="K138" s="2">
        <f t="shared" ref="K138:K141" si="63">I138*J138</f>
        <v>0.04</v>
      </c>
      <c r="L138" s="2">
        <f t="shared" ref="L138:L141" si="64">E138*H138</f>
        <v>1.33333333333333</v>
      </c>
      <c r="M138" s="2"/>
      <c r="N138" s="2"/>
    </row>
    <row r="139" customFormat="1" spans="3:14">
      <c r="C139" s="2"/>
      <c r="D139" s="2"/>
      <c r="E139" s="2">
        <v>3</v>
      </c>
      <c r="F139" s="2" t="s">
        <v>130</v>
      </c>
      <c r="G139" s="2">
        <f>$K$16/(3*($K$16+$L$16+$M$16))</f>
        <v>0.233333333333333</v>
      </c>
      <c r="H139" s="2">
        <f t="shared" si="60"/>
        <v>0.233333333333333</v>
      </c>
      <c r="I139" s="2">
        <f t="shared" si="61"/>
        <v>0.007</v>
      </c>
      <c r="J139" s="2">
        <f t="shared" si="62"/>
        <v>3</v>
      </c>
      <c r="K139" s="2">
        <f t="shared" si="63"/>
        <v>0.021</v>
      </c>
      <c r="L139" s="2">
        <f t="shared" si="64"/>
        <v>0.7</v>
      </c>
      <c r="M139" s="2"/>
      <c r="N139" s="2"/>
    </row>
    <row r="140" customFormat="1" spans="3:14">
      <c r="C140" s="2"/>
      <c r="D140" s="2"/>
      <c r="E140" s="2">
        <v>5</v>
      </c>
      <c r="F140" s="2" t="s">
        <v>131</v>
      </c>
      <c r="G140" s="2">
        <f>$L$16/(3*($K$16+$L$16+$M$16))</f>
        <v>0.0933333333333333</v>
      </c>
      <c r="H140" s="2">
        <f t="shared" si="60"/>
        <v>0.0933333333333333</v>
      </c>
      <c r="I140" s="2">
        <f t="shared" si="61"/>
        <v>0.0028</v>
      </c>
      <c r="J140" s="2">
        <f t="shared" si="62"/>
        <v>5</v>
      </c>
      <c r="K140" s="2">
        <f t="shared" si="63"/>
        <v>0.014</v>
      </c>
      <c r="L140" s="2">
        <f t="shared" si="64"/>
        <v>0.466666666666667</v>
      </c>
      <c r="M140" s="2"/>
      <c r="N140" s="2"/>
    </row>
    <row r="141" customFormat="1" spans="3:14">
      <c r="C141" s="2"/>
      <c r="D141" s="2"/>
      <c r="E141" s="2">
        <v>10</v>
      </c>
      <c r="F141" s="2" t="s">
        <v>132</v>
      </c>
      <c r="G141" s="2">
        <f>$M$16/(3*($K$16+$L$16+$M$16))</f>
        <v>0.00666666666666667</v>
      </c>
      <c r="H141" s="2">
        <f t="shared" si="60"/>
        <v>0.00666666666666667</v>
      </c>
      <c r="I141" s="2">
        <f t="shared" si="61"/>
        <v>0.0002</v>
      </c>
      <c r="J141" s="2">
        <f t="shared" si="62"/>
        <v>10</v>
      </c>
      <c r="K141" s="2">
        <f t="shared" si="63"/>
        <v>0.002</v>
      </c>
      <c r="L141" s="2">
        <f t="shared" si="64"/>
        <v>0.0666666666666667</v>
      </c>
      <c r="M141" s="2"/>
      <c r="N141" s="2"/>
    </row>
    <row r="142" customFormat="1" spans="3:14">
      <c r="C142" s="2"/>
      <c r="D142" s="2"/>
      <c r="E142" s="20" t="s">
        <v>18</v>
      </c>
      <c r="F142" s="20"/>
      <c r="G142" s="20">
        <f t="shared" ref="G142:I142" si="65">SUM(G138:G141)</f>
        <v>1</v>
      </c>
      <c r="H142" s="20">
        <f t="shared" si="65"/>
        <v>1</v>
      </c>
      <c r="I142" s="20">
        <f t="shared" si="65"/>
        <v>0.03</v>
      </c>
      <c r="J142" s="20"/>
      <c r="K142" s="20">
        <f>SUM(K138:K141)</f>
        <v>0.077</v>
      </c>
      <c r="L142" s="20">
        <f>SUM(L137:L141)</f>
        <v>2.56666666666667</v>
      </c>
      <c r="M142" s="2"/>
      <c r="N142" s="2"/>
    </row>
    <row r="143" customFormat="1" ht="22.5" spans="1:14">
      <c r="A143" s="25" t="s">
        <v>137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customFormat="1" spans="2:14">
      <c r="B144" t="s">
        <v>71</v>
      </c>
      <c r="C144" t="s">
        <v>138</v>
      </c>
      <c r="D144" s="3" t="s">
        <v>139</v>
      </c>
      <c r="E144" s="2" t="s">
        <v>67</v>
      </c>
      <c r="F144" s="2"/>
      <c r="G144" s="2"/>
      <c r="H144" s="2"/>
      <c r="I144" s="2"/>
      <c r="J144" s="2"/>
      <c r="K144" s="2"/>
      <c r="L144" s="2"/>
      <c r="M144" s="2"/>
      <c r="N144" s="2"/>
    </row>
    <row r="145" customFormat="1" spans="2:14">
      <c r="B145" s="5" t="s">
        <v>2</v>
      </c>
      <c r="C145" s="2">
        <f t="shared" ref="C145:C147" si="66">J36</f>
        <v>1500</v>
      </c>
      <c r="D145" s="2">
        <f t="shared" ref="D145:D147" si="67">I36</f>
        <v>2e-6</v>
      </c>
      <c r="E145" s="2">
        <f t="shared" ref="E145:E208" si="68">(C145-$F$33)^2*D145</f>
        <v>4.49554582978762</v>
      </c>
      <c r="F145" s="2"/>
      <c r="G145" s="2"/>
      <c r="H145" s="2"/>
      <c r="I145" s="2"/>
      <c r="J145" s="2"/>
      <c r="K145" s="2"/>
      <c r="L145" s="2"/>
      <c r="M145" s="2"/>
      <c r="N145" s="2"/>
    </row>
    <row r="146" customFormat="1" spans="2:14">
      <c r="B146" s="5" t="s">
        <v>4</v>
      </c>
      <c r="C146" s="2">
        <f t="shared" si="66"/>
        <v>500</v>
      </c>
      <c r="D146" s="2">
        <f t="shared" si="67"/>
        <v>6e-6</v>
      </c>
      <c r="E146" s="2">
        <f t="shared" si="68"/>
        <v>1.49554803528286</v>
      </c>
      <c r="F146" s="2"/>
      <c r="G146" s="2"/>
      <c r="H146" s="2"/>
      <c r="I146" s="2"/>
      <c r="J146" s="2"/>
      <c r="K146" s="2"/>
      <c r="L146" s="2"/>
      <c r="M146" s="2"/>
      <c r="N146" s="2"/>
    </row>
    <row r="147" customFormat="1" spans="2:14">
      <c r="B147" s="5" t="s">
        <v>5</v>
      </c>
      <c r="C147" s="2">
        <f t="shared" si="66"/>
        <v>300</v>
      </c>
      <c r="D147" s="2">
        <f t="shared" si="67"/>
        <v>1.4e-5</v>
      </c>
      <c r="E147" s="2">
        <f t="shared" si="68"/>
        <v>1.25377033708934</v>
      </c>
      <c r="F147" s="2"/>
      <c r="G147" s="2"/>
      <c r="H147" s="2"/>
      <c r="I147" s="2"/>
      <c r="J147" s="2"/>
      <c r="K147" s="2"/>
      <c r="L147" s="2"/>
      <c r="M147" s="2"/>
      <c r="N147" s="2"/>
    </row>
    <row r="148" customFormat="1" spans="2:14">
      <c r="B148" s="5" t="s">
        <v>6</v>
      </c>
      <c r="C148" s="2">
        <f t="shared" ref="C148:C155" si="69">J41</f>
        <v>25</v>
      </c>
      <c r="D148" s="2">
        <f t="shared" ref="D148:D155" si="70">I41</f>
        <v>0.001458</v>
      </c>
      <c r="E148" s="2">
        <f t="shared" si="68"/>
        <v>0.857922336550498</v>
      </c>
      <c r="F148" s="2"/>
      <c r="G148" s="2"/>
      <c r="H148" s="2"/>
      <c r="I148" s="2"/>
      <c r="J148" s="2"/>
      <c r="K148" s="2"/>
      <c r="L148" s="2"/>
      <c r="M148" s="2"/>
      <c r="N148" s="2"/>
    </row>
    <row r="149" customFormat="1" spans="3:14">
      <c r="C149" s="2">
        <f t="shared" si="69"/>
        <v>50</v>
      </c>
      <c r="D149" s="2">
        <f t="shared" si="70"/>
        <v>0.000324</v>
      </c>
      <c r="E149" s="2">
        <f t="shared" si="68"/>
        <v>0.786120171130333</v>
      </c>
      <c r="F149" s="2"/>
      <c r="G149" s="2"/>
      <c r="H149" s="2"/>
      <c r="I149" s="2"/>
      <c r="J149" s="2"/>
      <c r="K149" s="2"/>
      <c r="L149" s="2"/>
      <c r="M149" s="2"/>
      <c r="N149" s="2"/>
    </row>
    <row r="150" customFormat="1" spans="3:14">
      <c r="C150" s="2">
        <f t="shared" si="69"/>
        <v>75</v>
      </c>
      <c r="D150" s="2">
        <f t="shared" si="70"/>
        <v>0.00012636</v>
      </c>
      <c r="E150" s="2">
        <f t="shared" si="68"/>
        <v>0.69677046431395</v>
      </c>
      <c r="F150" s="2"/>
      <c r="G150" s="2"/>
      <c r="H150" s="2"/>
      <c r="I150" s="2"/>
      <c r="J150" s="2"/>
      <c r="K150" s="2"/>
      <c r="L150" s="2"/>
      <c r="M150" s="2"/>
      <c r="N150" s="2"/>
    </row>
    <row r="151" customFormat="1" spans="3:14">
      <c r="C151" s="2">
        <f t="shared" si="69"/>
        <v>100</v>
      </c>
      <c r="D151" s="2">
        <f t="shared" si="70"/>
        <v>1.86666666666667e-5</v>
      </c>
      <c r="E151" s="2">
        <f t="shared" si="68"/>
        <v>0.183904789136003</v>
      </c>
      <c r="F151" s="2"/>
      <c r="G151" s="2"/>
      <c r="H151" s="2"/>
      <c r="I151" s="2"/>
      <c r="J151" s="2"/>
      <c r="K151" s="2"/>
      <c r="L151" s="2"/>
      <c r="M151" s="2"/>
      <c r="N151" s="2"/>
    </row>
    <row r="152" customFormat="1" spans="3:14">
      <c r="C152" s="2">
        <f t="shared" si="69"/>
        <v>125</v>
      </c>
      <c r="D152" s="2">
        <f t="shared" si="70"/>
        <v>3.24e-5</v>
      </c>
      <c r="E152" s="2">
        <f t="shared" si="68"/>
        <v>0.500253246015433</v>
      </c>
      <c r="F152" s="2"/>
      <c r="G152" s="2"/>
      <c r="H152" s="2"/>
      <c r="I152" s="2"/>
      <c r="J152" s="2"/>
      <c r="K152" s="2"/>
      <c r="L152" s="2"/>
      <c r="M152" s="2"/>
      <c r="N152" s="2"/>
    </row>
    <row r="153" customFormat="1" spans="3:14">
      <c r="C153" s="2">
        <f t="shared" si="69"/>
        <v>150</v>
      </c>
      <c r="D153" s="2">
        <f t="shared" si="70"/>
        <v>2.912e-5</v>
      </c>
      <c r="E153" s="2">
        <f t="shared" si="68"/>
        <v>0.648729178575578</v>
      </c>
      <c r="F153" s="2"/>
      <c r="G153" s="2"/>
      <c r="H153" s="2"/>
      <c r="I153" s="2"/>
      <c r="J153" s="2"/>
      <c r="K153" s="2"/>
      <c r="L153" s="2"/>
      <c r="M153" s="2"/>
      <c r="N153" s="2"/>
    </row>
    <row r="154" customFormat="1" spans="3:14">
      <c r="C154" s="2">
        <f t="shared" si="69"/>
        <v>250</v>
      </c>
      <c r="D154" s="2">
        <f t="shared" si="70"/>
        <v>1.07066666666667e-5</v>
      </c>
      <c r="E154" s="2">
        <f t="shared" si="68"/>
        <v>0.665197476501278</v>
      </c>
      <c r="F154" s="2"/>
      <c r="G154" s="2"/>
      <c r="H154" s="2"/>
      <c r="I154" s="2"/>
      <c r="J154" s="2"/>
      <c r="K154" s="2"/>
      <c r="L154" s="2"/>
      <c r="M154" s="2"/>
      <c r="N154" s="2"/>
    </row>
    <row r="155" customFormat="1" spans="3:14">
      <c r="C155" s="2">
        <f t="shared" si="69"/>
        <v>500</v>
      </c>
      <c r="D155" s="2">
        <f t="shared" si="70"/>
        <v>7.46666666666667e-7</v>
      </c>
      <c r="E155" s="2">
        <f t="shared" si="68"/>
        <v>0.186112644390756</v>
      </c>
      <c r="F155" s="2"/>
      <c r="G155" s="2"/>
      <c r="H155" s="2"/>
      <c r="I155" s="2"/>
      <c r="J155" s="2"/>
      <c r="K155" s="2"/>
      <c r="L155" s="2"/>
      <c r="M155" s="2"/>
      <c r="N155" s="2"/>
    </row>
    <row r="156" customFormat="1" spans="2:14">
      <c r="B156" t="s">
        <v>8</v>
      </c>
      <c r="C156" s="2">
        <f t="shared" ref="C156:C163" si="71">J52</f>
        <v>20</v>
      </c>
      <c r="D156" s="2">
        <f t="shared" ref="D156:D163" si="72">I52</f>
        <v>0.001458</v>
      </c>
      <c r="E156" s="2">
        <f t="shared" si="68"/>
        <v>0.540698649843298</v>
      </c>
      <c r="F156" s="2"/>
      <c r="G156" s="2"/>
      <c r="H156" s="2"/>
      <c r="I156" s="2"/>
      <c r="J156" s="2"/>
      <c r="K156" s="2"/>
      <c r="L156" s="2"/>
      <c r="M156" s="2"/>
      <c r="N156" s="2"/>
    </row>
    <row r="157" customFormat="1" spans="3:14">
      <c r="C157" s="2">
        <f t="shared" si="71"/>
        <v>40</v>
      </c>
      <c r="D157" s="2">
        <f t="shared" si="72"/>
        <v>0.000324</v>
      </c>
      <c r="E157" s="2">
        <f t="shared" si="68"/>
        <v>0.499331865927133</v>
      </c>
      <c r="F157" s="2"/>
      <c r="G157" s="2"/>
      <c r="H157" s="2"/>
      <c r="I157" s="2"/>
      <c r="J157" s="2"/>
      <c r="K157" s="2"/>
      <c r="L157" s="2"/>
      <c r="M157" s="2"/>
      <c r="N157" s="2"/>
    </row>
    <row r="158" customFormat="1" spans="3:14">
      <c r="C158" s="2">
        <f t="shared" si="71"/>
        <v>60</v>
      </c>
      <c r="D158" s="2">
        <f t="shared" si="72"/>
        <v>0.00012636</v>
      </c>
      <c r="E158" s="2">
        <f t="shared" si="68"/>
        <v>0.443706305770078</v>
      </c>
      <c r="F158" s="2"/>
      <c r="G158" s="2"/>
      <c r="H158" s="2"/>
      <c r="I158" s="2"/>
      <c r="J158" s="2"/>
      <c r="K158" s="2"/>
      <c r="L158" s="2"/>
      <c r="M158" s="2"/>
      <c r="N158" s="2"/>
    </row>
    <row r="159" customFormat="1" spans="3:14">
      <c r="C159" s="2">
        <f t="shared" si="71"/>
        <v>80</v>
      </c>
      <c r="D159" s="2">
        <f t="shared" si="72"/>
        <v>1.86666666666667e-5</v>
      </c>
      <c r="E159" s="2">
        <f t="shared" si="68"/>
        <v>0.117259223104358</v>
      </c>
      <c r="F159" s="2"/>
      <c r="G159" s="2"/>
      <c r="H159" s="2"/>
      <c r="I159" s="2"/>
      <c r="J159" s="2"/>
      <c r="K159" s="2"/>
      <c r="L159" s="2"/>
      <c r="M159" s="2"/>
      <c r="N159" s="2"/>
    </row>
    <row r="160" customFormat="1" spans="2:14">
      <c r="B160" s="8"/>
      <c r="C160" s="2">
        <f t="shared" si="71"/>
        <v>100</v>
      </c>
      <c r="D160" s="2">
        <f t="shared" si="72"/>
        <v>3.24e-5</v>
      </c>
      <c r="E160" s="2">
        <f t="shared" si="68"/>
        <v>0.319206169714633</v>
      </c>
      <c r="F160" s="2"/>
      <c r="G160" s="2"/>
      <c r="H160" s="2"/>
      <c r="I160" s="2"/>
      <c r="J160" s="2"/>
      <c r="K160" s="2"/>
      <c r="L160" s="2"/>
      <c r="M160" s="2"/>
      <c r="N160" s="2"/>
    </row>
    <row r="161" customFormat="1" spans="3:14">
      <c r="C161" s="2">
        <f t="shared" si="71"/>
        <v>120</v>
      </c>
      <c r="D161" s="2">
        <f t="shared" si="72"/>
        <v>2.912e-5</v>
      </c>
      <c r="E161" s="2">
        <f t="shared" si="68"/>
        <v>0.41415455406153</v>
      </c>
      <c r="F161" s="2"/>
      <c r="G161" s="2"/>
      <c r="H161" s="2"/>
      <c r="I161" s="2"/>
      <c r="J161" s="2"/>
      <c r="K161" s="2"/>
      <c r="L161" s="2"/>
      <c r="M161" s="2"/>
      <c r="N161" s="2"/>
    </row>
    <row r="162" customFormat="1" spans="3:14">
      <c r="C162" s="2">
        <f t="shared" si="71"/>
        <v>200</v>
      </c>
      <c r="D162" s="2">
        <f t="shared" si="72"/>
        <v>1.07066666666667e-5</v>
      </c>
      <c r="E162" s="2">
        <f t="shared" si="68"/>
        <v>0.425092495209473</v>
      </c>
      <c r="F162" s="2"/>
      <c r="G162" s="2"/>
      <c r="H162" s="2"/>
      <c r="I162" s="2"/>
      <c r="J162" s="2"/>
      <c r="K162" s="2"/>
      <c r="L162" s="2"/>
      <c r="M162" s="2"/>
      <c r="N162" s="2"/>
    </row>
    <row r="163" customFormat="1" spans="3:14">
      <c r="C163" s="2">
        <f t="shared" si="71"/>
        <v>400</v>
      </c>
      <c r="D163" s="2">
        <f t="shared" si="72"/>
        <v>7.46666666666667e-7</v>
      </c>
      <c r="E163" s="2">
        <f t="shared" si="68"/>
        <v>0.119023531184427</v>
      </c>
      <c r="F163" s="2"/>
      <c r="G163" s="2"/>
      <c r="H163" s="2"/>
      <c r="I163" s="2"/>
      <c r="J163" s="2"/>
      <c r="K163" s="2"/>
      <c r="L163" s="2"/>
      <c r="M163" s="2"/>
      <c r="N163" s="2"/>
    </row>
    <row r="164" customFormat="1" spans="2:14">
      <c r="B164" t="s">
        <v>9</v>
      </c>
      <c r="C164" s="2">
        <f t="shared" ref="C164:C171" si="73">J63</f>
        <v>15</v>
      </c>
      <c r="D164" s="2">
        <f t="shared" ref="D164:D171" si="74">I63</f>
        <v>0.002916</v>
      </c>
      <c r="E164" s="2">
        <f t="shared" si="68"/>
        <v>0.592749926272197</v>
      </c>
      <c r="F164" s="2"/>
      <c r="G164" s="2"/>
      <c r="H164" s="2"/>
      <c r="I164" s="2"/>
      <c r="J164" s="2"/>
      <c r="K164" s="2"/>
      <c r="L164" s="2"/>
      <c r="M164" s="2"/>
      <c r="N164" s="2"/>
    </row>
    <row r="165" customFormat="1" spans="3:14">
      <c r="C165" s="2">
        <f t="shared" si="73"/>
        <v>30</v>
      </c>
      <c r="D165" s="2">
        <f t="shared" si="74"/>
        <v>0.000648</v>
      </c>
      <c r="E165" s="2">
        <f t="shared" si="68"/>
        <v>0.554687121447866</v>
      </c>
      <c r="F165" s="2"/>
      <c r="G165" s="2"/>
      <c r="H165" s="2"/>
      <c r="I165" s="2"/>
      <c r="J165" s="2"/>
      <c r="K165" s="2"/>
      <c r="L165" s="2"/>
      <c r="M165" s="2"/>
      <c r="N165" s="2"/>
    </row>
    <row r="166" customFormat="1" spans="3:14">
      <c r="C166" s="2">
        <f t="shared" si="73"/>
        <v>45</v>
      </c>
      <c r="D166" s="2">
        <f t="shared" si="74"/>
        <v>0.00025272</v>
      </c>
      <c r="E166" s="2">
        <f t="shared" si="68"/>
        <v>0.495008294452412</v>
      </c>
      <c r="F166" s="2"/>
      <c r="G166" s="2"/>
      <c r="H166" s="2"/>
      <c r="I166" s="2"/>
      <c r="J166" s="2"/>
      <c r="K166" s="2"/>
      <c r="L166" s="2"/>
      <c r="M166" s="2"/>
      <c r="N166" s="2"/>
    </row>
    <row r="167" customFormat="1" spans="3:14">
      <c r="C167" s="2">
        <f t="shared" si="73"/>
        <v>60</v>
      </c>
      <c r="D167" s="2">
        <f t="shared" si="74"/>
        <v>3.73333333333333e-5</v>
      </c>
      <c r="E167" s="2">
        <f t="shared" si="68"/>
        <v>0.131093980812094</v>
      </c>
      <c r="F167" s="2"/>
      <c r="G167" s="2"/>
      <c r="H167" s="2"/>
      <c r="I167" s="2"/>
      <c r="J167" s="2"/>
      <c r="K167" s="2"/>
      <c r="L167" s="2"/>
      <c r="M167" s="2"/>
      <c r="N167" s="2"/>
    </row>
    <row r="168" customFormat="1" spans="3:14">
      <c r="C168" s="2">
        <f t="shared" si="73"/>
        <v>75</v>
      </c>
      <c r="D168" s="2">
        <f t="shared" si="74"/>
        <v>6.48e-5</v>
      </c>
      <c r="E168" s="2">
        <f t="shared" si="68"/>
        <v>0.357318186827667</v>
      </c>
      <c r="F168" s="2"/>
      <c r="G168" s="2"/>
      <c r="H168" s="2"/>
      <c r="I168" s="2"/>
      <c r="J168" s="2"/>
      <c r="K168" s="2"/>
      <c r="L168" s="2"/>
      <c r="M168" s="2"/>
      <c r="N168" s="2"/>
    </row>
    <row r="169" customFormat="1" spans="3:14">
      <c r="C169" s="2">
        <f t="shared" si="73"/>
        <v>90</v>
      </c>
      <c r="D169" s="2">
        <f t="shared" si="74"/>
        <v>5.824e-5</v>
      </c>
      <c r="E169" s="2">
        <f t="shared" si="68"/>
        <v>0.463991859094963</v>
      </c>
      <c r="F169" s="2"/>
      <c r="G169" s="2"/>
      <c r="H169" s="2"/>
      <c r="I169" s="2"/>
      <c r="J169" s="2"/>
      <c r="K169" s="2"/>
      <c r="L169" s="2"/>
      <c r="M169" s="2"/>
      <c r="N169" s="2"/>
    </row>
    <row r="170" customFormat="1" spans="3:14">
      <c r="C170" s="2">
        <f t="shared" si="73"/>
        <v>150</v>
      </c>
      <c r="D170" s="2">
        <f t="shared" si="74"/>
        <v>2.14133333333333e-5</v>
      </c>
      <c r="E170" s="2">
        <f t="shared" si="68"/>
        <v>0.477041694502005</v>
      </c>
      <c r="F170" s="2"/>
      <c r="G170" s="2"/>
      <c r="H170" s="2"/>
      <c r="I170" s="2"/>
      <c r="J170" s="2"/>
      <c r="K170" s="2"/>
      <c r="L170" s="2"/>
      <c r="M170" s="2"/>
      <c r="N170" s="2"/>
    </row>
    <row r="171" customFormat="1" spans="2:14">
      <c r="B171" s="8"/>
      <c r="C171" s="2">
        <f t="shared" si="73"/>
        <v>300</v>
      </c>
      <c r="D171" s="2">
        <f t="shared" si="74"/>
        <v>1.49333333333333e-6</v>
      </c>
      <c r="E171" s="2">
        <f t="shared" si="68"/>
        <v>0.133735502622862</v>
      </c>
      <c r="F171" s="2"/>
      <c r="G171" s="2"/>
      <c r="H171" s="2"/>
      <c r="I171" s="2"/>
      <c r="J171" s="2"/>
      <c r="K171" s="2"/>
      <c r="L171" s="2"/>
      <c r="M171" s="2"/>
      <c r="N171" s="2"/>
    </row>
    <row r="172" customFormat="1" spans="2:14">
      <c r="B172" t="s">
        <v>10</v>
      </c>
      <c r="C172" s="2">
        <f t="shared" ref="C172:C179" si="75">J74</f>
        <v>10</v>
      </c>
      <c r="D172" s="2">
        <f t="shared" ref="D172:D179" si="76">I74</f>
        <v>0.002916</v>
      </c>
      <c r="E172" s="2">
        <f t="shared" si="68"/>
        <v>0.249902552857797</v>
      </c>
      <c r="F172" s="2"/>
      <c r="G172" s="2"/>
      <c r="H172" s="2"/>
      <c r="I172" s="2"/>
      <c r="J172" s="2"/>
      <c r="K172" s="2"/>
      <c r="L172" s="2"/>
      <c r="M172" s="2"/>
      <c r="N172" s="2"/>
    </row>
    <row r="173" customFormat="1" spans="3:14">
      <c r="C173" s="2">
        <f t="shared" si="75"/>
        <v>20</v>
      </c>
      <c r="D173" s="2">
        <f t="shared" si="76"/>
        <v>0.000648</v>
      </c>
      <c r="E173" s="2">
        <f t="shared" si="68"/>
        <v>0.240310511041466</v>
      </c>
      <c r="F173" s="2"/>
      <c r="G173" s="2"/>
      <c r="H173" s="2"/>
      <c r="I173" s="2"/>
      <c r="J173" s="2"/>
      <c r="K173" s="2"/>
      <c r="L173" s="2"/>
      <c r="M173" s="2"/>
      <c r="N173" s="2"/>
    </row>
    <row r="174" customFormat="1" spans="3:14">
      <c r="C174" s="2">
        <f t="shared" si="75"/>
        <v>30</v>
      </c>
      <c r="D174" s="2">
        <f t="shared" si="76"/>
        <v>0.00025272</v>
      </c>
      <c r="E174" s="2">
        <f t="shared" si="68"/>
        <v>0.216327977364668</v>
      </c>
      <c r="F174" s="2"/>
      <c r="G174" s="2"/>
      <c r="H174" s="2"/>
      <c r="I174" s="2"/>
      <c r="J174" s="2"/>
      <c r="K174" s="2"/>
      <c r="L174" s="2"/>
      <c r="M174" s="2"/>
      <c r="N174" s="2"/>
    </row>
    <row r="175" customFormat="1" spans="3:14">
      <c r="C175" s="2">
        <f t="shared" si="75"/>
        <v>40</v>
      </c>
      <c r="D175" s="2">
        <f t="shared" si="76"/>
        <v>3.73333333333333e-5</v>
      </c>
      <c r="E175" s="2">
        <f t="shared" si="68"/>
        <v>0.0575361820821388</v>
      </c>
      <c r="F175" s="2"/>
      <c r="G175" s="2"/>
      <c r="H175" s="2"/>
      <c r="I175" s="2"/>
      <c r="J175" s="2"/>
      <c r="K175" s="2"/>
      <c r="L175" s="2"/>
      <c r="M175" s="2"/>
      <c r="N175" s="2"/>
    </row>
    <row r="176" customFormat="1" spans="3:14">
      <c r="C176" s="2">
        <f t="shared" si="75"/>
        <v>50</v>
      </c>
      <c r="D176" s="2">
        <f t="shared" si="76"/>
        <v>6.48e-5</v>
      </c>
      <c r="E176" s="2">
        <f t="shared" si="68"/>
        <v>0.157224034226067</v>
      </c>
      <c r="F176" s="2"/>
      <c r="G176" s="2"/>
      <c r="H176" s="2"/>
      <c r="I176" s="2"/>
      <c r="J176" s="2"/>
      <c r="K176" s="2"/>
      <c r="L176" s="2"/>
      <c r="M176" s="2"/>
      <c r="N176" s="2"/>
    </row>
    <row r="177" customFormat="1" spans="3:14">
      <c r="C177" s="2">
        <f t="shared" si="75"/>
        <v>60</v>
      </c>
      <c r="D177" s="2">
        <f t="shared" si="76"/>
        <v>5.824e-5</v>
      </c>
      <c r="E177" s="2">
        <f t="shared" si="68"/>
        <v>0.204506610066867</v>
      </c>
      <c r="F177" s="2"/>
      <c r="G177" s="2"/>
      <c r="H177" s="2"/>
      <c r="I177" s="2"/>
      <c r="J177" s="2"/>
      <c r="K177" s="2"/>
      <c r="L177" s="2"/>
      <c r="M177" s="2"/>
      <c r="N177" s="2"/>
    </row>
    <row r="178" customFormat="1" spans="3:14">
      <c r="C178" s="2">
        <f t="shared" si="75"/>
        <v>100</v>
      </c>
      <c r="D178" s="2">
        <f t="shared" si="76"/>
        <v>2.14133333333333e-5</v>
      </c>
      <c r="E178" s="2">
        <f t="shared" si="68"/>
        <v>0.210965065251729</v>
      </c>
      <c r="F178" s="2"/>
      <c r="G178" s="2"/>
      <c r="H178" s="2"/>
      <c r="I178" s="2"/>
      <c r="J178" s="2"/>
      <c r="K178" s="2"/>
      <c r="L178" s="2"/>
      <c r="M178" s="2"/>
      <c r="N178" s="2"/>
    </row>
    <row r="179" customFormat="1" spans="3:14">
      <c r="C179" s="2">
        <f t="shared" si="75"/>
        <v>200</v>
      </c>
      <c r="D179" s="2">
        <f t="shared" si="76"/>
        <v>1.49333333333333e-6</v>
      </c>
      <c r="E179" s="2">
        <f t="shared" si="68"/>
        <v>0.059290609543538</v>
      </c>
      <c r="F179" s="2"/>
      <c r="G179" s="2"/>
      <c r="H179" s="2"/>
      <c r="I179" s="2"/>
      <c r="J179" s="2"/>
      <c r="K179" s="2"/>
      <c r="L179" s="2"/>
      <c r="M179" s="2"/>
      <c r="N179" s="2"/>
    </row>
    <row r="180" customFormat="1" spans="2:14">
      <c r="B180" t="s">
        <v>11</v>
      </c>
      <c r="C180" s="2">
        <f t="shared" ref="C180:C187" si="77">J85</f>
        <v>5</v>
      </c>
      <c r="D180" s="2">
        <f t="shared" ref="D180:D187" si="78">I85</f>
        <v>0.004374</v>
      </c>
      <c r="E180" s="2">
        <f t="shared" si="68"/>
        <v>0.079282769165095</v>
      </c>
      <c r="F180" s="2"/>
      <c r="G180" s="2"/>
      <c r="H180" s="2"/>
      <c r="I180" s="2"/>
      <c r="J180" s="2"/>
      <c r="K180" s="2"/>
      <c r="L180" s="2"/>
      <c r="M180" s="2"/>
      <c r="N180" s="2"/>
    </row>
    <row r="181" customFormat="1" spans="3:14">
      <c r="C181" s="2">
        <f t="shared" si="77"/>
        <v>10</v>
      </c>
      <c r="D181" s="2">
        <f t="shared" si="78"/>
        <v>0.000972</v>
      </c>
      <c r="E181" s="2">
        <f t="shared" si="68"/>
        <v>0.0833008509525989</v>
      </c>
      <c r="F181" s="2"/>
      <c r="G181" s="2"/>
      <c r="H181" s="2"/>
      <c r="I181" s="2"/>
      <c r="J181" s="2"/>
      <c r="K181" s="2"/>
      <c r="L181" s="2"/>
      <c r="M181" s="2"/>
      <c r="N181" s="2"/>
    </row>
    <row r="182" customFormat="1" spans="2:14">
      <c r="B182" s="8"/>
      <c r="C182" s="2">
        <f t="shared" si="77"/>
        <v>15</v>
      </c>
      <c r="D182" s="2">
        <f t="shared" si="78"/>
        <v>0.00037908</v>
      </c>
      <c r="E182" s="2">
        <f t="shared" si="68"/>
        <v>0.0770574904153856</v>
      </c>
      <c r="F182" s="2"/>
      <c r="G182" s="2"/>
      <c r="H182" s="2"/>
      <c r="I182" s="2"/>
      <c r="J182" s="2"/>
      <c r="K182" s="2"/>
      <c r="L182" s="2"/>
      <c r="M182" s="2"/>
      <c r="N182" s="2"/>
    </row>
    <row r="183" customFormat="1" spans="3:14">
      <c r="C183" s="2">
        <f t="shared" si="77"/>
        <v>20</v>
      </c>
      <c r="D183" s="2">
        <f t="shared" si="78"/>
        <v>5.6e-5</v>
      </c>
      <c r="E183" s="2">
        <f t="shared" si="68"/>
        <v>0.0207675750282748</v>
      </c>
      <c r="F183" s="2"/>
      <c r="G183" s="2"/>
      <c r="H183" s="2"/>
      <c r="I183" s="2"/>
      <c r="J183" s="2"/>
      <c r="K183" s="2"/>
      <c r="L183" s="2"/>
      <c r="M183" s="2"/>
      <c r="N183" s="2"/>
    </row>
    <row r="184" customFormat="1" spans="3:14">
      <c r="C184" s="2">
        <f t="shared" si="77"/>
        <v>25</v>
      </c>
      <c r="D184" s="2">
        <f t="shared" si="78"/>
        <v>9.72e-5</v>
      </c>
      <c r="E184" s="2">
        <f t="shared" si="68"/>
        <v>0.0571948224366999</v>
      </c>
      <c r="F184" s="2"/>
      <c r="G184" s="2"/>
      <c r="H184" s="2"/>
      <c r="I184" s="2"/>
      <c r="J184" s="2"/>
      <c r="K184" s="2"/>
      <c r="L184" s="2"/>
      <c r="M184" s="2"/>
      <c r="N184" s="2"/>
    </row>
    <row r="185" customFormat="1" spans="3:14">
      <c r="C185" s="2">
        <f t="shared" si="77"/>
        <v>30</v>
      </c>
      <c r="D185" s="2">
        <f t="shared" si="78"/>
        <v>8.736e-5</v>
      </c>
      <c r="E185" s="2">
        <f t="shared" si="68"/>
        <v>0.0747800415581567</v>
      </c>
      <c r="F185" s="2"/>
      <c r="G185" s="2"/>
      <c r="H185" s="2"/>
      <c r="I185" s="2"/>
      <c r="J185" s="2"/>
      <c r="K185" s="2"/>
      <c r="L185" s="2"/>
      <c r="M185" s="2"/>
      <c r="N185" s="2"/>
    </row>
    <row r="186" customFormat="1" spans="3:14">
      <c r="C186" s="2">
        <f t="shared" si="77"/>
        <v>50</v>
      </c>
      <c r="D186" s="2">
        <f t="shared" si="78"/>
        <v>3.212e-5</v>
      </c>
      <c r="E186" s="2">
        <f t="shared" si="68"/>
        <v>0.0779326540021799</v>
      </c>
      <c r="F186" s="2"/>
      <c r="G186" s="2"/>
      <c r="H186" s="2"/>
      <c r="I186" s="2"/>
      <c r="J186" s="2"/>
      <c r="K186" s="2"/>
      <c r="L186" s="2"/>
      <c r="M186" s="2"/>
      <c r="N186" s="2"/>
    </row>
    <row r="187" customFormat="1" spans="3:14">
      <c r="C187" s="2">
        <f t="shared" si="77"/>
        <v>100</v>
      </c>
      <c r="D187" s="2">
        <f t="shared" si="78"/>
        <v>2.24e-6</v>
      </c>
      <c r="E187" s="2">
        <f t="shared" si="68"/>
        <v>0.0220685746963203</v>
      </c>
      <c r="F187" s="2"/>
      <c r="G187" s="2"/>
      <c r="H187" s="2"/>
      <c r="I187" s="2"/>
      <c r="J187" s="2"/>
      <c r="K187" s="2"/>
      <c r="L187" s="2"/>
      <c r="M187" s="2"/>
      <c r="N187" s="2"/>
    </row>
    <row r="188" customFormat="1" spans="2:14">
      <c r="B188" s="8" t="s">
        <v>12</v>
      </c>
      <c r="C188" s="2">
        <f t="shared" ref="C188:C195" si="79">J96</f>
        <v>4</v>
      </c>
      <c r="D188" s="2">
        <f t="shared" ref="D188:D195" si="80">I96</f>
        <v>0.003456</v>
      </c>
      <c r="E188" s="2">
        <f t="shared" si="68"/>
        <v>0.0366716500865383</v>
      </c>
      <c r="F188" s="2"/>
      <c r="G188" s="2"/>
      <c r="H188" s="2"/>
      <c r="I188" s="2"/>
      <c r="J188" s="2"/>
      <c r="K188" s="2"/>
      <c r="L188" s="2"/>
      <c r="M188" s="2"/>
      <c r="N188" s="2"/>
    </row>
    <row r="189" customFormat="1" spans="3:14">
      <c r="C189" s="2">
        <f t="shared" si="79"/>
        <v>8</v>
      </c>
      <c r="D189" s="2">
        <f t="shared" si="80"/>
        <v>0.001728</v>
      </c>
      <c r="E189" s="2">
        <f t="shared" si="68"/>
        <v>0.0910148761434292</v>
      </c>
      <c r="F189" s="2"/>
      <c r="G189" s="2"/>
      <c r="H189" s="2"/>
      <c r="I189" s="2"/>
      <c r="J189" s="2"/>
      <c r="K189" s="2"/>
      <c r="L189" s="2"/>
      <c r="M189" s="2"/>
      <c r="N189" s="2"/>
    </row>
    <row r="190" customFormat="1" spans="3:14">
      <c r="C190" s="2">
        <f t="shared" si="79"/>
        <v>12</v>
      </c>
      <c r="D190" s="2">
        <f t="shared" si="80"/>
        <v>0.00029952</v>
      </c>
      <c r="E190" s="2">
        <f t="shared" si="68"/>
        <v>0.0379582540555555</v>
      </c>
      <c r="F190" s="2"/>
      <c r="G190" s="2"/>
      <c r="H190" s="2"/>
      <c r="I190" s="2"/>
      <c r="J190" s="2"/>
      <c r="K190" s="2"/>
      <c r="L190" s="2"/>
      <c r="M190" s="2"/>
      <c r="N190" s="2"/>
    </row>
    <row r="191" customFormat="1" spans="3:14">
      <c r="C191" s="2">
        <f t="shared" si="79"/>
        <v>16</v>
      </c>
      <c r="D191" s="2">
        <f t="shared" si="80"/>
        <v>0.000218</v>
      </c>
      <c r="E191" s="2">
        <f t="shared" si="68"/>
        <v>0.0507482021290147</v>
      </c>
      <c r="F191" s="2"/>
      <c r="G191" s="2"/>
      <c r="H191" s="2"/>
      <c r="I191" s="2"/>
      <c r="J191" s="2"/>
      <c r="K191" s="2"/>
      <c r="L191" s="2"/>
      <c r="M191" s="2"/>
      <c r="N191" s="2"/>
    </row>
    <row r="192" customFormat="1" spans="3:14">
      <c r="C192" s="2">
        <f t="shared" si="79"/>
        <v>20</v>
      </c>
      <c r="D192" s="2">
        <f t="shared" si="80"/>
        <v>7.68e-5</v>
      </c>
      <c r="E192" s="2">
        <f t="shared" si="68"/>
        <v>0.0284812457530626</v>
      </c>
      <c r="F192" s="2"/>
      <c r="G192" s="2"/>
      <c r="H192" s="2"/>
      <c r="I192" s="2"/>
      <c r="J192" s="2"/>
      <c r="K192" s="2"/>
      <c r="L192" s="2"/>
      <c r="M192" s="2"/>
      <c r="N192" s="2"/>
    </row>
    <row r="193" customFormat="1" spans="2:14">
      <c r="B193" s="8"/>
      <c r="C193" s="2">
        <f t="shared" si="79"/>
        <v>24</v>
      </c>
      <c r="D193" s="2">
        <f t="shared" si="80"/>
        <v>0.00015288</v>
      </c>
      <c r="E193" s="2">
        <f t="shared" si="68"/>
        <v>0.0826941969870239</v>
      </c>
      <c r="F193" s="2"/>
      <c r="G193" s="2"/>
      <c r="H193" s="2"/>
      <c r="I193" s="2"/>
      <c r="J193" s="2"/>
      <c r="K193" s="2"/>
      <c r="L193" s="2"/>
      <c r="M193" s="2"/>
      <c r="N193" s="2"/>
    </row>
    <row r="194" customFormat="1" spans="3:14">
      <c r="C194" s="2">
        <f t="shared" si="79"/>
        <v>40</v>
      </c>
      <c r="D194" s="2">
        <f t="shared" si="80"/>
        <v>4.688e-5</v>
      </c>
      <c r="E194" s="2">
        <f t="shared" si="68"/>
        <v>0.072249005786</v>
      </c>
      <c r="F194" s="2"/>
      <c r="G194" s="2"/>
      <c r="H194" s="2"/>
      <c r="I194" s="2"/>
      <c r="J194" s="2"/>
      <c r="K194" s="2"/>
      <c r="L194" s="2"/>
      <c r="M194" s="2"/>
      <c r="N194" s="2"/>
    </row>
    <row r="195" customFormat="1" spans="3:14">
      <c r="C195" s="2">
        <f t="shared" si="79"/>
        <v>80</v>
      </c>
      <c r="D195" s="2">
        <f t="shared" si="80"/>
        <v>3.92e-6</v>
      </c>
      <c r="E195" s="2">
        <f t="shared" si="68"/>
        <v>0.0246244368519152</v>
      </c>
      <c r="F195" s="2"/>
      <c r="G195" s="2"/>
      <c r="H195" s="2"/>
      <c r="I195" s="2"/>
      <c r="J195" s="2"/>
      <c r="K195" s="2"/>
      <c r="L195" s="2"/>
      <c r="M195" s="2"/>
      <c r="N195" s="2"/>
    </row>
    <row r="196" customFormat="1" spans="2:14">
      <c r="B196" t="s">
        <v>13</v>
      </c>
      <c r="C196" s="2">
        <f t="shared" ref="C196:C203" si="81">J107</f>
        <v>3</v>
      </c>
      <c r="D196" s="2">
        <f t="shared" ref="D196:D203" si="82">I107</f>
        <v>0.00864</v>
      </c>
      <c r="E196" s="2">
        <f t="shared" si="68"/>
        <v>0.0440303113411457</v>
      </c>
      <c r="F196" s="2"/>
      <c r="G196" s="2"/>
      <c r="H196" s="2"/>
      <c r="I196" s="2"/>
      <c r="J196" s="2"/>
      <c r="K196" s="2"/>
      <c r="L196" s="2"/>
      <c r="M196" s="2"/>
      <c r="N196" s="2"/>
    </row>
    <row r="197" customFormat="1" spans="3:14">
      <c r="C197" s="2">
        <f t="shared" si="81"/>
        <v>6</v>
      </c>
      <c r="D197" s="2">
        <f t="shared" si="82"/>
        <v>0.00432</v>
      </c>
      <c r="E197" s="2">
        <f t="shared" si="68"/>
        <v>0.119408376483373</v>
      </c>
      <c r="F197" s="2"/>
      <c r="G197" s="2"/>
      <c r="H197" s="2"/>
      <c r="I197" s="2"/>
      <c r="J197" s="2"/>
      <c r="K197" s="2"/>
      <c r="L197" s="2"/>
      <c r="M197" s="2"/>
      <c r="N197" s="2"/>
    </row>
    <row r="198" customFormat="1" spans="3:14">
      <c r="C198" s="2">
        <f t="shared" si="81"/>
        <v>9</v>
      </c>
      <c r="D198" s="2">
        <f t="shared" si="82"/>
        <v>0.0007488</v>
      </c>
      <c r="E198" s="2">
        <f t="shared" si="68"/>
        <v>0.0510573435313366</v>
      </c>
      <c r="F198" s="2"/>
      <c r="G198" s="2"/>
      <c r="H198" s="2"/>
      <c r="I198" s="2"/>
      <c r="J198" s="2"/>
      <c r="K198" s="2"/>
      <c r="L198" s="2"/>
      <c r="M198" s="2"/>
      <c r="N198" s="2"/>
    </row>
    <row r="199" customFormat="1" spans="3:14">
      <c r="C199" s="2">
        <f t="shared" si="81"/>
        <v>12</v>
      </c>
      <c r="D199" s="2">
        <f t="shared" si="82"/>
        <v>0.000545</v>
      </c>
      <c r="E199" s="2">
        <f t="shared" si="68"/>
        <v>0.06906800367347</v>
      </c>
      <c r="F199" s="2"/>
      <c r="G199" s="2"/>
      <c r="H199" s="2"/>
      <c r="I199" s="2"/>
      <c r="J199" s="2"/>
      <c r="K199" s="2"/>
      <c r="L199" s="2"/>
      <c r="M199" s="2"/>
      <c r="N199" s="2"/>
    </row>
    <row r="200" customFormat="1" spans="3:14">
      <c r="C200" s="2">
        <f t="shared" si="81"/>
        <v>15</v>
      </c>
      <c r="D200" s="2">
        <f t="shared" si="82"/>
        <v>0.000192</v>
      </c>
      <c r="E200" s="2">
        <f t="shared" si="68"/>
        <v>0.0390288017298566</v>
      </c>
      <c r="F200" s="2"/>
      <c r="G200" s="2"/>
      <c r="H200" s="2"/>
      <c r="I200" s="2"/>
      <c r="J200" s="2"/>
      <c r="K200" s="2"/>
      <c r="L200" s="2"/>
      <c r="M200" s="2"/>
      <c r="N200" s="2"/>
    </row>
    <row r="201" customFormat="1" spans="3:14">
      <c r="C201" s="2">
        <f t="shared" si="81"/>
        <v>18</v>
      </c>
      <c r="D201" s="2">
        <f t="shared" si="82"/>
        <v>0.0003822</v>
      </c>
      <c r="E201" s="2">
        <f t="shared" si="68"/>
        <v>0.113826703118184</v>
      </c>
      <c r="F201" s="2"/>
      <c r="G201" s="2"/>
      <c r="H201" s="2"/>
      <c r="I201" s="2"/>
      <c r="J201" s="2"/>
      <c r="K201" s="2"/>
      <c r="L201" s="2"/>
      <c r="M201" s="2"/>
      <c r="N201" s="2"/>
    </row>
    <row r="202" customFormat="1" spans="3:14">
      <c r="C202" s="2">
        <f t="shared" si="81"/>
        <v>30</v>
      </c>
      <c r="D202" s="2">
        <f t="shared" si="82"/>
        <v>0.0001172</v>
      </c>
      <c r="E202" s="2">
        <f t="shared" si="68"/>
        <v>0.100323041101373</v>
      </c>
      <c r="F202" s="2"/>
      <c r="G202" s="2"/>
      <c r="H202" s="2"/>
      <c r="I202" s="2"/>
      <c r="J202" s="2"/>
      <c r="K202" s="2"/>
      <c r="L202" s="2"/>
      <c r="M202" s="2"/>
      <c r="N202" s="2"/>
    </row>
    <row r="203" customFormat="1" spans="3:14">
      <c r="C203" s="2">
        <f t="shared" si="81"/>
        <v>60</v>
      </c>
      <c r="D203" s="2">
        <f t="shared" si="82"/>
        <v>9.8e-6</v>
      </c>
      <c r="E203" s="2">
        <f t="shared" si="68"/>
        <v>0.0344121699631748</v>
      </c>
      <c r="F203" s="2"/>
      <c r="G203" s="2"/>
      <c r="H203" s="2"/>
      <c r="I203" s="2"/>
      <c r="J203" s="2"/>
      <c r="K203" s="2"/>
      <c r="L203" s="2"/>
      <c r="M203" s="2"/>
      <c r="N203" s="2"/>
    </row>
    <row r="204" customFormat="1" spans="2:14">
      <c r="B204" t="s">
        <v>14</v>
      </c>
      <c r="C204" s="2">
        <f t="shared" ref="C204:C208" si="83">J118</f>
        <v>3</v>
      </c>
      <c r="D204" s="2">
        <f t="shared" ref="D204:D208" si="84">I118</f>
        <v>0.00864</v>
      </c>
      <c r="E204" s="2">
        <f t="shared" si="68"/>
        <v>0.0440303113411457</v>
      </c>
      <c r="F204" s="2"/>
      <c r="G204" s="2"/>
      <c r="H204" s="2"/>
      <c r="I204" s="2"/>
      <c r="J204" s="2"/>
      <c r="K204" s="2"/>
      <c r="L204" s="2"/>
      <c r="M204" s="2"/>
      <c r="N204" s="2"/>
    </row>
    <row r="205" customFormat="1" spans="3:14">
      <c r="C205" s="2">
        <f t="shared" si="83"/>
        <v>6</v>
      </c>
      <c r="D205" s="2">
        <f t="shared" si="84"/>
        <v>0.00424</v>
      </c>
      <c r="E205" s="2">
        <f t="shared" si="68"/>
        <v>0.117197110252199</v>
      </c>
      <c r="F205" s="2"/>
      <c r="G205" s="2"/>
      <c r="H205" s="2"/>
      <c r="I205" s="2"/>
      <c r="J205" s="2"/>
      <c r="K205" s="2"/>
      <c r="L205" s="2"/>
      <c r="M205" s="2"/>
      <c r="N205" s="2"/>
    </row>
    <row r="206" customFormat="1" spans="3:14">
      <c r="C206" s="2">
        <f t="shared" si="83"/>
        <v>9</v>
      </c>
      <c r="D206" s="2">
        <f t="shared" si="84"/>
        <v>0.0016536</v>
      </c>
      <c r="E206" s="2">
        <f t="shared" si="68"/>
        <v>0.112751633631702</v>
      </c>
      <c r="F206" s="2"/>
      <c r="G206" s="2"/>
      <c r="H206" s="2"/>
      <c r="I206" s="2"/>
      <c r="J206" s="2"/>
      <c r="K206" s="2"/>
      <c r="L206" s="2"/>
      <c r="M206" s="2"/>
      <c r="N206" s="2"/>
    </row>
    <row r="207" customFormat="1" spans="3:14">
      <c r="C207" s="2">
        <f t="shared" si="83"/>
        <v>15</v>
      </c>
      <c r="D207" s="2">
        <f t="shared" si="84"/>
        <v>0.000424</v>
      </c>
      <c r="E207" s="2">
        <f t="shared" si="68"/>
        <v>0.0861886038200999</v>
      </c>
      <c r="F207" s="2"/>
      <c r="G207" s="2"/>
      <c r="H207" s="2"/>
      <c r="I207" s="2"/>
      <c r="J207" s="2"/>
      <c r="K207" s="2"/>
      <c r="L207" s="2"/>
      <c r="M207" s="2"/>
      <c r="N207" s="2"/>
    </row>
    <row r="208" customFormat="1" spans="3:14">
      <c r="C208" s="2">
        <f t="shared" si="83"/>
        <v>30</v>
      </c>
      <c r="D208" s="2">
        <f t="shared" si="84"/>
        <v>4.24e-5</v>
      </c>
      <c r="E208" s="2">
        <f t="shared" si="68"/>
        <v>0.03629434251449</v>
      </c>
      <c r="F208" s="2"/>
      <c r="G208" s="2"/>
      <c r="H208" s="2"/>
      <c r="I208" s="2"/>
      <c r="J208" s="2"/>
      <c r="K208" s="2"/>
      <c r="L208" s="2"/>
      <c r="M208" s="2"/>
      <c r="N208" s="2"/>
    </row>
    <row r="209" customFormat="1" spans="2:14">
      <c r="B209" t="s">
        <v>16</v>
      </c>
      <c r="C209" s="2">
        <f t="shared" ref="C209:C213" si="85">J125</f>
        <v>1</v>
      </c>
      <c r="D209" s="2">
        <f t="shared" ref="D209:D213" si="86">I125</f>
        <v>0.02304</v>
      </c>
      <c r="E209" s="2">
        <f t="shared" ref="E209:E222" si="87">(C209-$F$33)^2*D209</f>
        <v>0.00152715624198858</v>
      </c>
      <c r="F209" s="2"/>
      <c r="G209" s="2"/>
      <c r="H209" s="2"/>
      <c r="I209" s="2"/>
      <c r="J209" s="2"/>
      <c r="K209" s="2"/>
      <c r="L209" s="2"/>
      <c r="M209" s="2"/>
      <c r="N209" s="2"/>
    </row>
    <row r="210" customFormat="1" spans="3:14">
      <c r="C210" s="2">
        <f t="shared" si="85"/>
        <v>2</v>
      </c>
      <c r="D210" s="2">
        <f t="shared" si="86"/>
        <v>0.0113066666666667</v>
      </c>
      <c r="E210" s="2">
        <f t="shared" si="87"/>
        <v>0.0178780090295092</v>
      </c>
      <c r="F210" s="2"/>
      <c r="G210" s="2"/>
      <c r="H210" s="2"/>
      <c r="I210" s="2"/>
      <c r="J210" s="2"/>
      <c r="K210" s="2"/>
      <c r="L210" s="2"/>
      <c r="M210" s="2"/>
      <c r="N210" s="2"/>
    </row>
    <row r="211" customFormat="1" spans="3:14">
      <c r="C211" s="2">
        <f t="shared" si="85"/>
        <v>3</v>
      </c>
      <c r="D211" s="2">
        <f t="shared" si="86"/>
        <v>0.0044096</v>
      </c>
      <c r="E211" s="2">
        <f t="shared" si="87"/>
        <v>0.0224717663067033</v>
      </c>
      <c r="F211" s="2"/>
      <c r="G211" s="2"/>
      <c r="H211" s="2"/>
      <c r="I211" s="2"/>
      <c r="J211" s="2"/>
      <c r="K211" s="2"/>
      <c r="L211" s="2"/>
      <c r="M211" s="2"/>
      <c r="N211" s="2"/>
    </row>
    <row r="212" customFormat="1" spans="3:14">
      <c r="C212" s="2">
        <f t="shared" si="85"/>
        <v>5</v>
      </c>
      <c r="D212" s="2">
        <f t="shared" si="86"/>
        <v>0.00113066666666667</v>
      </c>
      <c r="E212" s="2">
        <f t="shared" si="87"/>
        <v>0.0204943722761776</v>
      </c>
      <c r="F212" s="2"/>
      <c r="G212" s="2"/>
      <c r="H212" s="2"/>
      <c r="I212" s="2"/>
      <c r="J212" s="2"/>
      <c r="K212" s="2"/>
      <c r="L212" s="2"/>
      <c r="M212" s="2"/>
      <c r="N212" s="2"/>
    </row>
    <row r="213" customFormat="1" spans="3:14">
      <c r="C213" s="2">
        <f t="shared" si="85"/>
        <v>10</v>
      </c>
      <c r="D213" s="2">
        <f t="shared" si="86"/>
        <v>0.000113066666666667</v>
      </c>
      <c r="E213" s="2">
        <f t="shared" si="87"/>
        <v>0.0096898657898222</v>
      </c>
      <c r="F213" s="2"/>
      <c r="G213" s="2"/>
      <c r="H213" s="2"/>
      <c r="I213" s="2"/>
      <c r="J213" s="2"/>
      <c r="K213" s="2"/>
      <c r="L213" s="2"/>
      <c r="M213" s="2"/>
      <c r="N213" s="2"/>
    </row>
    <row r="214" customFormat="1" spans="2:14">
      <c r="B214" t="s">
        <v>17</v>
      </c>
      <c r="C214" s="2">
        <f t="shared" ref="C214:C217" si="88">J132</f>
        <v>4</v>
      </c>
      <c r="D214" s="2">
        <f t="shared" ref="D214:D217" si="89">I132</f>
        <v>0.00333333333333333</v>
      </c>
      <c r="E214" s="2">
        <f t="shared" si="87"/>
        <v>0.0353700328766766</v>
      </c>
      <c r="F214" s="2"/>
      <c r="G214" s="2"/>
      <c r="H214" s="2"/>
      <c r="I214" s="2"/>
      <c r="J214" s="2"/>
      <c r="K214" s="2"/>
      <c r="L214" s="2"/>
      <c r="M214" s="2"/>
      <c r="N214" s="2"/>
    </row>
    <row r="215" customFormat="1" spans="2:14">
      <c r="B215" s="8"/>
      <c r="C215" s="2">
        <f t="shared" si="88"/>
        <v>6</v>
      </c>
      <c r="D215" s="2">
        <f t="shared" si="89"/>
        <v>0.00466666666666667</v>
      </c>
      <c r="E215" s="2">
        <f t="shared" si="87"/>
        <v>0.128990530151792</v>
      </c>
      <c r="F215" s="2"/>
      <c r="G215" s="2"/>
      <c r="H215" s="2"/>
      <c r="I215" s="2"/>
      <c r="J215" s="2"/>
      <c r="K215" s="2"/>
      <c r="L215" s="2"/>
      <c r="M215" s="2"/>
      <c r="N215" s="2"/>
    </row>
    <row r="216" customFormat="1" spans="3:14">
      <c r="C216" s="2">
        <f t="shared" si="88"/>
        <v>10</v>
      </c>
      <c r="D216" s="2">
        <f t="shared" si="89"/>
        <v>0.00186666666666667</v>
      </c>
      <c r="E216" s="2">
        <f t="shared" si="87"/>
        <v>0.159974199360272</v>
      </c>
      <c r="F216" s="2"/>
      <c r="G216" s="2"/>
      <c r="H216" s="2"/>
      <c r="I216" s="2"/>
      <c r="J216" s="2"/>
      <c r="K216" s="2"/>
      <c r="L216" s="2"/>
      <c r="M216" s="2"/>
      <c r="N216" s="2"/>
    </row>
    <row r="217" customFormat="1" spans="3:14">
      <c r="C217" s="2">
        <f t="shared" si="88"/>
        <v>20</v>
      </c>
      <c r="D217" s="2">
        <f t="shared" si="89"/>
        <v>0.000133333333333333</v>
      </c>
      <c r="E217" s="2">
        <f t="shared" si="87"/>
        <v>0.0494466072101782</v>
      </c>
      <c r="F217" s="2"/>
      <c r="G217" s="2"/>
      <c r="H217" s="2"/>
      <c r="I217" s="2"/>
      <c r="J217" s="2"/>
      <c r="K217" s="2"/>
      <c r="L217" s="2"/>
      <c r="M217" s="2"/>
      <c r="N217" s="2"/>
    </row>
    <row r="218" customFormat="1" spans="2:14">
      <c r="B218" t="s">
        <v>17</v>
      </c>
      <c r="C218" s="2">
        <f t="shared" ref="C218:C221" si="90">J138</f>
        <v>2</v>
      </c>
      <c r="D218" s="2">
        <f t="shared" ref="D218:D221" si="91">I138</f>
        <v>0.02</v>
      </c>
      <c r="E218" s="2">
        <f t="shared" si="87"/>
        <v>0.0316238367267262</v>
      </c>
      <c r="F218" s="2"/>
      <c r="G218" s="2"/>
      <c r="H218" s="2"/>
      <c r="I218" s="2"/>
      <c r="J218" s="2"/>
      <c r="K218" s="2"/>
      <c r="L218" s="2"/>
      <c r="M218" s="2"/>
      <c r="N218" s="2"/>
    </row>
    <row r="219" customFormat="1" spans="3:14">
      <c r="C219" s="2">
        <f t="shared" si="90"/>
        <v>3</v>
      </c>
      <c r="D219" s="2">
        <f t="shared" si="91"/>
        <v>0.007</v>
      </c>
      <c r="E219" s="2">
        <f t="shared" si="87"/>
        <v>0.0356727059476875</v>
      </c>
      <c r="F219" s="2"/>
      <c r="G219" s="2"/>
      <c r="H219" s="2"/>
      <c r="I219" s="2"/>
      <c r="J219" s="2"/>
      <c r="K219" s="2"/>
      <c r="L219" s="2"/>
      <c r="M219" s="2"/>
      <c r="N219" s="2"/>
    </row>
    <row r="220" customFormat="1" spans="3:14">
      <c r="C220" s="2">
        <f t="shared" si="90"/>
        <v>5</v>
      </c>
      <c r="D220" s="2">
        <f t="shared" si="91"/>
        <v>0.0028</v>
      </c>
      <c r="E220" s="2">
        <f t="shared" si="87"/>
        <v>0.0507525728537417</v>
      </c>
      <c r="F220" s="2"/>
      <c r="G220" s="2"/>
      <c r="H220" s="2"/>
      <c r="I220" s="2"/>
      <c r="J220" s="2"/>
      <c r="K220" s="2"/>
      <c r="L220" s="2"/>
      <c r="M220" s="2"/>
      <c r="N220" s="2"/>
    </row>
    <row r="221" customFormat="1" spans="3:14">
      <c r="C221" s="2">
        <f t="shared" si="90"/>
        <v>10</v>
      </c>
      <c r="D221" s="2">
        <f t="shared" si="91"/>
        <v>0.0002</v>
      </c>
      <c r="E221" s="2">
        <f t="shared" si="87"/>
        <v>0.0171400927886006</v>
      </c>
      <c r="F221" s="2"/>
      <c r="G221" s="2"/>
      <c r="H221" s="2"/>
      <c r="I221" s="2"/>
      <c r="J221" s="2"/>
      <c r="K221" s="2"/>
      <c r="L221" s="2"/>
      <c r="M221" s="2"/>
      <c r="N221" s="2"/>
    </row>
    <row r="222" customFormat="1" spans="2:14">
      <c r="B222" t="s">
        <v>140</v>
      </c>
      <c r="C222" s="2">
        <v>0</v>
      </c>
      <c r="D222" s="2">
        <f>1-$E$33</f>
        <v>0.865978</v>
      </c>
      <c r="E222" s="2">
        <f t="shared" si="87"/>
        <v>0.477477588950098</v>
      </c>
      <c r="F222" s="2"/>
      <c r="G222" s="2"/>
      <c r="H222" s="2"/>
      <c r="I222" s="2"/>
      <c r="J222" s="2"/>
      <c r="K222" s="2"/>
      <c r="L222" s="2"/>
      <c r="M222" s="2"/>
      <c r="N222" s="2"/>
    </row>
    <row r="223" customFormat="1" spans="2:14">
      <c r="B223" t="s">
        <v>18</v>
      </c>
      <c r="C223" s="2"/>
      <c r="D223" s="2">
        <f>SUM(D145:D222)</f>
        <v>0.999937</v>
      </c>
      <c r="E223" s="2">
        <f>SUM(E145:E222)</f>
        <v>22.1929901471137</v>
      </c>
      <c r="F223" s="2"/>
      <c r="G223" s="2"/>
      <c r="H223" s="2"/>
      <c r="I223" s="2"/>
      <c r="J223" s="2"/>
      <c r="K223" s="2"/>
      <c r="L223" s="2"/>
      <c r="M223" s="2"/>
      <c r="N223" s="2"/>
    </row>
    <row r="224" customFormat="1" spans="3:1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customFormat="1" spans="3:14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customFormat="1" spans="3:14"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customFormat="1" spans="3:14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customFormat="1" spans="3:14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customFormat="1" spans="3:14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customFormat="1" spans="3:14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customFormat="1" spans="3:14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customFormat="1" spans="3:14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customFormat="1" spans="3:14"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customFormat="1" spans="3:1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customFormat="1" spans="3:14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customFormat="1" spans="3:14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customFormat="1" spans="3:14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customFormat="1" spans="3:14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customFormat="1" spans="3:14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customFormat="1" spans="3:14"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customFormat="1" spans="3:14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customFormat="1" spans="3:14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customFormat="1" spans="3:14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customFormat="1" spans="3:1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customFormat="1" spans="3:14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customFormat="1" spans="3:14"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</sheetData>
  <dataValidations count="1">
    <dataValidation type="list" allowBlank="1" showInputMessage="1" showErrorMessage="1" sqref="C17 C20 C21 C22 C34 C39 C44 C51 C62 C73 C84 C95 C106 C117 C124 C131 C136 C137 C226 C233 C240 C245 C246 C2:C16 C18:C19 C23:C24 C25:C33 C36:C38 C40:C43 C45:C50 C52:C61 C63:C72 C74:C83 C85:C94 C96:C105 C107:C116 C118:C121 C122:C123 C125:C128 C129:C130 C132:C135 C138:C143 C223:C225 C227:C230 C231:C232 C234:C237 C238:C239 C241:C244 C247:C251 C252:C65568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5"/>
  <sheetViews>
    <sheetView workbookViewId="0">
      <selection activeCell="B30" sqref="B30"/>
    </sheetView>
  </sheetViews>
  <sheetFormatPr defaultColWidth="9" defaultRowHeight="13.5"/>
  <cols>
    <col min="1" max="1" width="10.125" customWidth="1"/>
    <col min="2" max="2" width="38.25" customWidth="1"/>
    <col min="3" max="3" width="11.5" customWidth="1"/>
    <col min="4" max="5" width="12.625" customWidth="1"/>
    <col min="6" max="6" width="37.125" customWidth="1"/>
    <col min="7" max="12" width="17.125" customWidth="1"/>
    <col min="13" max="13" width="18.25" customWidth="1"/>
    <col min="14" max="17" width="17.125" customWidth="1"/>
  </cols>
  <sheetData>
    <row r="1" customFormat="1" ht="25.5" spans="1:14">
      <c r="A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ht="14.25" spans="1:17">
      <c r="A2" t="s">
        <v>47</v>
      </c>
      <c r="B2" t="s">
        <v>48</v>
      </c>
      <c r="C2" s="3" t="s">
        <v>49</v>
      </c>
      <c r="D2" s="3" t="s">
        <v>50</v>
      </c>
      <c r="E2" s="4" t="s">
        <v>51</v>
      </c>
      <c r="F2" s="4" t="s">
        <v>52</v>
      </c>
      <c r="G2" s="4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</row>
    <row r="3" customFormat="1" ht="14.25" spans="1:17">
      <c r="A3" s="3">
        <v>1</v>
      </c>
      <c r="B3" s="5" t="s">
        <v>2</v>
      </c>
      <c r="C3" s="5" t="s">
        <v>3</v>
      </c>
      <c r="D3" s="5">
        <v>3</v>
      </c>
      <c r="E3" s="6">
        <v>1500</v>
      </c>
      <c r="F3" s="7">
        <v>2e-6</v>
      </c>
      <c r="G3" s="4">
        <v>0.25</v>
      </c>
      <c r="H3" s="5">
        <v>0.25</v>
      </c>
      <c r="I3" s="5">
        <v>0.25</v>
      </c>
      <c r="J3" s="5">
        <v>0.25</v>
      </c>
      <c r="K3" s="21">
        <v>0</v>
      </c>
      <c r="L3" s="21">
        <v>0</v>
      </c>
      <c r="M3" s="21">
        <v>1</v>
      </c>
      <c r="N3" s="5">
        <v>0.25</v>
      </c>
      <c r="O3">
        <v>0.25</v>
      </c>
      <c r="P3">
        <v>0.25</v>
      </c>
      <c r="Q3">
        <v>0.25</v>
      </c>
    </row>
    <row r="4" customFormat="1" ht="14.25" spans="1:17">
      <c r="A4" s="3">
        <v>2</v>
      </c>
      <c r="B4" s="5" t="s">
        <v>4</v>
      </c>
      <c r="C4" s="5" t="s">
        <v>3</v>
      </c>
      <c r="D4" s="5">
        <v>3</v>
      </c>
      <c r="E4" s="6">
        <v>500</v>
      </c>
      <c r="F4" s="7">
        <v>6e-6</v>
      </c>
      <c r="G4" s="4">
        <v>0.25</v>
      </c>
      <c r="H4" s="5">
        <v>0.25</v>
      </c>
      <c r="I4" s="5">
        <v>0.25</v>
      </c>
      <c r="J4" s="5">
        <v>0.25</v>
      </c>
      <c r="K4" s="21">
        <v>0</v>
      </c>
      <c r="L4" s="21">
        <v>1</v>
      </c>
      <c r="M4" s="21">
        <v>0</v>
      </c>
      <c r="N4" s="5">
        <v>0.25</v>
      </c>
      <c r="O4">
        <v>0.25</v>
      </c>
      <c r="P4">
        <v>0.25</v>
      </c>
      <c r="Q4">
        <v>0.25</v>
      </c>
    </row>
    <row r="5" customFormat="1" ht="14.25" spans="1:17">
      <c r="A5" s="3">
        <v>3</v>
      </c>
      <c r="B5" s="5" t="s">
        <v>5</v>
      </c>
      <c r="C5" s="5" t="s">
        <v>3</v>
      </c>
      <c r="D5" s="5">
        <v>3</v>
      </c>
      <c r="E5" s="6">
        <v>300</v>
      </c>
      <c r="F5" s="7">
        <v>1.4e-5</v>
      </c>
      <c r="G5" s="4">
        <v>0.25</v>
      </c>
      <c r="H5" s="5">
        <v>0.25</v>
      </c>
      <c r="I5" s="5">
        <v>0.25</v>
      </c>
      <c r="J5" s="5">
        <v>0.25</v>
      </c>
      <c r="K5" s="21">
        <v>1</v>
      </c>
      <c r="L5" s="21">
        <v>0</v>
      </c>
      <c r="M5" s="21">
        <v>0</v>
      </c>
      <c r="N5" s="5">
        <v>0.25</v>
      </c>
      <c r="O5">
        <v>0.25</v>
      </c>
      <c r="P5">
        <v>0.25</v>
      </c>
      <c r="Q5">
        <v>0.25</v>
      </c>
    </row>
    <row r="6" customFormat="1" ht="14.25" spans="1:17">
      <c r="A6" s="3">
        <v>4</v>
      </c>
      <c r="B6" s="8" t="s">
        <v>6</v>
      </c>
      <c r="C6" s="8" t="s">
        <v>7</v>
      </c>
      <c r="D6" s="5">
        <v>3</v>
      </c>
      <c r="E6" s="6">
        <v>25</v>
      </c>
      <c r="F6" s="6">
        <v>0.012</v>
      </c>
      <c r="G6" s="9">
        <v>0.025</v>
      </c>
      <c r="H6" s="8">
        <v>0.025</v>
      </c>
      <c r="I6" s="8">
        <v>0.025</v>
      </c>
      <c r="J6" s="8">
        <v>0.025</v>
      </c>
      <c r="K6" s="21">
        <v>0.07</v>
      </c>
      <c r="L6" s="21">
        <v>0.02</v>
      </c>
      <c r="M6" s="21">
        <v>0.01</v>
      </c>
      <c r="N6" s="8">
        <v>0.025</v>
      </c>
      <c r="O6">
        <v>0.025</v>
      </c>
      <c r="P6">
        <v>0.025</v>
      </c>
      <c r="Q6">
        <v>0.025</v>
      </c>
    </row>
    <row r="7" customFormat="1" ht="14.25" spans="1:17">
      <c r="A7" s="3">
        <v>5</v>
      </c>
      <c r="B7" s="8" t="s">
        <v>8</v>
      </c>
      <c r="C7" s="8" t="s">
        <v>7</v>
      </c>
      <c r="D7" s="5">
        <v>3</v>
      </c>
      <c r="E7" s="6">
        <v>20</v>
      </c>
      <c r="F7" s="6">
        <v>0.012</v>
      </c>
      <c r="G7" s="9">
        <v>0.025</v>
      </c>
      <c r="H7" s="8">
        <v>0.025</v>
      </c>
      <c r="I7" s="8">
        <v>0.025</v>
      </c>
      <c r="J7" s="8">
        <v>0.025</v>
      </c>
      <c r="K7" s="21">
        <v>0.07</v>
      </c>
      <c r="L7" s="21">
        <v>0.02</v>
      </c>
      <c r="M7" s="21">
        <v>0.01</v>
      </c>
      <c r="N7" s="8">
        <v>0.025</v>
      </c>
      <c r="O7">
        <v>0.025</v>
      </c>
      <c r="P7">
        <v>0.025</v>
      </c>
      <c r="Q7">
        <v>0.025</v>
      </c>
    </row>
    <row r="8" customFormat="1" ht="14.25" spans="1:17">
      <c r="A8" s="3">
        <v>6</v>
      </c>
      <c r="B8" s="8" t="s">
        <v>9</v>
      </c>
      <c r="C8" s="8" t="s">
        <v>7</v>
      </c>
      <c r="D8" s="5">
        <v>3</v>
      </c>
      <c r="E8" s="6">
        <v>15</v>
      </c>
      <c r="F8" s="6">
        <v>0.024</v>
      </c>
      <c r="G8" s="9">
        <v>0.025</v>
      </c>
      <c r="H8" s="8">
        <v>0.025</v>
      </c>
      <c r="I8" s="8">
        <v>0.025</v>
      </c>
      <c r="J8" s="8">
        <v>0.025</v>
      </c>
      <c r="K8" s="21">
        <v>0.07</v>
      </c>
      <c r="L8" s="21">
        <v>0.02</v>
      </c>
      <c r="M8" s="21">
        <v>0.01</v>
      </c>
      <c r="N8" s="8">
        <v>0.025</v>
      </c>
      <c r="O8">
        <v>0.025</v>
      </c>
      <c r="P8">
        <v>0.025</v>
      </c>
      <c r="Q8">
        <v>0.025</v>
      </c>
    </row>
    <row r="9" customFormat="1" ht="14.25" spans="1:17">
      <c r="A9" s="3">
        <v>7</v>
      </c>
      <c r="B9" s="8" t="s">
        <v>10</v>
      </c>
      <c r="C9" s="8" t="s">
        <v>7</v>
      </c>
      <c r="D9" s="5">
        <v>3</v>
      </c>
      <c r="E9" s="6">
        <v>10</v>
      </c>
      <c r="F9" s="6">
        <v>0.024</v>
      </c>
      <c r="G9" s="9">
        <v>0.025</v>
      </c>
      <c r="H9" s="8">
        <v>0.025</v>
      </c>
      <c r="I9" s="8">
        <v>0.025</v>
      </c>
      <c r="J9" s="8">
        <v>0.025</v>
      </c>
      <c r="K9" s="21">
        <v>0.07</v>
      </c>
      <c r="L9" s="21">
        <v>0.02</v>
      </c>
      <c r="M9" s="21">
        <v>0.01</v>
      </c>
      <c r="N9" s="8">
        <v>0.025</v>
      </c>
      <c r="O9">
        <v>0.025</v>
      </c>
      <c r="P9">
        <v>0.025</v>
      </c>
      <c r="Q9">
        <v>0.025</v>
      </c>
    </row>
    <row r="10" customFormat="1" ht="14.25" spans="1:17">
      <c r="A10" s="3">
        <v>8</v>
      </c>
      <c r="B10" s="8" t="s">
        <v>11</v>
      </c>
      <c r="C10" s="8" t="s">
        <v>7</v>
      </c>
      <c r="D10" s="5">
        <v>3</v>
      </c>
      <c r="E10" s="6">
        <v>5</v>
      </c>
      <c r="F10" s="6">
        <v>0.016</v>
      </c>
      <c r="G10" s="9">
        <v>0.025</v>
      </c>
      <c r="H10" s="8">
        <v>0.025</v>
      </c>
      <c r="I10" s="8">
        <v>0.025</v>
      </c>
      <c r="J10" s="8">
        <v>0.025</v>
      </c>
      <c r="K10" s="21">
        <v>0.07</v>
      </c>
      <c r="L10" s="21">
        <v>0.02</v>
      </c>
      <c r="M10" s="21">
        <v>0.01</v>
      </c>
      <c r="N10" s="8">
        <v>0.025</v>
      </c>
      <c r="O10">
        <v>0.025</v>
      </c>
      <c r="P10">
        <v>0.025</v>
      </c>
      <c r="Q10">
        <v>0.025</v>
      </c>
    </row>
    <row r="11" customFormat="1" ht="14.25" spans="1:17">
      <c r="A11" s="3">
        <v>9</v>
      </c>
      <c r="B11" s="8" t="s">
        <v>12</v>
      </c>
      <c r="C11" s="8" t="s">
        <v>7</v>
      </c>
      <c r="D11" s="5">
        <v>3</v>
      </c>
      <c r="E11" s="6">
        <v>4</v>
      </c>
      <c r="F11" s="6">
        <v>0.016</v>
      </c>
      <c r="G11" s="9">
        <v>0.05</v>
      </c>
      <c r="H11" s="8">
        <v>0.05</v>
      </c>
      <c r="I11" s="8">
        <v>0.05</v>
      </c>
      <c r="J11" s="8">
        <v>0.05</v>
      </c>
      <c r="K11" s="21">
        <v>0.07</v>
      </c>
      <c r="L11" s="21">
        <v>0.02</v>
      </c>
      <c r="M11" s="21">
        <v>0.01</v>
      </c>
      <c r="N11" s="8">
        <v>0.05</v>
      </c>
      <c r="O11">
        <v>0.05</v>
      </c>
      <c r="P11">
        <v>0.05</v>
      </c>
      <c r="Q11">
        <v>0.05</v>
      </c>
    </row>
    <row r="12" customFormat="1" ht="14.25" spans="1:17">
      <c r="A12" s="3">
        <v>10</v>
      </c>
      <c r="B12" s="8" t="s">
        <v>13</v>
      </c>
      <c r="C12" s="8" t="s">
        <v>7</v>
      </c>
      <c r="D12" s="5">
        <v>3</v>
      </c>
      <c r="E12" s="6">
        <v>3</v>
      </c>
      <c r="F12" s="6">
        <v>0.02</v>
      </c>
      <c r="G12" s="9">
        <v>0.05</v>
      </c>
      <c r="H12" s="8">
        <v>0.05</v>
      </c>
      <c r="I12" s="8">
        <v>0.05</v>
      </c>
      <c r="J12" s="8">
        <v>0.05</v>
      </c>
      <c r="K12" s="21">
        <v>0.07</v>
      </c>
      <c r="L12" s="21">
        <v>0.02</v>
      </c>
      <c r="M12" s="21">
        <v>0.01</v>
      </c>
      <c r="N12" s="8">
        <v>0.05</v>
      </c>
      <c r="O12">
        <v>0.05</v>
      </c>
      <c r="P12">
        <v>0.05</v>
      </c>
      <c r="Q12">
        <v>0.05</v>
      </c>
    </row>
    <row r="13" customFormat="1" ht="14.25" spans="1:17">
      <c r="A13" s="3">
        <v>11</v>
      </c>
      <c r="B13" s="8" t="s">
        <v>14</v>
      </c>
      <c r="C13" s="8" t="s">
        <v>15</v>
      </c>
      <c r="D13" s="8">
        <v>3</v>
      </c>
      <c r="E13" s="6">
        <v>3</v>
      </c>
      <c r="F13" s="6">
        <v>0.02</v>
      </c>
      <c r="G13" s="9">
        <v>0.05</v>
      </c>
      <c r="H13" s="8">
        <v>0.05</v>
      </c>
      <c r="I13" s="8">
        <v>0.05</v>
      </c>
      <c r="J13" s="8">
        <v>0.05</v>
      </c>
      <c r="K13" s="21">
        <v>0.07</v>
      </c>
      <c r="L13" s="21">
        <v>0.02</v>
      </c>
      <c r="M13" s="21">
        <v>0.01</v>
      </c>
      <c r="N13" s="8">
        <v>0.05</v>
      </c>
      <c r="O13">
        <v>0.05</v>
      </c>
      <c r="P13">
        <v>0.05</v>
      </c>
      <c r="Q13">
        <v>0.05</v>
      </c>
    </row>
    <row r="14" customFormat="1" ht="14.25" spans="1:17">
      <c r="A14" s="3">
        <v>12</v>
      </c>
      <c r="B14" s="8" t="s">
        <v>16</v>
      </c>
      <c r="C14" s="8" t="s">
        <v>15</v>
      </c>
      <c r="D14" s="10">
        <v>3</v>
      </c>
      <c r="E14" s="11">
        <v>1</v>
      </c>
      <c r="F14" s="6">
        <v>0.02</v>
      </c>
      <c r="G14" s="9">
        <v>0.05</v>
      </c>
      <c r="H14" s="8">
        <v>0.05</v>
      </c>
      <c r="I14" s="8">
        <v>0.05</v>
      </c>
      <c r="J14" s="8">
        <v>0.05</v>
      </c>
      <c r="K14" s="21">
        <v>0.07</v>
      </c>
      <c r="L14" s="21">
        <v>0.02</v>
      </c>
      <c r="M14" s="21">
        <v>0.01</v>
      </c>
      <c r="N14" s="8">
        <v>0.05</v>
      </c>
      <c r="O14">
        <v>0.05</v>
      </c>
      <c r="P14">
        <v>0.05</v>
      </c>
      <c r="Q14">
        <v>0.05</v>
      </c>
    </row>
    <row r="15" customFormat="1" ht="14.25" spans="1:17">
      <c r="A15" s="3">
        <v>13</v>
      </c>
      <c r="B15" s="8" t="s">
        <v>17</v>
      </c>
      <c r="C15" s="8" t="s">
        <v>15</v>
      </c>
      <c r="D15" s="8">
        <v>2</v>
      </c>
      <c r="E15" s="6">
        <v>1</v>
      </c>
      <c r="F15" s="6">
        <v>0.02</v>
      </c>
      <c r="G15" s="4">
        <v>0.25</v>
      </c>
      <c r="H15" s="5">
        <v>0.25</v>
      </c>
      <c r="I15" s="5">
        <v>0.25</v>
      </c>
      <c r="J15" s="5">
        <v>0.25</v>
      </c>
      <c r="K15" s="21">
        <v>0.7</v>
      </c>
      <c r="L15" s="21">
        <v>0.2</v>
      </c>
      <c r="M15" s="21">
        <v>0.1</v>
      </c>
      <c r="N15" s="5">
        <v>0.25</v>
      </c>
      <c r="O15">
        <v>0.25</v>
      </c>
      <c r="P15">
        <v>0.25</v>
      </c>
      <c r="Q15">
        <v>0.25</v>
      </c>
    </row>
    <row r="16" customFormat="1" ht="14.25" spans="1:17">
      <c r="A16" s="3">
        <v>14</v>
      </c>
      <c r="B16" s="8" t="s">
        <v>17</v>
      </c>
      <c r="C16" s="8" t="s">
        <v>15</v>
      </c>
      <c r="D16" s="5">
        <v>1</v>
      </c>
      <c r="E16" s="6">
        <v>1</v>
      </c>
      <c r="F16" s="12">
        <v>0.02</v>
      </c>
      <c r="G16" s="4">
        <v>0.25</v>
      </c>
      <c r="H16" s="5">
        <v>0.25</v>
      </c>
      <c r="I16" s="5">
        <v>0.25</v>
      </c>
      <c r="J16" s="5">
        <v>0.25</v>
      </c>
      <c r="K16" s="21">
        <v>0.7</v>
      </c>
      <c r="L16" s="21">
        <v>0.2</v>
      </c>
      <c r="M16" s="21">
        <v>0.1</v>
      </c>
      <c r="N16" s="5">
        <v>0.25</v>
      </c>
      <c r="O16">
        <v>0.25</v>
      </c>
      <c r="P16">
        <v>0.25</v>
      </c>
      <c r="Q16">
        <v>0.25</v>
      </c>
    </row>
    <row r="17" customFormat="1" ht="14.25" spans="1:14">
      <c r="A17" s="3"/>
      <c r="B17" s="5"/>
      <c r="C17" s="8"/>
      <c r="D17" s="5"/>
      <c r="E17" s="4"/>
      <c r="F17" s="4"/>
      <c r="G17" s="4"/>
      <c r="H17" s="5"/>
      <c r="I17" s="5"/>
      <c r="J17" s="5"/>
      <c r="K17" s="8"/>
      <c r="L17" s="5"/>
      <c r="M17" s="5"/>
      <c r="N17" s="5"/>
    </row>
    <row r="18" customFormat="1" ht="25.5" spans="1:14">
      <c r="A18" s="1" t="s">
        <v>64</v>
      </c>
      <c r="C18" s="2"/>
      <c r="D18" s="2"/>
      <c r="E18" s="13" t="s">
        <v>65</v>
      </c>
      <c r="F18" s="13" t="s">
        <v>66</v>
      </c>
      <c r="G18" s="13" t="s">
        <v>67</v>
      </c>
      <c r="H18" s="2" t="s">
        <v>68</v>
      </c>
      <c r="I18" s="2" t="s">
        <v>69</v>
      </c>
      <c r="J18" s="2"/>
      <c r="K18" s="2"/>
      <c r="L18" s="2"/>
      <c r="M18" s="2"/>
      <c r="N18" s="2"/>
    </row>
    <row r="19" customFormat="1" ht="14.25" spans="2:14">
      <c r="B19" s="5" t="s">
        <v>2</v>
      </c>
      <c r="C19" s="2"/>
      <c r="D19" s="2"/>
      <c r="E19" s="13">
        <f t="shared" ref="E19:E32" si="0">F3</f>
        <v>2e-6</v>
      </c>
      <c r="F19" s="13">
        <f t="shared" ref="F19:F21" si="1">K36</f>
        <v>0.003</v>
      </c>
      <c r="G19" s="13"/>
      <c r="H19" s="2"/>
      <c r="I19" s="2"/>
      <c r="J19" s="2"/>
      <c r="K19" s="2"/>
      <c r="L19" s="2"/>
      <c r="M19" s="2"/>
      <c r="N19" s="2"/>
    </row>
    <row r="20" customFormat="1" ht="14.25" spans="2:14">
      <c r="B20" s="5" t="s">
        <v>4</v>
      </c>
      <c r="C20" s="2"/>
      <c r="D20" s="2"/>
      <c r="E20" s="13">
        <f t="shared" si="0"/>
        <v>6e-6</v>
      </c>
      <c r="F20" s="13">
        <f t="shared" si="1"/>
        <v>0.003</v>
      </c>
      <c r="G20" s="13"/>
      <c r="H20" s="2"/>
      <c r="I20" s="2"/>
      <c r="J20" s="2"/>
      <c r="K20" s="2"/>
      <c r="L20" s="2"/>
      <c r="M20" s="2"/>
      <c r="N20" s="2"/>
    </row>
    <row r="21" customFormat="1" ht="14.25" spans="2:14">
      <c r="B21" s="5" t="s">
        <v>5</v>
      </c>
      <c r="C21" s="2"/>
      <c r="D21" s="2"/>
      <c r="E21" s="13">
        <f t="shared" si="0"/>
        <v>1.4e-5</v>
      </c>
      <c r="F21" s="13">
        <f t="shared" si="1"/>
        <v>0.0042</v>
      </c>
      <c r="G21" s="13"/>
      <c r="H21" s="2"/>
      <c r="I21" s="2"/>
      <c r="J21" s="2"/>
      <c r="K21" s="2"/>
      <c r="L21" s="2"/>
      <c r="M21" s="2"/>
      <c r="N21" s="2"/>
    </row>
    <row r="22" customFormat="1" ht="14.25" spans="2:14">
      <c r="B22" t="s">
        <v>6</v>
      </c>
      <c r="C22" s="2"/>
      <c r="D22" s="2"/>
      <c r="E22" s="13">
        <f t="shared" si="0"/>
        <v>0.012</v>
      </c>
      <c r="F22" s="13">
        <f>K50</f>
        <v>0.47265</v>
      </c>
      <c r="G22" s="13"/>
      <c r="H22" s="2"/>
      <c r="I22" s="2"/>
      <c r="J22" s="2"/>
      <c r="K22" s="2"/>
      <c r="L22" s="2"/>
      <c r="M22" s="2"/>
      <c r="N22" s="2"/>
    </row>
    <row r="23" customFormat="1" ht="14.25" spans="2:14">
      <c r="B23" s="8" t="s">
        <v>8</v>
      </c>
      <c r="C23" s="2"/>
      <c r="D23" s="2"/>
      <c r="E23" s="13">
        <f t="shared" si="0"/>
        <v>0.012</v>
      </c>
      <c r="F23" s="13">
        <f>K61</f>
        <v>0.37812</v>
      </c>
      <c r="G23" s="13"/>
      <c r="H23" s="2"/>
      <c r="I23" s="2"/>
      <c r="J23" s="2"/>
      <c r="K23" s="2"/>
      <c r="L23" s="2"/>
      <c r="M23" s="2"/>
      <c r="N23" s="16"/>
    </row>
    <row r="24" customFormat="1" ht="14.25" spans="2:14">
      <c r="B24" s="8" t="s">
        <v>9</v>
      </c>
      <c r="C24" s="2"/>
      <c r="D24" s="2"/>
      <c r="E24" s="2">
        <f t="shared" si="0"/>
        <v>0.024</v>
      </c>
      <c r="F24" s="2">
        <f>K72</f>
        <v>0.56718</v>
      </c>
      <c r="G24" s="2"/>
      <c r="H24" s="2"/>
      <c r="I24" s="2"/>
      <c r="J24" s="2"/>
      <c r="K24" s="2"/>
      <c r="L24" s="2"/>
      <c r="M24" s="2"/>
      <c r="N24" s="16"/>
    </row>
    <row r="25" customFormat="1" ht="14.25" spans="2:14">
      <c r="B25" s="8" t="s">
        <v>10</v>
      </c>
      <c r="C25" s="2"/>
      <c r="D25" s="2"/>
      <c r="E25" s="2">
        <f t="shared" si="0"/>
        <v>0.024</v>
      </c>
      <c r="F25" s="2">
        <f>K83</f>
        <v>0.37812</v>
      </c>
      <c r="G25" s="2"/>
      <c r="H25" s="2"/>
      <c r="I25" s="2"/>
      <c r="J25" s="2"/>
      <c r="K25" s="2"/>
      <c r="L25" s="2"/>
      <c r="M25" s="2"/>
      <c r="N25" s="16"/>
    </row>
    <row r="26" customFormat="1" ht="14.25" spans="2:14">
      <c r="B26" s="8" t="s">
        <v>11</v>
      </c>
      <c r="C26" s="2"/>
      <c r="D26" s="2"/>
      <c r="E26" s="2">
        <f t="shared" si="0"/>
        <v>0.016</v>
      </c>
      <c r="F26" s="2">
        <f>K94</f>
        <v>0.12604</v>
      </c>
      <c r="G26" s="2"/>
      <c r="H26" s="2"/>
      <c r="I26" s="2"/>
      <c r="J26" s="2"/>
      <c r="K26" s="2"/>
      <c r="L26" s="2"/>
      <c r="M26" s="2"/>
      <c r="N26" s="16"/>
    </row>
    <row r="27" customFormat="1" ht="14.25" spans="2:14">
      <c r="B27" s="8" t="s">
        <v>12</v>
      </c>
      <c r="C27" s="2"/>
      <c r="D27" s="2"/>
      <c r="E27" s="2">
        <f t="shared" si="0"/>
        <v>0.016</v>
      </c>
      <c r="F27" s="2">
        <f>K105</f>
        <v>0.1169664</v>
      </c>
      <c r="G27" s="2"/>
      <c r="H27" s="2"/>
      <c r="I27" s="2"/>
      <c r="J27" s="2"/>
      <c r="K27" s="2"/>
      <c r="L27" s="2"/>
      <c r="M27" s="2"/>
      <c r="N27" s="16"/>
    </row>
    <row r="28" customFormat="1" ht="14.25" spans="2:14">
      <c r="B28" s="8" t="s">
        <v>13</v>
      </c>
      <c r="C28" s="2"/>
      <c r="D28" s="2"/>
      <c r="E28" s="2">
        <f t="shared" si="0"/>
        <v>0.02</v>
      </c>
      <c r="F28" s="2">
        <f>K116</f>
        <v>0.109656</v>
      </c>
      <c r="G28" s="2"/>
      <c r="H28" s="2"/>
      <c r="I28" s="2"/>
      <c r="J28" s="2"/>
      <c r="K28" s="2"/>
      <c r="L28" s="2"/>
      <c r="M28" s="2"/>
      <c r="N28" s="16"/>
    </row>
    <row r="29" customFormat="1" ht="14.25" spans="2:14">
      <c r="B29" s="8" t="s">
        <v>14</v>
      </c>
      <c r="C29" s="2"/>
      <c r="D29" s="2"/>
      <c r="E29" s="2">
        <f t="shared" si="0"/>
        <v>0.02</v>
      </c>
      <c r="F29" s="2">
        <f>K123</f>
        <v>0.103248</v>
      </c>
      <c r="G29" s="2"/>
      <c r="H29" s="2"/>
      <c r="I29" s="2"/>
      <c r="J29" s="2"/>
      <c r="K29" s="2"/>
      <c r="L29" s="2"/>
      <c r="M29" s="2"/>
      <c r="N29" s="16"/>
    </row>
    <row r="30" customFormat="1" ht="14.25" spans="2:14">
      <c r="B30" s="8" t="s">
        <v>16</v>
      </c>
      <c r="C30" s="2"/>
      <c r="D30" s="2"/>
      <c r="E30" s="2">
        <f t="shared" si="0"/>
        <v>0.02</v>
      </c>
      <c r="F30" s="2">
        <f>K130</f>
        <v>0.034416</v>
      </c>
      <c r="G30" s="2"/>
      <c r="H30" s="2"/>
      <c r="I30" s="2"/>
      <c r="J30" s="2"/>
      <c r="K30" s="2"/>
      <c r="L30" s="2"/>
      <c r="M30" s="2"/>
      <c r="N30" s="16"/>
    </row>
    <row r="31" customFormat="1" ht="14.25" spans="2:14">
      <c r="B31" s="8" t="s">
        <v>17</v>
      </c>
      <c r="C31" s="2"/>
      <c r="D31" s="2"/>
      <c r="E31" s="2">
        <f t="shared" si="0"/>
        <v>0.02</v>
      </c>
      <c r="F31" s="2">
        <f>K136</f>
        <v>0.136</v>
      </c>
      <c r="G31" s="2"/>
      <c r="H31" s="2"/>
      <c r="I31" s="2"/>
      <c r="J31" s="2"/>
      <c r="K31" s="2"/>
      <c r="L31" s="2"/>
      <c r="M31" s="2"/>
      <c r="N31" s="16"/>
    </row>
    <row r="32" customFormat="1" ht="14.25" spans="2:14">
      <c r="B32" s="8" t="s">
        <v>17</v>
      </c>
      <c r="C32" s="2"/>
      <c r="D32" s="2"/>
      <c r="E32" s="2">
        <f t="shared" si="0"/>
        <v>0.02</v>
      </c>
      <c r="F32" s="2">
        <f>K142</f>
        <v>0.054</v>
      </c>
      <c r="G32" s="2"/>
      <c r="H32" s="2"/>
      <c r="I32" s="2"/>
      <c r="J32" s="2"/>
      <c r="K32" s="2"/>
      <c r="L32" s="2"/>
      <c r="M32" s="2"/>
      <c r="N32" s="16"/>
    </row>
    <row r="33" customFormat="1" ht="14.25" spans="2:14">
      <c r="B33" t="s">
        <v>18</v>
      </c>
      <c r="C33" s="2"/>
      <c r="D33" s="2"/>
      <c r="E33" s="14">
        <f>SUM(E19:E32)</f>
        <v>0.204022</v>
      </c>
      <c r="F33" s="14">
        <f>SUM(F19:F32)</f>
        <v>2.4865964</v>
      </c>
      <c r="G33" s="15">
        <f>E223</f>
        <v>105.533966962048</v>
      </c>
      <c r="H33" s="15">
        <f>SQRT(G33)</f>
        <v>10.2729726448603</v>
      </c>
      <c r="I33" s="22">
        <f>H33/F33</f>
        <v>4.13133898402664</v>
      </c>
      <c r="J33" s="2"/>
      <c r="K33" s="2"/>
      <c r="L33" s="2"/>
      <c r="M33" s="2"/>
      <c r="N33" s="16"/>
    </row>
    <row r="34" customFormat="1" ht="25.5" spans="1:14">
      <c r="A34" s="1" t="s">
        <v>70</v>
      </c>
      <c r="C34" s="16"/>
      <c r="D34" s="16"/>
      <c r="E34" s="17"/>
      <c r="F34" s="2"/>
      <c r="G34" s="17"/>
      <c r="H34" s="2"/>
      <c r="I34" s="23"/>
      <c r="J34" s="2"/>
      <c r="K34" s="2"/>
      <c r="L34" s="2"/>
      <c r="M34" s="2"/>
      <c r="N34" s="16"/>
    </row>
    <row r="35" customFormat="1" ht="14.25" spans="2:14">
      <c r="B35" t="s">
        <v>71</v>
      </c>
      <c r="C35" t="s">
        <v>72</v>
      </c>
      <c r="D35" s="3" t="s">
        <v>50</v>
      </c>
      <c r="E35" s="2" t="s">
        <v>73</v>
      </c>
      <c r="F35" s="2" t="s">
        <v>74</v>
      </c>
      <c r="G35" s="2" t="s">
        <v>75</v>
      </c>
      <c r="H35" s="2" t="s">
        <v>76</v>
      </c>
      <c r="I35" s="2" t="s">
        <v>65</v>
      </c>
      <c r="J35" s="2" t="s">
        <v>77</v>
      </c>
      <c r="K35" s="2" t="s">
        <v>78</v>
      </c>
      <c r="L35" s="2"/>
      <c r="M35" s="2"/>
      <c r="N35" s="16"/>
    </row>
    <row r="36" customFormat="1" ht="14.25" spans="2:14">
      <c r="B36" s="5" t="s">
        <v>2</v>
      </c>
      <c r="C36" s="5" t="s">
        <v>3</v>
      </c>
      <c r="D36" s="2">
        <v>3</v>
      </c>
      <c r="E36" s="5">
        <f>E3</f>
        <v>1500</v>
      </c>
      <c r="F36" s="5" t="s">
        <v>2</v>
      </c>
      <c r="G36" s="2">
        <f>$F$3</f>
        <v>2e-6</v>
      </c>
      <c r="H36" s="2">
        <f t="shared" ref="H36:H38" si="2">G36</f>
        <v>2e-6</v>
      </c>
      <c r="I36" s="2">
        <f t="shared" ref="I36:I38" si="3">H36</f>
        <v>2e-6</v>
      </c>
      <c r="J36" s="2">
        <f t="shared" ref="J36:J38" si="4">E36</f>
        <v>1500</v>
      </c>
      <c r="K36" s="2">
        <f t="shared" ref="K36:K38" si="5">H36*J36</f>
        <v>0.003</v>
      </c>
      <c r="L36" s="2"/>
      <c r="M36" s="2"/>
      <c r="N36" s="16"/>
    </row>
    <row r="37" customFormat="1" ht="14.25" spans="2:14">
      <c r="B37" s="5" t="s">
        <v>4</v>
      </c>
      <c r="C37" s="5" t="s">
        <v>3</v>
      </c>
      <c r="D37" s="2">
        <v>3</v>
      </c>
      <c r="E37" s="5">
        <f>E4</f>
        <v>500</v>
      </c>
      <c r="F37" s="5" t="s">
        <v>4</v>
      </c>
      <c r="G37" s="2">
        <f>$F$4</f>
        <v>6e-6</v>
      </c>
      <c r="H37" s="2">
        <f t="shared" si="2"/>
        <v>6e-6</v>
      </c>
      <c r="I37" s="2">
        <f t="shared" si="3"/>
        <v>6e-6</v>
      </c>
      <c r="J37" s="2">
        <f t="shared" si="4"/>
        <v>500</v>
      </c>
      <c r="K37" s="2">
        <f t="shared" si="5"/>
        <v>0.003</v>
      </c>
      <c r="L37" s="2"/>
      <c r="M37" s="2"/>
      <c r="N37" s="16"/>
    </row>
    <row r="38" customFormat="1" ht="14.25" spans="2:14">
      <c r="B38" s="5" t="s">
        <v>5</v>
      </c>
      <c r="C38" s="5" t="s">
        <v>3</v>
      </c>
      <c r="D38" s="2">
        <v>3</v>
      </c>
      <c r="E38" s="5">
        <f>E5</f>
        <v>300</v>
      </c>
      <c r="F38" s="5" t="s">
        <v>5</v>
      </c>
      <c r="G38" s="2">
        <f>$F$5</f>
        <v>1.4e-5</v>
      </c>
      <c r="H38" s="2">
        <f t="shared" si="2"/>
        <v>1.4e-5</v>
      </c>
      <c r="I38" s="2">
        <f t="shared" si="3"/>
        <v>1.4e-5</v>
      </c>
      <c r="J38" s="2">
        <f t="shared" si="4"/>
        <v>300</v>
      </c>
      <c r="K38" s="2">
        <f t="shared" si="5"/>
        <v>0.0042</v>
      </c>
      <c r="L38" s="2"/>
      <c r="M38" s="2"/>
      <c r="N38" s="16"/>
    </row>
    <row r="39" customFormat="1" ht="14.25" spans="2:14">
      <c r="B39" s="5"/>
      <c r="C39" s="5"/>
      <c r="D39" s="2"/>
      <c r="E39" s="5"/>
      <c r="F39" s="5"/>
      <c r="G39" s="2"/>
      <c r="H39" s="2"/>
      <c r="I39" s="2"/>
      <c r="J39" s="2"/>
      <c r="K39" s="2"/>
      <c r="L39" s="2"/>
      <c r="M39" s="2"/>
      <c r="N39" s="16"/>
    </row>
    <row r="40" customFormat="1" ht="14.25" spans="2:14">
      <c r="B40" t="s">
        <v>6</v>
      </c>
      <c r="C40" s="2" t="s">
        <v>7</v>
      </c>
      <c r="D40" s="2">
        <v>3</v>
      </c>
      <c r="E40" s="2" t="s">
        <v>73</v>
      </c>
      <c r="F40" s="2" t="s">
        <v>74</v>
      </c>
      <c r="G40" s="2" t="s">
        <v>75</v>
      </c>
      <c r="H40" s="2" t="s">
        <v>76</v>
      </c>
      <c r="I40" s="2" t="s">
        <v>65</v>
      </c>
      <c r="J40" s="2" t="s">
        <v>77</v>
      </c>
      <c r="K40" s="2" t="s">
        <v>78</v>
      </c>
      <c r="L40" s="2"/>
      <c r="M40" s="2"/>
      <c r="N40" s="5"/>
    </row>
    <row r="41" customFormat="1" ht="14.25" spans="3:14">
      <c r="C41" s="2"/>
      <c r="D41" s="2"/>
      <c r="E41" s="2">
        <v>1</v>
      </c>
      <c r="F41" s="2" t="s">
        <v>79</v>
      </c>
      <c r="G41" s="2">
        <f>(1-($G$6+$H$6+$I$6+$J$6))*(1-($K$6+$L$6+$M$6))*(1-($N$6+$O$6+$P$6+$Q$6))</f>
        <v>0.729</v>
      </c>
      <c r="H41" s="2">
        <f t="shared" ref="H41:H43" si="6">G41</f>
        <v>0.729</v>
      </c>
      <c r="I41" s="2">
        <f t="shared" ref="I41:I49" si="7">$F$6*H41</f>
        <v>0.008748</v>
      </c>
      <c r="J41" s="2">
        <f t="shared" ref="J41:J49" si="8">$E$6*E41</f>
        <v>25</v>
      </c>
      <c r="K41" s="2">
        <f t="shared" ref="K41:K49" si="9">I41*J41</f>
        <v>0.2187</v>
      </c>
      <c r="L41" s="2"/>
      <c r="M41" s="2"/>
      <c r="N41" s="5"/>
    </row>
    <row r="42" customFormat="1" ht="14.25" spans="3:14">
      <c r="C42" s="2"/>
      <c r="D42" s="2"/>
      <c r="E42" s="2">
        <v>2</v>
      </c>
      <c r="F42" s="2" t="s">
        <v>80</v>
      </c>
      <c r="G42" s="2">
        <f>($G$6+$H$6+$I$6+$J$6)*(1-($K$6+$L$6+$M$6))*(1-($N$6+$O$6+$P$6+$Q$6))+(1-($G$6+$H$6+$I$6+$J$6))*(1-($K$6+$L$6+$M$6))*($N$6+$O$6+$P$6+$Q$6)</f>
        <v>0.162</v>
      </c>
      <c r="H42" s="2">
        <f t="shared" si="6"/>
        <v>0.162</v>
      </c>
      <c r="I42" s="2">
        <f t="shared" si="7"/>
        <v>0.001944</v>
      </c>
      <c r="J42" s="2">
        <f t="shared" si="8"/>
        <v>50</v>
      </c>
      <c r="K42" s="2">
        <f t="shared" si="9"/>
        <v>0.0972</v>
      </c>
      <c r="L42" s="2"/>
      <c r="M42" s="2"/>
      <c r="N42" s="5"/>
    </row>
    <row r="43" customFormat="1" ht="14.25" spans="3:14">
      <c r="C43" s="2"/>
      <c r="D43" s="2"/>
      <c r="E43" s="2">
        <v>3</v>
      </c>
      <c r="F43" s="2" t="s">
        <v>81</v>
      </c>
      <c r="G43" s="2">
        <f>(1-($G$6+$H$6+$I$6+$J$6))*$K$6*(1-($N$6+$O$6+$P$6+$Q$6))</f>
        <v>0.0567</v>
      </c>
      <c r="H43" s="2">
        <f t="shared" si="6"/>
        <v>0.0567</v>
      </c>
      <c r="I43" s="2">
        <f t="shared" si="7"/>
        <v>0.0006804</v>
      </c>
      <c r="J43" s="2">
        <f t="shared" si="8"/>
        <v>75</v>
      </c>
      <c r="K43" s="2">
        <f t="shared" si="9"/>
        <v>0.05103</v>
      </c>
      <c r="L43" s="2"/>
      <c r="M43" s="2"/>
      <c r="N43" s="5"/>
    </row>
    <row r="44" customFormat="1" ht="14.25" spans="3:14">
      <c r="C44" s="2"/>
      <c r="D44" s="2"/>
      <c r="E44" s="2">
        <v>4</v>
      </c>
      <c r="F44" s="18" t="s">
        <v>82</v>
      </c>
      <c r="G44" s="2">
        <f>($G$6+$H$6+$I$6+$J$6)*(1-($K$6+$L$6+$M$6))*($N$6+$O$6+$P$6+$Q$6)</f>
        <v>0.009</v>
      </c>
      <c r="H44" s="2">
        <f>G44+(($G$6+$H$6+$I$6+$J$6)*($K$6+$L$6+$M$6)*($N$6+$O$6+$P$6+$Q$6))/3</f>
        <v>0.00933333333333333</v>
      </c>
      <c r="I44" s="2">
        <f t="shared" si="7"/>
        <v>0.000112</v>
      </c>
      <c r="J44" s="2">
        <f t="shared" si="8"/>
        <v>100</v>
      </c>
      <c r="K44" s="2">
        <f t="shared" si="9"/>
        <v>0.0112</v>
      </c>
      <c r="L44" s="2"/>
      <c r="M44" s="2"/>
      <c r="N44" s="5"/>
    </row>
    <row r="45" customFormat="1" ht="14.25" spans="3:14">
      <c r="C45" s="2"/>
      <c r="D45" s="2"/>
      <c r="E45" s="2">
        <v>5</v>
      </c>
      <c r="F45" s="2" t="s">
        <v>83</v>
      </c>
      <c r="G45" s="2">
        <f>(1-($G$6+$H$6+$I$6+$J$6))*$L$6*(1-($N$6+$O$6+$P$6+$Q$6))</f>
        <v>0.0162</v>
      </c>
      <c r="H45" s="2">
        <f>G45</f>
        <v>0.0162</v>
      </c>
      <c r="I45" s="2">
        <f t="shared" si="7"/>
        <v>0.0001944</v>
      </c>
      <c r="J45" s="2">
        <f t="shared" si="8"/>
        <v>125</v>
      </c>
      <c r="K45" s="2">
        <f t="shared" si="9"/>
        <v>0.0243</v>
      </c>
      <c r="L45" s="2"/>
      <c r="M45" s="2"/>
      <c r="N45" s="5"/>
    </row>
    <row r="46" customFormat="1" ht="14.25" spans="3:14">
      <c r="C46" s="2"/>
      <c r="D46" s="2"/>
      <c r="E46" s="2">
        <v>6</v>
      </c>
      <c r="F46" s="18" t="s">
        <v>84</v>
      </c>
      <c r="G46" s="2">
        <f>($G$6+$H$6+$I$6+$J$6)*$K$6*(1-($N$6+$O$6+$P$6+$Q$6))+(1-($G$6+$H$6+$I$6+$J$6))*$K$6*($N$6+$O$6+$P$6+$Q$6)</f>
        <v>0.0126</v>
      </c>
      <c r="H46" s="2">
        <f>G46+(($G$6+$H$6+$I$6+$J$6)*$K$6*($N$6+$O$6+$P$6+$Q$6))*2/3</f>
        <v>0.0130666666666667</v>
      </c>
      <c r="I46" s="2">
        <f t="shared" si="7"/>
        <v>0.0001568</v>
      </c>
      <c r="J46" s="2">
        <f t="shared" si="8"/>
        <v>150</v>
      </c>
      <c r="K46" s="2">
        <f t="shared" si="9"/>
        <v>0.02352</v>
      </c>
      <c r="L46" s="2"/>
      <c r="M46" s="2"/>
      <c r="N46" s="5"/>
    </row>
    <row r="47" customFormat="1" ht="14.25" spans="3:14">
      <c r="C47" s="2"/>
      <c r="D47" s="2"/>
      <c r="E47" s="2">
        <v>10</v>
      </c>
      <c r="F47" s="2" t="s">
        <v>85</v>
      </c>
      <c r="G47" s="2">
        <f>(1-($G$6+$H$6+$I$6+$J$6))*$M$6*(1-($N$6+$O$6+$P$6+$Q$6))+($G$6+$H$6+$I$6+$J$6)*$L$6*(1-($N$6+$O$6+$P$6+$Q$6))+(1-($G$6+$H$6+$I$6+$J$6))*$L$6*($N$6+$O$6+$P$6+$Q$6)</f>
        <v>0.0117</v>
      </c>
      <c r="H47" s="2">
        <f>G47+(($G$6+$H$6+$I$6+$J$6)*$L$6*($N$6+$O$6+$P$6+$Q$6))*2/3</f>
        <v>0.0118333333333333</v>
      </c>
      <c r="I47" s="2">
        <f t="shared" si="7"/>
        <v>0.000142</v>
      </c>
      <c r="J47" s="2">
        <f t="shared" si="8"/>
        <v>250</v>
      </c>
      <c r="K47" s="2">
        <f t="shared" si="9"/>
        <v>0.0355</v>
      </c>
      <c r="L47" s="2"/>
      <c r="M47" s="2"/>
      <c r="N47" s="5"/>
    </row>
    <row r="48" customFormat="1" ht="14.25" spans="3:14">
      <c r="C48" s="2"/>
      <c r="D48" s="2"/>
      <c r="E48" s="2">
        <v>20</v>
      </c>
      <c r="F48" s="18" t="s">
        <v>86</v>
      </c>
      <c r="G48" s="2">
        <f>($G$6+$H$6+$I$6+$J$6)*$M$6*(1-($N$6+$O$6+$P$6+$Q$6))+(1-($G$6+$H$6+$I$6+$J$6))*$M$6*($N$6+$O$6+$P$6+$Q$6)</f>
        <v>0.0018</v>
      </c>
      <c r="H48" s="2">
        <f>G48+(($G$6+$H$6+$I$6+$J$6)*$M$6*($N$6+$O$6+$P$6+$Q$6))*2/3</f>
        <v>0.00186666666666667</v>
      </c>
      <c r="I48" s="2">
        <f t="shared" si="7"/>
        <v>2.24e-5</v>
      </c>
      <c r="J48" s="2">
        <f t="shared" si="8"/>
        <v>500</v>
      </c>
      <c r="K48" s="2">
        <f t="shared" si="9"/>
        <v>0.0112</v>
      </c>
      <c r="L48" s="2"/>
      <c r="M48" s="2"/>
      <c r="N48" s="5"/>
    </row>
    <row r="49" customFormat="1" ht="14.25" spans="3:14">
      <c r="C49" s="2"/>
      <c r="D49" s="2"/>
      <c r="E49" s="2">
        <v>40</v>
      </c>
      <c r="F49" s="19" t="s">
        <v>87</v>
      </c>
      <c r="G49" s="2">
        <f>($G$6+$H$6+$I$6+$J$6)*($K$6+$L$6+$M$6)*($N$6+$O$6+$P$6+$Q$6)</f>
        <v>0.001</v>
      </c>
      <c r="H49" s="2">
        <v>0</v>
      </c>
      <c r="I49" s="2">
        <f t="shared" si="7"/>
        <v>0</v>
      </c>
      <c r="J49" s="2">
        <f t="shared" si="8"/>
        <v>1000</v>
      </c>
      <c r="K49" s="2">
        <f t="shared" si="9"/>
        <v>0</v>
      </c>
      <c r="L49" s="2"/>
      <c r="M49" s="2"/>
      <c r="N49" s="8"/>
    </row>
    <row r="50" customFormat="1" ht="14.25" spans="3:14">
      <c r="C50" s="2"/>
      <c r="D50" s="2"/>
      <c r="E50" s="20" t="s">
        <v>18</v>
      </c>
      <c r="F50" s="20"/>
      <c r="G50" s="20">
        <f t="shared" ref="G50:I50" si="10">SUM(G41:G49)</f>
        <v>1</v>
      </c>
      <c r="H50" s="20">
        <f t="shared" si="10"/>
        <v>1</v>
      </c>
      <c r="I50" s="20">
        <f t="shared" si="10"/>
        <v>0.012</v>
      </c>
      <c r="J50" s="20"/>
      <c r="K50" s="20">
        <f>SUM(K41:K49)</f>
        <v>0.47265</v>
      </c>
      <c r="L50" s="2"/>
      <c r="M50" s="2"/>
      <c r="N50" s="8"/>
    </row>
    <row r="51" customFormat="1" ht="14.25" spans="2:14">
      <c r="B51" s="8" t="s">
        <v>8</v>
      </c>
      <c r="C51" s="2" t="s">
        <v>7</v>
      </c>
      <c r="D51" s="2">
        <v>3</v>
      </c>
      <c r="E51" s="2" t="s">
        <v>73</v>
      </c>
      <c r="F51" s="2" t="s">
        <v>74</v>
      </c>
      <c r="G51" s="2" t="s">
        <v>75</v>
      </c>
      <c r="H51" s="2" t="s">
        <v>76</v>
      </c>
      <c r="I51" s="2" t="s">
        <v>65</v>
      </c>
      <c r="J51" s="2" t="s">
        <v>77</v>
      </c>
      <c r="K51" s="2" t="s">
        <v>78</v>
      </c>
      <c r="L51" s="2"/>
      <c r="M51" s="2"/>
      <c r="N51" s="8"/>
    </row>
    <row r="52" customFormat="1" ht="14.25" spans="3:14">
      <c r="C52" s="2"/>
      <c r="D52" s="2"/>
      <c r="E52" s="2">
        <v>1</v>
      </c>
      <c r="F52" s="2" t="s">
        <v>88</v>
      </c>
      <c r="G52" s="2">
        <f>(1-($G$7+$H$7+$I$7+$J$7))*(1-($K$7+$L$7+$M$7))*(1-($N$7+$O$7+$P$7+$Q$7))</f>
        <v>0.729</v>
      </c>
      <c r="H52" s="2">
        <f t="shared" ref="H52:H54" si="11">G52</f>
        <v>0.729</v>
      </c>
      <c r="I52" s="2">
        <f t="shared" ref="I52:I60" si="12">$F$7*H52</f>
        <v>0.008748</v>
      </c>
      <c r="J52" s="2">
        <f t="shared" ref="J52:J60" si="13">$E$7*E52</f>
        <v>20</v>
      </c>
      <c r="K52" s="2">
        <f t="shared" ref="K52:K60" si="14">I52*J52</f>
        <v>0.17496</v>
      </c>
      <c r="L52" s="2"/>
      <c r="M52" s="2"/>
      <c r="N52" s="8"/>
    </row>
    <row r="53" customFormat="1" ht="14.25" spans="3:14">
      <c r="C53" s="2"/>
      <c r="D53" s="2"/>
      <c r="E53" s="2">
        <v>2</v>
      </c>
      <c r="F53" s="2" t="s">
        <v>89</v>
      </c>
      <c r="G53" s="2">
        <f>($G$7+$H$7+$I$7+$J$7)*(1-($K$7+$L$7+$M$7))*(1-($N$7+$O$7+$P$7+$Q$7))+(1-($G$7+$H$7+$I$7+$J$7))*(1-($K$7+$L$7+$M$7))*($N$7+$O$7+$P$7+$Q$7)</f>
        <v>0.162</v>
      </c>
      <c r="H53" s="2">
        <f t="shared" si="11"/>
        <v>0.162</v>
      </c>
      <c r="I53" s="2">
        <f t="shared" si="12"/>
        <v>0.001944</v>
      </c>
      <c r="J53" s="2">
        <f t="shared" si="13"/>
        <v>40</v>
      </c>
      <c r="K53" s="2">
        <f t="shared" si="14"/>
        <v>0.07776</v>
      </c>
      <c r="L53" s="2"/>
      <c r="M53" s="2"/>
      <c r="N53" s="8"/>
    </row>
    <row r="54" customFormat="1" ht="14.25" spans="3:14">
      <c r="C54" s="2"/>
      <c r="D54" s="2"/>
      <c r="E54" s="2">
        <v>3</v>
      </c>
      <c r="F54" s="2" t="s">
        <v>90</v>
      </c>
      <c r="G54" s="2">
        <f>(1-($G$7+$H$7+$I$7+$J$7))*$K$7*(1-($N$7+$O$7+$P$7+$Q$7))</f>
        <v>0.0567</v>
      </c>
      <c r="H54" s="2">
        <f t="shared" si="11"/>
        <v>0.0567</v>
      </c>
      <c r="I54" s="2">
        <f t="shared" si="12"/>
        <v>0.0006804</v>
      </c>
      <c r="J54" s="2">
        <f t="shared" si="13"/>
        <v>60</v>
      </c>
      <c r="K54" s="2">
        <f t="shared" si="14"/>
        <v>0.040824</v>
      </c>
      <c r="L54" s="2"/>
      <c r="M54" s="2"/>
      <c r="N54" s="2"/>
    </row>
    <row r="55" customFormat="1" ht="14.25" spans="3:14">
      <c r="C55" s="2"/>
      <c r="D55" s="2"/>
      <c r="E55" s="2">
        <v>4</v>
      </c>
      <c r="F55" s="2" t="s">
        <v>91</v>
      </c>
      <c r="G55" s="2">
        <f>($G$7+$H$7+$I$7+$J$7)*(1-($K$7+$L$7+$M$7))*($N$7+$O$7+$P$7+$Q$7)</f>
        <v>0.009</v>
      </c>
      <c r="H55" s="2">
        <f>G55+(($G$6+$H$6+$I$6+$J$6)*($K$6+$L$6+$M$6)*($N$6+$O$6+$P$6+$Q$6))/3</f>
        <v>0.00933333333333333</v>
      </c>
      <c r="I55" s="2">
        <f t="shared" si="12"/>
        <v>0.000112</v>
      </c>
      <c r="J55" s="2">
        <f t="shared" si="13"/>
        <v>80</v>
      </c>
      <c r="K55" s="2">
        <f t="shared" si="14"/>
        <v>0.00896</v>
      </c>
      <c r="L55" s="2"/>
      <c r="M55" s="2"/>
      <c r="N55" s="2"/>
    </row>
    <row r="56" customFormat="1" ht="14.25" spans="3:14">
      <c r="C56" s="2"/>
      <c r="D56" s="2"/>
      <c r="E56" s="2">
        <v>5</v>
      </c>
      <c r="F56" s="2" t="s">
        <v>92</v>
      </c>
      <c r="G56" s="2">
        <f>(1-($G$7+$H$7+$I$7+$J$7))*$L$7*(1-($N$7+$O$7+$P$7+$Q$7))</f>
        <v>0.0162</v>
      </c>
      <c r="H56" s="2">
        <f>G56</f>
        <v>0.0162</v>
      </c>
      <c r="I56" s="2">
        <f t="shared" si="12"/>
        <v>0.0001944</v>
      </c>
      <c r="J56" s="2">
        <f t="shared" si="13"/>
        <v>100</v>
      </c>
      <c r="K56" s="2">
        <f t="shared" si="14"/>
        <v>0.01944</v>
      </c>
      <c r="L56" s="2"/>
      <c r="M56" s="2"/>
      <c r="N56" s="2"/>
    </row>
    <row r="57" customFormat="1" ht="14.25" spans="3:14">
      <c r="C57" s="2"/>
      <c r="D57" s="2"/>
      <c r="E57" s="2">
        <v>6</v>
      </c>
      <c r="F57" s="2" t="s">
        <v>93</v>
      </c>
      <c r="G57" s="2">
        <f>($G$7+$H$7+$I$7+$J$7)*$K$7*(1-($N$7+$O$7+$P$7+$Q$7))+(1-($G$7+$H$7+$I$7+$J$7))*$K$7*($N$7+$O$7+$P$7+$Q$7)</f>
        <v>0.0126</v>
      </c>
      <c r="H57" s="2">
        <f>G57+(($G$6+$H$6+$I$6+$J$6)*$K$6*($N$6+$O$6+$P$6+$Q$6))*2/3</f>
        <v>0.0130666666666667</v>
      </c>
      <c r="I57" s="2">
        <f t="shared" si="12"/>
        <v>0.0001568</v>
      </c>
      <c r="J57" s="2">
        <f t="shared" si="13"/>
        <v>120</v>
      </c>
      <c r="K57" s="2">
        <f t="shared" si="14"/>
        <v>0.018816</v>
      </c>
      <c r="L57" s="2"/>
      <c r="M57" s="2"/>
      <c r="N57" s="2"/>
    </row>
    <row r="58" customFormat="1" ht="14.25" spans="3:14">
      <c r="C58" s="2"/>
      <c r="D58" s="2"/>
      <c r="E58" s="2">
        <v>10</v>
      </c>
      <c r="F58" s="2" t="s">
        <v>94</v>
      </c>
      <c r="G58" s="2">
        <f>(1-($G$7+$H$7+$I$7+$J$7))*$M$7*(1-($N$7+$O$7+$P$7+$Q$7))+($G$7+$H$7+$I$7+$J$7)*$L$7*(1-($N$7+$O$7+$P$7+$Q$7))+(1-($G$7+$H$7+$I$7+$J$7))*$L$7*($N$7+$O$7+$P$7+$Q$7)</f>
        <v>0.0117</v>
      </c>
      <c r="H58" s="2">
        <f>G58+(($G$6+$H$6+$I$6+$J$6)*$L$6*($N$6+$O$6+$P$6+$Q$6))*2/3</f>
        <v>0.0118333333333333</v>
      </c>
      <c r="I58" s="2">
        <f t="shared" si="12"/>
        <v>0.000142</v>
      </c>
      <c r="J58" s="2">
        <f t="shared" si="13"/>
        <v>200</v>
      </c>
      <c r="K58" s="2">
        <f t="shared" si="14"/>
        <v>0.0284</v>
      </c>
      <c r="L58" s="2"/>
      <c r="M58" s="2"/>
      <c r="N58" s="2"/>
    </row>
    <row r="59" customFormat="1" ht="14.25" spans="3:14">
      <c r="C59" s="2"/>
      <c r="D59" s="2"/>
      <c r="E59" s="2">
        <v>20</v>
      </c>
      <c r="F59" s="2" t="s">
        <v>95</v>
      </c>
      <c r="G59" s="2">
        <f>($G$7+$H$7+$I$7+$J$7)*$M$7*(1-($N$7+$O$7+$P$7+$Q$7))+(1-($G$7+$H$7+$I$7+$J$7))*$M$7*($N$7+$O$7+$P$7+$Q$7)</f>
        <v>0.0018</v>
      </c>
      <c r="H59" s="2">
        <f>G59+(($G$6+$H$6+$I$6+$J$6)*$M$6*($N$6+$O$6+$P$6+$Q$6))*2/3</f>
        <v>0.00186666666666667</v>
      </c>
      <c r="I59" s="2">
        <f t="shared" si="12"/>
        <v>2.24e-5</v>
      </c>
      <c r="J59" s="2">
        <f t="shared" si="13"/>
        <v>400</v>
      </c>
      <c r="K59" s="2">
        <f t="shared" si="14"/>
        <v>0.00896</v>
      </c>
      <c r="L59" s="2"/>
      <c r="M59" s="2"/>
      <c r="N59" s="2"/>
    </row>
    <row r="60" customFormat="1" ht="14.25" spans="3:14">
      <c r="C60" s="2"/>
      <c r="D60" s="2"/>
      <c r="E60" s="2">
        <v>40</v>
      </c>
      <c r="F60" s="2" t="s">
        <v>87</v>
      </c>
      <c r="G60" s="2">
        <f>($G$7+$H$7+$I$7+$J$7)*($K$7+$L$7+$M$7)*($N$7+$O$7+$P$7+$Q$7)</f>
        <v>0.001</v>
      </c>
      <c r="H60" s="2">
        <v>0</v>
      </c>
      <c r="I60" s="2">
        <f t="shared" si="12"/>
        <v>0</v>
      </c>
      <c r="J60" s="2">
        <f t="shared" si="13"/>
        <v>800</v>
      </c>
      <c r="K60" s="2">
        <f t="shared" si="14"/>
        <v>0</v>
      </c>
      <c r="L60" s="2"/>
      <c r="M60" s="2"/>
      <c r="N60" s="2"/>
    </row>
    <row r="61" customFormat="1" ht="14.25" spans="3:14">
      <c r="C61" s="2"/>
      <c r="D61" s="2"/>
      <c r="E61" s="20" t="s">
        <v>18</v>
      </c>
      <c r="F61" s="20"/>
      <c r="G61" s="20">
        <f t="shared" ref="G61:I61" si="15">SUM(G52:G60)</f>
        <v>1</v>
      </c>
      <c r="H61" s="20">
        <f t="shared" si="15"/>
        <v>1</v>
      </c>
      <c r="I61" s="20">
        <f t="shared" si="15"/>
        <v>0.012</v>
      </c>
      <c r="J61" s="20"/>
      <c r="K61" s="20">
        <f>SUM(K52:K60)</f>
        <v>0.37812</v>
      </c>
      <c r="L61" s="2"/>
      <c r="M61" s="2"/>
      <c r="N61" s="2"/>
    </row>
    <row r="62" customFormat="1" ht="14.25" spans="2:14">
      <c r="B62" s="8" t="s">
        <v>9</v>
      </c>
      <c r="C62" s="2" t="s">
        <v>7</v>
      </c>
      <c r="D62" s="2">
        <v>3</v>
      </c>
      <c r="E62" s="2" t="s">
        <v>73</v>
      </c>
      <c r="F62" s="2" t="s">
        <v>74</v>
      </c>
      <c r="G62" s="2" t="s">
        <v>75</v>
      </c>
      <c r="H62" s="2" t="s">
        <v>76</v>
      </c>
      <c r="I62" s="2" t="s">
        <v>65</v>
      </c>
      <c r="J62" s="2" t="s">
        <v>77</v>
      </c>
      <c r="K62" s="2" t="s">
        <v>78</v>
      </c>
      <c r="L62" s="2"/>
      <c r="M62" s="2"/>
      <c r="N62" s="2"/>
    </row>
    <row r="63" customFormat="1" ht="14.25" spans="3:14">
      <c r="C63" s="2"/>
      <c r="D63" s="2"/>
      <c r="E63" s="2">
        <v>1</v>
      </c>
      <c r="F63" s="2" t="s">
        <v>96</v>
      </c>
      <c r="G63" s="2">
        <f>(1-($G$8+$H$8+$I$8+$J$8))*(1-($K$8+$L$8+$M$8))*(1-($N$8+$O$8+$P$8+$Q$8))</f>
        <v>0.729</v>
      </c>
      <c r="H63" s="2">
        <f t="shared" ref="H63:H65" si="16">G63</f>
        <v>0.729</v>
      </c>
      <c r="I63" s="2">
        <f t="shared" ref="I63:I70" si="17">$F$8*H63</f>
        <v>0.017496</v>
      </c>
      <c r="J63" s="2">
        <f t="shared" ref="J63:J71" si="18">$E$8*E63</f>
        <v>15</v>
      </c>
      <c r="K63" s="2">
        <f t="shared" ref="K63:K71" si="19">I63*J63</f>
        <v>0.26244</v>
      </c>
      <c r="L63" s="2"/>
      <c r="M63" s="2"/>
      <c r="N63" s="2"/>
    </row>
    <row r="64" customFormat="1" ht="14.25" spans="3:14">
      <c r="C64" s="2"/>
      <c r="D64" s="2"/>
      <c r="E64" s="2">
        <v>2</v>
      </c>
      <c r="F64" s="2" t="s">
        <v>97</v>
      </c>
      <c r="G64" s="2">
        <f>($G$8+$H$8+$I$8+$J$8)*(1-($K$8+$L$8+$M$8))*(1-($N$8+$O$8+$P$8+$Q$8))+(1-($G$8+$H$8+$I$8+$J$8))*(1-($K$8+$L$8+$M$8))*($N$8+$O$8+$P$8+$Q$8)</f>
        <v>0.162</v>
      </c>
      <c r="H64" s="2">
        <f t="shared" si="16"/>
        <v>0.162</v>
      </c>
      <c r="I64" s="2">
        <f t="shared" si="17"/>
        <v>0.003888</v>
      </c>
      <c r="J64" s="2">
        <f t="shared" si="18"/>
        <v>30</v>
      </c>
      <c r="K64" s="2">
        <f t="shared" si="19"/>
        <v>0.11664</v>
      </c>
      <c r="L64" s="2"/>
      <c r="M64" s="2"/>
      <c r="N64" s="2"/>
    </row>
    <row r="65" customFormat="1" ht="14.25" spans="3:14">
      <c r="C65" s="2"/>
      <c r="D65" s="2"/>
      <c r="E65" s="2">
        <v>3</v>
      </c>
      <c r="F65" s="2" t="s">
        <v>98</v>
      </c>
      <c r="G65" s="2">
        <f>(1-($G$8+$H$8+$I$8+$J$8))*$K$8*(1-($N$8+$O$8+$P$8+$Q$8))</f>
        <v>0.0567</v>
      </c>
      <c r="H65" s="2">
        <f t="shared" si="16"/>
        <v>0.0567</v>
      </c>
      <c r="I65" s="2">
        <f t="shared" si="17"/>
        <v>0.0013608</v>
      </c>
      <c r="J65" s="2">
        <f t="shared" si="18"/>
        <v>45</v>
      </c>
      <c r="K65" s="2">
        <f t="shared" si="19"/>
        <v>0.061236</v>
      </c>
      <c r="L65" s="2"/>
      <c r="M65" s="2"/>
      <c r="N65" s="2"/>
    </row>
    <row r="66" customFormat="1" ht="14.25" spans="3:14">
      <c r="C66" s="2"/>
      <c r="D66" s="2"/>
      <c r="E66" s="2">
        <v>4</v>
      </c>
      <c r="F66" s="2" t="s">
        <v>99</v>
      </c>
      <c r="G66" s="2">
        <f>($G$8+$H$8+$I$8+$J$8)*(1-($K$8+$L$8+$M$8))*($N$8+$O$8+$P$8+$Q$8)</f>
        <v>0.009</v>
      </c>
      <c r="H66" s="2">
        <f>G66+(($G$6+$H$6+$I$6+$J$6)*($K$6+$L$6+$M$6)*($N$6+$O$6+$P$6+$Q$6))/3</f>
        <v>0.00933333333333333</v>
      </c>
      <c r="I66" s="2">
        <f t="shared" si="17"/>
        <v>0.000224</v>
      </c>
      <c r="J66" s="2">
        <f t="shared" si="18"/>
        <v>60</v>
      </c>
      <c r="K66" s="2">
        <f t="shared" si="19"/>
        <v>0.01344</v>
      </c>
      <c r="L66" s="2"/>
      <c r="M66" s="2"/>
      <c r="N66" s="2"/>
    </row>
    <row r="67" customFormat="1" ht="14.25" spans="3:14">
      <c r="C67" s="2"/>
      <c r="D67" s="2"/>
      <c r="E67" s="2">
        <v>5</v>
      </c>
      <c r="F67" s="2" t="s">
        <v>100</v>
      </c>
      <c r="G67" s="2">
        <f>(1-($G$8+$H$8+$I$8+$J$8))*$L$8*(1-($N$8+$O$8+$P$8+$Q$8))</f>
        <v>0.0162</v>
      </c>
      <c r="H67" s="2">
        <f>G67</f>
        <v>0.0162</v>
      </c>
      <c r="I67" s="2">
        <f t="shared" si="17"/>
        <v>0.0003888</v>
      </c>
      <c r="J67" s="2">
        <f t="shared" si="18"/>
        <v>75</v>
      </c>
      <c r="K67" s="2">
        <f t="shared" si="19"/>
        <v>0.02916</v>
      </c>
      <c r="L67" s="2"/>
      <c r="M67" s="2"/>
      <c r="N67" s="2"/>
    </row>
    <row r="68" customFormat="1" ht="14.25" spans="3:14">
      <c r="C68" s="2"/>
      <c r="D68" s="2"/>
      <c r="E68" s="2">
        <v>6</v>
      </c>
      <c r="F68" s="2" t="s">
        <v>101</v>
      </c>
      <c r="G68" s="2">
        <f>($G$8+$H$8+$I$8+$J$8)*$K$8*(1-($N$8+$O$8+$P$8+$Q$8))+(1-($G$8+$H$8+$I$8+$J$8))*$K$8*($N$8+$O$8+$P$8+$Q$8)</f>
        <v>0.0126</v>
      </c>
      <c r="H68" s="2">
        <f>G68+(($G$6+$H$6+$I$6+$J$6)*$K$6*($N$6+$O$6+$P$6+$Q$6))*2/3</f>
        <v>0.0130666666666667</v>
      </c>
      <c r="I68" s="2">
        <f t="shared" si="17"/>
        <v>0.0003136</v>
      </c>
      <c r="J68" s="2">
        <f t="shared" si="18"/>
        <v>90</v>
      </c>
      <c r="K68" s="2">
        <f t="shared" si="19"/>
        <v>0.028224</v>
      </c>
      <c r="L68" s="2"/>
      <c r="M68" s="2"/>
      <c r="N68" s="2"/>
    </row>
    <row r="69" customFormat="1" ht="14.25" spans="3:14">
      <c r="C69" s="2"/>
      <c r="D69" s="2"/>
      <c r="E69" s="2">
        <v>10</v>
      </c>
      <c r="F69" s="2" t="s">
        <v>102</v>
      </c>
      <c r="G69" s="2">
        <f>(1-($G$8+$H$8+$I$8+$J$8))*$M$8*(1-($N$8+$O$8+$P$8+$Q$8))+($G$8+$H$8+$I$8+$J$8)*$L$8*(1-($N$8+$O$8+$P$8+$Q$8))+(1-($G$8+$H$8+$I$8+$J$8))*$L$8*($N$8+$O$8+$P$8+$Q$8)</f>
        <v>0.0117</v>
      </c>
      <c r="H69" s="2">
        <f>G69+(($G$6+$H$6+$I$6+$J$6)*$L$6*($N$6+$O$6+$P$6+$Q$6))*2/3</f>
        <v>0.0118333333333333</v>
      </c>
      <c r="I69" s="2">
        <f t="shared" si="17"/>
        <v>0.000284</v>
      </c>
      <c r="J69" s="2">
        <f t="shared" si="18"/>
        <v>150</v>
      </c>
      <c r="K69" s="2">
        <f t="shared" si="19"/>
        <v>0.0426</v>
      </c>
      <c r="L69" s="2"/>
      <c r="M69" s="2"/>
      <c r="N69" s="2"/>
    </row>
    <row r="70" customFormat="1" ht="14.25" spans="3:14">
      <c r="C70" s="2"/>
      <c r="D70" s="2"/>
      <c r="E70" s="2">
        <v>20</v>
      </c>
      <c r="F70" s="2" t="s">
        <v>103</v>
      </c>
      <c r="G70" s="2">
        <f>($G$8+$H$8+$I$8+$J$8)*$M$8*(1-($N$8+$O$8+$P$8+$Q$8))+(1-($G$8+$H$8+$I$8+$J$8))*$M$8*($N$8+$O$8+$P$8+$Q$8)</f>
        <v>0.0018</v>
      </c>
      <c r="H70" s="2">
        <f>G70+(($G$6+$H$6+$I$6+$J$6)*$M$6*($N$6+$O$6+$P$6+$Q$6))*2/3</f>
        <v>0.00186666666666667</v>
      </c>
      <c r="I70" s="2">
        <f t="shared" si="17"/>
        <v>4.48e-5</v>
      </c>
      <c r="J70" s="2">
        <f t="shared" si="18"/>
        <v>300</v>
      </c>
      <c r="K70" s="2">
        <f t="shared" si="19"/>
        <v>0.01344</v>
      </c>
      <c r="L70" s="2"/>
      <c r="M70" s="2"/>
      <c r="N70" s="2"/>
    </row>
    <row r="71" customFormat="1" ht="14.25" spans="3:14">
      <c r="C71" s="2"/>
      <c r="D71" s="2"/>
      <c r="E71" s="2">
        <v>40</v>
      </c>
      <c r="F71" s="2" t="s">
        <v>87</v>
      </c>
      <c r="G71" s="2">
        <f>($G$8+$H$8+$I$8+$J$8)*($K$8+$L$8+$M$8)*($N$8+$O$8+$P$8+$Q$8)</f>
        <v>0.001</v>
      </c>
      <c r="H71" s="2">
        <v>0</v>
      </c>
      <c r="I71" s="2">
        <f>$F$7*H71</f>
        <v>0</v>
      </c>
      <c r="J71" s="2">
        <f t="shared" si="18"/>
        <v>600</v>
      </c>
      <c r="K71" s="2">
        <f t="shared" si="19"/>
        <v>0</v>
      </c>
      <c r="L71" s="2"/>
      <c r="M71" s="2"/>
      <c r="N71" s="2"/>
    </row>
    <row r="72" customFormat="1" ht="14.25" spans="3:14">
      <c r="C72" s="2"/>
      <c r="D72" s="2"/>
      <c r="E72" s="20" t="s">
        <v>18</v>
      </c>
      <c r="F72" s="20"/>
      <c r="G72" s="20">
        <f t="shared" ref="G72:I72" si="20">SUM(G63:G71)</f>
        <v>1</v>
      </c>
      <c r="H72" s="20">
        <f t="shared" si="20"/>
        <v>1</v>
      </c>
      <c r="I72" s="20">
        <f t="shared" si="20"/>
        <v>0.024</v>
      </c>
      <c r="J72" s="20"/>
      <c r="K72" s="20">
        <f>SUM(K63:K71)</f>
        <v>0.56718</v>
      </c>
      <c r="L72" s="2"/>
      <c r="M72" s="2"/>
      <c r="N72" s="2"/>
    </row>
    <row r="73" customFormat="1" ht="14.25" spans="2:14">
      <c r="B73" s="8" t="s">
        <v>10</v>
      </c>
      <c r="C73" s="2" t="s">
        <v>7</v>
      </c>
      <c r="D73" s="2">
        <v>3</v>
      </c>
      <c r="E73" s="2" t="s">
        <v>73</v>
      </c>
      <c r="F73" s="2" t="s">
        <v>74</v>
      </c>
      <c r="G73" s="2" t="s">
        <v>75</v>
      </c>
      <c r="H73" s="2" t="s">
        <v>76</v>
      </c>
      <c r="I73" s="2" t="s">
        <v>65</v>
      </c>
      <c r="J73" s="2" t="s">
        <v>77</v>
      </c>
      <c r="K73" s="2" t="s">
        <v>78</v>
      </c>
      <c r="L73" s="2"/>
      <c r="M73" s="2"/>
      <c r="N73" s="2"/>
    </row>
    <row r="74" customFormat="1" ht="14.25" spans="3:14">
      <c r="C74" s="2"/>
      <c r="D74" s="2"/>
      <c r="E74" s="2">
        <v>1</v>
      </c>
      <c r="F74" s="2" t="s">
        <v>104</v>
      </c>
      <c r="G74" s="2">
        <f>(1-($G$9+$H$9+$I$9+$J$9))*(1-($K$9+$L$9+$M$9))*(1-($N$9+$O$9+$P$9+$Q$9))</f>
        <v>0.729</v>
      </c>
      <c r="H74" s="2">
        <f t="shared" ref="H74:H76" si="21">G74</f>
        <v>0.729</v>
      </c>
      <c r="I74" s="2">
        <f t="shared" ref="I74:I82" si="22">$F$9*H74</f>
        <v>0.017496</v>
      </c>
      <c r="J74" s="2">
        <f t="shared" ref="J74:J82" si="23">$E$9*E74</f>
        <v>10</v>
      </c>
      <c r="K74" s="2">
        <f t="shared" ref="K74:K82" si="24">I74*J74</f>
        <v>0.17496</v>
      </c>
      <c r="L74" s="2"/>
      <c r="M74" s="2"/>
      <c r="N74" s="2"/>
    </row>
    <row r="75" customFormat="1" ht="14.25" spans="3:14">
      <c r="C75" s="2"/>
      <c r="D75" s="2"/>
      <c r="E75" s="2">
        <v>2</v>
      </c>
      <c r="F75" s="2" t="s">
        <v>105</v>
      </c>
      <c r="G75" s="2">
        <f>($G$9+$H$9+$I$9+$J$9)*(1-($K$9+$L$9+$M$9))*(1-($N$9+$O$9+$P$9+$Q$9))+(1-($G$9+$H$9+$I$9+$J$9))*(1-($K$9+$L$9+$M$9))*($N$9+$O$9+$P$9+$Q$9)</f>
        <v>0.162</v>
      </c>
      <c r="H75" s="2">
        <f t="shared" si="21"/>
        <v>0.162</v>
      </c>
      <c r="I75" s="2">
        <f t="shared" si="22"/>
        <v>0.003888</v>
      </c>
      <c r="J75" s="2">
        <f t="shared" si="23"/>
        <v>20</v>
      </c>
      <c r="K75" s="2">
        <f t="shared" si="24"/>
        <v>0.07776</v>
      </c>
      <c r="L75" s="8"/>
      <c r="M75" s="2"/>
      <c r="N75" s="2"/>
    </row>
    <row r="76" customFormat="1" ht="14.25" spans="3:14">
      <c r="C76" s="2"/>
      <c r="D76" s="2"/>
      <c r="E76" s="2">
        <v>3</v>
      </c>
      <c r="F76" s="2" t="s">
        <v>106</v>
      </c>
      <c r="G76" s="2">
        <f>(1-($G$9+$H$9+$I$9+$J$9))*$K$9*(1-($N$9+$O$9+$P$9+$Q$9))</f>
        <v>0.0567</v>
      </c>
      <c r="H76" s="2">
        <f t="shared" si="21"/>
        <v>0.0567</v>
      </c>
      <c r="I76" s="2">
        <f t="shared" si="22"/>
        <v>0.0013608</v>
      </c>
      <c r="J76" s="2">
        <f t="shared" si="23"/>
        <v>30</v>
      </c>
      <c r="K76" s="2">
        <f t="shared" si="24"/>
        <v>0.040824</v>
      </c>
      <c r="L76" s="8"/>
      <c r="M76" s="2"/>
      <c r="N76" s="2"/>
    </row>
    <row r="77" customFormat="1" ht="14.25" spans="3:14">
      <c r="C77" s="2"/>
      <c r="D77" s="2"/>
      <c r="E77" s="2">
        <v>4</v>
      </c>
      <c r="F77" s="2" t="s">
        <v>107</v>
      </c>
      <c r="G77" s="2">
        <f>($G$9+$H$9+$I$9+$J$9)*(1-($K$9+$L$9+$M$9))*($N$9+$O$9+$P$9+$Q$9)</f>
        <v>0.009</v>
      </c>
      <c r="H77" s="2">
        <f>G77+(($G$6+$H$6+$I$6+$J$6)*($K$6+$L$6+$M$6)*($N$6+$O$6+$P$6+$Q$6))/3</f>
        <v>0.00933333333333333</v>
      </c>
      <c r="I77" s="2">
        <f t="shared" si="22"/>
        <v>0.000224</v>
      </c>
      <c r="J77" s="2">
        <f t="shared" si="23"/>
        <v>40</v>
      </c>
      <c r="K77" s="2">
        <f t="shared" si="24"/>
        <v>0.00896</v>
      </c>
      <c r="L77" s="8"/>
      <c r="M77" s="2"/>
      <c r="N77" s="2"/>
    </row>
    <row r="78" customFormat="1" ht="14.25" spans="3:14">
      <c r="C78" s="2"/>
      <c r="D78" s="2"/>
      <c r="E78" s="2">
        <v>5</v>
      </c>
      <c r="F78" s="2" t="s">
        <v>108</v>
      </c>
      <c r="G78" s="2">
        <f>(1-($G$9+$H$9+$I$9+$J$9))*$L$9*(1-($N$9+$O$9+$P$9+$Q$9))</f>
        <v>0.0162</v>
      </c>
      <c r="H78" s="2">
        <f>G78</f>
        <v>0.0162</v>
      </c>
      <c r="I78" s="2">
        <f t="shared" si="22"/>
        <v>0.0003888</v>
      </c>
      <c r="J78" s="2">
        <f t="shared" si="23"/>
        <v>50</v>
      </c>
      <c r="K78" s="2">
        <f t="shared" si="24"/>
        <v>0.01944</v>
      </c>
      <c r="L78" s="8"/>
      <c r="M78" s="2"/>
      <c r="N78" s="2"/>
    </row>
    <row r="79" customFormat="1" ht="14.25" spans="3:14">
      <c r="C79" s="2"/>
      <c r="D79" s="2"/>
      <c r="E79" s="2">
        <v>6</v>
      </c>
      <c r="F79" s="2" t="s">
        <v>109</v>
      </c>
      <c r="G79" s="2">
        <f>($G$9+$H$9+$I$9+$J$9)*$K$9*(1-($N$9+$O$9+$P$9+$Q$9))+(1-($G$9+$H$9+$I$9+$J$9))*$K$9*($N$9+$O$9+$P$9+$Q$9)</f>
        <v>0.0126</v>
      </c>
      <c r="H79" s="2">
        <f>G79+(($G$6+$H$6+$I$6+$J$6)*$K$6*($N$6+$O$6+$P$6+$Q$6))*2/3</f>
        <v>0.0130666666666667</v>
      </c>
      <c r="I79" s="2">
        <f t="shared" si="22"/>
        <v>0.0003136</v>
      </c>
      <c r="J79" s="2">
        <f t="shared" si="23"/>
        <v>60</v>
      </c>
      <c r="K79" s="2">
        <f t="shared" si="24"/>
        <v>0.018816</v>
      </c>
      <c r="L79" s="8"/>
      <c r="M79" s="2"/>
      <c r="N79" s="2"/>
    </row>
    <row r="80" customFormat="1" ht="14.25" spans="3:14">
      <c r="C80" s="2"/>
      <c r="D80" s="2"/>
      <c r="E80" s="2">
        <v>10</v>
      </c>
      <c r="F80" s="2" t="s">
        <v>110</v>
      </c>
      <c r="G80" s="2">
        <f>(1-($G$9+$H$9+$I$9+$J$9))*$M$9*(1-($N$9+$O$9+$P$9+$Q$9))+($G$9+$H$9+$I$9+$J$9)*$L$9*(1-($N$9+$O$9+$P$9+$Q$9))+(1-($G$9+$H$9+$I$9+$J$9))*$L$9*($N$9+$O$9+$P$9+$Q$9)</f>
        <v>0.0117</v>
      </c>
      <c r="H80" s="2">
        <f>G80+(($G$6+$H$6+$I$6+$J$6)*$L$6*($N$6+$O$6+$P$6+$Q$6))*2/3</f>
        <v>0.0118333333333333</v>
      </c>
      <c r="I80" s="2">
        <f t="shared" si="22"/>
        <v>0.000284</v>
      </c>
      <c r="J80" s="2">
        <f t="shared" si="23"/>
        <v>100</v>
      </c>
      <c r="K80" s="2">
        <f t="shared" si="24"/>
        <v>0.0284</v>
      </c>
      <c r="L80" s="8"/>
      <c r="M80" s="2"/>
      <c r="N80" s="2"/>
    </row>
    <row r="81" customFormat="1" ht="14.25" spans="3:14">
      <c r="C81" s="2"/>
      <c r="D81" s="2"/>
      <c r="E81" s="2">
        <v>20</v>
      </c>
      <c r="F81" s="2" t="s">
        <v>111</v>
      </c>
      <c r="G81" s="2">
        <f>($G$9+$H$9+$I$9+$J$9)*$M$9*(1-($N$9+$O$9+$P$9+$Q$9))+(1-($G$9+$H$9+$I$9+$J$9))*$M$9*($N$9+$O$9+$P$9+$Q$9)</f>
        <v>0.0018</v>
      </c>
      <c r="H81" s="2">
        <f>G81+(($G$6+$H$6+$I$6+$J$6)*$M$6*($N$6+$O$6+$P$6+$Q$6))*2/3</f>
        <v>0.00186666666666667</v>
      </c>
      <c r="I81" s="2">
        <f t="shared" si="22"/>
        <v>4.48e-5</v>
      </c>
      <c r="J81" s="2">
        <f t="shared" si="23"/>
        <v>200</v>
      </c>
      <c r="K81" s="2">
        <f t="shared" si="24"/>
        <v>0.00896</v>
      </c>
      <c r="L81" s="8"/>
      <c r="M81" s="2"/>
      <c r="N81" s="2"/>
    </row>
    <row r="82" customFormat="1" ht="14.25" spans="3:14">
      <c r="C82" s="2"/>
      <c r="D82" s="2"/>
      <c r="E82" s="2">
        <v>40</v>
      </c>
      <c r="F82" s="2" t="s">
        <v>87</v>
      </c>
      <c r="G82" s="2">
        <f>($G$9+$H$9+$I$9+$J$9)*($K$9+$L$9+$M$9)*($N$9+$O$9+$P$9+$Q$9)</f>
        <v>0.001</v>
      </c>
      <c r="H82" s="2">
        <v>0</v>
      </c>
      <c r="I82" s="2">
        <f t="shared" si="22"/>
        <v>0</v>
      </c>
      <c r="J82" s="2">
        <f t="shared" si="23"/>
        <v>400</v>
      </c>
      <c r="K82" s="2">
        <f t="shared" si="24"/>
        <v>0</v>
      </c>
      <c r="L82" s="8"/>
      <c r="M82" s="2"/>
      <c r="N82" s="2"/>
    </row>
    <row r="83" customFormat="1" ht="14.25" spans="3:14">
      <c r="C83" s="2"/>
      <c r="D83" s="2"/>
      <c r="E83" s="20" t="s">
        <v>18</v>
      </c>
      <c r="F83" s="20"/>
      <c r="G83" s="20">
        <f t="shared" ref="G83:I83" si="25">SUM(G74:G82)</f>
        <v>1</v>
      </c>
      <c r="H83" s="20">
        <f t="shared" si="25"/>
        <v>1</v>
      </c>
      <c r="I83" s="20">
        <f t="shared" si="25"/>
        <v>0.024</v>
      </c>
      <c r="J83" s="20"/>
      <c r="K83" s="20">
        <f>SUM(K74:K82)</f>
        <v>0.37812</v>
      </c>
      <c r="L83" s="2"/>
      <c r="M83" s="2"/>
      <c r="N83" s="2"/>
    </row>
    <row r="84" customFormat="1" ht="14.25" spans="2:14">
      <c r="B84" s="8" t="s">
        <v>11</v>
      </c>
      <c r="C84" s="2" t="s">
        <v>7</v>
      </c>
      <c r="D84" s="2">
        <v>3</v>
      </c>
      <c r="E84" s="2" t="s">
        <v>73</v>
      </c>
      <c r="F84" s="2" t="s">
        <v>74</v>
      </c>
      <c r="G84" s="2" t="s">
        <v>75</v>
      </c>
      <c r="H84" s="2" t="s">
        <v>76</v>
      </c>
      <c r="I84" s="2" t="s">
        <v>65</v>
      </c>
      <c r="J84" s="2" t="s">
        <v>77</v>
      </c>
      <c r="K84" s="2" t="s">
        <v>78</v>
      </c>
      <c r="L84" s="2"/>
      <c r="M84" s="2"/>
      <c r="N84" s="2"/>
    </row>
    <row r="85" customFormat="1" ht="14.25" spans="3:14">
      <c r="C85" s="2"/>
      <c r="D85" s="2"/>
      <c r="E85" s="2">
        <v>1</v>
      </c>
      <c r="F85" s="2" t="s">
        <v>112</v>
      </c>
      <c r="G85" s="2">
        <f>(1-($G$10+$H$10+$I$10+$J$10))*(1-($K$10+$L$10+$M$10))*(1-($N$10+$O$10+$P$10+$Q$10))</f>
        <v>0.729</v>
      </c>
      <c r="H85" s="2">
        <f t="shared" ref="H85:H87" si="26">G85</f>
        <v>0.729</v>
      </c>
      <c r="I85" s="2">
        <f t="shared" ref="I85:I93" si="27">$F$10*H85</f>
        <v>0.011664</v>
      </c>
      <c r="J85" s="2">
        <f t="shared" ref="J85:J93" si="28">$E$10*E85</f>
        <v>5</v>
      </c>
      <c r="K85" s="2">
        <f t="shared" ref="K85:K93" si="29">I85*J85</f>
        <v>0.05832</v>
      </c>
      <c r="L85" s="2"/>
      <c r="M85" s="2"/>
      <c r="N85" s="2"/>
    </row>
    <row r="86" customFormat="1" ht="14.25" spans="3:14">
      <c r="C86" s="2"/>
      <c r="D86" s="2"/>
      <c r="E86" s="2">
        <v>2</v>
      </c>
      <c r="F86" s="2" t="s">
        <v>113</v>
      </c>
      <c r="G86" s="2">
        <f>($G$10+$H$10+$I$10+$J$10)*(1-($K$10+$L$10+$M$10))*(1-($N$10+$O$10+$P$10+$Q$10))+(1-($G$10+$H$10+$I$10+$J$10))*(1-($K$10+$L$10+$M$10))*($N$10+$O$10+$P$10+$Q$10)</f>
        <v>0.162</v>
      </c>
      <c r="H86" s="2">
        <f t="shared" si="26"/>
        <v>0.162</v>
      </c>
      <c r="I86" s="2">
        <f t="shared" si="27"/>
        <v>0.002592</v>
      </c>
      <c r="J86" s="2">
        <f t="shared" si="28"/>
        <v>10</v>
      </c>
      <c r="K86" s="2">
        <f t="shared" si="29"/>
        <v>0.02592</v>
      </c>
      <c r="L86" s="2"/>
      <c r="M86" s="2"/>
      <c r="N86" s="2"/>
    </row>
    <row r="87" customFormat="1" ht="14.25" spans="3:14">
      <c r="C87" s="2"/>
      <c r="D87" s="2"/>
      <c r="E87" s="2">
        <v>3</v>
      </c>
      <c r="F87" s="2" t="s">
        <v>114</v>
      </c>
      <c r="G87" s="2">
        <f>(1-($G$10+$H$10+$I$10+$J$10))*$K$10*(1-($N$10+$O$10+$P$10+$Q$10))</f>
        <v>0.0567</v>
      </c>
      <c r="H87" s="2">
        <f t="shared" si="26"/>
        <v>0.0567</v>
      </c>
      <c r="I87" s="2">
        <f t="shared" si="27"/>
        <v>0.0009072</v>
      </c>
      <c r="J87" s="2">
        <f t="shared" si="28"/>
        <v>15</v>
      </c>
      <c r="K87" s="2">
        <f t="shared" si="29"/>
        <v>0.013608</v>
      </c>
      <c r="L87" s="2"/>
      <c r="M87" s="2"/>
      <c r="N87" s="2"/>
    </row>
    <row r="88" customFormat="1" ht="14.25" spans="3:14">
      <c r="C88" s="2"/>
      <c r="D88" s="2"/>
      <c r="E88" s="2">
        <v>4</v>
      </c>
      <c r="F88" s="2" t="s">
        <v>115</v>
      </c>
      <c r="G88" s="2">
        <f>($G$10+$H$10+$I$10+$J$10)*(1-($K$10+$L$10+$M$10))*($N$10+$O$10+$P$10+$Q$10)</f>
        <v>0.009</v>
      </c>
      <c r="H88" s="2">
        <f>G88+(($G$6+$H$6+$I$6+$J$6)*($K$6+$L$6+$M$6)*($N$6+$O$6+$P$6+$Q$6))/3</f>
        <v>0.00933333333333333</v>
      </c>
      <c r="I88" s="2">
        <f t="shared" si="27"/>
        <v>0.000149333333333333</v>
      </c>
      <c r="J88" s="2">
        <f t="shared" si="28"/>
        <v>20</v>
      </c>
      <c r="K88" s="2">
        <f t="shared" si="29"/>
        <v>0.00298666666666667</v>
      </c>
      <c r="L88" s="2"/>
      <c r="M88" s="2"/>
      <c r="N88" s="2"/>
    </row>
    <row r="89" customFormat="1" ht="14.25" spans="3:14">
      <c r="C89" s="2"/>
      <c r="D89" s="2"/>
      <c r="E89" s="2">
        <v>5</v>
      </c>
      <c r="F89" s="2" t="s">
        <v>116</v>
      </c>
      <c r="G89" s="2">
        <f>(1-($G$10+$H$10+$I$10+$J$10))*$L$10*(1-($N$10+$O$10+$P$10+$Q$10))</f>
        <v>0.0162</v>
      </c>
      <c r="H89" s="2">
        <f>G89</f>
        <v>0.0162</v>
      </c>
      <c r="I89" s="2">
        <f t="shared" si="27"/>
        <v>0.0002592</v>
      </c>
      <c r="J89" s="2">
        <f t="shared" si="28"/>
        <v>25</v>
      </c>
      <c r="K89" s="2">
        <f t="shared" si="29"/>
        <v>0.00648</v>
      </c>
      <c r="L89" s="2"/>
      <c r="M89" s="2"/>
      <c r="N89" s="2"/>
    </row>
    <row r="90" customFormat="1" ht="14.25" spans="3:14">
      <c r="C90" s="2"/>
      <c r="D90" s="2"/>
      <c r="E90" s="2">
        <v>6</v>
      </c>
      <c r="F90" s="2" t="s">
        <v>117</v>
      </c>
      <c r="G90" s="2">
        <f>($G$10+$H$10+$I$10+$J$10)*$K$10*(1-($N$10+$O$10+$P$10+$Q$10))+(1-($G$10+$H$10+$I$10+$J$10))*$K$10*($N$10+$O$10+$P$10+$Q$10)</f>
        <v>0.0126</v>
      </c>
      <c r="H90" s="2">
        <f>G90+(($G$6+$H$6+$I$6+$J$6)*$K$6*($N$6+$O$6+$P$6+$Q$6))*2/3</f>
        <v>0.0130666666666667</v>
      </c>
      <c r="I90" s="2">
        <f t="shared" si="27"/>
        <v>0.000209066666666667</v>
      </c>
      <c r="J90" s="2">
        <f t="shared" si="28"/>
        <v>30</v>
      </c>
      <c r="K90" s="2">
        <f t="shared" si="29"/>
        <v>0.006272</v>
      </c>
      <c r="L90" s="2"/>
      <c r="M90" s="2"/>
      <c r="N90" s="2"/>
    </row>
    <row r="91" customFormat="1" ht="14.25" spans="3:14">
      <c r="C91" s="2"/>
      <c r="D91" s="2"/>
      <c r="E91" s="2">
        <v>10</v>
      </c>
      <c r="F91" s="2" t="s">
        <v>118</v>
      </c>
      <c r="G91" s="2">
        <f>(1-($G$10+$H$10+$I$10+$J$10))*$M$10*(1-($N$10+$O$10+$P$10+$Q$10))+($G$10+$H$10+$I$10+$J$10)*$L$10*(1-($N$10+$O$10+$P$10+$Q$10))+(1-($G$10+$H$10+$I$10+$J$10))*$L$10*($N$10+$O$10+$P$10+$Q$10)</f>
        <v>0.0117</v>
      </c>
      <c r="H91" s="2">
        <f>G91+(($G$6+$H$6+$I$6+$J$6)*$L$6*($N$6+$O$6+$P$6+$Q$6))*2/3</f>
        <v>0.0118333333333333</v>
      </c>
      <c r="I91" s="2">
        <f t="shared" si="27"/>
        <v>0.000189333333333333</v>
      </c>
      <c r="J91" s="2">
        <f t="shared" si="28"/>
        <v>50</v>
      </c>
      <c r="K91" s="2">
        <f t="shared" si="29"/>
        <v>0.00946666666666667</v>
      </c>
      <c r="L91" s="2"/>
      <c r="M91" s="2"/>
      <c r="N91" s="2"/>
    </row>
    <row r="92" customFormat="1" ht="14.25" spans="3:14">
      <c r="C92" s="2"/>
      <c r="D92" s="2"/>
      <c r="E92" s="2">
        <v>20</v>
      </c>
      <c r="F92" s="2" t="s">
        <v>119</v>
      </c>
      <c r="G92" s="2">
        <f>($G$10+$H$10+$I$10+$J$10)*$M$10*(1-($N$10+$O$10+$P$10+$Q$10))+(1-($G$10+$H$10+$I$10+$J$10))*$M$10*($N$10+$O$10+$P$10+$Q$10)</f>
        <v>0.0018</v>
      </c>
      <c r="H92" s="2">
        <f>G92+(($G$6+$H$6+$I$6+$J$6)*$M$6*($N$6+$O$6+$P$6+$Q$6))*2/3</f>
        <v>0.00186666666666667</v>
      </c>
      <c r="I92" s="2">
        <f t="shared" si="27"/>
        <v>2.98666666666667e-5</v>
      </c>
      <c r="J92" s="2">
        <f t="shared" si="28"/>
        <v>100</v>
      </c>
      <c r="K92" s="2">
        <f t="shared" si="29"/>
        <v>0.00298666666666667</v>
      </c>
      <c r="L92" s="2"/>
      <c r="M92" s="2"/>
      <c r="N92" s="2"/>
    </row>
    <row r="93" customFormat="1" ht="14.25" spans="3:14">
      <c r="C93" s="2"/>
      <c r="D93" s="2"/>
      <c r="E93" s="2">
        <v>40</v>
      </c>
      <c r="F93" s="2" t="s">
        <v>87</v>
      </c>
      <c r="G93" s="2">
        <f>($G$7+$H$7+$I$7+$J$7)*($K$7+$L$7+$M$7)*($N$7+$O$7+$P$7+$Q$7)</f>
        <v>0.001</v>
      </c>
      <c r="H93" s="2">
        <v>0</v>
      </c>
      <c r="I93" s="2">
        <f t="shared" si="27"/>
        <v>0</v>
      </c>
      <c r="J93" s="2">
        <f t="shared" si="28"/>
        <v>200</v>
      </c>
      <c r="K93" s="2">
        <f t="shared" si="29"/>
        <v>0</v>
      </c>
      <c r="L93" s="2"/>
      <c r="M93" s="2"/>
      <c r="N93" s="2"/>
    </row>
    <row r="94" customFormat="1" ht="14.25" spans="3:14">
      <c r="C94" s="2"/>
      <c r="D94" s="2"/>
      <c r="E94" s="20" t="s">
        <v>18</v>
      </c>
      <c r="F94" s="20"/>
      <c r="G94" s="20">
        <f t="shared" ref="G94:I94" si="30">SUM(G85:G93)</f>
        <v>1</v>
      </c>
      <c r="H94" s="20">
        <f t="shared" si="30"/>
        <v>1</v>
      </c>
      <c r="I94" s="20">
        <f t="shared" si="30"/>
        <v>0.016</v>
      </c>
      <c r="J94" s="20"/>
      <c r="K94" s="20">
        <f>SUM(K85:K93)</f>
        <v>0.12604</v>
      </c>
      <c r="L94" s="2"/>
      <c r="M94" s="2"/>
      <c r="N94" s="2"/>
    </row>
    <row r="95" customFormat="1" ht="14.25" spans="2:14">
      <c r="B95" s="8" t="s">
        <v>12</v>
      </c>
      <c r="C95" s="2" t="s">
        <v>7</v>
      </c>
      <c r="D95" s="2">
        <v>3</v>
      </c>
      <c r="E95" s="2" t="s">
        <v>73</v>
      </c>
      <c r="F95" s="2" t="s">
        <v>74</v>
      </c>
      <c r="G95" s="2" t="s">
        <v>75</v>
      </c>
      <c r="H95" s="2" t="s">
        <v>76</v>
      </c>
      <c r="I95" s="2" t="s">
        <v>65</v>
      </c>
      <c r="J95" s="2" t="s">
        <v>77</v>
      </c>
      <c r="K95" s="2" t="s">
        <v>78</v>
      </c>
      <c r="L95" s="2"/>
      <c r="M95" s="2"/>
      <c r="N95" s="2"/>
    </row>
    <row r="96" customFormat="1" ht="14.25" spans="3:14">
      <c r="C96" s="2"/>
      <c r="D96" s="2"/>
      <c r="E96" s="2">
        <v>1</v>
      </c>
      <c r="F96" s="2" t="s">
        <v>120</v>
      </c>
      <c r="G96" s="2">
        <f>(1-($G$11+$H$11+$I$11+$J$11))*(1-($K$11+$L$11+$M$11))*(1-($N$11+$O$11+$P$11+$Q$11))</f>
        <v>0.576</v>
      </c>
      <c r="H96" s="2">
        <f t="shared" ref="H96:H98" si="31">G96</f>
        <v>0.576</v>
      </c>
      <c r="I96" s="2">
        <f t="shared" ref="I96:I104" si="32">$F$11*H96</f>
        <v>0.009216</v>
      </c>
      <c r="J96" s="2">
        <f t="shared" ref="J96:J104" si="33">$E$11*E96</f>
        <v>4</v>
      </c>
      <c r="K96" s="2">
        <f t="shared" ref="K96:K104" si="34">I96*J96</f>
        <v>0.036864</v>
      </c>
      <c r="L96" s="2"/>
      <c r="M96" s="2"/>
      <c r="N96" s="2"/>
    </row>
    <row r="97" customFormat="1" ht="14.25" spans="3:14">
      <c r="C97" s="2"/>
      <c r="D97" s="2"/>
      <c r="E97" s="2">
        <v>2</v>
      </c>
      <c r="F97" s="2" t="s">
        <v>121</v>
      </c>
      <c r="G97" s="2">
        <f>($G$11+$H$11+$I$11+$J$11)*(1-($K$11+$L$11+$M$11))*(1-($N$11+$O$11+$P$11+$Q$11))+(1-($G$11+$H$11+$I$11+$J$11))*(1-($K$11+$L$11+$M$11))*($N$11+$O$11+$P$11+$Q$11)</f>
        <v>0.288</v>
      </c>
      <c r="H97" s="2">
        <f t="shared" si="31"/>
        <v>0.288</v>
      </c>
      <c r="I97" s="2">
        <f t="shared" si="32"/>
        <v>0.004608</v>
      </c>
      <c r="J97" s="2">
        <f t="shared" si="33"/>
        <v>8</v>
      </c>
      <c r="K97" s="2">
        <f t="shared" si="34"/>
        <v>0.036864</v>
      </c>
      <c r="L97" s="2"/>
      <c r="M97" s="2"/>
      <c r="N97" s="2"/>
    </row>
    <row r="98" customFormat="1" ht="14.25" spans="3:14">
      <c r="C98" s="2"/>
      <c r="D98" s="2"/>
      <c r="E98" s="2">
        <v>3</v>
      </c>
      <c r="F98" s="2" t="s">
        <v>122</v>
      </c>
      <c r="G98" s="2">
        <f>(1-($G$11+$H$11+$I$11+$J$11))*$K$11*(1-($N$11+$O$11+$P$11+$Q$11))</f>
        <v>0.0448</v>
      </c>
      <c r="H98" s="2">
        <f t="shared" si="31"/>
        <v>0.0448</v>
      </c>
      <c r="I98" s="2">
        <f t="shared" si="32"/>
        <v>0.0007168</v>
      </c>
      <c r="J98" s="2">
        <f t="shared" si="33"/>
        <v>12</v>
      </c>
      <c r="K98" s="2">
        <f t="shared" si="34"/>
        <v>0.0086016</v>
      </c>
      <c r="L98" s="2"/>
      <c r="M98" s="2"/>
      <c r="N98" s="2"/>
    </row>
    <row r="99" customFormat="1" ht="14.25" spans="3:14">
      <c r="C99" s="2"/>
      <c r="D99" s="2"/>
      <c r="E99" s="2">
        <v>4</v>
      </c>
      <c r="F99" s="2" t="s">
        <v>123</v>
      </c>
      <c r="G99" s="2">
        <f>($G$11+$H$11+$I$11+$J$11)*(1-($K$11+$L$11+$M$11))*($N$11+$O$11+$P$11+$Q$11)</f>
        <v>0.036</v>
      </c>
      <c r="H99" s="2">
        <f>G99+(($G$6+$H$6+$I$6+$J$6)*($K$6+$L$6+$M$6)*($N$6+$O$6+$P$6+$Q$6))/3</f>
        <v>0.0363333333333333</v>
      </c>
      <c r="I99" s="2">
        <f t="shared" si="32"/>
        <v>0.000581333333333333</v>
      </c>
      <c r="J99" s="2">
        <f t="shared" si="33"/>
        <v>16</v>
      </c>
      <c r="K99" s="2">
        <f t="shared" si="34"/>
        <v>0.00930133333333333</v>
      </c>
      <c r="L99" s="2"/>
      <c r="M99" s="2"/>
      <c r="N99" s="2"/>
    </row>
    <row r="100" customFormat="1" ht="14.25" spans="3:14">
      <c r="C100" s="2"/>
      <c r="D100" s="2"/>
      <c r="E100" s="2">
        <v>5</v>
      </c>
      <c r="F100" s="2" t="s">
        <v>124</v>
      </c>
      <c r="G100" s="2">
        <f>(1-($G$11+$H$11+$I$11+$J$11))*$L$11*(1-($N$11+$O$11+$P$11+$Q$11))</f>
        <v>0.0128</v>
      </c>
      <c r="H100" s="2">
        <f>G100</f>
        <v>0.0128</v>
      </c>
      <c r="I100" s="2">
        <f t="shared" si="32"/>
        <v>0.0002048</v>
      </c>
      <c r="J100" s="2">
        <f t="shared" si="33"/>
        <v>20</v>
      </c>
      <c r="K100" s="2">
        <f t="shared" si="34"/>
        <v>0.004096</v>
      </c>
      <c r="L100" s="2"/>
      <c r="M100" s="2"/>
      <c r="N100" s="2"/>
    </row>
    <row r="101" customFormat="1" ht="14.25" spans="3:14">
      <c r="C101" s="2"/>
      <c r="D101" s="2"/>
      <c r="E101" s="2">
        <v>6</v>
      </c>
      <c r="F101" s="2" t="s">
        <v>125</v>
      </c>
      <c r="G101" s="2">
        <f>($G$11+$H$11+$I$11+$J$11)*$K$11*(1-($N$11+$O$11+$P$11+$Q$11))+(1-($G$11+$H$11+$I$11+$J$11))*$K$11*($N$11+$O$11+$P$11+$Q$11)</f>
        <v>0.0224</v>
      </c>
      <c r="H101" s="2">
        <f>G101+(($G$6+$H$6+$I$6+$J$6)*$K$6*($N$6+$O$6+$P$6+$Q$6))*2/3</f>
        <v>0.0228666666666667</v>
      </c>
      <c r="I101" s="2">
        <f t="shared" si="32"/>
        <v>0.000365866666666667</v>
      </c>
      <c r="J101" s="2">
        <f t="shared" si="33"/>
        <v>24</v>
      </c>
      <c r="K101" s="2">
        <f t="shared" si="34"/>
        <v>0.0087808</v>
      </c>
      <c r="L101" s="2"/>
      <c r="M101" s="2"/>
      <c r="N101" s="2"/>
    </row>
    <row r="102" customFormat="1" ht="14.25" spans="3:14">
      <c r="C102" s="2"/>
      <c r="D102" s="2"/>
      <c r="E102" s="2">
        <v>10</v>
      </c>
      <c r="F102" s="2" t="s">
        <v>126</v>
      </c>
      <c r="G102" s="2">
        <f>(1-($G$11+$H$11+$I$11+$J$11))*$M$11*(1-($N$11+$O$11+$P$11+$Q$11))+($G$11+$H$11+$I$11+$J$11)*$L$11*(1-($N$11+$O$11+$P$11+$Q$11))+(1-($G$11+$H$11+$I$11+$J$11))*$L$11*($N$11+$O$11+$P$11+$Q$11)</f>
        <v>0.0128</v>
      </c>
      <c r="H102" s="2">
        <f>G102+(($G$6+$H$6+$I$6+$J$6)*$L$6*($N$6+$O$6+$P$6+$Q$6))*2/3</f>
        <v>0.0129333333333333</v>
      </c>
      <c r="I102" s="2">
        <f t="shared" si="32"/>
        <v>0.000206933333333333</v>
      </c>
      <c r="J102" s="2">
        <f t="shared" si="33"/>
        <v>40</v>
      </c>
      <c r="K102" s="2">
        <f t="shared" si="34"/>
        <v>0.00827733333333333</v>
      </c>
      <c r="L102" s="2"/>
      <c r="M102" s="2"/>
      <c r="N102" s="2"/>
    </row>
    <row r="103" customFormat="1" ht="14.25" spans="3:14">
      <c r="C103" s="2"/>
      <c r="D103" s="2"/>
      <c r="E103" s="2">
        <v>20</v>
      </c>
      <c r="F103" s="2" t="s">
        <v>127</v>
      </c>
      <c r="G103" s="2">
        <f>($G$11+$H$11+$I$11+$J$11)*$M$11*(1-($N$11+$O$11+$P$11+$Q$11))+(1-($G$11+$H$11+$I$11+$J$11))*$M$11*($N$11+$O$11+$P$11+$Q$11)</f>
        <v>0.0032</v>
      </c>
      <c r="H103" s="2">
        <f>G103+(($G$6+$H$6+$I$6+$J$6)*$M$6*($N$6+$O$6+$P$6+$Q$6))*2/3</f>
        <v>0.00326666666666667</v>
      </c>
      <c r="I103" s="2">
        <f t="shared" si="32"/>
        <v>5.22666666666667e-5</v>
      </c>
      <c r="J103" s="2">
        <f t="shared" si="33"/>
        <v>80</v>
      </c>
      <c r="K103" s="2">
        <f t="shared" si="34"/>
        <v>0.00418133333333333</v>
      </c>
      <c r="L103" s="2"/>
      <c r="M103" s="2"/>
      <c r="N103" s="2"/>
    </row>
    <row r="104" customFormat="1" ht="14.25" spans="3:14">
      <c r="C104" s="2"/>
      <c r="D104" s="2"/>
      <c r="E104" s="2">
        <v>40</v>
      </c>
      <c r="F104" s="2" t="s">
        <v>87</v>
      </c>
      <c r="G104" s="2">
        <f>($G$11+$H$11+$I$11+$J$11)*($K$11+$L$11+$M$11)*($N$11+$O$11+$P$11+$Q$11)</f>
        <v>0.004</v>
      </c>
      <c r="H104" s="2">
        <v>0</v>
      </c>
      <c r="I104" s="2">
        <f t="shared" si="32"/>
        <v>0</v>
      </c>
      <c r="J104" s="2">
        <f t="shared" si="33"/>
        <v>160</v>
      </c>
      <c r="K104" s="2">
        <f t="shared" si="34"/>
        <v>0</v>
      </c>
      <c r="L104" s="2"/>
      <c r="M104" s="2"/>
      <c r="N104" s="2"/>
    </row>
    <row r="105" customFormat="1" ht="14.25" spans="3:14">
      <c r="C105" s="2"/>
      <c r="D105" s="2"/>
      <c r="E105" s="20" t="s">
        <v>18</v>
      </c>
      <c r="F105" s="20"/>
      <c r="G105" s="20">
        <f t="shared" ref="G105:I105" si="35">SUM(G96:G104)</f>
        <v>1</v>
      </c>
      <c r="H105" s="20">
        <f t="shared" si="35"/>
        <v>0.997</v>
      </c>
      <c r="I105" s="20">
        <f t="shared" si="35"/>
        <v>0.015952</v>
      </c>
      <c r="J105" s="20"/>
      <c r="K105" s="20">
        <f>SUM(K96:K104)</f>
        <v>0.1169664</v>
      </c>
      <c r="L105" s="2"/>
      <c r="M105" s="2"/>
      <c r="N105" s="2"/>
    </row>
    <row r="106" customFormat="1" ht="14.25" spans="2:14">
      <c r="B106" s="8" t="s">
        <v>13</v>
      </c>
      <c r="C106" s="2" t="s">
        <v>7</v>
      </c>
      <c r="D106" s="2">
        <v>3</v>
      </c>
      <c r="E106" s="2" t="s">
        <v>73</v>
      </c>
      <c r="F106" s="2" t="s">
        <v>74</v>
      </c>
      <c r="G106" s="2" t="s">
        <v>75</v>
      </c>
      <c r="H106" s="2" t="s">
        <v>76</v>
      </c>
      <c r="I106" s="2" t="s">
        <v>65</v>
      </c>
      <c r="J106" s="2" t="s">
        <v>77</v>
      </c>
      <c r="K106" s="2" t="s">
        <v>78</v>
      </c>
      <c r="L106" s="2"/>
      <c r="M106" s="2"/>
      <c r="N106" s="2"/>
    </row>
    <row r="107" customFormat="1" ht="14.25" spans="3:14">
      <c r="C107" s="2"/>
      <c r="D107" s="2"/>
      <c r="E107" s="2">
        <v>1</v>
      </c>
      <c r="F107" s="2" t="s">
        <v>96</v>
      </c>
      <c r="G107" s="2">
        <f>(1-($G$12+$H$12+$I$12+$J$12))*(1-($K$12+$L$12+$M$12))*(1-($N$12+$O$12+$P$12+$Q$12))</f>
        <v>0.576</v>
      </c>
      <c r="H107" s="2">
        <f t="shared" ref="H107:H109" si="36">G107</f>
        <v>0.576</v>
      </c>
      <c r="I107" s="2">
        <f t="shared" ref="I107:I115" si="37">$F$12*H107</f>
        <v>0.01152</v>
      </c>
      <c r="J107" s="2">
        <f t="shared" ref="J107:J115" si="38">$E$12*E107</f>
        <v>3</v>
      </c>
      <c r="K107" s="2">
        <f t="shared" ref="K107:K115" si="39">I107*J107</f>
        <v>0.03456</v>
      </c>
      <c r="L107" s="2"/>
      <c r="M107" s="2"/>
      <c r="N107" s="2"/>
    </row>
    <row r="108" customFormat="1" ht="14.25" spans="3:14">
      <c r="C108" s="2"/>
      <c r="D108" s="2"/>
      <c r="E108" s="2">
        <v>2</v>
      </c>
      <c r="F108" s="2" t="s">
        <v>97</v>
      </c>
      <c r="G108" s="2">
        <f>($G$12+$H$12+$I$12+$J$12)*(1-($K$12+$L$12+$M$12))*(1-($N$12+$O$12+$P$12+$Q$12))+(1-($G$12+$H$12+$I$12+$J$12))*(1-($K$12+$L$12+$M$12))*($N$12+$O$12+$P$12+$Q$12)</f>
        <v>0.288</v>
      </c>
      <c r="H108" s="2">
        <f t="shared" si="36"/>
        <v>0.288</v>
      </c>
      <c r="I108" s="2">
        <f t="shared" si="37"/>
        <v>0.00576</v>
      </c>
      <c r="J108" s="2">
        <f t="shared" si="38"/>
        <v>6</v>
      </c>
      <c r="K108" s="2">
        <f t="shared" si="39"/>
        <v>0.03456</v>
      </c>
      <c r="L108" s="2"/>
      <c r="M108" s="2"/>
      <c r="N108" s="2"/>
    </row>
    <row r="109" customFormat="1" ht="14.25" spans="3:14">
      <c r="C109" s="2"/>
      <c r="D109" s="2"/>
      <c r="E109" s="2">
        <v>3</v>
      </c>
      <c r="F109" s="2" t="s">
        <v>98</v>
      </c>
      <c r="G109" s="2">
        <f>(1-($G$12+$H$12+$I$12+$J$12))*$K$12*(1-($N$12+$O$12+$P$12+$Q$12))</f>
        <v>0.0448</v>
      </c>
      <c r="H109" s="2">
        <f t="shared" si="36"/>
        <v>0.0448</v>
      </c>
      <c r="I109" s="2">
        <f t="shared" si="37"/>
        <v>0.000896</v>
      </c>
      <c r="J109" s="2">
        <f t="shared" si="38"/>
        <v>9</v>
      </c>
      <c r="K109" s="2">
        <f t="shared" si="39"/>
        <v>0.008064</v>
      </c>
      <c r="L109" s="2"/>
      <c r="M109" s="2"/>
      <c r="N109" s="2"/>
    </row>
    <row r="110" customFormat="1" ht="14.25" spans="3:14">
      <c r="C110" s="2"/>
      <c r="D110" s="2"/>
      <c r="E110" s="2">
        <v>4</v>
      </c>
      <c r="F110" s="2" t="s">
        <v>99</v>
      </c>
      <c r="G110" s="2">
        <f>($G$12+$H$12+$I$12+$J$12)*(1-($K$12+$L$12+$M$12))*($N$12+$O$12+$P$12+$Q$12)</f>
        <v>0.036</v>
      </c>
      <c r="H110" s="2">
        <f>G110+(($G$6+$H$6+$I$6+$J$6)*($K$6+$L$6+$M$6)*($N$6+$O$6+$P$6+$Q$6))/3</f>
        <v>0.0363333333333333</v>
      </c>
      <c r="I110" s="2">
        <f t="shared" si="37"/>
        <v>0.000726666666666667</v>
      </c>
      <c r="J110" s="2">
        <f t="shared" si="38"/>
        <v>12</v>
      </c>
      <c r="K110" s="2">
        <f t="shared" si="39"/>
        <v>0.00872</v>
      </c>
      <c r="L110" s="2"/>
      <c r="M110" s="2"/>
      <c r="N110" s="2"/>
    </row>
    <row r="111" customFormat="1" ht="14.25" spans="3:14">
      <c r="C111" s="2"/>
      <c r="D111" s="2"/>
      <c r="E111" s="2">
        <v>5</v>
      </c>
      <c r="F111" s="2" t="s">
        <v>100</v>
      </c>
      <c r="G111" s="2">
        <f>(1-($G$12+$H$12+$I$12+$J$12))*$L$12*(1-($N$12+$O$12+$P$12+$Q$12))</f>
        <v>0.0128</v>
      </c>
      <c r="H111" s="2">
        <f>G111</f>
        <v>0.0128</v>
      </c>
      <c r="I111" s="2">
        <f t="shared" si="37"/>
        <v>0.000256</v>
      </c>
      <c r="J111" s="2">
        <f t="shared" si="38"/>
        <v>15</v>
      </c>
      <c r="K111" s="2">
        <f t="shared" si="39"/>
        <v>0.00384</v>
      </c>
      <c r="L111" s="2"/>
      <c r="M111" s="2"/>
      <c r="N111" s="2"/>
    </row>
    <row r="112" customFormat="1" ht="14.25" spans="3:14">
      <c r="C112" s="2"/>
      <c r="D112" s="2"/>
      <c r="E112" s="2">
        <v>6</v>
      </c>
      <c r="F112" s="2" t="s">
        <v>101</v>
      </c>
      <c r="G112" s="2">
        <f>($G$12+$H$12+$I$12+$J$12)*$K$12*(1-($N$12+$O$12+$P$12+$Q$12))+(1-($G$12+$H$12+$I$12+$J$12))*$K$12*($N$12+$O$12+$P$12+$Q$12)</f>
        <v>0.0224</v>
      </c>
      <c r="H112" s="2">
        <f>G112+(($G$6+$H$6+$I$6+$J$6)*$K$6*($N$6+$O$6+$P$6+$Q$6))*2/3</f>
        <v>0.0228666666666667</v>
      </c>
      <c r="I112" s="2">
        <f t="shared" si="37"/>
        <v>0.000457333333333333</v>
      </c>
      <c r="J112" s="2">
        <f t="shared" si="38"/>
        <v>18</v>
      </c>
      <c r="K112" s="2">
        <f t="shared" si="39"/>
        <v>0.008232</v>
      </c>
      <c r="L112" s="2"/>
      <c r="M112" s="2"/>
      <c r="N112" s="2"/>
    </row>
    <row r="113" customFormat="1" ht="14.25" spans="3:14">
      <c r="C113" s="2"/>
      <c r="D113" s="2"/>
      <c r="E113" s="2">
        <v>10</v>
      </c>
      <c r="F113" s="2" t="s">
        <v>102</v>
      </c>
      <c r="G113" s="2">
        <f>(1-($G$12+$H$12+$I$12+$J$12))*$M$12*(1-($N$12+$O$12+$P$12+$Q$12))+($G$12+$H$12+$I$12+$J$12)*$L$12*(1-($N$12+$O$12+$P$12+$Q$12))+(1-($G$12+$H$12+$I$12+$J$12))*$L$12*($N$12+$O$12+$P$12+$Q$12)</f>
        <v>0.0128</v>
      </c>
      <c r="H113" s="2">
        <f>G113+(($G$6+$H$6+$I$6+$J$6)*$L$6*($N$6+$O$6+$P$6+$Q$6))*2/3</f>
        <v>0.0129333333333333</v>
      </c>
      <c r="I113" s="2">
        <f t="shared" si="37"/>
        <v>0.000258666666666667</v>
      </c>
      <c r="J113" s="2">
        <f t="shared" si="38"/>
        <v>30</v>
      </c>
      <c r="K113" s="2">
        <f t="shared" si="39"/>
        <v>0.00776</v>
      </c>
      <c r="L113" s="2"/>
      <c r="M113" s="2"/>
      <c r="N113" s="2"/>
    </row>
    <row r="114" customFormat="1" ht="14.25" spans="3:14">
      <c r="C114" s="2"/>
      <c r="D114" s="2"/>
      <c r="E114" s="2">
        <v>20</v>
      </c>
      <c r="F114" s="2" t="s">
        <v>103</v>
      </c>
      <c r="G114" s="2">
        <f>($G$12+$H$12+$I$12+$J$12)*$M$12*(1-($N$12+$O$12+$P$12+$Q$12))+(1-($G$12+$H$12+$I$12+$J$12))*$M$12*($N$12+$O$12+$P$12+$Q$12)</f>
        <v>0.0032</v>
      </c>
      <c r="H114" s="2">
        <f>G114+(($G$6+$H$6+$I$6+$J$6)*$M$6*($N$6+$O$6+$P$6+$Q$6))*2/3</f>
        <v>0.00326666666666667</v>
      </c>
      <c r="I114" s="2">
        <f t="shared" si="37"/>
        <v>6.53333333333333e-5</v>
      </c>
      <c r="J114" s="2">
        <f t="shared" si="38"/>
        <v>60</v>
      </c>
      <c r="K114" s="2">
        <f t="shared" si="39"/>
        <v>0.00392</v>
      </c>
      <c r="L114" s="2"/>
      <c r="M114" s="2"/>
      <c r="N114" s="2"/>
    </row>
    <row r="115" customFormat="1" ht="14.25" spans="3:14">
      <c r="C115" s="2"/>
      <c r="D115" s="2"/>
      <c r="E115" s="2">
        <v>40</v>
      </c>
      <c r="F115" s="2" t="s">
        <v>87</v>
      </c>
      <c r="G115" s="2">
        <f>($G$12+$H$12+$I$12+$J$12)*($K$12+$L$12+$M$12)*($N$12+$O$12+$P$12+$Q$12)</f>
        <v>0.004</v>
      </c>
      <c r="H115" s="2">
        <v>0</v>
      </c>
      <c r="I115" s="2">
        <f t="shared" si="37"/>
        <v>0</v>
      </c>
      <c r="J115" s="2">
        <f t="shared" si="38"/>
        <v>120</v>
      </c>
      <c r="K115" s="2">
        <f t="shared" si="39"/>
        <v>0</v>
      </c>
      <c r="L115" s="2"/>
      <c r="M115" s="2"/>
      <c r="N115" s="2"/>
    </row>
    <row r="116" customFormat="1" ht="14.25" spans="3:14">
      <c r="C116" s="2"/>
      <c r="D116" s="2"/>
      <c r="E116" s="20" t="s">
        <v>18</v>
      </c>
      <c r="F116" s="20"/>
      <c r="G116" s="20">
        <f t="shared" ref="G116:I116" si="40">SUM(G107:G115)</f>
        <v>1</v>
      </c>
      <c r="H116" s="20">
        <f t="shared" si="40"/>
        <v>0.997</v>
      </c>
      <c r="I116" s="20">
        <f t="shared" si="40"/>
        <v>0.01994</v>
      </c>
      <c r="J116" s="20"/>
      <c r="K116" s="20">
        <f>SUM(K107:K115)</f>
        <v>0.109656</v>
      </c>
      <c r="L116" s="2"/>
      <c r="M116" s="2"/>
      <c r="N116" s="2"/>
    </row>
    <row r="117" customFormat="1" ht="14.25" spans="2:14">
      <c r="B117" s="8" t="s">
        <v>14</v>
      </c>
      <c r="C117" s="8" t="s">
        <v>15</v>
      </c>
      <c r="D117" s="2">
        <v>3</v>
      </c>
      <c r="E117" s="2" t="s">
        <v>73</v>
      </c>
      <c r="F117" s="2" t="s">
        <v>74</v>
      </c>
      <c r="G117" s="2" t="s">
        <v>75</v>
      </c>
      <c r="H117" s="2" t="s">
        <v>76</v>
      </c>
      <c r="I117" s="2" t="s">
        <v>65</v>
      </c>
      <c r="J117" s="2" t="s">
        <v>77</v>
      </c>
      <c r="K117" s="2" t="s">
        <v>78</v>
      </c>
      <c r="L117" s="2"/>
      <c r="M117" s="2"/>
      <c r="N117" s="2"/>
    </row>
    <row r="118" customFormat="1" ht="14.25" spans="3:14">
      <c r="C118" s="2"/>
      <c r="D118" s="2"/>
      <c r="E118" s="2">
        <v>1</v>
      </c>
      <c r="F118" s="2" t="s">
        <v>128</v>
      </c>
      <c r="G118" s="2">
        <f>(1-($G$13+$H$13+$I$13+$J$13))*(1-($K$13+$L$13+$M$13))*(1-($N$13+$O$13+$P$13+$Q$13))</f>
        <v>0.576</v>
      </c>
      <c r="H118" s="2">
        <f t="shared" ref="H118:H122" si="41">G118</f>
        <v>0.576</v>
      </c>
      <c r="I118" s="2">
        <f t="shared" ref="I118:I122" si="42">$F$13*H118</f>
        <v>0.01152</v>
      </c>
      <c r="J118" s="2">
        <f t="shared" ref="J118:J122" si="43">$E$13*E118</f>
        <v>3</v>
      </c>
      <c r="K118" s="2">
        <f t="shared" ref="K118:K122" si="44">I118*J118</f>
        <v>0.03456</v>
      </c>
      <c r="L118" s="2"/>
      <c r="M118" s="2"/>
      <c r="N118" s="2"/>
    </row>
    <row r="119" customFormat="1" ht="14.25" spans="3:14">
      <c r="C119" s="2"/>
      <c r="D119" s="2"/>
      <c r="E119" s="2">
        <v>2</v>
      </c>
      <c r="F119" s="2" t="s">
        <v>129</v>
      </c>
      <c r="G119" s="2">
        <f>(1-(1-($G$13+$H$13+$I$13+$J$13))*(1-($K$13+$L$13+$M$13))*(1-($N$13+$O$13+$P$13+$Q$13)))*2/3</f>
        <v>0.282666666666667</v>
      </c>
      <c r="H119" s="2">
        <f t="shared" si="41"/>
        <v>0.282666666666667</v>
      </c>
      <c r="I119" s="2">
        <f t="shared" si="42"/>
        <v>0.00565333333333333</v>
      </c>
      <c r="J119" s="2">
        <f t="shared" si="43"/>
        <v>6</v>
      </c>
      <c r="K119" s="2">
        <f t="shared" si="44"/>
        <v>0.03392</v>
      </c>
      <c r="L119" s="2"/>
      <c r="M119" s="2"/>
      <c r="N119" s="2"/>
    </row>
    <row r="120" customFormat="1" ht="14.25" spans="3:14">
      <c r="C120" s="2"/>
      <c r="D120" s="2"/>
      <c r="E120" s="2">
        <v>3</v>
      </c>
      <c r="F120" s="2" t="s">
        <v>130</v>
      </c>
      <c r="G120" s="2">
        <f>(1-(1-($G$13+$H$13+$I$13+$J$13))*(1-($K$13+$L$13+$M$13))*(1-($N$13+$O$13+$P$13+$Q$13)))*$K$13/(3*($K$13+$L$13+$M$13))</f>
        <v>0.0989333333333333</v>
      </c>
      <c r="H120" s="2">
        <f t="shared" si="41"/>
        <v>0.0989333333333333</v>
      </c>
      <c r="I120" s="2">
        <f t="shared" si="42"/>
        <v>0.00197866666666667</v>
      </c>
      <c r="J120" s="2">
        <f t="shared" si="43"/>
        <v>9</v>
      </c>
      <c r="K120" s="2">
        <f t="shared" si="44"/>
        <v>0.017808</v>
      </c>
      <c r="L120" s="2"/>
      <c r="M120" s="2"/>
      <c r="N120" s="2"/>
    </row>
    <row r="121" customFormat="1" ht="14.25" spans="3:14">
      <c r="C121" s="2"/>
      <c r="D121" s="2"/>
      <c r="E121" s="2">
        <v>5</v>
      </c>
      <c r="F121" s="2" t="s">
        <v>131</v>
      </c>
      <c r="G121" s="2">
        <f>(1-(1-($G$13+$H$13+$I$13+$J$13))*(1-($K$13+$L$13+$M$13))*(1-($N$13+$O$13+$P$13+$Q$13)))*$L$13/(3*($K$13+$L$13+$M$13))</f>
        <v>0.0282666666666667</v>
      </c>
      <c r="H121" s="2">
        <f t="shared" si="41"/>
        <v>0.0282666666666667</v>
      </c>
      <c r="I121" s="2">
        <f t="shared" si="42"/>
        <v>0.000565333333333333</v>
      </c>
      <c r="J121" s="2">
        <f t="shared" si="43"/>
        <v>15</v>
      </c>
      <c r="K121" s="2">
        <f t="shared" si="44"/>
        <v>0.00848</v>
      </c>
      <c r="L121" s="2"/>
      <c r="M121" s="2"/>
      <c r="N121" s="2"/>
    </row>
    <row r="122" customFormat="1" ht="14.25" spans="3:14">
      <c r="C122" s="2"/>
      <c r="D122" s="2"/>
      <c r="E122" s="2">
        <v>10</v>
      </c>
      <c r="F122" s="2" t="s">
        <v>132</v>
      </c>
      <c r="G122" s="2">
        <f>(1-(1-($G$13+$H$13+$I$13+$J$13))*(1-($K$13+$L$13+$M$13))*(1-($N$13+$O$13+$P$13+$Q$13)))*$M$13/(3*($K$13+$L$13+$M$13))</f>
        <v>0.0141333333333333</v>
      </c>
      <c r="H122" s="2">
        <f t="shared" si="41"/>
        <v>0.0141333333333333</v>
      </c>
      <c r="I122" s="2">
        <f t="shared" si="42"/>
        <v>0.000282666666666667</v>
      </c>
      <c r="J122" s="2">
        <f t="shared" si="43"/>
        <v>30</v>
      </c>
      <c r="K122" s="2">
        <f t="shared" si="44"/>
        <v>0.00848</v>
      </c>
      <c r="L122" s="2"/>
      <c r="M122" s="2"/>
      <c r="N122" s="2"/>
    </row>
    <row r="123" customFormat="1" ht="14.25" spans="3:14">
      <c r="C123" s="2"/>
      <c r="D123" s="2"/>
      <c r="E123" s="20" t="s">
        <v>18</v>
      </c>
      <c r="F123" s="20"/>
      <c r="G123" s="20">
        <f t="shared" ref="G123:I123" si="45">SUM(G118:G122)</f>
        <v>1</v>
      </c>
      <c r="H123" s="20">
        <f t="shared" si="45"/>
        <v>1</v>
      </c>
      <c r="I123" s="20">
        <f t="shared" si="45"/>
        <v>0.02</v>
      </c>
      <c r="J123" s="20"/>
      <c r="K123" s="20">
        <f>SUM(K118:K122)</f>
        <v>0.103248</v>
      </c>
      <c r="L123" s="2"/>
      <c r="M123" s="2"/>
      <c r="N123" s="2"/>
    </row>
    <row r="124" customFormat="1" ht="14.25" spans="2:14">
      <c r="B124" s="8" t="s">
        <v>16</v>
      </c>
      <c r="C124" s="8" t="s">
        <v>15</v>
      </c>
      <c r="D124" s="2">
        <v>3</v>
      </c>
      <c r="E124" s="2" t="s">
        <v>73</v>
      </c>
      <c r="F124" s="2" t="s">
        <v>74</v>
      </c>
      <c r="G124" s="2" t="s">
        <v>75</v>
      </c>
      <c r="H124" s="2" t="s">
        <v>76</v>
      </c>
      <c r="I124" s="2" t="s">
        <v>65</v>
      </c>
      <c r="J124" s="2" t="s">
        <v>77</v>
      </c>
      <c r="K124" s="2" t="s">
        <v>78</v>
      </c>
      <c r="L124" s="2"/>
      <c r="M124" s="2"/>
      <c r="N124" s="2"/>
    </row>
    <row r="125" customFormat="1" ht="14.25" spans="3:14">
      <c r="C125" s="2"/>
      <c r="D125" s="2"/>
      <c r="E125" s="2">
        <v>1</v>
      </c>
      <c r="F125" s="2" t="s">
        <v>128</v>
      </c>
      <c r="G125" s="2">
        <f>(1-($G$14+$H$14+$I$14+$J$14))*(1-($K$14+$L$14+$M$14))*(1-($N$14+$O$14+$P$14+$Q$14))</f>
        <v>0.576</v>
      </c>
      <c r="H125" s="2">
        <f t="shared" ref="H125:H129" si="46">G125</f>
        <v>0.576</v>
      </c>
      <c r="I125" s="2">
        <f t="shared" ref="I125:I129" si="47">$F$14*H125</f>
        <v>0.01152</v>
      </c>
      <c r="J125" s="2">
        <f t="shared" ref="J125:J129" si="48">$E$14*E125</f>
        <v>1</v>
      </c>
      <c r="K125" s="2">
        <f t="shared" ref="K125:K129" si="49">I125*J125</f>
        <v>0.01152</v>
      </c>
      <c r="L125" s="2"/>
      <c r="M125" s="2"/>
      <c r="N125" s="2"/>
    </row>
    <row r="126" customFormat="1" ht="14.25" spans="3:14">
      <c r="C126" s="2"/>
      <c r="D126" s="2"/>
      <c r="E126" s="2">
        <v>2</v>
      </c>
      <c r="F126" s="2" t="s">
        <v>129</v>
      </c>
      <c r="G126" s="2">
        <f>(1-(1-($G$14+$H$14+$I$14+$J$14))*(1-($K$14+$L$14+$M$14))*(1-($N$14+$O$14+$P$14+$Q$14)))*2/3</f>
        <v>0.282666666666667</v>
      </c>
      <c r="H126" s="2">
        <f t="shared" si="46"/>
        <v>0.282666666666667</v>
      </c>
      <c r="I126" s="2">
        <f t="shared" si="47"/>
        <v>0.00565333333333333</v>
      </c>
      <c r="J126" s="2">
        <f t="shared" si="48"/>
        <v>2</v>
      </c>
      <c r="K126" s="2">
        <f t="shared" si="49"/>
        <v>0.0113066666666667</v>
      </c>
      <c r="L126" s="2"/>
      <c r="M126" s="2"/>
      <c r="N126" s="2"/>
    </row>
    <row r="127" customFormat="1" ht="14.25" spans="3:14">
      <c r="C127" s="2"/>
      <c r="D127" s="2"/>
      <c r="E127" s="2">
        <v>3</v>
      </c>
      <c r="F127" s="2" t="s">
        <v>130</v>
      </c>
      <c r="G127" s="2">
        <f>(1-(1-($G$14+$H$14+$I$14+$J$14))*(1-($K$14+$L$14+$M$14))*(1-($N$14+$O$14+$P$14+$Q$14)))*$K$14/(3*($K$14+$L$14+$M$14))</f>
        <v>0.0989333333333333</v>
      </c>
      <c r="H127" s="2">
        <f t="shared" si="46"/>
        <v>0.0989333333333333</v>
      </c>
      <c r="I127" s="2">
        <f t="shared" si="47"/>
        <v>0.00197866666666667</v>
      </c>
      <c r="J127" s="2">
        <f t="shared" si="48"/>
        <v>3</v>
      </c>
      <c r="K127" s="2">
        <f t="shared" si="49"/>
        <v>0.005936</v>
      </c>
      <c r="L127" s="2"/>
      <c r="M127" s="2"/>
      <c r="N127" s="2"/>
    </row>
    <row r="128" customFormat="1" ht="14.25" spans="3:14">
      <c r="C128" s="2"/>
      <c r="D128" s="2"/>
      <c r="E128" s="2">
        <v>5</v>
      </c>
      <c r="F128" s="2" t="s">
        <v>131</v>
      </c>
      <c r="G128" s="2">
        <f>(1-(1-($G$14+$H$14+$I$14+$J$14))*(1-($K$14+$L$14+$M$14))*(1-($N$14+$O$14+$P$14+$Q$14)))*$L$14/(3*($K$14+$L$14+$M$14))</f>
        <v>0.0282666666666667</v>
      </c>
      <c r="H128" s="2">
        <f t="shared" si="46"/>
        <v>0.0282666666666667</v>
      </c>
      <c r="I128" s="2">
        <f t="shared" si="47"/>
        <v>0.000565333333333333</v>
      </c>
      <c r="J128" s="2">
        <f t="shared" si="48"/>
        <v>5</v>
      </c>
      <c r="K128" s="2">
        <f t="shared" si="49"/>
        <v>0.00282666666666667</v>
      </c>
      <c r="L128" s="2"/>
      <c r="M128" s="2"/>
      <c r="N128" s="2"/>
    </row>
    <row r="129" customFormat="1" ht="14.25" spans="3:14">
      <c r="C129" s="2"/>
      <c r="D129" s="2"/>
      <c r="E129" s="2">
        <v>10</v>
      </c>
      <c r="F129" s="2" t="s">
        <v>132</v>
      </c>
      <c r="G129" s="2">
        <f>(1-(1-($G$14+$H$14+$I$14+$J$14))*(1-($K$14+$L$14+$M$14))*(1-($N$14+$O$14+$P$14+$Q$14)))*$M$14/(3*($K$14+$L$14+$M$14))</f>
        <v>0.0141333333333333</v>
      </c>
      <c r="H129" s="2">
        <f t="shared" si="46"/>
        <v>0.0141333333333333</v>
      </c>
      <c r="I129" s="2">
        <f t="shared" si="47"/>
        <v>0.000282666666666667</v>
      </c>
      <c r="J129" s="2">
        <f t="shared" si="48"/>
        <v>10</v>
      </c>
      <c r="K129" s="2">
        <f t="shared" si="49"/>
        <v>0.00282666666666667</v>
      </c>
      <c r="L129" s="2"/>
      <c r="M129" s="2"/>
      <c r="N129" s="2"/>
    </row>
    <row r="130" customFormat="1" ht="14.25" spans="3:14">
      <c r="C130" s="2"/>
      <c r="D130" s="2"/>
      <c r="E130" s="20" t="s">
        <v>18</v>
      </c>
      <c r="F130" s="20"/>
      <c r="G130" s="20">
        <f t="shared" ref="G130:I130" si="50">SUM(G125:G129)</f>
        <v>1</v>
      </c>
      <c r="H130" s="20">
        <f t="shared" si="50"/>
        <v>1</v>
      </c>
      <c r="I130" s="20">
        <f t="shared" si="50"/>
        <v>0.02</v>
      </c>
      <c r="J130" s="20"/>
      <c r="K130" s="20">
        <f>SUM(K125:K129)</f>
        <v>0.034416</v>
      </c>
      <c r="L130" s="2"/>
      <c r="M130" s="2"/>
      <c r="N130" s="2"/>
    </row>
    <row r="131" customFormat="1" ht="14.25" spans="2:14">
      <c r="B131" s="8" t="s">
        <v>17</v>
      </c>
      <c r="C131" s="8" t="s">
        <v>15</v>
      </c>
      <c r="D131" s="2">
        <v>2</v>
      </c>
      <c r="E131" s="2" t="s">
        <v>73</v>
      </c>
      <c r="F131" s="2" t="s">
        <v>74</v>
      </c>
      <c r="G131" s="2" t="s">
        <v>75</v>
      </c>
      <c r="H131" s="2" t="s">
        <v>76</v>
      </c>
      <c r="I131" s="2" t="s">
        <v>65</v>
      </c>
      <c r="J131" s="2" t="s">
        <v>77</v>
      </c>
      <c r="K131" s="2" t="s">
        <v>78</v>
      </c>
      <c r="L131" s="2"/>
      <c r="M131" s="2"/>
      <c r="N131" s="2"/>
    </row>
    <row r="132" customFormat="1" ht="14.25" spans="3:14">
      <c r="C132" s="2"/>
      <c r="D132" s="2"/>
      <c r="E132" s="2">
        <v>4</v>
      </c>
      <c r="F132" s="2" t="s">
        <v>133</v>
      </c>
      <c r="G132" s="24">
        <f>1/3</f>
        <v>0.333333333333333</v>
      </c>
      <c r="H132" s="2">
        <f t="shared" ref="H132:H135" si="51">G132</f>
        <v>0.333333333333333</v>
      </c>
      <c r="I132" s="2">
        <f t="shared" ref="I132:I135" si="52">$F$15*H132</f>
        <v>0.00666666666666667</v>
      </c>
      <c r="J132" s="2">
        <f t="shared" ref="J132:J135" si="53">$E$15*E132</f>
        <v>4</v>
      </c>
      <c r="K132" s="2">
        <f t="shared" ref="K132:K135" si="54">I132*J132</f>
        <v>0.0266666666666667</v>
      </c>
      <c r="L132" s="2"/>
      <c r="M132" s="2"/>
      <c r="N132" s="2"/>
    </row>
    <row r="133" customFormat="1" ht="14.25" spans="3:14">
      <c r="C133" s="2"/>
      <c r="D133" s="2"/>
      <c r="E133" s="2">
        <v>6</v>
      </c>
      <c r="F133" s="2" t="s">
        <v>134</v>
      </c>
      <c r="G133" s="2">
        <f>2*$K$15/(3*($K$15+$L$15+$M$15))</f>
        <v>0.466666666666667</v>
      </c>
      <c r="H133" s="2">
        <f t="shared" si="51"/>
        <v>0.466666666666667</v>
      </c>
      <c r="I133" s="2">
        <f t="shared" si="52"/>
        <v>0.00933333333333333</v>
      </c>
      <c r="J133" s="2">
        <f t="shared" si="53"/>
        <v>6</v>
      </c>
      <c r="K133" s="2">
        <f t="shared" si="54"/>
        <v>0.056</v>
      </c>
      <c r="L133" s="2"/>
      <c r="M133" s="2"/>
      <c r="N133" s="2"/>
    </row>
    <row r="134" customFormat="1" ht="14.25" spans="3:14">
      <c r="C134" s="2"/>
      <c r="D134" s="2"/>
      <c r="E134" s="2">
        <v>10</v>
      </c>
      <c r="F134" s="2" t="s">
        <v>135</v>
      </c>
      <c r="G134" s="2">
        <f>2*$L$15/(3*($K$15+$L$15+$M$15))</f>
        <v>0.133333333333333</v>
      </c>
      <c r="H134" s="2">
        <f t="shared" si="51"/>
        <v>0.133333333333333</v>
      </c>
      <c r="I134" s="2">
        <f t="shared" si="52"/>
        <v>0.00266666666666667</v>
      </c>
      <c r="J134" s="2">
        <f t="shared" si="53"/>
        <v>10</v>
      </c>
      <c r="K134" s="2">
        <f t="shared" si="54"/>
        <v>0.0266666666666667</v>
      </c>
      <c r="L134" s="2"/>
      <c r="M134" s="2"/>
      <c r="N134" s="2"/>
    </row>
    <row r="135" customFormat="1" ht="14.25" spans="3:14">
      <c r="C135" s="2"/>
      <c r="D135" s="2"/>
      <c r="E135" s="2">
        <v>20</v>
      </c>
      <c r="F135" s="2" t="s">
        <v>136</v>
      </c>
      <c r="G135" s="2">
        <f>2*$M$15/(3*($K$15+$L$15+$M$15))</f>
        <v>0.0666666666666667</v>
      </c>
      <c r="H135" s="2">
        <f t="shared" si="51"/>
        <v>0.0666666666666667</v>
      </c>
      <c r="I135" s="2">
        <f t="shared" si="52"/>
        <v>0.00133333333333333</v>
      </c>
      <c r="J135" s="2">
        <f t="shared" si="53"/>
        <v>20</v>
      </c>
      <c r="K135" s="2">
        <f t="shared" si="54"/>
        <v>0.0266666666666667</v>
      </c>
      <c r="L135" s="2"/>
      <c r="M135" s="2"/>
      <c r="N135" s="2"/>
    </row>
    <row r="136" customFormat="1" ht="14.25" spans="3:14">
      <c r="C136" s="2"/>
      <c r="D136" s="2"/>
      <c r="E136" s="20" t="s">
        <v>18</v>
      </c>
      <c r="F136" s="20"/>
      <c r="G136" s="20">
        <f t="shared" ref="G136:I136" si="55">SUM(G132:G135)</f>
        <v>1</v>
      </c>
      <c r="H136" s="20">
        <f t="shared" si="55"/>
        <v>1</v>
      </c>
      <c r="I136" s="20">
        <f t="shared" si="55"/>
        <v>0.02</v>
      </c>
      <c r="J136" s="20"/>
      <c r="K136" s="20">
        <f>SUM(K132:K135)</f>
        <v>0.136</v>
      </c>
      <c r="L136" s="2"/>
      <c r="M136" s="2"/>
      <c r="N136" s="2"/>
    </row>
    <row r="137" customFormat="1" ht="14.25" spans="2:14">
      <c r="B137" s="8" t="s">
        <v>17</v>
      </c>
      <c r="C137" s="8" t="s">
        <v>15</v>
      </c>
      <c r="D137" s="2">
        <v>1</v>
      </c>
      <c r="E137" s="2" t="s">
        <v>73</v>
      </c>
      <c r="F137" s="2" t="s">
        <v>74</v>
      </c>
      <c r="G137" s="2" t="s">
        <v>75</v>
      </c>
      <c r="H137" s="2" t="s">
        <v>76</v>
      </c>
      <c r="I137" s="2" t="s">
        <v>65</v>
      </c>
      <c r="J137" s="2" t="s">
        <v>77</v>
      </c>
      <c r="K137" s="2" t="s">
        <v>78</v>
      </c>
      <c r="L137" s="2"/>
      <c r="M137" s="2"/>
      <c r="N137" s="2"/>
    </row>
    <row r="138" customFormat="1" ht="14.25" spans="3:14">
      <c r="C138" s="2"/>
      <c r="D138" s="2"/>
      <c r="E138" s="2">
        <v>2</v>
      </c>
      <c r="F138" s="2" t="s">
        <v>129</v>
      </c>
      <c r="G138" s="2">
        <f>2/3</f>
        <v>0.666666666666667</v>
      </c>
      <c r="H138" s="2">
        <f t="shared" ref="H138:H141" si="56">G138</f>
        <v>0.666666666666667</v>
      </c>
      <c r="I138" s="2">
        <f t="shared" ref="I138:I141" si="57">$F$16*H138</f>
        <v>0.0133333333333333</v>
      </c>
      <c r="J138" s="2">
        <f t="shared" ref="J138:J141" si="58">$E$16*E138</f>
        <v>2</v>
      </c>
      <c r="K138" s="2">
        <f t="shared" ref="K138:K141" si="59">I138*J138</f>
        <v>0.0266666666666667</v>
      </c>
      <c r="L138" s="2"/>
      <c r="M138" s="2"/>
      <c r="N138" s="2"/>
    </row>
    <row r="139" customFormat="1" ht="14.25" spans="3:14">
      <c r="C139" s="2"/>
      <c r="D139" s="2"/>
      <c r="E139" s="2">
        <v>3</v>
      </c>
      <c r="F139" s="2" t="s">
        <v>130</v>
      </c>
      <c r="G139" s="2">
        <f>$K$16/(3*($K$16+$L$16+$M$16))</f>
        <v>0.233333333333333</v>
      </c>
      <c r="H139" s="2">
        <f t="shared" si="56"/>
        <v>0.233333333333333</v>
      </c>
      <c r="I139" s="2">
        <f t="shared" si="57"/>
        <v>0.00466666666666667</v>
      </c>
      <c r="J139" s="2">
        <f t="shared" si="58"/>
        <v>3</v>
      </c>
      <c r="K139" s="2">
        <f t="shared" si="59"/>
        <v>0.014</v>
      </c>
      <c r="L139" s="2"/>
      <c r="M139" s="2"/>
      <c r="N139" s="2"/>
    </row>
    <row r="140" customFormat="1" ht="14.25" spans="3:14">
      <c r="C140" s="2"/>
      <c r="D140" s="2"/>
      <c r="E140" s="2">
        <v>5</v>
      </c>
      <c r="F140" s="2" t="s">
        <v>131</v>
      </c>
      <c r="G140" s="2">
        <f>$L$16/(3*($K$16+$L$16+$M$16))</f>
        <v>0.0666666666666667</v>
      </c>
      <c r="H140" s="2">
        <f t="shared" si="56"/>
        <v>0.0666666666666667</v>
      </c>
      <c r="I140" s="2">
        <f t="shared" si="57"/>
        <v>0.00133333333333333</v>
      </c>
      <c r="J140" s="2">
        <f t="shared" si="58"/>
        <v>5</v>
      </c>
      <c r="K140" s="2">
        <f t="shared" si="59"/>
        <v>0.00666666666666667</v>
      </c>
      <c r="L140" s="2"/>
      <c r="M140" s="2"/>
      <c r="N140" s="2"/>
    </row>
    <row r="141" customFormat="1" ht="14.25" spans="3:14">
      <c r="C141" s="2"/>
      <c r="D141" s="2"/>
      <c r="E141" s="2">
        <v>10</v>
      </c>
      <c r="F141" s="2" t="s">
        <v>132</v>
      </c>
      <c r="G141" s="2">
        <f>$M$16/(3*($K$16+$L$16+$M$16))</f>
        <v>0.0333333333333333</v>
      </c>
      <c r="H141" s="2">
        <f t="shared" si="56"/>
        <v>0.0333333333333333</v>
      </c>
      <c r="I141" s="2">
        <f t="shared" si="57"/>
        <v>0.000666666666666667</v>
      </c>
      <c r="J141" s="2">
        <f t="shared" si="58"/>
        <v>10</v>
      </c>
      <c r="K141" s="2">
        <f t="shared" si="59"/>
        <v>0.00666666666666667</v>
      </c>
      <c r="L141" s="2"/>
      <c r="M141" s="2"/>
      <c r="N141" s="2"/>
    </row>
    <row r="142" customFormat="1" ht="14.25" spans="3:14">
      <c r="C142" s="2"/>
      <c r="D142" s="2"/>
      <c r="E142" s="20" t="s">
        <v>18</v>
      </c>
      <c r="F142" s="20"/>
      <c r="G142" s="20">
        <f t="shared" ref="G142:I142" si="60">SUM(G138:G141)</f>
        <v>1</v>
      </c>
      <c r="H142" s="20">
        <f t="shared" si="60"/>
        <v>1</v>
      </c>
      <c r="I142" s="20">
        <f t="shared" si="60"/>
        <v>0.02</v>
      </c>
      <c r="J142" s="20"/>
      <c r="K142" s="20">
        <f>SUM(K138:K141)</f>
        <v>0.054</v>
      </c>
      <c r="L142" s="2"/>
      <c r="M142" s="2"/>
      <c r="N142" s="2"/>
    </row>
    <row r="143" customFormat="1" ht="22.5" spans="1:14">
      <c r="A143" s="25" t="s">
        <v>137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customFormat="1" ht="14.25" spans="2:14">
      <c r="B144" t="s">
        <v>71</v>
      </c>
      <c r="C144" t="s">
        <v>138</v>
      </c>
      <c r="D144" s="3" t="s">
        <v>139</v>
      </c>
      <c r="E144" s="2" t="s">
        <v>67</v>
      </c>
      <c r="F144" s="2"/>
      <c r="G144" s="2"/>
      <c r="H144" s="2"/>
      <c r="I144" s="2"/>
      <c r="J144" s="2"/>
      <c r="K144" s="2"/>
      <c r="L144" s="2"/>
      <c r="M144" s="2"/>
      <c r="N144" s="2"/>
    </row>
    <row r="145" customFormat="1" ht="14.25" spans="2:14">
      <c r="B145" s="5" t="s">
        <v>2</v>
      </c>
      <c r="C145" s="2">
        <f t="shared" ref="C145:C147" si="61">J36</f>
        <v>1500</v>
      </c>
      <c r="D145" s="2">
        <f t="shared" ref="D145:D147" si="62">I36</f>
        <v>2e-6</v>
      </c>
      <c r="E145" s="2">
        <f t="shared" ref="E145:E208" si="63">(C145-$F$33)^2*D145</f>
        <v>4.48509278792331</v>
      </c>
      <c r="F145" s="26" t="s">
        <v>141</v>
      </c>
      <c r="G145" s="2"/>
      <c r="H145" s="2"/>
      <c r="I145" s="2"/>
      <c r="J145" s="2"/>
      <c r="K145" s="2"/>
      <c r="L145" s="2"/>
      <c r="M145" s="2"/>
      <c r="N145" s="2"/>
    </row>
    <row r="146" customFormat="1" ht="14.25" spans="2:14">
      <c r="B146" s="5" t="s">
        <v>4</v>
      </c>
      <c r="C146" s="2">
        <f t="shared" si="61"/>
        <v>500</v>
      </c>
      <c r="D146" s="2">
        <f t="shared" si="62"/>
        <v>6e-6</v>
      </c>
      <c r="E146" s="2">
        <f t="shared" si="63"/>
        <v>1.48511752056994</v>
      </c>
      <c r="F146" s="2"/>
      <c r="G146" s="2"/>
      <c r="H146" s="2"/>
      <c r="I146" s="2"/>
      <c r="J146" s="2"/>
      <c r="K146" s="2"/>
      <c r="L146" s="2"/>
      <c r="M146" s="2"/>
      <c r="N146" s="2"/>
    </row>
    <row r="147" customFormat="1" ht="14.25" spans="2:14">
      <c r="B147" s="5" t="s">
        <v>5</v>
      </c>
      <c r="C147" s="2">
        <f t="shared" si="61"/>
        <v>300</v>
      </c>
      <c r="D147" s="2">
        <f t="shared" si="62"/>
        <v>1.4e-5</v>
      </c>
      <c r="E147" s="2">
        <f t="shared" si="63"/>
        <v>1.23919915450319</v>
      </c>
      <c r="F147" s="2"/>
      <c r="G147" s="2"/>
      <c r="H147" s="2"/>
      <c r="I147" s="2"/>
      <c r="J147" s="2"/>
      <c r="K147" s="2"/>
      <c r="L147" s="2"/>
      <c r="M147" s="2"/>
      <c r="N147" s="2"/>
    </row>
    <row r="148" customFormat="1" ht="14.25" spans="2:14">
      <c r="B148" s="5" t="s">
        <v>6</v>
      </c>
      <c r="C148" s="2">
        <f t="shared" ref="C148:C155" si="64">J41</f>
        <v>25</v>
      </c>
      <c r="D148" s="2">
        <f t="shared" ref="D148:D155" si="65">I41</f>
        <v>0.008748</v>
      </c>
      <c r="E148" s="2">
        <f t="shared" si="63"/>
        <v>4.433953032811</v>
      </c>
      <c r="F148" s="2"/>
      <c r="G148" s="2"/>
      <c r="H148" s="2"/>
      <c r="I148" s="2"/>
      <c r="J148" s="2"/>
      <c r="K148" s="2"/>
      <c r="L148" s="2"/>
      <c r="M148" s="2"/>
      <c r="N148" s="2"/>
    </row>
    <row r="149" customFormat="1" ht="14.25" spans="3:14">
      <c r="C149" s="2">
        <f t="shared" si="64"/>
        <v>50</v>
      </c>
      <c r="D149" s="2">
        <f t="shared" si="65"/>
        <v>0.001944</v>
      </c>
      <c r="E149" s="2">
        <f t="shared" si="63"/>
        <v>4.38862572610022</v>
      </c>
      <c r="F149" s="2"/>
      <c r="G149" s="2"/>
      <c r="H149" s="2"/>
      <c r="I149" s="2"/>
      <c r="J149" s="2"/>
      <c r="K149" s="2"/>
      <c r="L149" s="2"/>
      <c r="M149" s="2"/>
      <c r="N149" s="2"/>
    </row>
    <row r="150" customFormat="1" ht="14.25" spans="3:14">
      <c r="C150" s="2">
        <f t="shared" si="64"/>
        <v>75</v>
      </c>
      <c r="D150" s="2">
        <f t="shared" si="65"/>
        <v>0.0006804</v>
      </c>
      <c r="E150" s="2">
        <f t="shared" si="63"/>
        <v>3.57767499460708</v>
      </c>
      <c r="F150" s="2"/>
      <c r="G150" s="2"/>
      <c r="H150" s="2"/>
      <c r="I150" s="2"/>
      <c r="J150" s="2"/>
      <c r="K150" s="2"/>
      <c r="L150" s="2"/>
      <c r="M150" s="2"/>
      <c r="N150" s="2"/>
    </row>
    <row r="151" customFormat="1" ht="14.25" spans="3:14">
      <c r="C151" s="2">
        <f t="shared" si="64"/>
        <v>100</v>
      </c>
      <c r="D151" s="2">
        <f t="shared" si="65"/>
        <v>0.000112</v>
      </c>
      <c r="E151" s="2">
        <f t="shared" si="63"/>
        <v>1.06499275474553</v>
      </c>
      <c r="F151" s="2"/>
      <c r="G151" s="2"/>
      <c r="H151" s="2"/>
      <c r="I151" s="2"/>
      <c r="J151" s="2"/>
      <c r="K151" s="2"/>
      <c r="L151" s="2"/>
      <c r="M151" s="2"/>
      <c r="N151" s="2"/>
    </row>
    <row r="152" customFormat="1" ht="14.25" spans="3:14">
      <c r="C152" s="2">
        <f t="shared" si="64"/>
        <v>125</v>
      </c>
      <c r="D152" s="2">
        <f t="shared" si="65"/>
        <v>0.0001944</v>
      </c>
      <c r="E152" s="2">
        <f t="shared" si="63"/>
        <v>2.91785342158602</v>
      </c>
      <c r="F152" s="2"/>
      <c r="G152" s="2"/>
      <c r="H152" s="2"/>
      <c r="I152" s="2"/>
      <c r="J152" s="2"/>
      <c r="K152" s="2"/>
      <c r="L152" s="2"/>
      <c r="M152" s="2"/>
      <c r="N152" s="2"/>
    </row>
    <row r="153" customFormat="1" ht="14.25" spans="3:14">
      <c r="C153" s="2">
        <f t="shared" si="64"/>
        <v>150</v>
      </c>
      <c r="D153" s="2">
        <f t="shared" si="65"/>
        <v>0.0001568</v>
      </c>
      <c r="E153" s="2">
        <f t="shared" si="63"/>
        <v>3.41200002509174</v>
      </c>
      <c r="F153" s="2"/>
      <c r="G153" s="2"/>
      <c r="H153" s="2"/>
      <c r="I153" s="2"/>
      <c r="J153" s="2"/>
      <c r="K153" s="2"/>
      <c r="L153" s="2"/>
      <c r="M153" s="2"/>
      <c r="N153" s="2"/>
    </row>
    <row r="154" customFormat="1" ht="14.25" spans="3:14">
      <c r="C154" s="2">
        <f t="shared" si="64"/>
        <v>250</v>
      </c>
      <c r="D154" s="2">
        <f t="shared" si="65"/>
        <v>0.000142</v>
      </c>
      <c r="E154" s="2">
        <f t="shared" si="63"/>
        <v>8.69932966455522</v>
      </c>
      <c r="F154" s="2"/>
      <c r="G154" s="2"/>
      <c r="H154" s="2"/>
      <c r="I154" s="2"/>
      <c r="J154" s="2"/>
      <c r="K154" s="2"/>
      <c r="L154" s="2"/>
      <c r="M154" s="2"/>
      <c r="N154" s="2"/>
    </row>
    <row r="155" customFormat="1" ht="14.25" spans="3:14">
      <c r="C155" s="2">
        <f t="shared" si="64"/>
        <v>500</v>
      </c>
      <c r="D155" s="2">
        <f t="shared" si="65"/>
        <v>2.24e-5</v>
      </c>
      <c r="E155" s="2">
        <f t="shared" si="63"/>
        <v>5.54443874346111</v>
      </c>
      <c r="F155" s="2"/>
      <c r="G155" s="2"/>
      <c r="H155" s="2"/>
      <c r="I155" s="2"/>
      <c r="J155" s="2"/>
      <c r="K155" s="2"/>
      <c r="L155" s="2"/>
      <c r="M155" s="2"/>
      <c r="N155" s="2"/>
    </row>
    <row r="156" customFormat="1" ht="14.25" spans="2:14">
      <c r="B156" t="s">
        <v>8</v>
      </c>
      <c r="C156" s="2">
        <f t="shared" ref="C156:C163" si="66">J52</f>
        <v>20</v>
      </c>
      <c r="D156" s="2">
        <f t="shared" ref="D156:D163" si="67">I52</f>
        <v>0.008748</v>
      </c>
      <c r="E156" s="2">
        <f t="shared" si="63"/>
        <v>2.683180485883</v>
      </c>
      <c r="F156" s="2"/>
      <c r="G156" s="2"/>
      <c r="H156" s="2"/>
      <c r="I156" s="2"/>
      <c r="J156" s="2"/>
      <c r="K156" s="2"/>
      <c r="L156" s="2"/>
      <c r="M156" s="2"/>
      <c r="N156" s="2"/>
    </row>
    <row r="157" customFormat="1" ht="14.25" spans="3:14">
      <c r="C157" s="2">
        <f t="shared" si="66"/>
        <v>40</v>
      </c>
      <c r="D157" s="2">
        <f t="shared" si="67"/>
        <v>0.001944</v>
      </c>
      <c r="E157" s="2">
        <f t="shared" si="63"/>
        <v>2.73570459413222</v>
      </c>
      <c r="F157" s="2"/>
      <c r="G157" s="2"/>
      <c r="H157" s="2"/>
      <c r="I157" s="2"/>
      <c r="J157" s="2"/>
      <c r="K157" s="2"/>
      <c r="L157" s="2"/>
      <c r="M157" s="2"/>
      <c r="N157" s="2"/>
    </row>
    <row r="158" customFormat="1" ht="14.25" spans="3:14">
      <c r="C158" s="2">
        <f t="shared" si="66"/>
        <v>60</v>
      </c>
      <c r="D158" s="2">
        <f t="shared" si="67"/>
        <v>0.0006804</v>
      </c>
      <c r="E158" s="2">
        <f t="shared" si="63"/>
        <v>2.25062140032388</v>
      </c>
      <c r="F158" s="2"/>
      <c r="G158" s="2"/>
      <c r="H158" s="2"/>
      <c r="I158" s="2"/>
      <c r="J158" s="2"/>
      <c r="K158" s="2"/>
      <c r="L158" s="2"/>
      <c r="M158" s="2"/>
      <c r="N158" s="2"/>
    </row>
    <row r="159" customFormat="1" ht="14.25" spans="3:14">
      <c r="C159" s="2">
        <f t="shared" si="66"/>
        <v>80</v>
      </c>
      <c r="D159" s="2">
        <f t="shared" si="67"/>
        <v>0.000112</v>
      </c>
      <c r="E159" s="2">
        <f t="shared" si="63"/>
        <v>0.672932706617527</v>
      </c>
      <c r="F159" s="2"/>
      <c r="G159" s="2"/>
      <c r="H159" s="2"/>
      <c r="I159" s="2"/>
      <c r="J159" s="2"/>
      <c r="K159" s="2"/>
      <c r="L159" s="2"/>
      <c r="M159" s="2"/>
      <c r="N159" s="2"/>
    </row>
    <row r="160" customFormat="1" ht="14.25" spans="2:14">
      <c r="B160" s="8"/>
      <c r="C160" s="2">
        <f t="shared" si="66"/>
        <v>100</v>
      </c>
      <c r="D160" s="2">
        <f t="shared" si="67"/>
        <v>0.0001944</v>
      </c>
      <c r="E160" s="2">
        <f t="shared" si="63"/>
        <v>1.84852313859402</v>
      </c>
      <c r="F160" s="2"/>
      <c r="G160" s="2"/>
      <c r="H160" s="2"/>
      <c r="I160" s="2"/>
      <c r="J160" s="2"/>
      <c r="K160" s="2"/>
      <c r="L160" s="2"/>
      <c r="M160" s="2"/>
      <c r="N160" s="2"/>
    </row>
    <row r="161" customFormat="1" ht="14.25" spans="3:14">
      <c r="C161" s="2">
        <f t="shared" si="66"/>
        <v>120</v>
      </c>
      <c r="D161" s="2">
        <f t="shared" si="67"/>
        <v>0.0001568</v>
      </c>
      <c r="E161" s="2">
        <f t="shared" si="63"/>
        <v>2.16531392402294</v>
      </c>
      <c r="F161" s="2"/>
      <c r="G161" s="2"/>
      <c r="H161" s="2"/>
      <c r="I161" s="2"/>
      <c r="J161" s="2"/>
      <c r="K161" s="2"/>
      <c r="L161" s="2"/>
      <c r="M161" s="2"/>
      <c r="N161" s="2"/>
    </row>
    <row r="162" customFormat="1" ht="14.25" spans="3:14">
      <c r="C162" s="2">
        <f t="shared" si="66"/>
        <v>200</v>
      </c>
      <c r="D162" s="2">
        <f t="shared" si="67"/>
        <v>0.000142</v>
      </c>
      <c r="E162" s="2">
        <f t="shared" si="63"/>
        <v>5.53963933343522</v>
      </c>
      <c r="F162" s="2"/>
      <c r="G162" s="2"/>
      <c r="H162" s="2"/>
      <c r="I162" s="2"/>
      <c r="J162" s="2"/>
      <c r="K162" s="2"/>
      <c r="L162" s="2"/>
      <c r="M162" s="2"/>
      <c r="N162" s="2"/>
    </row>
    <row r="163" customFormat="1" ht="14.25" spans="3:14">
      <c r="C163" s="2">
        <f t="shared" si="66"/>
        <v>400</v>
      </c>
      <c r="D163" s="2">
        <f t="shared" si="67"/>
        <v>2.24e-5</v>
      </c>
      <c r="E163" s="2">
        <f t="shared" si="63"/>
        <v>3.53957869533311</v>
      </c>
      <c r="F163" s="2"/>
      <c r="G163" s="2"/>
      <c r="H163" s="2"/>
      <c r="I163" s="2"/>
      <c r="J163" s="2"/>
      <c r="K163" s="2"/>
      <c r="L163" s="2"/>
      <c r="M163" s="2"/>
      <c r="N163" s="2"/>
    </row>
    <row r="164" customFormat="1" ht="14.25" spans="2:14">
      <c r="B164" t="s">
        <v>9</v>
      </c>
      <c r="C164" s="2">
        <f t="shared" ref="C164:C171" si="68">J63</f>
        <v>15</v>
      </c>
      <c r="D164" s="2">
        <f t="shared" ref="D164:D171" si="69">I63</f>
        <v>0.017496</v>
      </c>
      <c r="E164" s="2">
        <f t="shared" si="63"/>
        <v>2.73961587791</v>
      </c>
      <c r="F164" s="2"/>
      <c r="G164" s="2"/>
      <c r="H164" s="2"/>
      <c r="I164" s="2"/>
      <c r="J164" s="2"/>
      <c r="K164" s="2"/>
      <c r="L164" s="2"/>
      <c r="M164" s="2"/>
      <c r="N164" s="2"/>
    </row>
    <row r="165" customFormat="1" ht="14.25" spans="3:14">
      <c r="C165" s="2">
        <f t="shared" si="68"/>
        <v>30</v>
      </c>
      <c r="D165" s="2">
        <f t="shared" si="69"/>
        <v>0.003888</v>
      </c>
      <c r="E165" s="2">
        <f t="shared" si="63"/>
        <v>2.94316692432845</v>
      </c>
      <c r="F165" s="2"/>
      <c r="G165" s="2"/>
      <c r="H165" s="2"/>
      <c r="I165" s="2"/>
      <c r="J165" s="2"/>
      <c r="K165" s="2"/>
      <c r="L165" s="2"/>
      <c r="M165" s="2"/>
      <c r="N165" s="2"/>
    </row>
    <row r="166" customFormat="1" ht="14.25" spans="3:14">
      <c r="C166" s="2">
        <f t="shared" si="68"/>
        <v>45</v>
      </c>
      <c r="D166" s="2">
        <f t="shared" si="69"/>
        <v>0.0013608</v>
      </c>
      <c r="E166" s="2">
        <f t="shared" si="63"/>
        <v>2.45949561208136</v>
      </c>
      <c r="F166" s="2"/>
      <c r="G166" s="2"/>
      <c r="H166" s="2"/>
      <c r="I166" s="2"/>
      <c r="J166" s="2"/>
      <c r="K166" s="2"/>
      <c r="L166" s="2"/>
      <c r="M166" s="2"/>
      <c r="N166" s="2"/>
    </row>
    <row r="167" customFormat="1" ht="14.25" spans="3:14">
      <c r="C167" s="2">
        <f t="shared" si="68"/>
        <v>60</v>
      </c>
      <c r="D167" s="2">
        <f t="shared" si="69"/>
        <v>0.000224</v>
      </c>
      <c r="E167" s="2">
        <f t="shared" si="63"/>
        <v>0.740945316979055</v>
      </c>
      <c r="F167" s="2"/>
      <c r="G167" s="2"/>
      <c r="H167" s="2"/>
      <c r="I167" s="2"/>
      <c r="J167" s="2"/>
      <c r="K167" s="2"/>
      <c r="L167" s="2"/>
      <c r="M167" s="2"/>
      <c r="N167" s="2"/>
    </row>
    <row r="168" customFormat="1" ht="14.25" spans="3:14">
      <c r="C168" s="2">
        <f t="shared" si="68"/>
        <v>75</v>
      </c>
      <c r="D168" s="2">
        <f t="shared" si="69"/>
        <v>0.0003888</v>
      </c>
      <c r="E168" s="2">
        <f t="shared" si="63"/>
        <v>2.04438571120404</v>
      </c>
      <c r="F168" s="2"/>
      <c r="G168" s="2"/>
      <c r="H168" s="2"/>
      <c r="I168" s="2"/>
      <c r="J168" s="2"/>
      <c r="K168" s="2"/>
      <c r="L168" s="2"/>
      <c r="M168" s="2"/>
      <c r="N168" s="2"/>
    </row>
    <row r="169" customFormat="1" ht="14.25" spans="3:14">
      <c r="C169" s="2">
        <f t="shared" si="68"/>
        <v>90</v>
      </c>
      <c r="D169" s="2">
        <f t="shared" si="69"/>
        <v>0.0003136</v>
      </c>
      <c r="E169" s="2">
        <f t="shared" si="63"/>
        <v>2.40173564590828</v>
      </c>
      <c r="F169" s="2"/>
      <c r="G169" s="2"/>
      <c r="H169" s="2"/>
      <c r="I169" s="2"/>
      <c r="J169" s="2"/>
      <c r="K169" s="2"/>
      <c r="L169" s="2"/>
      <c r="M169" s="2"/>
      <c r="N169" s="2"/>
    </row>
    <row r="170" customFormat="1" ht="14.25" spans="3:14">
      <c r="C170" s="2">
        <f t="shared" si="68"/>
        <v>150</v>
      </c>
      <c r="D170" s="2">
        <f t="shared" si="69"/>
        <v>0.000284</v>
      </c>
      <c r="E170" s="2">
        <f t="shared" si="63"/>
        <v>6.17989800463045</v>
      </c>
      <c r="F170" s="2"/>
      <c r="G170" s="2"/>
      <c r="H170" s="2"/>
      <c r="I170" s="2"/>
      <c r="J170" s="2"/>
      <c r="K170" s="2"/>
      <c r="L170" s="2"/>
      <c r="M170" s="2"/>
      <c r="N170" s="2"/>
    </row>
    <row r="171" customFormat="1" ht="14.25" spans="2:14">
      <c r="B171" s="8"/>
      <c r="C171" s="2">
        <f t="shared" si="68"/>
        <v>300</v>
      </c>
      <c r="D171" s="2">
        <f t="shared" si="69"/>
        <v>4.48e-5</v>
      </c>
      <c r="E171" s="2">
        <f t="shared" si="63"/>
        <v>3.96543729441021</v>
      </c>
      <c r="F171" s="2"/>
      <c r="G171" s="2"/>
      <c r="H171" s="2"/>
      <c r="I171" s="2"/>
      <c r="J171" s="2"/>
      <c r="K171" s="2"/>
      <c r="L171" s="2"/>
      <c r="M171" s="2"/>
      <c r="N171" s="2"/>
    </row>
    <row r="172" customFormat="1" ht="14.25" spans="2:14">
      <c r="B172" t="s">
        <v>10</v>
      </c>
      <c r="C172" s="2">
        <f t="shared" ref="C172:C179" si="70">J74</f>
        <v>10</v>
      </c>
      <c r="D172" s="2">
        <f t="shared" ref="D172:D179" si="71">I74</f>
        <v>0.017496</v>
      </c>
      <c r="E172" s="2">
        <f t="shared" si="63"/>
        <v>0.987670784054001</v>
      </c>
      <c r="F172" s="2"/>
      <c r="G172" s="2"/>
      <c r="H172" s="2"/>
      <c r="I172" s="2"/>
      <c r="J172" s="2"/>
      <c r="K172" s="2"/>
      <c r="L172" s="2"/>
      <c r="M172" s="2"/>
      <c r="N172" s="2"/>
    </row>
    <row r="173" customFormat="1" ht="14.25" spans="3:14">
      <c r="C173" s="2">
        <f t="shared" si="70"/>
        <v>20</v>
      </c>
      <c r="D173" s="2">
        <f t="shared" si="71"/>
        <v>0.003888</v>
      </c>
      <c r="E173" s="2">
        <f t="shared" si="63"/>
        <v>1.19252466039244</v>
      </c>
      <c r="F173" s="2"/>
      <c r="G173" s="2"/>
      <c r="H173" s="2"/>
      <c r="I173" s="2"/>
      <c r="J173" s="2"/>
      <c r="K173" s="2"/>
      <c r="L173" s="2"/>
      <c r="M173" s="2"/>
      <c r="N173" s="2"/>
    </row>
    <row r="174" customFormat="1" ht="14.25" spans="3:14">
      <c r="C174" s="2">
        <f t="shared" si="70"/>
        <v>30</v>
      </c>
      <c r="D174" s="2">
        <f t="shared" si="71"/>
        <v>0.0013608</v>
      </c>
      <c r="E174" s="2">
        <f t="shared" si="63"/>
        <v>1.03010842351496</v>
      </c>
      <c r="F174" s="2"/>
      <c r="G174" s="2"/>
      <c r="H174" s="2"/>
      <c r="I174" s="2"/>
      <c r="J174" s="2"/>
      <c r="K174" s="2"/>
      <c r="L174" s="2"/>
      <c r="M174" s="2"/>
      <c r="N174" s="2"/>
    </row>
    <row r="175" customFormat="1" ht="14.25" spans="3:14">
      <c r="C175" s="2">
        <f t="shared" si="70"/>
        <v>40</v>
      </c>
      <c r="D175" s="2">
        <f t="shared" si="71"/>
        <v>0.000224</v>
      </c>
      <c r="E175" s="2">
        <f t="shared" si="63"/>
        <v>0.315225220723055</v>
      </c>
      <c r="F175" s="2"/>
      <c r="G175" s="2"/>
      <c r="H175" s="2"/>
      <c r="I175" s="2"/>
      <c r="J175" s="2"/>
      <c r="K175" s="2"/>
      <c r="L175" s="2"/>
      <c r="M175" s="2"/>
      <c r="N175" s="2"/>
    </row>
    <row r="176" customFormat="1" ht="14.25" spans="3:14">
      <c r="C176" s="2">
        <f t="shared" si="70"/>
        <v>50</v>
      </c>
      <c r="D176" s="2">
        <f t="shared" si="71"/>
        <v>0.0003888</v>
      </c>
      <c r="E176" s="2">
        <f t="shared" si="63"/>
        <v>0.877725145220045</v>
      </c>
      <c r="F176" s="2"/>
      <c r="G176" s="2"/>
      <c r="H176" s="2"/>
      <c r="I176" s="2"/>
      <c r="J176" s="2"/>
      <c r="K176" s="2"/>
      <c r="L176" s="2"/>
      <c r="M176" s="2"/>
      <c r="N176" s="2"/>
    </row>
    <row r="177" customFormat="1" ht="14.25" spans="3:14">
      <c r="C177" s="2">
        <f t="shared" si="70"/>
        <v>60</v>
      </c>
      <c r="D177" s="2">
        <f t="shared" si="71"/>
        <v>0.0003136</v>
      </c>
      <c r="E177" s="2">
        <f t="shared" si="63"/>
        <v>1.03732344377068</v>
      </c>
      <c r="F177" s="2"/>
      <c r="G177" s="2"/>
      <c r="H177" s="2"/>
      <c r="I177" s="2"/>
      <c r="J177" s="2"/>
      <c r="K177" s="2"/>
      <c r="L177" s="2"/>
      <c r="M177" s="2"/>
      <c r="N177" s="2"/>
    </row>
    <row r="178" customFormat="1" ht="14.25" spans="3:14">
      <c r="C178" s="2">
        <f t="shared" si="70"/>
        <v>100</v>
      </c>
      <c r="D178" s="2">
        <f t="shared" si="71"/>
        <v>0.000284</v>
      </c>
      <c r="E178" s="2">
        <f t="shared" si="63"/>
        <v>2.70051734239044</v>
      </c>
      <c r="F178" s="2"/>
      <c r="G178" s="2"/>
      <c r="H178" s="2"/>
      <c r="I178" s="2"/>
      <c r="J178" s="2"/>
      <c r="K178" s="2"/>
      <c r="L178" s="2"/>
      <c r="M178" s="2"/>
      <c r="N178" s="2"/>
    </row>
    <row r="179" customFormat="1" ht="14.25" spans="3:14">
      <c r="C179" s="2">
        <f t="shared" si="70"/>
        <v>200</v>
      </c>
      <c r="D179" s="2">
        <f t="shared" si="71"/>
        <v>4.48e-5</v>
      </c>
      <c r="E179" s="2">
        <f t="shared" si="63"/>
        <v>1.74771719815421</v>
      </c>
      <c r="F179" s="2"/>
      <c r="G179" s="2"/>
      <c r="H179" s="2"/>
      <c r="I179" s="2"/>
      <c r="J179" s="2"/>
      <c r="K179" s="2"/>
      <c r="L179" s="2"/>
      <c r="M179" s="2"/>
      <c r="N179" s="2"/>
    </row>
    <row r="180" customFormat="1" ht="14.25" spans="2:14">
      <c r="B180" t="s">
        <v>11</v>
      </c>
      <c r="C180" s="2">
        <f t="shared" ref="C180:C187" si="72">J85</f>
        <v>5</v>
      </c>
      <c r="D180" s="2">
        <f t="shared" ref="D180:D187" si="73">I85</f>
        <v>0.011664</v>
      </c>
      <c r="E180" s="2">
        <f t="shared" si="63"/>
        <v>0.0736837934653339</v>
      </c>
      <c r="F180" s="2"/>
      <c r="G180" s="2"/>
      <c r="H180" s="2"/>
      <c r="I180" s="2"/>
      <c r="J180" s="2"/>
      <c r="K180" s="2"/>
      <c r="L180" s="2"/>
      <c r="M180" s="2"/>
      <c r="N180" s="2"/>
    </row>
    <row r="181" customFormat="1" ht="14.25" spans="3:14">
      <c r="C181" s="2">
        <f t="shared" si="72"/>
        <v>10</v>
      </c>
      <c r="D181" s="2">
        <f t="shared" si="73"/>
        <v>0.002592</v>
      </c>
      <c r="E181" s="2">
        <f t="shared" si="63"/>
        <v>0.14632159763763</v>
      </c>
      <c r="F181" s="2"/>
      <c r="G181" s="2"/>
      <c r="H181" s="2"/>
      <c r="I181" s="2"/>
      <c r="J181" s="2"/>
      <c r="K181" s="2"/>
      <c r="L181" s="2"/>
      <c r="M181" s="2"/>
      <c r="N181" s="2"/>
    </row>
    <row r="182" customFormat="1" ht="14.25" spans="2:14">
      <c r="B182" s="8"/>
      <c r="C182" s="2">
        <f t="shared" si="72"/>
        <v>15</v>
      </c>
      <c r="D182" s="2">
        <f t="shared" si="73"/>
        <v>0.0009072</v>
      </c>
      <c r="E182" s="2">
        <f t="shared" si="63"/>
        <v>0.14205415663237</v>
      </c>
      <c r="F182" s="2"/>
      <c r="G182" s="2"/>
      <c r="H182" s="2"/>
      <c r="I182" s="2"/>
      <c r="J182" s="2"/>
      <c r="K182" s="2"/>
      <c r="L182" s="2"/>
      <c r="M182" s="2"/>
      <c r="N182" s="2"/>
    </row>
    <row r="183" customFormat="1" ht="14.25" spans="3:14">
      <c r="C183" s="2">
        <f t="shared" si="72"/>
        <v>20</v>
      </c>
      <c r="D183" s="2">
        <f t="shared" si="73"/>
        <v>0.000149333333333333</v>
      </c>
      <c r="E183" s="2">
        <f t="shared" si="63"/>
        <v>0.0458034163113696</v>
      </c>
      <c r="F183" s="2"/>
      <c r="G183" s="2"/>
      <c r="H183" s="2"/>
      <c r="I183" s="2"/>
      <c r="J183" s="2"/>
      <c r="K183" s="2"/>
      <c r="L183" s="2"/>
      <c r="M183" s="2"/>
      <c r="N183" s="2"/>
    </row>
    <row r="184" customFormat="1" ht="14.25" spans="3:14">
      <c r="C184" s="2">
        <f t="shared" si="72"/>
        <v>25</v>
      </c>
      <c r="D184" s="2">
        <f t="shared" si="73"/>
        <v>0.0002592</v>
      </c>
      <c r="E184" s="2">
        <f t="shared" si="63"/>
        <v>0.131376386157363</v>
      </c>
      <c r="F184" s="2"/>
      <c r="G184" s="2"/>
      <c r="H184" s="2"/>
      <c r="I184" s="2"/>
      <c r="J184" s="2"/>
      <c r="K184" s="2"/>
      <c r="L184" s="2"/>
      <c r="M184" s="2"/>
      <c r="N184" s="2"/>
    </row>
    <row r="185" customFormat="1" ht="14.25" spans="3:14">
      <c r="C185" s="2">
        <f t="shared" si="72"/>
        <v>30</v>
      </c>
      <c r="D185" s="2">
        <f t="shared" si="73"/>
        <v>0.000209066666666667</v>
      </c>
      <c r="E185" s="2">
        <f t="shared" si="63"/>
        <v>0.158260827755384</v>
      </c>
      <c r="F185" s="2"/>
      <c r="G185" s="2"/>
      <c r="H185" s="2"/>
      <c r="I185" s="2"/>
      <c r="J185" s="2"/>
      <c r="K185" s="2"/>
      <c r="L185" s="2"/>
      <c r="M185" s="2"/>
      <c r="N185" s="2"/>
    </row>
    <row r="186" customFormat="1" ht="14.25" spans="3:14">
      <c r="C186" s="2">
        <f t="shared" si="72"/>
        <v>50</v>
      </c>
      <c r="D186" s="2">
        <f t="shared" si="73"/>
        <v>0.000189333333333333</v>
      </c>
      <c r="E186" s="2">
        <f t="shared" si="63"/>
        <v>0.427424453433629</v>
      </c>
      <c r="F186" s="2"/>
      <c r="G186" s="2"/>
      <c r="H186" s="2"/>
      <c r="I186" s="2"/>
      <c r="J186" s="2"/>
      <c r="K186" s="2"/>
      <c r="L186" s="2"/>
      <c r="M186" s="2"/>
      <c r="N186" s="2"/>
    </row>
    <row r="187" customFormat="1" ht="14.25" spans="3:14">
      <c r="C187" s="2">
        <f t="shared" si="72"/>
        <v>100</v>
      </c>
      <c r="D187" s="2">
        <f t="shared" si="73"/>
        <v>2.98666666666667e-5</v>
      </c>
      <c r="E187" s="2">
        <f t="shared" si="63"/>
        <v>0.283998067932141</v>
      </c>
      <c r="F187" s="2"/>
      <c r="G187" s="2"/>
      <c r="H187" s="2"/>
      <c r="I187" s="2"/>
      <c r="J187" s="2"/>
      <c r="K187" s="2"/>
      <c r="L187" s="2"/>
      <c r="M187" s="2"/>
      <c r="N187" s="2"/>
    </row>
    <row r="188" customFormat="1" ht="14.25" spans="2:14">
      <c r="B188" s="8" t="s">
        <v>12</v>
      </c>
      <c r="C188" s="2">
        <f t="shared" ref="C188:C195" si="74">J96</f>
        <v>4</v>
      </c>
      <c r="D188" s="2">
        <f t="shared" ref="D188:D195" si="75">I96</f>
        <v>0.009216</v>
      </c>
      <c r="E188" s="2">
        <f t="shared" si="63"/>
        <v>0.0211082384470391</v>
      </c>
      <c r="F188" s="2"/>
      <c r="G188" s="2"/>
      <c r="H188" s="2"/>
      <c r="I188" s="2"/>
      <c r="J188" s="2"/>
      <c r="K188" s="2"/>
      <c r="L188" s="2"/>
      <c r="M188" s="2"/>
      <c r="N188" s="2"/>
    </row>
    <row r="189" customFormat="1" ht="14.25" spans="3:14">
      <c r="C189" s="2">
        <f t="shared" si="74"/>
        <v>8</v>
      </c>
      <c r="D189" s="2">
        <f t="shared" si="75"/>
        <v>0.004608</v>
      </c>
      <c r="E189" s="2">
        <f t="shared" si="63"/>
        <v>0.14007222953392</v>
      </c>
      <c r="F189" s="2"/>
      <c r="G189" s="2"/>
      <c r="H189" s="2"/>
      <c r="I189" s="2"/>
      <c r="J189" s="2"/>
      <c r="K189" s="2"/>
      <c r="L189" s="2"/>
      <c r="M189" s="2"/>
      <c r="N189" s="2"/>
    </row>
    <row r="190" customFormat="1" ht="14.25" spans="3:14">
      <c r="C190" s="2">
        <f t="shared" si="74"/>
        <v>12</v>
      </c>
      <c r="D190" s="2">
        <f t="shared" si="75"/>
        <v>0.0007168</v>
      </c>
      <c r="E190" s="2">
        <f t="shared" si="63"/>
        <v>0.0648738750868942</v>
      </c>
      <c r="F190" s="2"/>
      <c r="G190" s="2"/>
      <c r="H190" s="2"/>
      <c r="I190" s="2"/>
      <c r="J190" s="2"/>
      <c r="K190" s="2"/>
      <c r="L190" s="2"/>
      <c r="M190" s="2"/>
      <c r="N190" s="2"/>
    </row>
    <row r="191" customFormat="1" ht="14.25" spans="3:14">
      <c r="C191" s="2">
        <f t="shared" si="74"/>
        <v>16</v>
      </c>
      <c r="D191" s="2">
        <f t="shared" si="75"/>
        <v>0.000581333333333333</v>
      </c>
      <c r="E191" s="2">
        <f t="shared" si="63"/>
        <v>0.106158487345908</v>
      </c>
      <c r="F191" s="2"/>
      <c r="G191" s="2"/>
      <c r="H191" s="2"/>
      <c r="I191" s="2"/>
      <c r="J191" s="2"/>
      <c r="K191" s="2"/>
      <c r="L191" s="2"/>
      <c r="M191" s="2"/>
      <c r="N191" s="2"/>
    </row>
    <row r="192" customFormat="1" ht="14.25" spans="3:14">
      <c r="C192" s="2">
        <f t="shared" si="74"/>
        <v>20</v>
      </c>
      <c r="D192" s="2">
        <f t="shared" si="75"/>
        <v>0.0002048</v>
      </c>
      <c r="E192" s="2">
        <f t="shared" si="63"/>
        <v>0.0628161137984498</v>
      </c>
      <c r="F192" s="2"/>
      <c r="G192" s="2"/>
      <c r="H192" s="2"/>
      <c r="I192" s="2"/>
      <c r="J192" s="2"/>
      <c r="K192" s="2"/>
      <c r="L192" s="2"/>
      <c r="M192" s="2"/>
      <c r="N192" s="2"/>
    </row>
    <row r="193" customFormat="1" ht="14.25" spans="2:14">
      <c r="B193" s="8"/>
      <c r="C193" s="2">
        <f t="shared" si="74"/>
        <v>24</v>
      </c>
      <c r="D193" s="2">
        <f t="shared" si="75"/>
        <v>0.000365866666666667</v>
      </c>
      <c r="E193" s="2">
        <f t="shared" si="63"/>
        <v>0.169332801406482</v>
      </c>
      <c r="F193" s="2"/>
      <c r="G193" s="2"/>
      <c r="H193" s="2"/>
      <c r="I193" s="2"/>
      <c r="J193" s="2"/>
      <c r="K193" s="2"/>
      <c r="L193" s="2"/>
      <c r="M193" s="2"/>
      <c r="N193" s="2"/>
    </row>
    <row r="194" customFormat="1" ht="14.25" spans="3:14">
      <c r="C194" s="2">
        <f t="shared" si="74"/>
        <v>40</v>
      </c>
      <c r="D194" s="2">
        <f t="shared" si="75"/>
        <v>0.000206933333333333</v>
      </c>
      <c r="E194" s="2">
        <f t="shared" si="63"/>
        <v>0.291208061048917</v>
      </c>
      <c r="F194" s="2"/>
      <c r="G194" s="2"/>
      <c r="H194" s="2"/>
      <c r="I194" s="2"/>
      <c r="J194" s="2"/>
      <c r="K194" s="2"/>
      <c r="L194" s="2"/>
      <c r="M194" s="2"/>
      <c r="N194" s="2"/>
    </row>
    <row r="195" customFormat="1" ht="14.25" spans="3:14">
      <c r="C195" s="2">
        <f t="shared" si="74"/>
        <v>80</v>
      </c>
      <c r="D195" s="2">
        <f t="shared" si="75"/>
        <v>5.22666666666667e-5</v>
      </c>
      <c r="E195" s="2">
        <f t="shared" si="63"/>
        <v>0.314035263088179</v>
      </c>
      <c r="F195" s="2"/>
      <c r="G195" s="2"/>
      <c r="H195" s="2"/>
      <c r="I195" s="2"/>
      <c r="J195" s="2"/>
      <c r="K195" s="2"/>
      <c r="L195" s="2"/>
      <c r="M195" s="2"/>
      <c r="N195" s="2"/>
    </row>
    <row r="196" customFormat="1" ht="14.25" spans="2:14">
      <c r="B196" t="s">
        <v>13</v>
      </c>
      <c r="C196" s="2">
        <f t="shared" ref="C196:C203" si="76">J107</f>
        <v>3</v>
      </c>
      <c r="D196" s="2">
        <f t="shared" ref="D196:D203" si="77">I107</f>
        <v>0.01152</v>
      </c>
      <c r="E196" s="2">
        <f t="shared" si="63"/>
        <v>0.0030364791147989</v>
      </c>
      <c r="F196" s="2"/>
      <c r="G196" s="2"/>
      <c r="H196" s="2"/>
      <c r="I196" s="2"/>
      <c r="J196" s="2"/>
      <c r="K196" s="2"/>
      <c r="L196" s="2"/>
      <c r="M196" s="2"/>
      <c r="N196" s="2"/>
    </row>
    <row r="197" customFormat="1" ht="14.25" spans="3:14">
      <c r="C197" s="2">
        <f t="shared" si="76"/>
        <v>6</v>
      </c>
      <c r="D197" s="2">
        <f t="shared" si="77"/>
        <v>0.00576</v>
      </c>
      <c r="E197" s="2">
        <f t="shared" si="63"/>
        <v>0.0711014679733995</v>
      </c>
      <c r="F197" s="2"/>
      <c r="G197" s="2"/>
      <c r="H197" s="2"/>
      <c r="I197" s="2"/>
      <c r="J197" s="2"/>
      <c r="K197" s="2"/>
      <c r="L197" s="2"/>
      <c r="M197" s="2"/>
      <c r="N197" s="2"/>
    </row>
    <row r="198" customFormat="1" ht="14.25" spans="3:14">
      <c r="C198" s="2">
        <f t="shared" si="76"/>
        <v>9</v>
      </c>
      <c r="D198" s="2">
        <f t="shared" si="77"/>
        <v>0.000896</v>
      </c>
      <c r="E198" s="2">
        <f t="shared" si="63"/>
        <v>0.0380122861050177</v>
      </c>
      <c r="F198" s="2"/>
      <c r="G198" s="2"/>
      <c r="H198" s="2"/>
      <c r="I198" s="2"/>
      <c r="J198" s="2"/>
      <c r="K198" s="2"/>
      <c r="L198" s="2"/>
      <c r="M198" s="2"/>
      <c r="N198" s="2"/>
    </row>
    <row r="199" customFormat="1" ht="14.25" spans="3:14">
      <c r="C199" s="2">
        <f t="shared" si="76"/>
        <v>12</v>
      </c>
      <c r="D199" s="2">
        <f t="shared" si="77"/>
        <v>0.000726666666666667</v>
      </c>
      <c r="E199" s="2">
        <f t="shared" si="63"/>
        <v>0.0657668562543849</v>
      </c>
      <c r="F199" s="2"/>
      <c r="G199" s="2"/>
      <c r="H199" s="2"/>
      <c r="I199" s="2"/>
      <c r="J199" s="2"/>
      <c r="K199" s="2"/>
      <c r="L199" s="2"/>
      <c r="M199" s="2"/>
      <c r="N199" s="2"/>
    </row>
    <row r="200" customFormat="1" ht="14.25" spans="3:14">
      <c r="C200" s="2">
        <f t="shared" si="76"/>
        <v>15</v>
      </c>
      <c r="D200" s="2">
        <f t="shared" si="77"/>
        <v>0.000256</v>
      </c>
      <c r="E200" s="2">
        <f t="shared" si="63"/>
        <v>0.0400858290320622</v>
      </c>
      <c r="F200" s="2"/>
      <c r="G200" s="2"/>
      <c r="H200" s="2"/>
      <c r="I200" s="2"/>
      <c r="J200" s="2"/>
      <c r="K200" s="2"/>
      <c r="L200" s="2"/>
      <c r="M200" s="2"/>
      <c r="N200" s="2"/>
    </row>
    <row r="201" customFormat="1" ht="14.25" spans="3:14">
      <c r="C201" s="2">
        <f t="shared" si="76"/>
        <v>18</v>
      </c>
      <c r="D201" s="2">
        <f t="shared" si="77"/>
        <v>0.000457333333333333</v>
      </c>
      <c r="E201" s="2">
        <f t="shared" si="63"/>
        <v>0.110064442801303</v>
      </c>
      <c r="F201" s="2"/>
      <c r="G201" s="2"/>
      <c r="H201" s="2"/>
      <c r="I201" s="2"/>
      <c r="J201" s="2"/>
      <c r="K201" s="2"/>
      <c r="L201" s="2"/>
      <c r="M201" s="2"/>
      <c r="N201" s="2"/>
    </row>
    <row r="202" customFormat="1" ht="14.25" spans="3:14">
      <c r="C202" s="2">
        <f t="shared" si="76"/>
        <v>30</v>
      </c>
      <c r="D202" s="2">
        <f t="shared" si="77"/>
        <v>0.000258666666666667</v>
      </c>
      <c r="E202" s="2">
        <f t="shared" si="63"/>
        <v>0.195807401687146</v>
      </c>
      <c r="F202" s="2"/>
      <c r="G202" s="2"/>
      <c r="H202" s="2"/>
      <c r="I202" s="2"/>
      <c r="J202" s="2"/>
      <c r="K202" s="2"/>
      <c r="L202" s="2"/>
      <c r="M202" s="2"/>
      <c r="N202" s="2"/>
    </row>
    <row r="203" customFormat="1" ht="14.25" spans="3:14">
      <c r="C203" s="2">
        <f t="shared" si="76"/>
        <v>60</v>
      </c>
      <c r="D203" s="2">
        <f t="shared" si="77"/>
        <v>6.53333333333333e-5</v>
      </c>
      <c r="E203" s="2">
        <f t="shared" si="63"/>
        <v>0.216109050785558</v>
      </c>
      <c r="F203" s="2"/>
      <c r="G203" s="2"/>
      <c r="H203" s="2"/>
      <c r="I203" s="2"/>
      <c r="J203" s="2"/>
      <c r="K203" s="2"/>
      <c r="L203" s="2"/>
      <c r="M203" s="2"/>
      <c r="N203" s="2"/>
    </row>
    <row r="204" customFormat="1" ht="14.25" spans="2:14">
      <c r="B204" t="s">
        <v>14</v>
      </c>
      <c r="C204" s="2">
        <f t="shared" ref="C204:C208" si="78">J118</f>
        <v>3</v>
      </c>
      <c r="D204" s="2">
        <f t="shared" ref="D204:D208" si="79">I118</f>
        <v>0.01152</v>
      </c>
      <c r="E204" s="2">
        <f t="shared" si="63"/>
        <v>0.0030364791147989</v>
      </c>
      <c r="F204" s="2"/>
      <c r="G204" s="2"/>
      <c r="H204" s="2"/>
      <c r="I204" s="2"/>
      <c r="J204" s="2"/>
      <c r="K204" s="2"/>
      <c r="L204" s="2"/>
      <c r="M204" s="2"/>
      <c r="N204" s="2"/>
    </row>
    <row r="205" customFormat="1" ht="14.25" spans="3:14">
      <c r="C205" s="2">
        <f t="shared" si="78"/>
        <v>6</v>
      </c>
      <c r="D205" s="2">
        <f t="shared" si="79"/>
        <v>0.00565333333333333</v>
      </c>
      <c r="E205" s="2">
        <f t="shared" si="63"/>
        <v>0.0697847741220402</v>
      </c>
      <c r="F205" s="2"/>
      <c r="G205" s="2"/>
      <c r="H205" s="2"/>
      <c r="I205" s="2"/>
      <c r="J205" s="2"/>
      <c r="K205" s="2"/>
      <c r="L205" s="2"/>
      <c r="M205" s="2"/>
      <c r="N205" s="2"/>
    </row>
    <row r="206" customFormat="1" ht="14.25" spans="3:14">
      <c r="C206" s="2">
        <f t="shared" si="78"/>
        <v>9</v>
      </c>
      <c r="D206" s="2">
        <f t="shared" si="79"/>
        <v>0.00197866666666667</v>
      </c>
      <c r="E206" s="2">
        <f t="shared" si="63"/>
        <v>0.0839437984819141</v>
      </c>
      <c r="F206" s="2"/>
      <c r="G206" s="2"/>
      <c r="H206" s="2"/>
      <c r="I206" s="2"/>
      <c r="J206" s="2"/>
      <c r="K206" s="2"/>
      <c r="L206" s="2"/>
      <c r="M206" s="2"/>
      <c r="N206" s="2"/>
    </row>
    <row r="207" customFormat="1" ht="14.25" spans="3:14">
      <c r="C207" s="2">
        <f t="shared" si="78"/>
        <v>15</v>
      </c>
      <c r="D207" s="2">
        <f t="shared" si="79"/>
        <v>0.000565333333333333</v>
      </c>
      <c r="E207" s="2">
        <f t="shared" si="63"/>
        <v>0.088522872445804</v>
      </c>
      <c r="F207" s="2"/>
      <c r="G207" s="2"/>
      <c r="H207" s="2"/>
      <c r="I207" s="2"/>
      <c r="J207" s="2"/>
      <c r="K207" s="2"/>
      <c r="L207" s="2"/>
      <c r="M207" s="2"/>
      <c r="N207" s="2"/>
    </row>
    <row r="208" customFormat="1" ht="14.25" spans="3:14">
      <c r="C208" s="2">
        <f t="shared" si="78"/>
        <v>30</v>
      </c>
      <c r="D208" s="2">
        <f t="shared" si="79"/>
        <v>0.000282666666666667</v>
      </c>
      <c r="E208" s="2">
        <f t="shared" si="63"/>
        <v>0.213975098750902</v>
      </c>
      <c r="F208" s="2"/>
      <c r="G208" s="2"/>
      <c r="H208" s="2"/>
      <c r="I208" s="2"/>
      <c r="J208" s="2"/>
      <c r="K208" s="2"/>
      <c r="L208" s="2"/>
      <c r="M208" s="2"/>
      <c r="N208" s="2"/>
    </row>
    <row r="209" customFormat="1" ht="14.25" spans="2:14">
      <c r="B209" t="s">
        <v>16</v>
      </c>
      <c r="C209" s="2">
        <f t="shared" ref="C209:C213" si="80">J125</f>
        <v>1</v>
      </c>
      <c r="D209" s="2">
        <f t="shared" ref="D209:D213" si="81">I125</f>
        <v>0.01152</v>
      </c>
      <c r="E209" s="2">
        <f t="shared" ref="E209:E222" si="82">(C209-$F$33)^2*D209</f>
        <v>0.0254588412267989</v>
      </c>
      <c r="F209" s="2"/>
      <c r="G209" s="2"/>
      <c r="H209" s="2"/>
      <c r="I209" s="2"/>
      <c r="J209" s="2"/>
      <c r="K209" s="2"/>
      <c r="L209" s="2"/>
      <c r="M209" s="2"/>
      <c r="N209" s="2"/>
    </row>
    <row r="210" customFormat="1" ht="14.25" spans="3:14">
      <c r="C210" s="2">
        <f t="shared" si="80"/>
        <v>2</v>
      </c>
      <c r="D210" s="2">
        <f t="shared" si="81"/>
        <v>0.00565333333333333</v>
      </c>
      <c r="E210" s="2">
        <f t="shared" si="82"/>
        <v>0.00133857397270687</v>
      </c>
      <c r="F210" s="2"/>
      <c r="G210" s="2"/>
      <c r="H210" s="2"/>
      <c r="I210" s="2"/>
      <c r="J210" s="2"/>
      <c r="K210" s="2"/>
      <c r="L210" s="2"/>
      <c r="M210" s="2"/>
      <c r="N210" s="2"/>
    </row>
    <row r="211" customFormat="1" ht="14.25" spans="3:14">
      <c r="C211" s="2">
        <f t="shared" si="80"/>
        <v>3</v>
      </c>
      <c r="D211" s="2">
        <f t="shared" si="81"/>
        <v>0.00197866666666667</v>
      </c>
      <c r="E211" s="2">
        <f t="shared" si="82"/>
        <v>0.00052154340351407</v>
      </c>
      <c r="F211" s="2"/>
      <c r="G211" s="2"/>
      <c r="H211" s="2"/>
      <c r="I211" s="2"/>
      <c r="J211" s="2"/>
      <c r="K211" s="2"/>
      <c r="L211" s="2"/>
      <c r="M211" s="2"/>
      <c r="N211" s="2"/>
    </row>
    <row r="212" customFormat="1" ht="14.25" spans="3:14">
      <c r="C212" s="2">
        <f t="shared" si="80"/>
        <v>5</v>
      </c>
      <c r="D212" s="2">
        <f t="shared" si="81"/>
        <v>0.000565333333333333</v>
      </c>
      <c r="E212" s="2">
        <f t="shared" si="82"/>
        <v>0.00357132240847069</v>
      </c>
      <c r="F212" s="2"/>
      <c r="G212" s="2"/>
      <c r="H212" s="2"/>
      <c r="I212" s="2"/>
      <c r="J212" s="2"/>
      <c r="K212" s="2"/>
      <c r="L212" s="2"/>
      <c r="M212" s="2"/>
      <c r="N212" s="2"/>
    </row>
    <row r="213" customFormat="1" ht="14.25" spans="3:14">
      <c r="C213" s="2">
        <f t="shared" si="80"/>
        <v>10</v>
      </c>
      <c r="D213" s="2">
        <f t="shared" si="81"/>
        <v>0.000282666666666667</v>
      </c>
      <c r="E213" s="2">
        <f t="shared" si="82"/>
        <v>0.015956882046902</v>
      </c>
      <c r="F213" s="2"/>
      <c r="G213" s="2"/>
      <c r="H213" s="2"/>
      <c r="I213" s="2"/>
      <c r="J213" s="2"/>
      <c r="K213" s="2"/>
      <c r="L213" s="2"/>
      <c r="M213" s="2"/>
      <c r="N213" s="2"/>
    </row>
    <row r="214" customFormat="1" ht="14.25" spans="2:14">
      <c r="B214" t="s">
        <v>17</v>
      </c>
      <c r="C214" s="2">
        <f t="shared" ref="C214:C217" si="83">J132</f>
        <v>4</v>
      </c>
      <c r="D214" s="2">
        <f t="shared" ref="D214:D217" si="84">I132</f>
        <v>0.00666666666666667</v>
      </c>
      <c r="E214" s="2">
        <f t="shared" si="82"/>
        <v>0.0152692697099531</v>
      </c>
      <c r="F214" s="2"/>
      <c r="G214" s="2"/>
      <c r="H214" s="2"/>
      <c r="I214" s="2"/>
      <c r="J214" s="2"/>
      <c r="K214" s="2"/>
      <c r="L214" s="2"/>
      <c r="M214" s="2"/>
      <c r="N214" s="2"/>
    </row>
    <row r="215" customFormat="1" ht="14.25" spans="2:14">
      <c r="B215" s="8"/>
      <c r="C215" s="2">
        <f t="shared" si="83"/>
        <v>6</v>
      </c>
      <c r="D215" s="2">
        <f t="shared" si="84"/>
        <v>0.00933333333333333</v>
      </c>
      <c r="E215" s="2">
        <f t="shared" si="82"/>
        <v>0.115210711993934</v>
      </c>
      <c r="F215" s="2"/>
      <c r="G215" s="2"/>
      <c r="H215" s="2"/>
      <c r="I215" s="2"/>
      <c r="J215" s="2"/>
      <c r="K215" s="2"/>
      <c r="L215" s="2"/>
      <c r="M215" s="2"/>
      <c r="N215" s="2"/>
    </row>
    <row r="216" customFormat="1" ht="14.25" spans="3:14">
      <c r="C216" s="2">
        <f t="shared" si="83"/>
        <v>10</v>
      </c>
      <c r="D216" s="2">
        <f t="shared" si="84"/>
        <v>0.00266666666666667</v>
      </c>
      <c r="E216" s="2">
        <f t="shared" si="82"/>
        <v>0.150536623083981</v>
      </c>
      <c r="F216" s="2"/>
      <c r="G216" s="2"/>
      <c r="H216" s="2"/>
      <c r="I216" s="2"/>
      <c r="J216" s="2"/>
      <c r="K216" s="2"/>
      <c r="L216" s="2"/>
      <c r="M216" s="2"/>
      <c r="N216" s="2"/>
    </row>
    <row r="217" customFormat="1" ht="14.25" spans="3:14">
      <c r="C217" s="2">
        <f t="shared" si="83"/>
        <v>20</v>
      </c>
      <c r="D217" s="2">
        <f t="shared" si="84"/>
        <v>0.00133333333333333</v>
      </c>
      <c r="E217" s="2">
        <f t="shared" si="82"/>
        <v>0.408959074208657</v>
      </c>
      <c r="F217" s="2"/>
      <c r="G217" s="2"/>
      <c r="H217" s="2"/>
      <c r="I217" s="2"/>
      <c r="J217" s="2"/>
      <c r="K217" s="2"/>
      <c r="L217" s="2"/>
      <c r="M217" s="2"/>
      <c r="N217" s="2"/>
    </row>
    <row r="218" customFormat="1" ht="14.25" spans="2:14">
      <c r="B218" t="s">
        <v>17</v>
      </c>
      <c r="C218" s="2">
        <f t="shared" ref="C218:C221" si="85">J138</f>
        <v>2</v>
      </c>
      <c r="D218" s="2">
        <f t="shared" ref="D218:D221" si="86">I138</f>
        <v>0.0133333333333333</v>
      </c>
      <c r="E218" s="2">
        <f t="shared" si="82"/>
        <v>0.0031570140865728</v>
      </c>
      <c r="F218" s="2"/>
      <c r="G218" s="2"/>
      <c r="H218" s="2"/>
      <c r="I218" s="2"/>
      <c r="J218" s="2"/>
      <c r="K218" s="2"/>
      <c r="L218" s="2"/>
      <c r="M218" s="2"/>
      <c r="N218" s="2"/>
    </row>
    <row r="219" customFormat="1" ht="14.25" spans="3:14">
      <c r="C219" s="2">
        <f t="shared" si="85"/>
        <v>3</v>
      </c>
      <c r="D219" s="2">
        <f t="shared" si="86"/>
        <v>0.00466666666666667</v>
      </c>
      <c r="E219" s="2">
        <f t="shared" si="82"/>
        <v>0.00123005519696715</v>
      </c>
      <c r="F219" s="2"/>
      <c r="G219" s="2"/>
      <c r="H219" s="2"/>
      <c r="I219" s="2"/>
      <c r="J219" s="2"/>
      <c r="K219" s="2"/>
      <c r="L219" s="2"/>
      <c r="M219" s="2"/>
      <c r="N219" s="2"/>
    </row>
    <row r="220" customFormat="1" ht="14.25" spans="3:14">
      <c r="C220" s="2">
        <f t="shared" si="85"/>
        <v>5</v>
      </c>
      <c r="D220" s="2">
        <f t="shared" si="86"/>
        <v>0.00133333333333333</v>
      </c>
      <c r="E220" s="2">
        <f t="shared" si="82"/>
        <v>0.00842293020865728</v>
      </c>
      <c r="F220" s="2"/>
      <c r="G220" s="2"/>
      <c r="H220" s="2"/>
      <c r="I220" s="2"/>
      <c r="J220" s="2"/>
      <c r="K220" s="2"/>
      <c r="L220" s="2"/>
      <c r="M220" s="2"/>
      <c r="N220" s="2"/>
    </row>
    <row r="221" customFormat="1" ht="14.25" spans="3:14">
      <c r="C221" s="2">
        <f t="shared" si="85"/>
        <v>10</v>
      </c>
      <c r="D221" s="2">
        <f t="shared" si="86"/>
        <v>0.000666666666666667</v>
      </c>
      <c r="E221" s="2">
        <f t="shared" si="82"/>
        <v>0.0376341557709953</v>
      </c>
      <c r="F221" s="2"/>
      <c r="G221" s="2"/>
      <c r="H221" s="2"/>
      <c r="I221" s="2"/>
      <c r="J221" s="2"/>
      <c r="K221" s="2"/>
      <c r="L221" s="2"/>
      <c r="M221" s="2"/>
      <c r="N221" s="2"/>
    </row>
    <row r="222" customFormat="1" ht="14.25" spans="2:14">
      <c r="B222" t="s">
        <v>140</v>
      </c>
      <c r="C222" s="2">
        <v>0</v>
      </c>
      <c r="D222" s="2">
        <f>1-$E$33</f>
        <v>0.795978</v>
      </c>
      <c r="E222" s="2">
        <f t="shared" si="82"/>
        <v>4.92166064901195</v>
      </c>
      <c r="F222" s="2"/>
      <c r="G222" s="2"/>
      <c r="H222" s="2"/>
      <c r="I222" s="2"/>
      <c r="J222" s="2"/>
      <c r="K222" s="2"/>
      <c r="L222" s="2"/>
      <c r="M222" s="2"/>
      <c r="N222" s="2"/>
    </row>
    <row r="223" customFormat="1" ht="14.25" spans="2:14">
      <c r="B223" t="s">
        <v>18</v>
      </c>
      <c r="C223" s="2"/>
      <c r="D223" s="2">
        <f>SUM(D145:D222)</f>
        <v>0.999892</v>
      </c>
      <c r="E223" s="2">
        <f>SUM(E145:E222)</f>
        <v>105.533966962048</v>
      </c>
      <c r="F223" s="2"/>
      <c r="G223" s="2"/>
      <c r="H223" s="2"/>
      <c r="I223" s="2"/>
      <c r="J223" s="2"/>
      <c r="K223" s="2"/>
      <c r="L223" s="2"/>
      <c r="M223" s="2"/>
      <c r="N223" s="2"/>
    </row>
    <row r="224" customFormat="1" ht="14.25" spans="3:1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customFormat="1" ht="14.25" spans="3:14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</sheetData>
  <dataValidations count="1">
    <dataValidation type="list" allowBlank="1" showInputMessage="1" showErrorMessage="1" sqref="C17 C20 C21 C22 C34 C39 C44 C51 C62 C73 C84 C95 C106 C117 C124 C131 C136 C137 C2:C16 C18:C19 C23:C24 C25:C33 C36:C38 C40:C43 C45:C50 C52:C61 C63:C72 C74:C83 C85:C94 C96:C105 C107:C116 C118:C121 C122:C123 C125:C128 C129:C130 C132:C135 C138:C143 C223:C225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6"/>
  <sheetViews>
    <sheetView workbookViewId="0">
      <selection activeCell="A1" sqref="$A1:$XFD1048576"/>
    </sheetView>
  </sheetViews>
  <sheetFormatPr defaultColWidth="9" defaultRowHeight="14.25"/>
  <cols>
    <col min="2" max="2" width="38.25" customWidth="1"/>
    <col min="3" max="4" width="11.5" style="2" customWidth="1"/>
    <col min="5" max="5" width="9.625" style="2" customWidth="1"/>
    <col min="6" max="6" width="37.125" style="2" customWidth="1"/>
    <col min="7" max="12" width="17.125" style="2" customWidth="1"/>
    <col min="13" max="13" width="18.25" style="2" customWidth="1"/>
    <col min="14" max="14" width="17.125" style="2" customWidth="1"/>
    <col min="15" max="17" width="17.125" customWidth="1"/>
  </cols>
  <sheetData>
    <row r="1" customFormat="1" ht="25.5" spans="1:14">
      <c r="A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spans="1:17">
      <c r="A2" t="s">
        <v>47</v>
      </c>
      <c r="B2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</row>
    <row r="3" customFormat="1" spans="1:17">
      <c r="A3" s="3">
        <v>1</v>
      </c>
      <c r="B3" s="5" t="s">
        <v>2</v>
      </c>
      <c r="C3" s="5" t="s">
        <v>3</v>
      </c>
      <c r="D3" s="5">
        <v>3</v>
      </c>
      <c r="E3" s="5">
        <v>1500</v>
      </c>
      <c r="F3" s="5">
        <v>2e-6</v>
      </c>
      <c r="G3" s="5">
        <v>0.25</v>
      </c>
      <c r="H3" s="5">
        <v>0.25</v>
      </c>
      <c r="I3" s="5">
        <v>0.25</v>
      </c>
      <c r="J3" s="5">
        <v>0.25</v>
      </c>
      <c r="K3" s="5">
        <v>0</v>
      </c>
      <c r="L3" s="5">
        <v>0</v>
      </c>
      <c r="M3" s="5">
        <v>1</v>
      </c>
      <c r="N3" s="5">
        <v>0.25</v>
      </c>
      <c r="O3">
        <v>0.25</v>
      </c>
      <c r="P3">
        <v>0.25</v>
      </c>
      <c r="Q3">
        <v>0.25</v>
      </c>
    </row>
    <row r="4" customFormat="1" spans="1:17">
      <c r="A4" s="3">
        <v>2</v>
      </c>
      <c r="B4" s="5" t="s">
        <v>4</v>
      </c>
      <c r="C4" s="5" t="s">
        <v>3</v>
      </c>
      <c r="D4" s="5">
        <v>3</v>
      </c>
      <c r="E4" s="5">
        <v>500</v>
      </c>
      <c r="F4" s="4">
        <v>6e-6</v>
      </c>
      <c r="G4" s="5">
        <v>0.25</v>
      </c>
      <c r="H4" s="5">
        <v>0.25</v>
      </c>
      <c r="I4" s="5">
        <v>0.25</v>
      </c>
      <c r="J4" s="5">
        <v>0.25</v>
      </c>
      <c r="K4" s="5">
        <v>0</v>
      </c>
      <c r="L4" s="5">
        <v>1</v>
      </c>
      <c r="M4" s="5">
        <v>0</v>
      </c>
      <c r="N4" s="5">
        <v>0.25</v>
      </c>
      <c r="O4">
        <v>0.25</v>
      </c>
      <c r="P4">
        <v>0.25</v>
      </c>
      <c r="Q4">
        <v>0.25</v>
      </c>
    </row>
    <row r="5" customFormat="1" spans="1:17">
      <c r="A5" s="3">
        <v>3</v>
      </c>
      <c r="B5" s="5" t="s">
        <v>5</v>
      </c>
      <c r="C5" s="5" t="s">
        <v>3</v>
      </c>
      <c r="D5" s="5">
        <v>3</v>
      </c>
      <c r="E5" s="5">
        <v>300</v>
      </c>
      <c r="F5" s="4">
        <v>1.4e-5</v>
      </c>
      <c r="G5" s="5">
        <v>0.25</v>
      </c>
      <c r="H5" s="5">
        <v>0.25</v>
      </c>
      <c r="I5" s="5">
        <v>0.25</v>
      </c>
      <c r="J5" s="5">
        <v>0.25</v>
      </c>
      <c r="K5" s="5">
        <v>1</v>
      </c>
      <c r="L5" s="5">
        <v>0</v>
      </c>
      <c r="M5" s="5">
        <v>0</v>
      </c>
      <c r="N5" s="5">
        <v>0.25</v>
      </c>
      <c r="O5">
        <v>0.25</v>
      </c>
      <c r="P5">
        <v>0.25</v>
      </c>
      <c r="Q5">
        <v>0.25</v>
      </c>
    </row>
    <row r="6" customFormat="1" spans="1:17">
      <c r="A6" s="3">
        <v>4</v>
      </c>
      <c r="B6" s="8" t="s">
        <v>6</v>
      </c>
      <c r="C6" s="8" t="s">
        <v>7</v>
      </c>
      <c r="D6" s="5">
        <v>3</v>
      </c>
      <c r="E6" s="8">
        <v>25</v>
      </c>
      <c r="F6" s="9">
        <v>0.002</v>
      </c>
      <c r="G6" s="8">
        <v>0.025</v>
      </c>
      <c r="H6" s="8">
        <v>0.025</v>
      </c>
      <c r="I6" s="8">
        <v>0.025</v>
      </c>
      <c r="J6" s="8">
        <v>0.025</v>
      </c>
      <c r="K6" s="8">
        <v>0.078</v>
      </c>
      <c r="L6" s="8">
        <v>0.02</v>
      </c>
      <c r="M6" s="8">
        <v>0.002</v>
      </c>
      <c r="N6" s="8">
        <v>0.025</v>
      </c>
      <c r="O6">
        <v>0.025</v>
      </c>
      <c r="P6">
        <v>0.025</v>
      </c>
      <c r="Q6">
        <v>0.025</v>
      </c>
    </row>
    <row r="7" customFormat="1" spans="1:17">
      <c r="A7" s="3">
        <v>5</v>
      </c>
      <c r="B7" s="8" t="s">
        <v>8</v>
      </c>
      <c r="C7" s="8" t="s">
        <v>7</v>
      </c>
      <c r="D7" s="5">
        <v>3</v>
      </c>
      <c r="E7" s="8">
        <v>20</v>
      </c>
      <c r="F7" s="9">
        <v>0.002</v>
      </c>
      <c r="G7" s="8">
        <v>0.025</v>
      </c>
      <c r="H7" s="8">
        <v>0.025</v>
      </c>
      <c r="I7" s="8">
        <v>0.025</v>
      </c>
      <c r="J7" s="8">
        <v>0.025</v>
      </c>
      <c r="K7" s="8">
        <v>0.078</v>
      </c>
      <c r="L7" s="8">
        <v>0.02</v>
      </c>
      <c r="M7" s="8">
        <v>0.002</v>
      </c>
      <c r="N7" s="8">
        <v>0.025</v>
      </c>
      <c r="O7">
        <v>0.025</v>
      </c>
      <c r="P7">
        <v>0.025</v>
      </c>
      <c r="Q7">
        <v>0.025</v>
      </c>
    </row>
    <row r="8" customFormat="1" spans="1:17">
      <c r="A8" s="3">
        <v>6</v>
      </c>
      <c r="B8" s="8" t="s">
        <v>9</v>
      </c>
      <c r="C8" s="8" t="s">
        <v>7</v>
      </c>
      <c r="D8" s="5">
        <v>3</v>
      </c>
      <c r="E8" s="8">
        <v>15</v>
      </c>
      <c r="F8" s="9">
        <v>0.004</v>
      </c>
      <c r="G8" s="8">
        <v>0.025</v>
      </c>
      <c r="H8" s="8">
        <v>0.025</v>
      </c>
      <c r="I8" s="8">
        <v>0.025</v>
      </c>
      <c r="J8" s="8">
        <v>0.025</v>
      </c>
      <c r="K8" s="8">
        <v>0.078</v>
      </c>
      <c r="L8" s="8">
        <v>0.02</v>
      </c>
      <c r="M8" s="8">
        <v>0.002</v>
      </c>
      <c r="N8" s="8">
        <v>0.025</v>
      </c>
      <c r="O8">
        <v>0.025</v>
      </c>
      <c r="P8">
        <v>0.025</v>
      </c>
      <c r="Q8">
        <v>0.025</v>
      </c>
    </row>
    <row r="9" customFormat="1" spans="1:17">
      <c r="A9" s="3">
        <v>7</v>
      </c>
      <c r="B9" s="8" t="s">
        <v>10</v>
      </c>
      <c r="C9" s="8" t="s">
        <v>7</v>
      </c>
      <c r="D9" s="5">
        <v>3</v>
      </c>
      <c r="E9" s="8">
        <v>10</v>
      </c>
      <c r="F9" s="9">
        <v>0.004</v>
      </c>
      <c r="G9" s="8">
        <v>0.025</v>
      </c>
      <c r="H9" s="8">
        <v>0.025</v>
      </c>
      <c r="I9" s="8">
        <v>0.025</v>
      </c>
      <c r="J9" s="8">
        <v>0.025</v>
      </c>
      <c r="K9" s="8">
        <v>0.078</v>
      </c>
      <c r="L9" s="8">
        <v>0.02</v>
      </c>
      <c r="M9" s="8">
        <v>0.002</v>
      </c>
      <c r="N9" s="8">
        <v>0.025</v>
      </c>
      <c r="O9">
        <v>0.025</v>
      </c>
      <c r="P9">
        <v>0.025</v>
      </c>
      <c r="Q9">
        <v>0.025</v>
      </c>
    </row>
    <row r="10" customFormat="1" spans="1:17">
      <c r="A10" s="3">
        <v>8</v>
      </c>
      <c r="B10" s="8" t="s">
        <v>11</v>
      </c>
      <c r="C10" s="8" t="s">
        <v>7</v>
      </c>
      <c r="D10" s="5">
        <v>3</v>
      </c>
      <c r="E10" s="8">
        <v>5</v>
      </c>
      <c r="F10" s="27">
        <v>0.006</v>
      </c>
      <c r="G10" s="8">
        <v>0.025</v>
      </c>
      <c r="H10" s="8">
        <v>0.025</v>
      </c>
      <c r="I10" s="8">
        <v>0.025</v>
      </c>
      <c r="J10" s="8">
        <v>0.025</v>
      </c>
      <c r="K10" s="8">
        <v>0.078</v>
      </c>
      <c r="L10" s="8">
        <v>0.02</v>
      </c>
      <c r="M10" s="8">
        <v>0.002</v>
      </c>
      <c r="N10" s="8">
        <v>0.025</v>
      </c>
      <c r="O10">
        <v>0.025</v>
      </c>
      <c r="P10">
        <v>0.025</v>
      </c>
      <c r="Q10">
        <v>0.025</v>
      </c>
    </row>
    <row r="11" customFormat="1" spans="1:17">
      <c r="A11" s="3">
        <v>9</v>
      </c>
      <c r="B11" s="8" t="s">
        <v>12</v>
      </c>
      <c r="C11" s="8" t="s">
        <v>7</v>
      </c>
      <c r="D11" s="5">
        <v>3</v>
      </c>
      <c r="E11" s="8">
        <v>4</v>
      </c>
      <c r="F11" s="27">
        <v>0.006</v>
      </c>
      <c r="G11" s="8">
        <v>0.05</v>
      </c>
      <c r="H11" s="8">
        <v>0.05</v>
      </c>
      <c r="I11" s="8">
        <v>0.05</v>
      </c>
      <c r="J11" s="8">
        <v>0.05</v>
      </c>
      <c r="K11" s="8">
        <v>0.078</v>
      </c>
      <c r="L11" s="8">
        <v>0.02</v>
      </c>
      <c r="M11" s="8">
        <v>0.002</v>
      </c>
      <c r="N11" s="8">
        <v>0.05</v>
      </c>
      <c r="O11">
        <v>0.05</v>
      </c>
      <c r="P11">
        <v>0.05</v>
      </c>
      <c r="Q11">
        <v>0.05</v>
      </c>
    </row>
    <row r="12" customFormat="1" spans="1:17">
      <c r="A12" s="3">
        <v>10</v>
      </c>
      <c r="B12" s="8" t="s">
        <v>13</v>
      </c>
      <c r="C12" s="8" t="s">
        <v>7</v>
      </c>
      <c r="D12" s="5">
        <v>3</v>
      </c>
      <c r="E12" s="8">
        <v>3</v>
      </c>
      <c r="F12" s="9">
        <v>0.015</v>
      </c>
      <c r="G12" s="8">
        <v>0.05</v>
      </c>
      <c r="H12" s="8">
        <v>0.05</v>
      </c>
      <c r="I12" s="8">
        <v>0.05</v>
      </c>
      <c r="J12" s="8">
        <v>0.05</v>
      </c>
      <c r="K12" s="8">
        <v>0.078</v>
      </c>
      <c r="L12" s="8">
        <v>0.02</v>
      </c>
      <c r="M12" s="8">
        <v>0.002</v>
      </c>
      <c r="N12" s="8">
        <v>0.05</v>
      </c>
      <c r="O12">
        <v>0.05</v>
      </c>
      <c r="P12">
        <v>0.05</v>
      </c>
      <c r="Q12">
        <v>0.05</v>
      </c>
    </row>
    <row r="13" customFormat="1" spans="1:17">
      <c r="A13" s="3">
        <v>11</v>
      </c>
      <c r="B13" s="8" t="s">
        <v>14</v>
      </c>
      <c r="C13" s="8" t="s">
        <v>15</v>
      </c>
      <c r="D13" s="8">
        <v>3</v>
      </c>
      <c r="E13" s="8">
        <v>3</v>
      </c>
      <c r="F13" s="9">
        <v>0.015</v>
      </c>
      <c r="G13" s="8">
        <v>0.05</v>
      </c>
      <c r="H13" s="8">
        <v>0.05</v>
      </c>
      <c r="I13" s="8">
        <v>0.05</v>
      </c>
      <c r="J13" s="8">
        <v>0.05</v>
      </c>
      <c r="K13" s="8">
        <v>0.078</v>
      </c>
      <c r="L13" s="8">
        <v>0.02</v>
      </c>
      <c r="M13" s="8">
        <v>0.002</v>
      </c>
      <c r="N13" s="8">
        <v>0.05</v>
      </c>
      <c r="O13">
        <v>0.05</v>
      </c>
      <c r="P13">
        <v>0.05</v>
      </c>
      <c r="Q13">
        <v>0.05</v>
      </c>
    </row>
    <row r="14" customFormat="1" spans="1:17">
      <c r="A14" s="3">
        <v>12</v>
      </c>
      <c r="B14" s="8" t="s">
        <v>16</v>
      </c>
      <c r="C14" s="8" t="s">
        <v>15</v>
      </c>
      <c r="D14" s="10">
        <v>3</v>
      </c>
      <c r="E14" s="10">
        <v>1</v>
      </c>
      <c r="F14" s="27">
        <v>0.04</v>
      </c>
      <c r="G14" s="8">
        <v>0.05</v>
      </c>
      <c r="H14" s="8">
        <v>0.05</v>
      </c>
      <c r="I14" s="8">
        <v>0.05</v>
      </c>
      <c r="J14" s="8">
        <v>0.05</v>
      </c>
      <c r="K14" s="8">
        <v>0.078</v>
      </c>
      <c r="L14" s="8">
        <v>0.02</v>
      </c>
      <c r="M14" s="8">
        <v>0.002</v>
      </c>
      <c r="N14" s="8">
        <v>0.05</v>
      </c>
      <c r="O14">
        <v>0.05</v>
      </c>
      <c r="P14">
        <v>0.05</v>
      </c>
      <c r="Q14">
        <v>0.05</v>
      </c>
    </row>
    <row r="15" customFormat="1" spans="1:17">
      <c r="A15" s="3">
        <v>13</v>
      </c>
      <c r="B15" s="8" t="s">
        <v>17</v>
      </c>
      <c r="C15" s="8" t="s">
        <v>15</v>
      </c>
      <c r="D15" s="8">
        <v>2</v>
      </c>
      <c r="E15" s="8">
        <v>1</v>
      </c>
      <c r="F15" s="9">
        <v>0.01</v>
      </c>
      <c r="G15" s="5">
        <v>0.25</v>
      </c>
      <c r="H15" s="5">
        <v>0.25</v>
      </c>
      <c r="I15" s="5">
        <v>0.25</v>
      </c>
      <c r="J15" s="5">
        <v>0.25</v>
      </c>
      <c r="K15" s="8">
        <v>0.7</v>
      </c>
      <c r="L15" s="5">
        <v>0.28</v>
      </c>
      <c r="M15" s="5">
        <v>0.02</v>
      </c>
      <c r="N15" s="5">
        <v>0.25</v>
      </c>
      <c r="O15">
        <v>0.25</v>
      </c>
      <c r="P15">
        <v>0.25</v>
      </c>
      <c r="Q15">
        <v>0.25</v>
      </c>
    </row>
    <row r="16" customFormat="1" spans="1:17">
      <c r="A16" s="3">
        <v>14</v>
      </c>
      <c r="B16" s="8" t="s">
        <v>17</v>
      </c>
      <c r="C16" s="8" t="s">
        <v>15</v>
      </c>
      <c r="D16" s="5">
        <v>1</v>
      </c>
      <c r="E16" s="5">
        <v>1</v>
      </c>
      <c r="F16" s="4">
        <v>0.03</v>
      </c>
      <c r="G16" s="5">
        <v>0.25</v>
      </c>
      <c r="H16" s="5">
        <v>0.25</v>
      </c>
      <c r="I16" s="5">
        <v>0.25</v>
      </c>
      <c r="J16" s="5">
        <v>0.25</v>
      </c>
      <c r="K16" s="8">
        <v>0.7</v>
      </c>
      <c r="L16" s="5">
        <v>0.28</v>
      </c>
      <c r="M16" s="5">
        <v>0.02</v>
      </c>
      <c r="N16" s="5">
        <v>0.25</v>
      </c>
      <c r="O16">
        <v>0.25</v>
      </c>
      <c r="P16">
        <v>0.25</v>
      </c>
      <c r="Q16">
        <v>0.25</v>
      </c>
    </row>
    <row r="17" customFormat="1" spans="1:14">
      <c r="A17" s="3"/>
      <c r="B17" s="5"/>
      <c r="C17" s="8"/>
      <c r="D17" s="5"/>
      <c r="E17" s="5"/>
      <c r="F17" s="4"/>
      <c r="G17" s="5"/>
      <c r="H17" s="5"/>
      <c r="I17" s="5"/>
      <c r="J17" s="5"/>
      <c r="K17" s="8"/>
      <c r="L17" s="5"/>
      <c r="M17" s="5"/>
      <c r="N17" s="5"/>
    </row>
    <row r="18" customFormat="1" ht="25.5" spans="1:14">
      <c r="A18" s="1" t="s">
        <v>64</v>
      </c>
      <c r="C18" s="2"/>
      <c r="D18" s="2"/>
      <c r="E18" s="2" t="s">
        <v>65</v>
      </c>
      <c r="F18" s="2" t="s">
        <v>66</v>
      </c>
      <c r="G18" s="2" t="s">
        <v>67</v>
      </c>
      <c r="H18" s="2" t="s">
        <v>68</v>
      </c>
      <c r="I18" s="2" t="s">
        <v>69</v>
      </c>
      <c r="J18" s="2"/>
      <c r="K18" s="2"/>
      <c r="L18" s="2"/>
      <c r="M18" s="2"/>
      <c r="N18" s="2"/>
    </row>
    <row r="19" customFormat="1" spans="2:14">
      <c r="B19" s="5" t="s">
        <v>2</v>
      </c>
      <c r="C19" s="2"/>
      <c r="D19" s="2"/>
      <c r="E19" s="2">
        <f t="shared" ref="E19:E32" si="0">F3</f>
        <v>2e-6</v>
      </c>
      <c r="F19" s="2">
        <f t="shared" ref="F19:F21" si="1">K36</f>
        <v>0.003</v>
      </c>
      <c r="G19" s="2"/>
      <c r="H19" s="2"/>
      <c r="I19" s="2"/>
      <c r="J19" s="2"/>
      <c r="K19" s="2"/>
      <c r="L19" s="2"/>
      <c r="M19" s="2"/>
      <c r="N19" s="2"/>
    </row>
    <row r="20" customFormat="1" spans="2:14">
      <c r="B20" s="5" t="s">
        <v>4</v>
      </c>
      <c r="C20" s="2"/>
      <c r="D20" s="2"/>
      <c r="E20" s="2">
        <f t="shared" si="0"/>
        <v>6e-6</v>
      </c>
      <c r="F20" s="2">
        <f t="shared" si="1"/>
        <v>0.003</v>
      </c>
      <c r="G20" s="2"/>
      <c r="H20" s="2"/>
      <c r="I20" s="2"/>
      <c r="J20" s="2"/>
      <c r="K20" s="2"/>
      <c r="L20" s="2"/>
      <c r="M20" s="2"/>
      <c r="N20" s="2"/>
    </row>
    <row r="21" customFormat="1" spans="2:14">
      <c r="B21" s="5" t="s">
        <v>5</v>
      </c>
      <c r="C21" s="2"/>
      <c r="D21" s="2"/>
      <c r="E21" s="2">
        <f t="shared" si="0"/>
        <v>1.4e-5</v>
      </c>
      <c r="F21" s="2">
        <f t="shared" si="1"/>
        <v>0.0042</v>
      </c>
      <c r="G21" s="2"/>
      <c r="H21" s="2"/>
      <c r="I21" s="2"/>
      <c r="J21" s="2"/>
      <c r="K21" s="2"/>
      <c r="L21" s="2"/>
      <c r="M21" s="2"/>
      <c r="N21" s="2"/>
    </row>
    <row r="22" customFormat="1" spans="2:14">
      <c r="B22" t="s">
        <v>6</v>
      </c>
      <c r="C22" s="2"/>
      <c r="D22" s="2"/>
      <c r="E22" s="2">
        <f t="shared" si="0"/>
        <v>0.002</v>
      </c>
      <c r="F22" s="2">
        <f>K50</f>
        <v>0.0754616666666667</v>
      </c>
      <c r="G22" s="2"/>
      <c r="H22" s="2"/>
      <c r="I22" s="2"/>
      <c r="J22" s="2"/>
      <c r="K22" s="2"/>
      <c r="L22" s="2"/>
      <c r="M22" s="2"/>
      <c r="N22" s="2"/>
    </row>
    <row r="23" customFormat="1" spans="2:14">
      <c r="B23" s="8" t="s">
        <v>8</v>
      </c>
      <c r="C23" s="2"/>
      <c r="D23" s="2"/>
      <c r="E23" s="2">
        <f t="shared" si="0"/>
        <v>0.002</v>
      </c>
      <c r="F23" s="2">
        <f>K61</f>
        <v>0.0603693333333333</v>
      </c>
      <c r="G23" s="2"/>
      <c r="H23" s="2"/>
      <c r="I23" s="2"/>
      <c r="J23" s="2"/>
      <c r="K23" s="2"/>
      <c r="L23" s="2"/>
      <c r="M23" s="2"/>
      <c r="N23" s="16"/>
    </row>
    <row r="24" customFormat="1" spans="2:14">
      <c r="B24" s="8" t="s">
        <v>9</v>
      </c>
      <c r="C24" s="2"/>
      <c r="D24" s="2"/>
      <c r="E24" s="2">
        <f t="shared" si="0"/>
        <v>0.004</v>
      </c>
      <c r="F24" s="2">
        <f>K72</f>
        <v>0.090554</v>
      </c>
      <c r="G24" s="2"/>
      <c r="H24" s="2"/>
      <c r="I24" s="2"/>
      <c r="J24" s="2"/>
      <c r="K24" s="2"/>
      <c r="L24" s="2"/>
      <c r="M24" s="2"/>
      <c r="N24" s="16"/>
    </row>
    <row r="25" customFormat="1" spans="2:14">
      <c r="B25" s="8" t="s">
        <v>10</v>
      </c>
      <c r="C25" s="2"/>
      <c r="D25" s="2"/>
      <c r="E25" s="2">
        <f t="shared" si="0"/>
        <v>0.004</v>
      </c>
      <c r="F25" s="2">
        <f>K83</f>
        <v>0.0603693333333333</v>
      </c>
      <c r="G25" s="2"/>
      <c r="H25" s="2"/>
      <c r="I25" s="2"/>
      <c r="J25" s="2"/>
      <c r="K25" s="2"/>
      <c r="L25" s="2"/>
      <c r="M25" s="2"/>
      <c r="N25" s="16"/>
    </row>
    <row r="26" customFormat="1" spans="2:14">
      <c r="B26" s="8" t="s">
        <v>11</v>
      </c>
      <c r="C26" s="2"/>
      <c r="D26" s="2"/>
      <c r="E26" s="2">
        <f t="shared" si="0"/>
        <v>0.006</v>
      </c>
      <c r="F26" s="2">
        <f>K94</f>
        <v>0.045277</v>
      </c>
      <c r="G26" s="2"/>
      <c r="H26" s="2"/>
      <c r="I26" s="2"/>
      <c r="J26" s="2"/>
      <c r="K26" s="2"/>
      <c r="L26" s="2"/>
      <c r="M26" s="2"/>
      <c r="N26" s="16"/>
    </row>
    <row r="27" customFormat="1" spans="2:14">
      <c r="B27" s="8" t="s">
        <v>12</v>
      </c>
      <c r="C27" s="2"/>
      <c r="D27" s="2"/>
      <c r="E27" s="2">
        <f t="shared" si="0"/>
        <v>0.006</v>
      </c>
      <c r="F27" s="2">
        <f>K105</f>
        <v>0.04212416</v>
      </c>
      <c r="G27" s="2"/>
      <c r="H27" s="2"/>
      <c r="I27" s="2"/>
      <c r="J27" s="2"/>
      <c r="K27" s="2"/>
      <c r="L27" s="2"/>
      <c r="M27" s="2"/>
      <c r="N27" s="16"/>
    </row>
    <row r="28" customFormat="1" spans="2:14">
      <c r="B28" s="8" t="s">
        <v>13</v>
      </c>
      <c r="C28" s="2"/>
      <c r="D28" s="2"/>
      <c r="E28" s="2">
        <f t="shared" si="0"/>
        <v>0.015</v>
      </c>
      <c r="F28" s="2">
        <f>K116</f>
        <v>0.0789828</v>
      </c>
      <c r="G28" s="2"/>
      <c r="H28" s="2"/>
      <c r="I28" s="2"/>
      <c r="J28" s="2"/>
      <c r="K28" s="2"/>
      <c r="L28" s="2"/>
      <c r="M28" s="2"/>
      <c r="N28" s="16"/>
    </row>
    <row r="29" customFormat="1" spans="2:14">
      <c r="B29" s="8" t="s">
        <v>14</v>
      </c>
      <c r="C29" s="2"/>
      <c r="D29" s="2"/>
      <c r="E29" s="2">
        <f t="shared" si="0"/>
        <v>0.015</v>
      </c>
      <c r="F29" s="2">
        <f>K123</f>
        <v>0.0738744</v>
      </c>
      <c r="G29" s="2"/>
      <c r="H29" s="2"/>
      <c r="I29" s="2"/>
      <c r="J29" s="2"/>
      <c r="K29" s="2"/>
      <c r="L29" s="2"/>
      <c r="M29" s="2"/>
      <c r="N29" s="16"/>
    </row>
    <row r="30" customFormat="1" spans="2:14">
      <c r="B30" s="8" t="s">
        <v>16</v>
      </c>
      <c r="C30" s="2"/>
      <c r="D30" s="2"/>
      <c r="E30" s="2">
        <f t="shared" si="0"/>
        <v>0.04</v>
      </c>
      <c r="F30" s="2">
        <f>K130</f>
        <v>0.0656661333333333</v>
      </c>
      <c r="G30" s="2"/>
      <c r="H30" s="2"/>
      <c r="I30" s="2"/>
      <c r="J30" s="2"/>
      <c r="K30" s="2"/>
      <c r="L30" s="2"/>
      <c r="M30" s="2"/>
      <c r="N30" s="16"/>
    </row>
    <row r="31" customFormat="1" spans="2:14">
      <c r="B31" s="8" t="s">
        <v>17</v>
      </c>
      <c r="C31" s="2"/>
      <c r="D31" s="2"/>
      <c r="E31" s="2">
        <f t="shared" si="0"/>
        <v>0.01</v>
      </c>
      <c r="F31" s="2">
        <f>K136</f>
        <v>0.0626666666666667</v>
      </c>
      <c r="G31" s="2"/>
      <c r="H31" s="2"/>
      <c r="I31" s="2"/>
      <c r="J31" s="2"/>
      <c r="K31" s="2"/>
      <c r="L31" s="2"/>
      <c r="M31" s="2"/>
      <c r="N31" s="16"/>
    </row>
    <row r="32" customFormat="1" spans="2:14">
      <c r="B32" s="8" t="s">
        <v>17</v>
      </c>
      <c r="C32" s="2"/>
      <c r="D32" s="2"/>
      <c r="E32" s="2">
        <f t="shared" si="0"/>
        <v>0.03</v>
      </c>
      <c r="F32" s="2">
        <f>K142</f>
        <v>0.077</v>
      </c>
      <c r="G32" s="2"/>
      <c r="H32" s="2"/>
      <c r="I32" s="2"/>
      <c r="J32" s="2"/>
      <c r="K32" s="2"/>
      <c r="L32" s="2"/>
      <c r="M32" s="2"/>
      <c r="N32" s="16"/>
    </row>
    <row r="33" customFormat="1" spans="2:14">
      <c r="B33" t="s">
        <v>18</v>
      </c>
      <c r="C33" s="2"/>
      <c r="D33" s="2"/>
      <c r="E33" s="14">
        <f>SUM(E19:E32)</f>
        <v>0.134022</v>
      </c>
      <c r="F33" s="14">
        <f>SUM(F19:F32)</f>
        <v>0.742545493333333</v>
      </c>
      <c r="G33" s="15">
        <f>E223</f>
        <v>22.1929901471137</v>
      </c>
      <c r="H33" s="15">
        <f>SQRT(G33)</f>
        <v>4.71094365781567</v>
      </c>
      <c r="I33" s="22">
        <f>H33/F33</f>
        <v>6.34431654371498</v>
      </c>
      <c r="J33" s="2"/>
      <c r="K33" s="2"/>
      <c r="L33" s="2"/>
      <c r="M33" s="2"/>
      <c r="N33" s="16"/>
    </row>
    <row r="34" customFormat="1" ht="25.5" spans="1:14">
      <c r="A34" s="1" t="s">
        <v>70</v>
      </c>
      <c r="C34" s="16"/>
      <c r="D34" s="16"/>
      <c r="E34" s="17"/>
      <c r="F34" s="2"/>
      <c r="G34" s="17"/>
      <c r="H34" s="2"/>
      <c r="I34" s="23"/>
      <c r="J34" s="2"/>
      <c r="K34" s="2"/>
      <c r="L34" s="2"/>
      <c r="M34" s="2"/>
      <c r="N34" s="16"/>
    </row>
    <row r="35" customFormat="1" spans="2:14">
      <c r="B35" t="s">
        <v>71</v>
      </c>
      <c r="C35" t="s">
        <v>72</v>
      </c>
      <c r="D35" s="3" t="s">
        <v>50</v>
      </c>
      <c r="E35" s="2" t="s">
        <v>73</v>
      </c>
      <c r="F35" s="2" t="s">
        <v>74</v>
      </c>
      <c r="G35" s="2" t="s">
        <v>75</v>
      </c>
      <c r="H35" s="2" t="s">
        <v>76</v>
      </c>
      <c r="I35" s="2" t="s">
        <v>65</v>
      </c>
      <c r="J35" s="2" t="s">
        <v>77</v>
      </c>
      <c r="K35" s="2" t="s">
        <v>78</v>
      </c>
      <c r="L35" s="2"/>
      <c r="M35" s="2"/>
      <c r="N35" s="16"/>
    </row>
    <row r="36" customFormat="1" spans="2:14">
      <c r="B36" s="5" t="s">
        <v>2</v>
      </c>
      <c r="C36" s="5" t="s">
        <v>3</v>
      </c>
      <c r="D36" s="2">
        <v>3</v>
      </c>
      <c r="E36" s="5">
        <f>E3</f>
        <v>1500</v>
      </c>
      <c r="F36" s="5" t="s">
        <v>2</v>
      </c>
      <c r="G36" s="2">
        <f>$F$3</f>
        <v>2e-6</v>
      </c>
      <c r="H36" s="2">
        <f t="shared" ref="H36:H38" si="2">G36</f>
        <v>2e-6</v>
      </c>
      <c r="I36" s="2">
        <f t="shared" ref="I36:I38" si="3">H36</f>
        <v>2e-6</v>
      </c>
      <c r="J36" s="2">
        <f t="shared" ref="J36:J38" si="4">E36</f>
        <v>1500</v>
      </c>
      <c r="K36" s="2">
        <f t="shared" ref="K36:K38" si="5">H36*J36</f>
        <v>0.003</v>
      </c>
      <c r="L36" s="2"/>
      <c r="M36" s="2"/>
      <c r="N36" s="16"/>
    </row>
    <row r="37" customFormat="1" spans="2:14">
      <c r="B37" s="5" t="s">
        <v>4</v>
      </c>
      <c r="C37" s="5" t="s">
        <v>3</v>
      </c>
      <c r="D37" s="2">
        <v>3</v>
      </c>
      <c r="E37" s="5">
        <f>E4</f>
        <v>500</v>
      </c>
      <c r="F37" s="5" t="s">
        <v>4</v>
      </c>
      <c r="G37" s="2">
        <f>$F$4</f>
        <v>6e-6</v>
      </c>
      <c r="H37" s="2">
        <f t="shared" si="2"/>
        <v>6e-6</v>
      </c>
      <c r="I37" s="2">
        <f t="shared" si="3"/>
        <v>6e-6</v>
      </c>
      <c r="J37" s="2">
        <f t="shared" si="4"/>
        <v>500</v>
      </c>
      <c r="K37" s="2">
        <f t="shared" si="5"/>
        <v>0.003</v>
      </c>
      <c r="L37" s="2"/>
      <c r="M37" s="2"/>
      <c r="N37" s="16"/>
    </row>
    <row r="38" customFormat="1" spans="2:14">
      <c r="B38" s="5" t="s">
        <v>5</v>
      </c>
      <c r="C38" s="5" t="s">
        <v>3</v>
      </c>
      <c r="D38" s="2">
        <v>3</v>
      </c>
      <c r="E38" s="5">
        <f>E5</f>
        <v>300</v>
      </c>
      <c r="F38" s="5" t="s">
        <v>5</v>
      </c>
      <c r="G38" s="2">
        <f>$F$5</f>
        <v>1.4e-5</v>
      </c>
      <c r="H38" s="2">
        <f t="shared" si="2"/>
        <v>1.4e-5</v>
      </c>
      <c r="I38" s="2">
        <f t="shared" si="3"/>
        <v>1.4e-5</v>
      </c>
      <c r="J38" s="2">
        <f t="shared" si="4"/>
        <v>300</v>
      </c>
      <c r="K38" s="2">
        <f t="shared" si="5"/>
        <v>0.0042</v>
      </c>
      <c r="L38" s="2"/>
      <c r="M38" s="2"/>
      <c r="N38" s="16"/>
    </row>
    <row r="39" customFormat="1" spans="2:14">
      <c r="B39" s="5"/>
      <c r="C39" s="5"/>
      <c r="D39" s="2"/>
      <c r="E39" s="5"/>
      <c r="F39" s="5"/>
      <c r="G39" s="2"/>
      <c r="H39" s="2"/>
      <c r="I39" s="2"/>
      <c r="J39" s="2"/>
      <c r="K39" s="2"/>
      <c r="L39" s="2"/>
      <c r="M39" s="2"/>
      <c r="N39" s="16"/>
    </row>
    <row r="40" customFormat="1" spans="2:14">
      <c r="B40" t="s">
        <v>6</v>
      </c>
      <c r="C40" s="2" t="s">
        <v>7</v>
      </c>
      <c r="D40" s="2">
        <v>3</v>
      </c>
      <c r="E40" s="2" t="s">
        <v>73</v>
      </c>
      <c r="F40" s="2" t="s">
        <v>74</v>
      </c>
      <c r="G40" s="2" t="s">
        <v>75</v>
      </c>
      <c r="H40" s="2" t="s">
        <v>76</v>
      </c>
      <c r="I40" s="2" t="s">
        <v>65</v>
      </c>
      <c r="J40" s="2" t="s">
        <v>77</v>
      </c>
      <c r="K40" s="2" t="s">
        <v>78</v>
      </c>
      <c r="L40" s="2"/>
      <c r="M40" s="2"/>
      <c r="N40" s="5"/>
    </row>
    <row r="41" customFormat="1" spans="3:14">
      <c r="C41" s="2"/>
      <c r="D41" s="2"/>
      <c r="E41" s="2">
        <v>1</v>
      </c>
      <c r="F41" s="2" t="s">
        <v>79</v>
      </c>
      <c r="G41" s="2">
        <f>(1-($G$6+$H$6+$I$6+$J$6))*(1-($K$6+$L$6+$M$6))*(1-($N$6+$O$6+$P$6+$Q$6))</f>
        <v>0.729</v>
      </c>
      <c r="H41" s="2">
        <f t="shared" ref="H41:H43" si="6">G41</f>
        <v>0.729</v>
      </c>
      <c r="I41" s="2">
        <f t="shared" ref="I41:I49" si="7">$F$6*H41</f>
        <v>0.001458</v>
      </c>
      <c r="J41" s="2">
        <f t="shared" ref="J41:J49" si="8">$E$6*E41</f>
        <v>25</v>
      </c>
      <c r="K41" s="2">
        <f t="shared" ref="K41:K49" si="9">I41*J41</f>
        <v>0.03645</v>
      </c>
      <c r="L41" s="2">
        <f t="shared" ref="L41:L49" si="10">E41*H41</f>
        <v>0.729</v>
      </c>
      <c r="M41" s="2"/>
      <c r="N41" s="5"/>
    </row>
    <row r="42" customFormat="1" spans="3:14">
      <c r="C42" s="2"/>
      <c r="D42" s="2"/>
      <c r="E42" s="2">
        <v>2</v>
      </c>
      <c r="F42" s="2" t="s">
        <v>80</v>
      </c>
      <c r="G42" s="2">
        <f>($G$6+$H$6+$I$6+$J$6)*(1-($K$6+$L$6+$M$6))*(1-($N$6+$O$6+$P$6+$Q$6))+(1-($G$6+$H$6+$I$6+$J$6))*(1-($K$6+$L$6+$M$6))*($N$6+$O$6+$P$6+$Q$6)</f>
        <v>0.162</v>
      </c>
      <c r="H42" s="2">
        <f t="shared" si="6"/>
        <v>0.162</v>
      </c>
      <c r="I42" s="2">
        <f t="shared" si="7"/>
        <v>0.000324</v>
      </c>
      <c r="J42" s="2">
        <f t="shared" si="8"/>
        <v>50</v>
      </c>
      <c r="K42" s="2">
        <f t="shared" si="9"/>
        <v>0.0162</v>
      </c>
      <c r="L42" s="2">
        <f t="shared" si="10"/>
        <v>0.324</v>
      </c>
      <c r="M42" s="2"/>
      <c r="N42" s="5"/>
    </row>
    <row r="43" customFormat="1" spans="3:14">
      <c r="C43" s="2"/>
      <c r="D43" s="2"/>
      <c r="E43" s="2">
        <v>3</v>
      </c>
      <c r="F43" s="2" t="s">
        <v>81</v>
      </c>
      <c r="G43" s="2">
        <f>(1-($G$6+$H$6+$I$6+$J$6))*$K$6*(1-($N$6+$O$6+$P$6+$Q$6))</f>
        <v>0.06318</v>
      </c>
      <c r="H43" s="2">
        <f t="shared" si="6"/>
        <v>0.06318</v>
      </c>
      <c r="I43" s="2">
        <f t="shared" si="7"/>
        <v>0.00012636</v>
      </c>
      <c r="J43" s="2">
        <f t="shared" si="8"/>
        <v>75</v>
      </c>
      <c r="K43" s="2">
        <f t="shared" si="9"/>
        <v>0.009477</v>
      </c>
      <c r="L43" s="2">
        <f t="shared" si="10"/>
        <v>0.18954</v>
      </c>
      <c r="M43" s="2"/>
      <c r="N43" s="5"/>
    </row>
    <row r="44" customFormat="1" spans="3:14">
      <c r="C44" s="2"/>
      <c r="D44" s="2"/>
      <c r="E44" s="2">
        <v>4</v>
      </c>
      <c r="F44" s="18" t="s">
        <v>82</v>
      </c>
      <c r="G44" s="2">
        <f>($G$6+$H$6+$I$6+$J$6)*(1-($K$6+$L$6+$M$6))*($N$6+$O$6+$P$6+$Q$6)</f>
        <v>0.009</v>
      </c>
      <c r="H44" s="2">
        <f>G44+(($G$6+$H$6+$I$6+$J$6)*($K$6+$L$6+$M$6)*($N$6+$O$6+$P$6+$Q$6))/3</f>
        <v>0.00933333333333333</v>
      </c>
      <c r="I44" s="2">
        <f t="shared" si="7"/>
        <v>1.86666666666667e-5</v>
      </c>
      <c r="J44" s="2">
        <f t="shared" si="8"/>
        <v>100</v>
      </c>
      <c r="K44" s="2">
        <f t="shared" si="9"/>
        <v>0.00186666666666667</v>
      </c>
      <c r="L44" s="2">
        <f t="shared" si="10"/>
        <v>0.0373333333333333</v>
      </c>
      <c r="M44" s="2"/>
      <c r="N44" s="5"/>
    </row>
    <row r="45" customFormat="1" spans="3:14">
      <c r="C45" s="2"/>
      <c r="D45" s="2"/>
      <c r="E45" s="2">
        <v>5</v>
      </c>
      <c r="F45" s="2" t="s">
        <v>83</v>
      </c>
      <c r="G45" s="2">
        <f>(1-($G$6+$H$6+$I$6+$J$6))*$L$6*(1-($N$6+$O$6+$P$6+$Q$6))</f>
        <v>0.0162</v>
      </c>
      <c r="H45" s="2">
        <f>G45</f>
        <v>0.0162</v>
      </c>
      <c r="I45" s="2">
        <f t="shared" si="7"/>
        <v>3.24e-5</v>
      </c>
      <c r="J45" s="2">
        <f t="shared" si="8"/>
        <v>125</v>
      </c>
      <c r="K45" s="2">
        <f t="shared" si="9"/>
        <v>0.00405</v>
      </c>
      <c r="L45" s="2">
        <f t="shared" si="10"/>
        <v>0.081</v>
      </c>
      <c r="M45" s="2"/>
      <c r="N45" s="5"/>
    </row>
    <row r="46" customFormat="1" spans="3:14">
      <c r="C46" s="2"/>
      <c r="D46" s="2"/>
      <c r="E46" s="2">
        <v>6</v>
      </c>
      <c r="F46" s="18" t="s">
        <v>84</v>
      </c>
      <c r="G46" s="2">
        <f>($G$6+$H$6+$I$6+$J$6)*$K$6*(1-($N$6+$O$6+$P$6+$Q$6))+(1-($G$6+$H$6+$I$6+$J$6))*$K$6*($N$6+$O$6+$P$6+$Q$6)</f>
        <v>0.01404</v>
      </c>
      <c r="H46" s="2">
        <f>G46+(($G$6+$H$6+$I$6+$J$6)*$K$6*($N$6+$O$6+$P$6+$Q$6))*2/3</f>
        <v>0.01456</v>
      </c>
      <c r="I46" s="2">
        <f t="shared" si="7"/>
        <v>2.912e-5</v>
      </c>
      <c r="J46" s="2">
        <f t="shared" si="8"/>
        <v>150</v>
      </c>
      <c r="K46" s="2">
        <f t="shared" si="9"/>
        <v>0.004368</v>
      </c>
      <c r="L46" s="2">
        <f t="shared" si="10"/>
        <v>0.08736</v>
      </c>
      <c r="M46" s="2"/>
      <c r="N46" s="5"/>
    </row>
    <row r="47" customFormat="1" spans="3:14">
      <c r="C47" s="2"/>
      <c r="D47" s="2"/>
      <c r="E47" s="2">
        <v>10</v>
      </c>
      <c r="F47" s="2" t="s">
        <v>85</v>
      </c>
      <c r="G47" s="2">
        <f>(1-($G$6+$H$6+$I$6+$J$6))*$M$6*(1-($N$6+$O$6+$P$6+$Q$6))+($G$6+$H$6+$I$6+$J$6)*$L$6*(1-($N$6+$O$6+$P$6+$Q$6))+(1-($G$6+$H$6+$I$6+$J$6))*$L$6*($N$6+$O$6+$P$6+$Q$6)</f>
        <v>0.00522</v>
      </c>
      <c r="H47" s="2">
        <f>G47+(($G$6+$H$6+$I$6+$J$6)*$L$6*($N$6+$O$6+$P$6+$Q$6))*2/3</f>
        <v>0.00535333333333333</v>
      </c>
      <c r="I47" s="2">
        <f t="shared" si="7"/>
        <v>1.07066666666667e-5</v>
      </c>
      <c r="J47" s="2">
        <f t="shared" si="8"/>
        <v>250</v>
      </c>
      <c r="K47" s="2">
        <f t="shared" si="9"/>
        <v>0.00267666666666667</v>
      </c>
      <c r="L47" s="2">
        <f t="shared" si="10"/>
        <v>0.0535333333333333</v>
      </c>
      <c r="M47" s="2"/>
      <c r="N47" s="5"/>
    </row>
    <row r="48" customFormat="1" spans="3:14">
      <c r="C48" s="2"/>
      <c r="D48" s="2"/>
      <c r="E48" s="2">
        <v>20</v>
      </c>
      <c r="F48" s="18" t="s">
        <v>86</v>
      </c>
      <c r="G48" s="2">
        <f>($G$6+$H$6+$I$6+$J$6)*$M$6*(1-($N$6+$O$6+$P$6+$Q$6))+(1-($G$6+$H$6+$I$6+$J$6))*$M$6*($N$6+$O$6+$P$6+$Q$6)</f>
        <v>0.00036</v>
      </c>
      <c r="H48" s="2">
        <f>G48+(($G$6+$H$6+$I$6+$J$6)*$M$6*($N$6+$O$6+$P$6+$Q$6))*2/3</f>
        <v>0.000373333333333333</v>
      </c>
      <c r="I48" s="2">
        <f t="shared" si="7"/>
        <v>7.46666666666667e-7</v>
      </c>
      <c r="J48" s="2">
        <f t="shared" si="8"/>
        <v>500</v>
      </c>
      <c r="K48" s="2">
        <f t="shared" si="9"/>
        <v>0.000373333333333333</v>
      </c>
      <c r="L48" s="2">
        <f t="shared" si="10"/>
        <v>0.00746666666666667</v>
      </c>
      <c r="M48" s="2"/>
      <c r="N48" s="5"/>
    </row>
    <row r="49" customFormat="1" spans="3:14">
      <c r="C49" s="2"/>
      <c r="D49" s="2"/>
      <c r="E49" s="2">
        <v>40</v>
      </c>
      <c r="F49" s="19" t="s">
        <v>87</v>
      </c>
      <c r="G49" s="2">
        <f>($G$6+$H$6+$I$6+$J$6)*($K$6+$L$6+$M$6)*($N$6+$O$6+$P$6+$Q$6)</f>
        <v>0.001</v>
      </c>
      <c r="H49" s="2">
        <v>0</v>
      </c>
      <c r="I49" s="2">
        <f t="shared" si="7"/>
        <v>0</v>
      </c>
      <c r="J49" s="2">
        <f t="shared" si="8"/>
        <v>1000</v>
      </c>
      <c r="K49" s="2">
        <f t="shared" si="9"/>
        <v>0</v>
      </c>
      <c r="L49" s="2">
        <f t="shared" si="10"/>
        <v>0</v>
      </c>
      <c r="M49" s="2"/>
      <c r="N49" s="8"/>
    </row>
    <row r="50" customFormat="1" spans="3:14">
      <c r="C50" s="2"/>
      <c r="D50" s="2"/>
      <c r="E50" s="20" t="s">
        <v>18</v>
      </c>
      <c r="F50" s="20"/>
      <c r="G50" s="20">
        <f t="shared" ref="G50:I50" si="11">SUM(G41:G49)</f>
        <v>1</v>
      </c>
      <c r="H50" s="20">
        <f t="shared" si="11"/>
        <v>1</v>
      </c>
      <c r="I50" s="20">
        <f t="shared" si="11"/>
        <v>0.002</v>
      </c>
      <c r="J50" s="20"/>
      <c r="K50" s="20">
        <f>SUM(K41:K49)</f>
        <v>0.0754616666666667</v>
      </c>
      <c r="L50" s="20">
        <f>SUM(L41:L49)</f>
        <v>1.50923333333333</v>
      </c>
      <c r="M50" s="2"/>
      <c r="N50" s="8"/>
    </row>
    <row r="51" customFormat="1" spans="2:14">
      <c r="B51" s="8" t="s">
        <v>8</v>
      </c>
      <c r="C51" s="2" t="s">
        <v>7</v>
      </c>
      <c r="D51" s="2">
        <v>3</v>
      </c>
      <c r="E51" s="2" t="s">
        <v>73</v>
      </c>
      <c r="F51" s="2" t="s">
        <v>74</v>
      </c>
      <c r="G51" s="2" t="s">
        <v>75</v>
      </c>
      <c r="H51" s="2" t="s">
        <v>76</v>
      </c>
      <c r="I51" s="2" t="s">
        <v>65</v>
      </c>
      <c r="J51" s="2" t="s">
        <v>77</v>
      </c>
      <c r="K51" s="2" t="s">
        <v>78</v>
      </c>
      <c r="L51" s="2"/>
      <c r="M51" s="2"/>
      <c r="N51" s="8"/>
    </row>
    <row r="52" customFormat="1" spans="3:14">
      <c r="C52" s="2"/>
      <c r="D52" s="2"/>
      <c r="E52" s="2">
        <v>1</v>
      </c>
      <c r="F52" s="2" t="s">
        <v>88</v>
      </c>
      <c r="G52" s="2">
        <f>(1-($G$7+$H$7+$I$7+$J$7))*(1-($K$7+$L$7+$M$7))*(1-($N$7+$O$7+$P$7+$Q$7))</f>
        <v>0.729</v>
      </c>
      <c r="H52" s="2">
        <f t="shared" ref="H52:H54" si="12">G52</f>
        <v>0.729</v>
      </c>
      <c r="I52" s="2">
        <f t="shared" ref="I52:I60" si="13">$F$7*H52</f>
        <v>0.001458</v>
      </c>
      <c r="J52" s="2">
        <f t="shared" ref="J52:J60" si="14">$E$7*E52</f>
        <v>20</v>
      </c>
      <c r="K52" s="2">
        <f t="shared" ref="K52:K60" si="15">I52*J52</f>
        <v>0.02916</v>
      </c>
      <c r="L52" s="2"/>
      <c r="M52" s="2"/>
      <c r="N52" s="8"/>
    </row>
    <row r="53" customFormat="1" spans="3:14">
      <c r="C53" s="2"/>
      <c r="D53" s="2"/>
      <c r="E53" s="2">
        <v>2</v>
      </c>
      <c r="F53" s="2" t="s">
        <v>89</v>
      </c>
      <c r="G53" s="2">
        <f>($G$7+$H$7+$I$7+$J$7)*(1-($K$7+$L$7+$M$7))*(1-($N$7+$O$7+$P$7+$Q$7))+(1-($G$7+$H$7+$I$7+$J$7))*(1-($K$7+$L$7+$M$7))*($N$7+$O$7+$P$7+$Q$7)</f>
        <v>0.162</v>
      </c>
      <c r="H53" s="2">
        <f t="shared" si="12"/>
        <v>0.162</v>
      </c>
      <c r="I53" s="2">
        <f t="shared" si="13"/>
        <v>0.000324</v>
      </c>
      <c r="J53" s="2">
        <f t="shared" si="14"/>
        <v>40</v>
      </c>
      <c r="K53" s="2">
        <f t="shared" si="15"/>
        <v>0.01296</v>
      </c>
      <c r="L53" s="2"/>
      <c r="M53" s="2"/>
      <c r="N53" s="8"/>
    </row>
    <row r="54" customFormat="1" spans="3:14">
      <c r="C54" s="2"/>
      <c r="D54" s="2"/>
      <c r="E54" s="2">
        <v>3</v>
      </c>
      <c r="F54" s="2" t="s">
        <v>90</v>
      </c>
      <c r="G54" s="2">
        <f>(1-($G$7+$H$7+$I$7+$J$7))*$K$7*(1-($N$7+$O$7+$P$7+$Q$7))</f>
        <v>0.06318</v>
      </c>
      <c r="H54" s="2">
        <f t="shared" si="12"/>
        <v>0.06318</v>
      </c>
      <c r="I54" s="2">
        <f t="shared" si="13"/>
        <v>0.00012636</v>
      </c>
      <c r="J54" s="2">
        <f t="shared" si="14"/>
        <v>60</v>
      </c>
      <c r="K54" s="2">
        <f t="shared" si="15"/>
        <v>0.0075816</v>
      </c>
      <c r="L54" s="2"/>
      <c r="M54" s="2"/>
      <c r="N54" s="2"/>
    </row>
    <row r="55" customFormat="1" spans="3:14">
      <c r="C55" s="2"/>
      <c r="D55" s="2"/>
      <c r="E55" s="2">
        <v>4</v>
      </c>
      <c r="F55" s="2" t="s">
        <v>91</v>
      </c>
      <c r="G55" s="2">
        <f>($G$7+$H$7+$I$7+$J$7)*(1-($K$7+$L$7+$M$7))*($N$7+$O$7+$P$7+$Q$7)</f>
        <v>0.009</v>
      </c>
      <c r="H55" s="2">
        <f>G55+(($G$6+$H$6+$I$6+$J$6)*($K$6+$L$6+$M$6)*($N$6+$O$6+$P$6+$Q$6))/3</f>
        <v>0.00933333333333333</v>
      </c>
      <c r="I55" s="2">
        <f t="shared" si="13"/>
        <v>1.86666666666667e-5</v>
      </c>
      <c r="J55" s="2">
        <f t="shared" si="14"/>
        <v>80</v>
      </c>
      <c r="K55" s="2">
        <f t="shared" si="15"/>
        <v>0.00149333333333333</v>
      </c>
      <c r="L55" s="2"/>
      <c r="M55" s="2"/>
      <c r="N55" s="2"/>
    </row>
    <row r="56" customFormat="1" spans="3:14">
      <c r="C56" s="2"/>
      <c r="D56" s="2"/>
      <c r="E56" s="2">
        <v>5</v>
      </c>
      <c r="F56" s="2" t="s">
        <v>92</v>
      </c>
      <c r="G56" s="2">
        <f>(1-($G$7+$H$7+$I$7+$J$7))*$L$7*(1-($N$7+$O$7+$P$7+$Q$7))</f>
        <v>0.0162</v>
      </c>
      <c r="H56" s="2">
        <f>G56</f>
        <v>0.0162</v>
      </c>
      <c r="I56" s="2">
        <f t="shared" si="13"/>
        <v>3.24e-5</v>
      </c>
      <c r="J56" s="2">
        <f t="shared" si="14"/>
        <v>100</v>
      </c>
      <c r="K56" s="2">
        <f t="shared" si="15"/>
        <v>0.00324</v>
      </c>
      <c r="L56" s="2"/>
      <c r="M56" s="2"/>
      <c r="N56" s="2"/>
    </row>
    <row r="57" customFormat="1" spans="3:14">
      <c r="C57" s="2"/>
      <c r="D57" s="2"/>
      <c r="E57" s="2">
        <v>6</v>
      </c>
      <c r="F57" s="2" t="s">
        <v>93</v>
      </c>
      <c r="G57" s="2">
        <f>($G$7+$H$7+$I$7+$J$7)*$K$7*(1-($N$7+$O$7+$P$7+$Q$7))+(1-($G$7+$H$7+$I$7+$J$7))*$K$7*($N$7+$O$7+$P$7+$Q$7)</f>
        <v>0.01404</v>
      </c>
      <c r="H57" s="2">
        <f>G57+(($G$6+$H$6+$I$6+$J$6)*$K$6*($N$6+$O$6+$P$6+$Q$6))*2/3</f>
        <v>0.01456</v>
      </c>
      <c r="I57" s="2">
        <f t="shared" si="13"/>
        <v>2.912e-5</v>
      </c>
      <c r="J57" s="2">
        <f t="shared" si="14"/>
        <v>120</v>
      </c>
      <c r="K57" s="2">
        <f t="shared" si="15"/>
        <v>0.0034944</v>
      </c>
      <c r="L57" s="2"/>
      <c r="M57" s="2"/>
      <c r="N57" s="2"/>
    </row>
    <row r="58" customFormat="1" spans="3:14">
      <c r="C58" s="2"/>
      <c r="D58" s="2"/>
      <c r="E58" s="2">
        <v>10</v>
      </c>
      <c r="F58" s="2" t="s">
        <v>94</v>
      </c>
      <c r="G58" s="2">
        <f>(1-($G$7+$H$7+$I$7+$J$7))*$M$7*(1-($N$7+$O$7+$P$7+$Q$7))+($G$7+$H$7+$I$7+$J$7)*$L$7*(1-($N$7+$O$7+$P$7+$Q$7))+(1-($G$7+$H$7+$I$7+$J$7))*$L$7*($N$7+$O$7+$P$7+$Q$7)</f>
        <v>0.00522</v>
      </c>
      <c r="H58" s="2">
        <f>G58+(($G$6+$H$6+$I$6+$J$6)*$L$6*($N$6+$O$6+$P$6+$Q$6))*2/3</f>
        <v>0.00535333333333333</v>
      </c>
      <c r="I58" s="2">
        <f t="shared" si="13"/>
        <v>1.07066666666667e-5</v>
      </c>
      <c r="J58" s="2">
        <f t="shared" si="14"/>
        <v>200</v>
      </c>
      <c r="K58" s="2">
        <f t="shared" si="15"/>
        <v>0.00214133333333333</v>
      </c>
      <c r="L58" s="2"/>
      <c r="M58" s="2"/>
      <c r="N58" s="2"/>
    </row>
    <row r="59" customFormat="1" spans="3:14">
      <c r="C59" s="2"/>
      <c r="D59" s="2"/>
      <c r="E59" s="2">
        <v>20</v>
      </c>
      <c r="F59" s="2" t="s">
        <v>95</v>
      </c>
      <c r="G59" s="2">
        <f>($G$7+$H$7+$I$7+$J$7)*$M$7*(1-($N$7+$O$7+$P$7+$Q$7))+(1-($G$7+$H$7+$I$7+$J$7))*$M$7*($N$7+$O$7+$P$7+$Q$7)</f>
        <v>0.00036</v>
      </c>
      <c r="H59" s="2">
        <f>G59+(($G$6+$H$6+$I$6+$J$6)*$M$6*($N$6+$O$6+$P$6+$Q$6))*2/3</f>
        <v>0.000373333333333333</v>
      </c>
      <c r="I59" s="2">
        <f t="shared" si="13"/>
        <v>7.46666666666667e-7</v>
      </c>
      <c r="J59" s="2">
        <f t="shared" si="14"/>
        <v>400</v>
      </c>
      <c r="K59" s="2">
        <f t="shared" si="15"/>
        <v>0.000298666666666667</v>
      </c>
      <c r="L59" s="2"/>
      <c r="M59" s="2"/>
      <c r="N59" s="2"/>
    </row>
    <row r="60" customFormat="1" spans="3:14">
      <c r="C60" s="2"/>
      <c r="D60" s="2"/>
      <c r="E60" s="2">
        <v>40</v>
      </c>
      <c r="F60" s="2" t="s">
        <v>87</v>
      </c>
      <c r="G60" s="2">
        <f>($G$7+$H$7+$I$7+$J$7)*($K$7+$L$7+$M$7)*($N$7+$O$7+$P$7+$Q$7)</f>
        <v>0.001</v>
      </c>
      <c r="H60" s="2">
        <v>0</v>
      </c>
      <c r="I60" s="2">
        <f t="shared" si="13"/>
        <v>0</v>
      </c>
      <c r="J60" s="2">
        <f t="shared" si="14"/>
        <v>800</v>
      </c>
      <c r="K60" s="2">
        <f t="shared" si="15"/>
        <v>0</v>
      </c>
      <c r="L60" s="2"/>
      <c r="M60" s="2"/>
      <c r="N60" s="2"/>
    </row>
    <row r="61" customFormat="1" spans="3:14">
      <c r="C61" s="2"/>
      <c r="D61" s="2"/>
      <c r="E61" s="20" t="s">
        <v>18</v>
      </c>
      <c r="F61" s="20"/>
      <c r="G61" s="20">
        <f t="shared" ref="G61:I61" si="16">SUM(G52:G60)</f>
        <v>1</v>
      </c>
      <c r="H61" s="20">
        <f t="shared" si="16"/>
        <v>1</v>
      </c>
      <c r="I61" s="20">
        <f t="shared" si="16"/>
        <v>0.002</v>
      </c>
      <c r="J61" s="20"/>
      <c r="K61" s="20">
        <f>SUM(K52:K60)</f>
        <v>0.0603693333333333</v>
      </c>
      <c r="L61" s="2"/>
      <c r="M61" s="2"/>
      <c r="N61" s="2"/>
    </row>
    <row r="62" customFormat="1" spans="2:14">
      <c r="B62" s="8" t="s">
        <v>9</v>
      </c>
      <c r="C62" s="2" t="s">
        <v>7</v>
      </c>
      <c r="D62" s="2">
        <v>3</v>
      </c>
      <c r="E62" s="2" t="s">
        <v>73</v>
      </c>
      <c r="F62" s="2" t="s">
        <v>74</v>
      </c>
      <c r="G62" s="2" t="s">
        <v>75</v>
      </c>
      <c r="H62" s="2" t="s">
        <v>76</v>
      </c>
      <c r="I62" s="2" t="s">
        <v>65</v>
      </c>
      <c r="J62" s="2" t="s">
        <v>77</v>
      </c>
      <c r="K62" s="2" t="s">
        <v>78</v>
      </c>
      <c r="L62" s="2"/>
      <c r="M62" s="2"/>
      <c r="N62" s="2"/>
    </row>
    <row r="63" customFormat="1" spans="3:14">
      <c r="C63" s="2"/>
      <c r="D63" s="2"/>
      <c r="E63" s="2">
        <v>1</v>
      </c>
      <c r="F63" s="2" t="s">
        <v>96</v>
      </c>
      <c r="G63" s="2">
        <f>(1-($G$8+$H$8+$I$8+$J$8))*(1-($K$8+$L$8+$M$8))*(1-($N$8+$O$8+$P$8+$Q$8))</f>
        <v>0.729</v>
      </c>
      <c r="H63" s="2">
        <f t="shared" ref="H63:H65" si="17">G63</f>
        <v>0.729</v>
      </c>
      <c r="I63" s="2">
        <f t="shared" ref="I63:I70" si="18">$F$8*H63</f>
        <v>0.002916</v>
      </c>
      <c r="J63" s="2">
        <f t="shared" ref="J63:J71" si="19">$E$8*E63</f>
        <v>15</v>
      </c>
      <c r="K63" s="2">
        <f t="shared" ref="K63:K71" si="20">I63*J63</f>
        <v>0.04374</v>
      </c>
      <c r="L63" s="2"/>
      <c r="M63" s="2"/>
      <c r="N63" s="2"/>
    </row>
    <row r="64" customFormat="1" spans="3:14">
      <c r="C64" s="2"/>
      <c r="D64" s="2"/>
      <c r="E64" s="2">
        <v>2</v>
      </c>
      <c r="F64" s="2" t="s">
        <v>97</v>
      </c>
      <c r="G64" s="2">
        <f>($G$8+$H$8+$I$8+$J$8)*(1-($K$8+$L$8+$M$8))*(1-($N$8+$O$8+$P$8+$Q$8))+(1-($G$8+$H$8+$I$8+$J$8))*(1-($K$8+$L$8+$M$8))*($N$8+$O$8+$P$8+$Q$8)</f>
        <v>0.162</v>
      </c>
      <c r="H64" s="2">
        <f t="shared" si="17"/>
        <v>0.162</v>
      </c>
      <c r="I64" s="2">
        <f t="shared" si="18"/>
        <v>0.000648</v>
      </c>
      <c r="J64" s="2">
        <f t="shared" si="19"/>
        <v>30</v>
      </c>
      <c r="K64" s="2">
        <f t="shared" si="20"/>
        <v>0.01944</v>
      </c>
      <c r="L64" s="2"/>
      <c r="M64" s="2"/>
      <c r="N64" s="2"/>
    </row>
    <row r="65" customFormat="1" spans="3:14">
      <c r="C65" s="2"/>
      <c r="D65" s="2"/>
      <c r="E65" s="2">
        <v>3</v>
      </c>
      <c r="F65" s="2" t="s">
        <v>98</v>
      </c>
      <c r="G65" s="2">
        <f>(1-($G$8+$H$8+$I$8+$J$8))*$K$8*(1-($N$8+$O$8+$P$8+$Q$8))</f>
        <v>0.06318</v>
      </c>
      <c r="H65" s="2">
        <f t="shared" si="17"/>
        <v>0.06318</v>
      </c>
      <c r="I65" s="2">
        <f t="shared" si="18"/>
        <v>0.00025272</v>
      </c>
      <c r="J65" s="2">
        <f t="shared" si="19"/>
        <v>45</v>
      </c>
      <c r="K65" s="2">
        <f t="shared" si="20"/>
        <v>0.0113724</v>
      </c>
      <c r="L65" s="2"/>
      <c r="M65" s="2"/>
      <c r="N65" s="2"/>
    </row>
    <row r="66" customFormat="1" spans="3:14">
      <c r="C66" s="2"/>
      <c r="D66" s="2"/>
      <c r="E66" s="2">
        <v>4</v>
      </c>
      <c r="F66" s="2" t="s">
        <v>99</v>
      </c>
      <c r="G66" s="2">
        <f>($G$8+$H$8+$I$8+$J$8)*(1-($K$8+$L$8+$M$8))*($N$8+$O$8+$P$8+$Q$8)</f>
        <v>0.009</v>
      </c>
      <c r="H66" s="2">
        <f>G66+(($G$6+$H$6+$I$6+$J$6)*($K$6+$L$6+$M$6)*($N$6+$O$6+$P$6+$Q$6))/3</f>
        <v>0.00933333333333333</v>
      </c>
      <c r="I66" s="2">
        <f t="shared" si="18"/>
        <v>3.73333333333333e-5</v>
      </c>
      <c r="J66" s="2">
        <f t="shared" si="19"/>
        <v>60</v>
      </c>
      <c r="K66" s="2">
        <f t="shared" si="20"/>
        <v>0.00224</v>
      </c>
      <c r="L66" s="2"/>
      <c r="M66" s="2"/>
      <c r="N66" s="2"/>
    </row>
    <row r="67" customFormat="1" spans="3:14">
      <c r="C67" s="2"/>
      <c r="D67" s="2"/>
      <c r="E67" s="2">
        <v>5</v>
      </c>
      <c r="F67" s="2" t="s">
        <v>100</v>
      </c>
      <c r="G67" s="2">
        <f>(1-($G$8+$H$8+$I$8+$J$8))*$L$8*(1-($N$8+$O$8+$P$8+$Q$8))</f>
        <v>0.0162</v>
      </c>
      <c r="H67" s="2">
        <f>G67</f>
        <v>0.0162</v>
      </c>
      <c r="I67" s="2">
        <f t="shared" si="18"/>
        <v>6.48e-5</v>
      </c>
      <c r="J67" s="2">
        <f t="shared" si="19"/>
        <v>75</v>
      </c>
      <c r="K67" s="2">
        <f t="shared" si="20"/>
        <v>0.00486</v>
      </c>
      <c r="L67" s="2"/>
      <c r="M67" s="2"/>
      <c r="N67" s="2"/>
    </row>
    <row r="68" customFormat="1" spans="3:14">
      <c r="C68" s="2"/>
      <c r="D68" s="2"/>
      <c r="E68" s="2">
        <v>6</v>
      </c>
      <c r="F68" s="2" t="s">
        <v>101</v>
      </c>
      <c r="G68" s="2">
        <f>($G$8+$H$8+$I$8+$J$8)*$K$8*(1-($N$8+$O$8+$P$8+$Q$8))+(1-($G$8+$H$8+$I$8+$J$8))*$K$8*($N$8+$O$8+$P$8+$Q$8)</f>
        <v>0.01404</v>
      </c>
      <c r="H68" s="2">
        <f>G68+(($G$6+$H$6+$I$6+$J$6)*$K$6*($N$6+$O$6+$P$6+$Q$6))*2/3</f>
        <v>0.01456</v>
      </c>
      <c r="I68" s="2">
        <f t="shared" si="18"/>
        <v>5.824e-5</v>
      </c>
      <c r="J68" s="2">
        <f t="shared" si="19"/>
        <v>90</v>
      </c>
      <c r="K68" s="2">
        <f t="shared" si="20"/>
        <v>0.0052416</v>
      </c>
      <c r="L68" s="2"/>
      <c r="M68" s="2"/>
      <c r="N68" s="2"/>
    </row>
    <row r="69" customFormat="1" spans="3:14">
      <c r="C69" s="2"/>
      <c r="D69" s="2"/>
      <c r="E69" s="2">
        <v>10</v>
      </c>
      <c r="F69" s="2" t="s">
        <v>102</v>
      </c>
      <c r="G69" s="2">
        <f>(1-($G$8+$H$8+$I$8+$J$8))*$M$8*(1-($N$8+$O$8+$P$8+$Q$8))+($G$8+$H$8+$I$8+$J$8)*$L$8*(1-($N$8+$O$8+$P$8+$Q$8))+(1-($G$8+$H$8+$I$8+$J$8))*$L$8*($N$8+$O$8+$P$8+$Q$8)</f>
        <v>0.00522</v>
      </c>
      <c r="H69" s="2">
        <f>G69+(($G$6+$H$6+$I$6+$J$6)*$L$6*($N$6+$O$6+$P$6+$Q$6))*2/3</f>
        <v>0.00535333333333333</v>
      </c>
      <c r="I69" s="2">
        <f t="shared" si="18"/>
        <v>2.14133333333333e-5</v>
      </c>
      <c r="J69" s="2">
        <f t="shared" si="19"/>
        <v>150</v>
      </c>
      <c r="K69" s="2">
        <f t="shared" si="20"/>
        <v>0.003212</v>
      </c>
      <c r="L69" s="2"/>
      <c r="M69" s="2"/>
      <c r="N69" s="2"/>
    </row>
    <row r="70" customFormat="1" spans="3:14">
      <c r="C70" s="2"/>
      <c r="D70" s="2"/>
      <c r="E70" s="2">
        <v>20</v>
      </c>
      <c r="F70" s="2" t="s">
        <v>103</v>
      </c>
      <c r="G70" s="2">
        <f>($G$8+$H$8+$I$8+$J$8)*$M$8*(1-($N$8+$O$8+$P$8+$Q$8))+(1-($G$8+$H$8+$I$8+$J$8))*$M$8*($N$8+$O$8+$P$8+$Q$8)</f>
        <v>0.00036</v>
      </c>
      <c r="H70" s="2">
        <f>G70+(($G$6+$H$6+$I$6+$J$6)*$M$6*($N$6+$O$6+$P$6+$Q$6))*2/3</f>
        <v>0.000373333333333333</v>
      </c>
      <c r="I70" s="2">
        <f t="shared" si="18"/>
        <v>1.49333333333333e-6</v>
      </c>
      <c r="J70" s="2">
        <f t="shared" si="19"/>
        <v>300</v>
      </c>
      <c r="K70" s="2">
        <f t="shared" si="20"/>
        <v>0.000448</v>
      </c>
      <c r="L70" s="2"/>
      <c r="M70" s="2"/>
      <c r="N70" s="2"/>
    </row>
    <row r="71" customFormat="1" spans="3:14">
      <c r="C71" s="2"/>
      <c r="D71" s="2"/>
      <c r="E71" s="2">
        <v>40</v>
      </c>
      <c r="F71" s="2" t="s">
        <v>87</v>
      </c>
      <c r="G71" s="2">
        <f>($G$8+$H$8+$I$8+$J$8)*($K$8+$L$8+$M$8)*($N$8+$O$8+$P$8+$Q$8)</f>
        <v>0.001</v>
      </c>
      <c r="H71" s="2">
        <v>0</v>
      </c>
      <c r="I71" s="2">
        <f>$F$7*H71</f>
        <v>0</v>
      </c>
      <c r="J71" s="2">
        <f t="shared" si="19"/>
        <v>600</v>
      </c>
      <c r="K71" s="2">
        <f t="shared" si="20"/>
        <v>0</v>
      </c>
      <c r="L71" s="2"/>
      <c r="M71" s="2"/>
      <c r="N71" s="2"/>
    </row>
    <row r="72" customFormat="1" spans="3:14">
      <c r="C72" s="2"/>
      <c r="D72" s="2"/>
      <c r="E72" s="20" t="s">
        <v>18</v>
      </c>
      <c r="F72" s="20"/>
      <c r="G72" s="20">
        <f t="shared" ref="G72:I72" si="21">SUM(G63:G71)</f>
        <v>1</v>
      </c>
      <c r="H72" s="20">
        <f t="shared" si="21"/>
        <v>1</v>
      </c>
      <c r="I72" s="20">
        <f t="shared" si="21"/>
        <v>0.004</v>
      </c>
      <c r="J72" s="20"/>
      <c r="K72" s="20">
        <f>SUM(K63:K71)</f>
        <v>0.090554</v>
      </c>
      <c r="L72" s="2"/>
      <c r="M72" s="2"/>
      <c r="N72" s="2"/>
    </row>
    <row r="73" customFormat="1" spans="2:14">
      <c r="B73" s="8" t="s">
        <v>10</v>
      </c>
      <c r="C73" s="2" t="s">
        <v>7</v>
      </c>
      <c r="D73" s="2">
        <v>3</v>
      </c>
      <c r="E73" s="2" t="s">
        <v>73</v>
      </c>
      <c r="F73" s="2" t="s">
        <v>74</v>
      </c>
      <c r="G73" s="2" t="s">
        <v>75</v>
      </c>
      <c r="H73" s="2" t="s">
        <v>76</v>
      </c>
      <c r="I73" s="2" t="s">
        <v>65</v>
      </c>
      <c r="J73" s="2" t="s">
        <v>77</v>
      </c>
      <c r="K73" s="2" t="s">
        <v>78</v>
      </c>
      <c r="L73" s="2"/>
      <c r="M73" s="2"/>
      <c r="N73" s="2"/>
    </row>
    <row r="74" customFormat="1" spans="3:14">
      <c r="C74" s="2"/>
      <c r="D74" s="2"/>
      <c r="E74" s="2">
        <v>1</v>
      </c>
      <c r="F74" s="2" t="s">
        <v>104</v>
      </c>
      <c r="G74" s="2">
        <f>(1-($G$9+$H$9+$I$9+$J$9))*(1-($K$9+$L$9+$M$9))*(1-($N$9+$O$9+$P$9+$Q$9))</f>
        <v>0.729</v>
      </c>
      <c r="H74" s="2">
        <f t="shared" ref="H74:H76" si="22">G74</f>
        <v>0.729</v>
      </c>
      <c r="I74" s="2">
        <f t="shared" ref="I74:I82" si="23">$F$9*H74</f>
        <v>0.002916</v>
      </c>
      <c r="J74" s="2">
        <f t="shared" ref="J74:J82" si="24">$E$9*E74</f>
        <v>10</v>
      </c>
      <c r="K74" s="2">
        <f t="shared" ref="K74:K82" si="25">I74*J74</f>
        <v>0.02916</v>
      </c>
      <c r="L74" s="2"/>
      <c r="M74" s="2"/>
      <c r="N74" s="2"/>
    </row>
    <row r="75" customFormat="1" spans="3:14">
      <c r="C75" s="2"/>
      <c r="D75" s="2"/>
      <c r="E75" s="2">
        <v>2</v>
      </c>
      <c r="F75" s="2" t="s">
        <v>105</v>
      </c>
      <c r="G75" s="2">
        <f>($G$9+$H$9+$I$9+$J$9)*(1-($K$9+$L$9+$M$9))*(1-($N$9+$O$9+$P$9+$Q$9))+(1-($G$9+$H$9+$I$9+$J$9))*(1-($K$9+$L$9+$M$9))*($N$9+$O$9+$P$9+$Q$9)</f>
        <v>0.162</v>
      </c>
      <c r="H75" s="2">
        <f t="shared" si="22"/>
        <v>0.162</v>
      </c>
      <c r="I75" s="2">
        <f t="shared" si="23"/>
        <v>0.000648</v>
      </c>
      <c r="J75" s="2">
        <f t="shared" si="24"/>
        <v>20</v>
      </c>
      <c r="K75" s="2">
        <f t="shared" si="25"/>
        <v>0.01296</v>
      </c>
      <c r="L75" s="8"/>
      <c r="M75" s="2"/>
      <c r="N75" s="2"/>
    </row>
    <row r="76" customFormat="1" spans="3:14">
      <c r="C76" s="2"/>
      <c r="D76" s="2"/>
      <c r="E76" s="2">
        <v>3</v>
      </c>
      <c r="F76" s="2" t="s">
        <v>106</v>
      </c>
      <c r="G76" s="2">
        <f>(1-($G$9+$H$9+$I$9+$J$9))*$K$9*(1-($N$9+$O$9+$P$9+$Q$9))</f>
        <v>0.06318</v>
      </c>
      <c r="H76" s="2">
        <f t="shared" si="22"/>
        <v>0.06318</v>
      </c>
      <c r="I76" s="2">
        <f t="shared" si="23"/>
        <v>0.00025272</v>
      </c>
      <c r="J76" s="2">
        <f t="shared" si="24"/>
        <v>30</v>
      </c>
      <c r="K76" s="2">
        <f t="shared" si="25"/>
        <v>0.0075816</v>
      </c>
      <c r="L76" s="8"/>
      <c r="M76" s="2"/>
      <c r="N76" s="2"/>
    </row>
    <row r="77" customFormat="1" spans="3:14">
      <c r="C77" s="2"/>
      <c r="D77" s="2"/>
      <c r="E77" s="2">
        <v>4</v>
      </c>
      <c r="F77" s="2" t="s">
        <v>107</v>
      </c>
      <c r="G77" s="2">
        <f>($G$9+$H$9+$I$9+$J$9)*(1-($K$9+$L$9+$M$9))*($N$9+$O$9+$P$9+$Q$9)</f>
        <v>0.009</v>
      </c>
      <c r="H77" s="2">
        <f>G77+(($G$6+$H$6+$I$6+$J$6)*($K$6+$L$6+$M$6)*($N$6+$O$6+$P$6+$Q$6))/3</f>
        <v>0.00933333333333333</v>
      </c>
      <c r="I77" s="2">
        <f t="shared" si="23"/>
        <v>3.73333333333333e-5</v>
      </c>
      <c r="J77" s="2">
        <f t="shared" si="24"/>
        <v>40</v>
      </c>
      <c r="K77" s="2">
        <f t="shared" si="25"/>
        <v>0.00149333333333333</v>
      </c>
      <c r="L77" s="8"/>
      <c r="M77" s="2"/>
      <c r="N77" s="2"/>
    </row>
    <row r="78" customFormat="1" spans="3:14">
      <c r="C78" s="2"/>
      <c r="D78" s="2"/>
      <c r="E78" s="2">
        <v>5</v>
      </c>
      <c r="F78" s="2" t="s">
        <v>108</v>
      </c>
      <c r="G78" s="2">
        <f>(1-($G$9+$H$9+$I$9+$J$9))*$L$9*(1-($N$9+$O$9+$P$9+$Q$9))</f>
        <v>0.0162</v>
      </c>
      <c r="H78" s="2">
        <f>G78</f>
        <v>0.0162</v>
      </c>
      <c r="I78" s="2">
        <f t="shared" si="23"/>
        <v>6.48e-5</v>
      </c>
      <c r="J78" s="2">
        <f t="shared" si="24"/>
        <v>50</v>
      </c>
      <c r="K78" s="2">
        <f t="shared" si="25"/>
        <v>0.00324</v>
      </c>
      <c r="L78" s="8"/>
      <c r="M78" s="2"/>
      <c r="N78" s="2"/>
    </row>
    <row r="79" customFormat="1" spans="3:14">
      <c r="C79" s="2"/>
      <c r="D79" s="2"/>
      <c r="E79" s="2">
        <v>6</v>
      </c>
      <c r="F79" s="2" t="s">
        <v>109</v>
      </c>
      <c r="G79" s="2">
        <f>($G$9+$H$9+$I$9+$J$9)*$K$9*(1-($N$9+$O$9+$P$9+$Q$9))+(1-($G$9+$H$9+$I$9+$J$9))*$K$9*($N$9+$O$9+$P$9+$Q$9)</f>
        <v>0.01404</v>
      </c>
      <c r="H79" s="2">
        <f>G79+(($G$6+$H$6+$I$6+$J$6)*$K$6*($N$6+$O$6+$P$6+$Q$6))*2/3</f>
        <v>0.01456</v>
      </c>
      <c r="I79" s="2">
        <f t="shared" si="23"/>
        <v>5.824e-5</v>
      </c>
      <c r="J79" s="2">
        <f t="shared" si="24"/>
        <v>60</v>
      </c>
      <c r="K79" s="2">
        <f t="shared" si="25"/>
        <v>0.0034944</v>
      </c>
      <c r="L79" s="8"/>
      <c r="M79" s="2"/>
      <c r="N79" s="2"/>
    </row>
    <row r="80" customFormat="1" spans="3:14">
      <c r="C80" s="2"/>
      <c r="D80" s="2"/>
      <c r="E80" s="2">
        <v>10</v>
      </c>
      <c r="F80" s="2" t="s">
        <v>110</v>
      </c>
      <c r="G80" s="2">
        <f>(1-($G$9+$H$9+$I$9+$J$9))*$M$9*(1-($N$9+$O$9+$P$9+$Q$9))+($G$9+$H$9+$I$9+$J$9)*$L$9*(1-($N$9+$O$9+$P$9+$Q$9))+(1-($G$9+$H$9+$I$9+$J$9))*$L$9*($N$9+$O$9+$P$9+$Q$9)</f>
        <v>0.00522</v>
      </c>
      <c r="H80" s="2">
        <f>G80+(($G$6+$H$6+$I$6+$J$6)*$L$6*($N$6+$O$6+$P$6+$Q$6))*2/3</f>
        <v>0.00535333333333333</v>
      </c>
      <c r="I80" s="2">
        <f t="shared" si="23"/>
        <v>2.14133333333333e-5</v>
      </c>
      <c r="J80" s="2">
        <f t="shared" si="24"/>
        <v>100</v>
      </c>
      <c r="K80" s="2">
        <f t="shared" si="25"/>
        <v>0.00214133333333333</v>
      </c>
      <c r="L80" s="8"/>
      <c r="M80" s="2"/>
      <c r="N80" s="2"/>
    </row>
    <row r="81" customFormat="1" spans="3:14">
      <c r="C81" s="2"/>
      <c r="D81" s="2"/>
      <c r="E81" s="2">
        <v>20</v>
      </c>
      <c r="F81" s="2" t="s">
        <v>111</v>
      </c>
      <c r="G81" s="2">
        <f>($G$9+$H$9+$I$9+$J$9)*$M$9*(1-($N$9+$O$9+$P$9+$Q$9))+(1-($G$9+$H$9+$I$9+$J$9))*$M$9*($N$9+$O$9+$P$9+$Q$9)</f>
        <v>0.00036</v>
      </c>
      <c r="H81" s="2">
        <f>G81+(($G$6+$H$6+$I$6+$J$6)*$M$6*($N$6+$O$6+$P$6+$Q$6))*2/3</f>
        <v>0.000373333333333333</v>
      </c>
      <c r="I81" s="2">
        <f t="shared" si="23"/>
        <v>1.49333333333333e-6</v>
      </c>
      <c r="J81" s="2">
        <f t="shared" si="24"/>
        <v>200</v>
      </c>
      <c r="K81" s="2">
        <f t="shared" si="25"/>
        <v>0.000298666666666667</v>
      </c>
      <c r="L81" s="8"/>
      <c r="M81" s="2"/>
      <c r="N81" s="2"/>
    </row>
    <row r="82" customFormat="1" spans="3:14">
      <c r="C82" s="2"/>
      <c r="D82" s="2"/>
      <c r="E82" s="2">
        <v>40</v>
      </c>
      <c r="F82" s="2" t="s">
        <v>87</v>
      </c>
      <c r="G82" s="2">
        <f>($G$9+$H$9+$I$9+$J$9)*($K$9+$L$9+$M$9)*($N$9+$O$9+$P$9+$Q$9)</f>
        <v>0.001</v>
      </c>
      <c r="H82" s="2">
        <v>0</v>
      </c>
      <c r="I82" s="2">
        <f t="shared" si="23"/>
        <v>0</v>
      </c>
      <c r="J82" s="2">
        <f t="shared" si="24"/>
        <v>400</v>
      </c>
      <c r="K82" s="2">
        <f t="shared" si="25"/>
        <v>0</v>
      </c>
      <c r="L82" s="8"/>
      <c r="M82" s="2"/>
      <c r="N82" s="2"/>
    </row>
    <row r="83" customFormat="1" spans="3:14">
      <c r="C83" s="2"/>
      <c r="D83" s="2"/>
      <c r="E83" s="20" t="s">
        <v>18</v>
      </c>
      <c r="F83" s="20"/>
      <c r="G83" s="20">
        <f t="shared" ref="G83:I83" si="26">SUM(G74:G82)</f>
        <v>1</v>
      </c>
      <c r="H83" s="20">
        <f t="shared" si="26"/>
        <v>1</v>
      </c>
      <c r="I83" s="20">
        <f t="shared" si="26"/>
        <v>0.004</v>
      </c>
      <c r="J83" s="20"/>
      <c r="K83" s="20">
        <f>SUM(K74:K82)</f>
        <v>0.0603693333333333</v>
      </c>
      <c r="L83" s="2"/>
      <c r="M83" s="2"/>
      <c r="N83" s="2"/>
    </row>
    <row r="84" customFormat="1" spans="2:14">
      <c r="B84" s="8" t="s">
        <v>11</v>
      </c>
      <c r="C84" s="2" t="s">
        <v>7</v>
      </c>
      <c r="D84" s="2">
        <v>3</v>
      </c>
      <c r="E84" s="2" t="s">
        <v>73</v>
      </c>
      <c r="F84" s="2" t="s">
        <v>74</v>
      </c>
      <c r="G84" s="2" t="s">
        <v>75</v>
      </c>
      <c r="H84" s="2" t="s">
        <v>76</v>
      </c>
      <c r="I84" s="2" t="s">
        <v>65</v>
      </c>
      <c r="J84" s="2" t="s">
        <v>77</v>
      </c>
      <c r="K84" s="2" t="s">
        <v>78</v>
      </c>
      <c r="L84" s="2"/>
      <c r="M84" s="2"/>
      <c r="N84" s="2"/>
    </row>
    <row r="85" customFormat="1" spans="3:14">
      <c r="C85" s="2"/>
      <c r="D85" s="2"/>
      <c r="E85" s="2">
        <v>1</v>
      </c>
      <c r="F85" s="2" t="s">
        <v>112</v>
      </c>
      <c r="G85" s="2">
        <f>(1-($G$10+$H$10+$I$10+$J$10))*(1-($K$10+$L$10+$M$10))*(1-($N$10+$O$10+$P$10+$Q$10))</f>
        <v>0.729</v>
      </c>
      <c r="H85" s="2">
        <f t="shared" ref="H85:H87" si="27">G85</f>
        <v>0.729</v>
      </c>
      <c r="I85" s="2">
        <f t="shared" ref="I85:I93" si="28">$F$10*H85</f>
        <v>0.004374</v>
      </c>
      <c r="J85" s="2">
        <f t="shared" ref="J85:J93" si="29">$E$10*E85</f>
        <v>5</v>
      </c>
      <c r="K85" s="2">
        <f t="shared" ref="K85:K93" si="30">I85*J85</f>
        <v>0.02187</v>
      </c>
      <c r="L85" s="2"/>
      <c r="M85" s="2"/>
      <c r="N85" s="2"/>
    </row>
    <row r="86" customFormat="1" spans="3:14">
      <c r="C86" s="2"/>
      <c r="D86" s="2"/>
      <c r="E86" s="2">
        <v>2</v>
      </c>
      <c r="F86" s="2" t="s">
        <v>113</v>
      </c>
      <c r="G86" s="2">
        <f>($G$10+$H$10+$I$10+$J$10)*(1-($K$10+$L$10+$M$10))*(1-($N$10+$O$10+$P$10+$Q$10))+(1-($G$10+$H$10+$I$10+$J$10))*(1-($K$10+$L$10+$M$10))*($N$10+$O$10+$P$10+$Q$10)</f>
        <v>0.162</v>
      </c>
      <c r="H86" s="2">
        <f t="shared" si="27"/>
        <v>0.162</v>
      </c>
      <c r="I86" s="2">
        <f t="shared" si="28"/>
        <v>0.000972</v>
      </c>
      <c r="J86" s="2">
        <f t="shared" si="29"/>
        <v>10</v>
      </c>
      <c r="K86" s="2">
        <f t="shared" si="30"/>
        <v>0.00972</v>
      </c>
      <c r="L86" s="2"/>
      <c r="M86" s="2"/>
      <c r="N86" s="2"/>
    </row>
    <row r="87" customFormat="1" spans="3:14">
      <c r="C87" s="2"/>
      <c r="D87" s="2"/>
      <c r="E87" s="2">
        <v>3</v>
      </c>
      <c r="F87" s="2" t="s">
        <v>114</v>
      </c>
      <c r="G87" s="2">
        <f>(1-($G$10+$H$10+$I$10+$J$10))*$K$10*(1-($N$10+$O$10+$P$10+$Q$10))</f>
        <v>0.06318</v>
      </c>
      <c r="H87" s="2">
        <f t="shared" si="27"/>
        <v>0.06318</v>
      </c>
      <c r="I87" s="2">
        <f t="shared" si="28"/>
        <v>0.00037908</v>
      </c>
      <c r="J87" s="2">
        <f t="shared" si="29"/>
        <v>15</v>
      </c>
      <c r="K87" s="2">
        <f t="shared" si="30"/>
        <v>0.0056862</v>
      </c>
      <c r="L87" s="2"/>
      <c r="M87" s="2"/>
      <c r="N87" s="2"/>
    </row>
    <row r="88" customFormat="1" spans="3:14">
      <c r="C88" s="2"/>
      <c r="D88" s="2"/>
      <c r="E88" s="2">
        <v>4</v>
      </c>
      <c r="F88" s="2" t="s">
        <v>115</v>
      </c>
      <c r="G88" s="2">
        <f>($G$10+$H$10+$I$10+$J$10)*(1-($K$10+$L$10+$M$10))*($N$10+$O$10+$P$10+$Q$10)</f>
        <v>0.009</v>
      </c>
      <c r="H88" s="2">
        <f>G88+(($G$6+$H$6+$I$6+$J$6)*($K$6+$L$6+$M$6)*($N$6+$O$6+$P$6+$Q$6))/3</f>
        <v>0.00933333333333333</v>
      </c>
      <c r="I88" s="2">
        <f t="shared" si="28"/>
        <v>5.6e-5</v>
      </c>
      <c r="J88" s="2">
        <f t="shared" si="29"/>
        <v>20</v>
      </c>
      <c r="K88" s="2">
        <f t="shared" si="30"/>
        <v>0.00112</v>
      </c>
      <c r="L88" s="2"/>
      <c r="M88" s="2"/>
      <c r="N88" s="2"/>
    </row>
    <row r="89" customFormat="1" spans="3:14">
      <c r="C89" s="2"/>
      <c r="D89" s="2"/>
      <c r="E89" s="2">
        <v>5</v>
      </c>
      <c r="F89" s="2" t="s">
        <v>116</v>
      </c>
      <c r="G89" s="2">
        <f>(1-($G$10+$H$10+$I$10+$J$10))*$L$10*(1-($N$10+$O$10+$P$10+$Q$10))</f>
        <v>0.0162</v>
      </c>
      <c r="H89" s="2">
        <f>G89</f>
        <v>0.0162</v>
      </c>
      <c r="I89" s="2">
        <f t="shared" si="28"/>
        <v>9.72e-5</v>
      </c>
      <c r="J89" s="2">
        <f t="shared" si="29"/>
        <v>25</v>
      </c>
      <c r="K89" s="2">
        <f t="shared" si="30"/>
        <v>0.00243</v>
      </c>
      <c r="L89" s="2"/>
      <c r="M89" s="2"/>
      <c r="N89" s="2"/>
    </row>
    <row r="90" customFormat="1" spans="3:14">
      <c r="C90" s="2"/>
      <c r="D90" s="2"/>
      <c r="E90" s="2">
        <v>6</v>
      </c>
      <c r="F90" s="2" t="s">
        <v>117</v>
      </c>
      <c r="G90" s="2">
        <f>($G$10+$H$10+$I$10+$J$10)*$K$10*(1-($N$10+$O$10+$P$10+$Q$10))+(1-($G$10+$H$10+$I$10+$J$10))*$K$10*($N$10+$O$10+$P$10+$Q$10)</f>
        <v>0.01404</v>
      </c>
      <c r="H90" s="2">
        <f>G90+(($G$6+$H$6+$I$6+$J$6)*$K$6*($N$6+$O$6+$P$6+$Q$6))*2/3</f>
        <v>0.01456</v>
      </c>
      <c r="I90" s="2">
        <f t="shared" si="28"/>
        <v>8.736e-5</v>
      </c>
      <c r="J90" s="2">
        <f t="shared" si="29"/>
        <v>30</v>
      </c>
      <c r="K90" s="2">
        <f t="shared" si="30"/>
        <v>0.0026208</v>
      </c>
      <c r="L90" s="2"/>
      <c r="M90" s="2"/>
      <c r="N90" s="2"/>
    </row>
    <row r="91" customFormat="1" spans="3:14">
      <c r="C91" s="2"/>
      <c r="D91" s="2"/>
      <c r="E91" s="2">
        <v>10</v>
      </c>
      <c r="F91" s="2" t="s">
        <v>118</v>
      </c>
      <c r="G91" s="2">
        <f>(1-($G$10+$H$10+$I$10+$J$10))*$M$10*(1-($N$10+$O$10+$P$10+$Q$10))+($G$10+$H$10+$I$10+$J$10)*$L$10*(1-($N$10+$O$10+$P$10+$Q$10))+(1-($G$10+$H$10+$I$10+$J$10))*$L$10*($N$10+$O$10+$P$10+$Q$10)</f>
        <v>0.00522</v>
      </c>
      <c r="H91" s="2">
        <f>G91+(($G$6+$H$6+$I$6+$J$6)*$L$6*($N$6+$O$6+$P$6+$Q$6))*2/3</f>
        <v>0.00535333333333333</v>
      </c>
      <c r="I91" s="2">
        <f t="shared" si="28"/>
        <v>3.212e-5</v>
      </c>
      <c r="J91" s="2">
        <f t="shared" si="29"/>
        <v>50</v>
      </c>
      <c r="K91" s="2">
        <f t="shared" si="30"/>
        <v>0.001606</v>
      </c>
      <c r="L91" s="2"/>
      <c r="M91" s="2"/>
      <c r="N91" s="2"/>
    </row>
    <row r="92" customFormat="1" spans="3:14">
      <c r="C92" s="2"/>
      <c r="D92" s="2"/>
      <c r="E92" s="2">
        <v>20</v>
      </c>
      <c r="F92" s="2" t="s">
        <v>119</v>
      </c>
      <c r="G92" s="2">
        <f>($G$10+$H$10+$I$10+$J$10)*$M$10*(1-($N$10+$O$10+$P$10+$Q$10))+(1-($G$10+$H$10+$I$10+$J$10))*$M$10*($N$10+$O$10+$P$10+$Q$10)</f>
        <v>0.00036</v>
      </c>
      <c r="H92" s="2">
        <f>G92+(($G$6+$H$6+$I$6+$J$6)*$M$6*($N$6+$O$6+$P$6+$Q$6))*2/3</f>
        <v>0.000373333333333333</v>
      </c>
      <c r="I92" s="2">
        <f t="shared" si="28"/>
        <v>2.24e-6</v>
      </c>
      <c r="J92" s="2">
        <f t="shared" si="29"/>
        <v>100</v>
      </c>
      <c r="K92" s="2">
        <f t="shared" si="30"/>
        <v>0.000224</v>
      </c>
      <c r="L92" s="2"/>
      <c r="M92" s="2"/>
      <c r="N92" s="2"/>
    </row>
    <row r="93" customFormat="1" spans="3:14">
      <c r="C93" s="2"/>
      <c r="D93" s="2"/>
      <c r="E93" s="2">
        <v>40</v>
      </c>
      <c r="F93" s="2" t="s">
        <v>87</v>
      </c>
      <c r="G93" s="2">
        <f>($G$7+$H$7+$I$7+$J$7)*($K$7+$L$7+$M$7)*($N$7+$O$7+$P$7+$Q$7)</f>
        <v>0.001</v>
      </c>
      <c r="H93" s="2">
        <v>0</v>
      </c>
      <c r="I93" s="2">
        <f t="shared" si="28"/>
        <v>0</v>
      </c>
      <c r="J93" s="2">
        <f t="shared" si="29"/>
        <v>200</v>
      </c>
      <c r="K93" s="2">
        <f t="shared" si="30"/>
        <v>0</v>
      </c>
      <c r="L93" s="2"/>
      <c r="M93" s="2"/>
      <c r="N93" s="2"/>
    </row>
    <row r="94" customFormat="1" spans="3:14">
      <c r="C94" s="2"/>
      <c r="D94" s="2"/>
      <c r="E94" s="20" t="s">
        <v>18</v>
      </c>
      <c r="F94" s="20"/>
      <c r="G94" s="20">
        <f t="shared" ref="G94:I94" si="31">SUM(G85:G93)</f>
        <v>1</v>
      </c>
      <c r="H94" s="20">
        <f t="shared" si="31"/>
        <v>1</v>
      </c>
      <c r="I94" s="20">
        <f t="shared" si="31"/>
        <v>0.006</v>
      </c>
      <c r="J94" s="20"/>
      <c r="K94" s="20">
        <f>SUM(K85:K93)</f>
        <v>0.045277</v>
      </c>
      <c r="L94" s="2"/>
      <c r="M94" s="2"/>
      <c r="N94" s="2"/>
    </row>
    <row r="95" customFormat="1" spans="2:14">
      <c r="B95" s="8" t="s">
        <v>12</v>
      </c>
      <c r="C95" s="2" t="s">
        <v>7</v>
      </c>
      <c r="D95" s="2">
        <v>3</v>
      </c>
      <c r="E95" s="2" t="s">
        <v>73</v>
      </c>
      <c r="F95" s="2" t="s">
        <v>74</v>
      </c>
      <c r="G95" s="2" t="s">
        <v>75</v>
      </c>
      <c r="H95" s="2" t="s">
        <v>76</v>
      </c>
      <c r="I95" s="2" t="s">
        <v>65</v>
      </c>
      <c r="J95" s="2" t="s">
        <v>77</v>
      </c>
      <c r="K95" s="2" t="s">
        <v>78</v>
      </c>
      <c r="L95" s="2"/>
      <c r="M95" s="2"/>
      <c r="N95" s="2"/>
    </row>
    <row r="96" customFormat="1" spans="3:14">
      <c r="C96" s="2"/>
      <c r="D96" s="2"/>
      <c r="E96" s="2">
        <v>1</v>
      </c>
      <c r="F96" s="2" t="s">
        <v>120</v>
      </c>
      <c r="G96" s="2">
        <f>(1-($G$11+$H$11+$I$11+$J$11))*(1-($K$11+$L$11+$M$11))*(1-($N$11+$O$11+$P$11+$Q$11))</f>
        <v>0.576</v>
      </c>
      <c r="H96" s="2">
        <f t="shared" ref="H96:H98" si="32">G96</f>
        <v>0.576</v>
      </c>
      <c r="I96" s="2">
        <f t="shared" ref="I96:I104" si="33">$F$11*H96</f>
        <v>0.003456</v>
      </c>
      <c r="J96" s="2">
        <f t="shared" ref="J96:J104" si="34">$E$11*E96</f>
        <v>4</v>
      </c>
      <c r="K96" s="2">
        <f t="shared" ref="K96:K104" si="35">I96*J96</f>
        <v>0.013824</v>
      </c>
      <c r="L96" s="2"/>
      <c r="M96" s="2"/>
      <c r="N96" s="2"/>
    </row>
    <row r="97" customFormat="1" spans="3:14">
      <c r="C97" s="2"/>
      <c r="D97" s="2"/>
      <c r="E97" s="2">
        <v>2</v>
      </c>
      <c r="F97" s="2" t="s">
        <v>121</v>
      </c>
      <c r="G97" s="2">
        <f>($G$11+$H$11+$I$11+$J$11)*(1-($K$11+$L$11+$M$11))*(1-($N$11+$O$11+$P$11+$Q$11))+(1-($G$11+$H$11+$I$11+$J$11))*(1-($K$11+$L$11+$M$11))*($N$11+$O$11+$P$11+$Q$11)</f>
        <v>0.288</v>
      </c>
      <c r="H97" s="2">
        <f t="shared" si="32"/>
        <v>0.288</v>
      </c>
      <c r="I97" s="2">
        <f t="shared" si="33"/>
        <v>0.001728</v>
      </c>
      <c r="J97" s="2">
        <f t="shared" si="34"/>
        <v>8</v>
      </c>
      <c r="K97" s="2">
        <f t="shared" si="35"/>
        <v>0.013824</v>
      </c>
      <c r="L97" s="2"/>
      <c r="M97" s="2"/>
      <c r="N97" s="2"/>
    </row>
    <row r="98" customFormat="1" spans="3:14">
      <c r="C98" s="2"/>
      <c r="D98" s="2"/>
      <c r="E98" s="2">
        <v>3</v>
      </c>
      <c r="F98" s="2" t="s">
        <v>122</v>
      </c>
      <c r="G98" s="2">
        <f>(1-($G$11+$H$11+$I$11+$J$11))*$K$11*(1-($N$11+$O$11+$P$11+$Q$11))</f>
        <v>0.04992</v>
      </c>
      <c r="H98" s="2">
        <f t="shared" si="32"/>
        <v>0.04992</v>
      </c>
      <c r="I98" s="2">
        <f t="shared" si="33"/>
        <v>0.00029952</v>
      </c>
      <c r="J98" s="2">
        <f t="shared" si="34"/>
        <v>12</v>
      </c>
      <c r="K98" s="2">
        <f t="shared" si="35"/>
        <v>0.00359424</v>
      </c>
      <c r="L98" s="2"/>
      <c r="M98" s="2"/>
      <c r="N98" s="2"/>
    </row>
    <row r="99" customFormat="1" spans="3:14">
      <c r="C99" s="2"/>
      <c r="D99" s="2"/>
      <c r="E99" s="2">
        <v>4</v>
      </c>
      <c r="F99" s="2" t="s">
        <v>123</v>
      </c>
      <c r="G99" s="2">
        <f>($G$11+$H$11+$I$11+$J$11)*(1-($K$11+$L$11+$M$11))*($N$11+$O$11+$P$11+$Q$11)</f>
        <v>0.036</v>
      </c>
      <c r="H99" s="2">
        <f>G99+(($G$6+$H$6+$I$6+$J$6)*($K$6+$L$6+$M$6)*($N$6+$O$6+$P$6+$Q$6))/3</f>
        <v>0.0363333333333333</v>
      </c>
      <c r="I99" s="2">
        <f t="shared" si="33"/>
        <v>0.000218</v>
      </c>
      <c r="J99" s="2">
        <f t="shared" si="34"/>
        <v>16</v>
      </c>
      <c r="K99" s="2">
        <f t="shared" si="35"/>
        <v>0.003488</v>
      </c>
      <c r="L99" s="2"/>
      <c r="M99" s="2"/>
      <c r="N99" s="2"/>
    </row>
    <row r="100" customFormat="1" spans="3:14">
      <c r="C100" s="2"/>
      <c r="D100" s="2"/>
      <c r="E100" s="2">
        <v>5</v>
      </c>
      <c r="F100" s="2" t="s">
        <v>124</v>
      </c>
      <c r="G100" s="2">
        <f>(1-($G$11+$H$11+$I$11+$J$11))*$L$11*(1-($N$11+$O$11+$P$11+$Q$11))</f>
        <v>0.0128</v>
      </c>
      <c r="H100" s="2">
        <f>G100</f>
        <v>0.0128</v>
      </c>
      <c r="I100" s="2">
        <f t="shared" si="33"/>
        <v>7.68e-5</v>
      </c>
      <c r="J100" s="2">
        <f t="shared" si="34"/>
        <v>20</v>
      </c>
      <c r="K100" s="2">
        <f t="shared" si="35"/>
        <v>0.001536</v>
      </c>
      <c r="L100" s="2"/>
      <c r="M100" s="2"/>
      <c r="N100" s="2"/>
    </row>
    <row r="101" customFormat="1" spans="3:14">
      <c r="C101" s="2"/>
      <c r="D101" s="2"/>
      <c r="E101" s="2">
        <v>6</v>
      </c>
      <c r="F101" s="2" t="s">
        <v>125</v>
      </c>
      <c r="G101" s="2">
        <f>($G$11+$H$11+$I$11+$J$11)*$K$11*(1-($N$11+$O$11+$P$11+$Q$11))+(1-($G$11+$H$11+$I$11+$J$11))*$K$11*($N$11+$O$11+$P$11+$Q$11)</f>
        <v>0.02496</v>
      </c>
      <c r="H101" s="2">
        <f>G101+(($G$6+$H$6+$I$6+$J$6)*$K$6*($N$6+$O$6+$P$6+$Q$6))*2/3</f>
        <v>0.02548</v>
      </c>
      <c r="I101" s="2">
        <f t="shared" si="33"/>
        <v>0.00015288</v>
      </c>
      <c r="J101" s="2">
        <f t="shared" si="34"/>
        <v>24</v>
      </c>
      <c r="K101" s="2">
        <f t="shared" si="35"/>
        <v>0.00366912</v>
      </c>
      <c r="L101" s="2"/>
      <c r="M101" s="2"/>
      <c r="N101" s="2"/>
    </row>
    <row r="102" customFormat="1" spans="3:14">
      <c r="C102" s="2"/>
      <c r="D102" s="2"/>
      <c r="E102" s="2">
        <v>10</v>
      </c>
      <c r="F102" s="2" t="s">
        <v>126</v>
      </c>
      <c r="G102" s="2">
        <f>(1-($G$11+$H$11+$I$11+$J$11))*$M$11*(1-($N$11+$O$11+$P$11+$Q$11))+($G$11+$H$11+$I$11+$J$11)*$L$11*(1-($N$11+$O$11+$P$11+$Q$11))+(1-($G$11+$H$11+$I$11+$J$11))*$L$11*($N$11+$O$11+$P$11+$Q$11)</f>
        <v>0.00768</v>
      </c>
      <c r="H102" s="2">
        <f>G102+(($G$6+$H$6+$I$6+$J$6)*$L$6*($N$6+$O$6+$P$6+$Q$6))*2/3</f>
        <v>0.00781333333333333</v>
      </c>
      <c r="I102" s="2">
        <f t="shared" si="33"/>
        <v>4.688e-5</v>
      </c>
      <c r="J102" s="2">
        <f t="shared" si="34"/>
        <v>40</v>
      </c>
      <c r="K102" s="2">
        <f t="shared" si="35"/>
        <v>0.0018752</v>
      </c>
      <c r="L102" s="2"/>
      <c r="M102" s="2"/>
      <c r="N102" s="2"/>
    </row>
    <row r="103" customFormat="1" spans="3:14">
      <c r="C103" s="2"/>
      <c r="D103" s="2"/>
      <c r="E103" s="2">
        <v>20</v>
      </c>
      <c r="F103" s="2" t="s">
        <v>127</v>
      </c>
      <c r="G103" s="2">
        <f>($G$11+$H$11+$I$11+$J$11)*$M$11*(1-($N$11+$O$11+$P$11+$Q$11))+(1-($G$11+$H$11+$I$11+$J$11))*$M$11*($N$11+$O$11+$P$11+$Q$11)</f>
        <v>0.00064</v>
      </c>
      <c r="H103" s="2">
        <f>G103+(($G$6+$H$6+$I$6+$J$6)*$M$6*($N$6+$O$6+$P$6+$Q$6))*2/3</f>
        <v>0.000653333333333333</v>
      </c>
      <c r="I103" s="2">
        <f t="shared" si="33"/>
        <v>3.92e-6</v>
      </c>
      <c r="J103" s="2">
        <f t="shared" si="34"/>
        <v>80</v>
      </c>
      <c r="K103" s="2">
        <f t="shared" si="35"/>
        <v>0.0003136</v>
      </c>
      <c r="L103" s="2"/>
      <c r="M103" s="2"/>
      <c r="N103" s="2"/>
    </row>
    <row r="104" customFormat="1" spans="3:14">
      <c r="C104" s="2"/>
      <c r="D104" s="2"/>
      <c r="E104" s="2">
        <v>40</v>
      </c>
      <c r="F104" s="2" t="s">
        <v>87</v>
      </c>
      <c r="G104" s="2">
        <f>($G$11+$H$11+$I$11+$J$11)*($K$11+$L$11+$M$11)*($N$11+$O$11+$P$11+$Q$11)</f>
        <v>0.004</v>
      </c>
      <c r="H104" s="2">
        <v>0</v>
      </c>
      <c r="I104" s="2">
        <f t="shared" si="33"/>
        <v>0</v>
      </c>
      <c r="J104" s="2">
        <f t="shared" si="34"/>
        <v>160</v>
      </c>
      <c r="K104" s="2">
        <f t="shared" si="35"/>
        <v>0</v>
      </c>
      <c r="L104" s="2"/>
      <c r="M104" s="2"/>
      <c r="N104" s="2"/>
    </row>
    <row r="105" customFormat="1" spans="3:14">
      <c r="C105" s="2"/>
      <c r="D105" s="2"/>
      <c r="E105" s="20" t="s">
        <v>18</v>
      </c>
      <c r="F105" s="20"/>
      <c r="G105" s="20">
        <f t="shared" ref="G105:I105" si="36">SUM(G96:G104)</f>
        <v>1</v>
      </c>
      <c r="H105" s="20">
        <f t="shared" si="36"/>
        <v>0.997</v>
      </c>
      <c r="I105" s="20">
        <f t="shared" si="36"/>
        <v>0.005982</v>
      </c>
      <c r="J105" s="20"/>
      <c r="K105" s="20">
        <f>SUM(K96:K104)</f>
        <v>0.04212416</v>
      </c>
      <c r="L105" s="2"/>
      <c r="M105" s="2"/>
      <c r="N105" s="2"/>
    </row>
    <row r="106" customFormat="1" spans="2:14">
      <c r="B106" s="8" t="s">
        <v>13</v>
      </c>
      <c r="C106" s="2" t="s">
        <v>7</v>
      </c>
      <c r="D106" s="2">
        <v>3</v>
      </c>
      <c r="E106" s="2" t="s">
        <v>73</v>
      </c>
      <c r="F106" s="2" t="s">
        <v>74</v>
      </c>
      <c r="G106" s="2" t="s">
        <v>75</v>
      </c>
      <c r="H106" s="2" t="s">
        <v>76</v>
      </c>
      <c r="I106" s="2" t="s">
        <v>65</v>
      </c>
      <c r="J106" s="2" t="s">
        <v>77</v>
      </c>
      <c r="K106" s="2" t="s">
        <v>78</v>
      </c>
      <c r="L106" s="2"/>
      <c r="M106" s="2"/>
      <c r="N106" s="2"/>
    </row>
    <row r="107" customFormat="1" spans="3:14">
      <c r="C107" s="2"/>
      <c r="D107" s="2"/>
      <c r="E107" s="2">
        <v>1</v>
      </c>
      <c r="F107" s="2" t="s">
        <v>96</v>
      </c>
      <c r="G107" s="2">
        <f>(1-($G$12+$H$12+$I$12+$J$12))*(1-($K$12+$L$12+$M$12))*(1-($N$12+$O$12+$P$12+$Q$12))</f>
        <v>0.576</v>
      </c>
      <c r="H107" s="2">
        <f t="shared" ref="H107:H109" si="37">G107</f>
        <v>0.576</v>
      </c>
      <c r="I107" s="2">
        <f t="shared" ref="I107:I115" si="38">$F$12*H107</f>
        <v>0.00864</v>
      </c>
      <c r="J107" s="2">
        <f t="shared" ref="J107:J115" si="39">$E$12*E107</f>
        <v>3</v>
      </c>
      <c r="K107" s="2">
        <f t="shared" ref="K107:K115" si="40">I107*J107</f>
        <v>0.02592</v>
      </c>
      <c r="L107" s="2"/>
      <c r="M107" s="2"/>
      <c r="N107" s="2"/>
    </row>
    <row r="108" customFormat="1" spans="3:14">
      <c r="C108" s="2"/>
      <c r="D108" s="2"/>
      <c r="E108" s="2">
        <v>2</v>
      </c>
      <c r="F108" s="2" t="s">
        <v>97</v>
      </c>
      <c r="G108" s="2">
        <f>($G$12+$H$12+$I$12+$J$12)*(1-($K$12+$L$12+$M$12))*(1-($N$12+$O$12+$P$12+$Q$12))+(1-($G$12+$H$12+$I$12+$J$12))*(1-($K$12+$L$12+$M$12))*($N$12+$O$12+$P$12+$Q$12)</f>
        <v>0.288</v>
      </c>
      <c r="H108" s="2">
        <f t="shared" si="37"/>
        <v>0.288</v>
      </c>
      <c r="I108" s="2">
        <f t="shared" si="38"/>
        <v>0.00432</v>
      </c>
      <c r="J108" s="2">
        <f t="shared" si="39"/>
        <v>6</v>
      </c>
      <c r="K108" s="2">
        <f t="shared" si="40"/>
        <v>0.02592</v>
      </c>
      <c r="L108" s="2"/>
      <c r="M108" s="2"/>
      <c r="N108" s="2"/>
    </row>
    <row r="109" customFormat="1" spans="3:14">
      <c r="C109" s="2"/>
      <c r="D109" s="2"/>
      <c r="E109" s="2">
        <v>3</v>
      </c>
      <c r="F109" s="2" t="s">
        <v>98</v>
      </c>
      <c r="G109" s="2">
        <f>(1-($G$12+$H$12+$I$12+$J$12))*$K$12*(1-($N$12+$O$12+$P$12+$Q$12))</f>
        <v>0.04992</v>
      </c>
      <c r="H109" s="2">
        <f t="shared" si="37"/>
        <v>0.04992</v>
      </c>
      <c r="I109" s="2">
        <f t="shared" si="38"/>
        <v>0.0007488</v>
      </c>
      <c r="J109" s="2">
        <f t="shared" si="39"/>
        <v>9</v>
      </c>
      <c r="K109" s="2">
        <f t="shared" si="40"/>
        <v>0.0067392</v>
      </c>
      <c r="L109" s="2"/>
      <c r="M109" s="2"/>
      <c r="N109" s="2"/>
    </row>
    <row r="110" customFormat="1" spans="3:14">
      <c r="C110" s="2"/>
      <c r="D110" s="2"/>
      <c r="E110" s="2">
        <v>4</v>
      </c>
      <c r="F110" s="2" t="s">
        <v>99</v>
      </c>
      <c r="G110" s="2">
        <f>($G$12+$H$12+$I$12+$J$12)*(1-($K$12+$L$12+$M$12))*($N$12+$O$12+$P$12+$Q$12)</f>
        <v>0.036</v>
      </c>
      <c r="H110" s="2">
        <f>G110+(($G$6+$H$6+$I$6+$J$6)*($K$6+$L$6+$M$6)*($N$6+$O$6+$P$6+$Q$6))/3</f>
        <v>0.0363333333333333</v>
      </c>
      <c r="I110" s="2">
        <f t="shared" si="38"/>
        <v>0.000545</v>
      </c>
      <c r="J110" s="2">
        <f t="shared" si="39"/>
        <v>12</v>
      </c>
      <c r="K110" s="2">
        <f t="shared" si="40"/>
        <v>0.00654</v>
      </c>
      <c r="L110" s="2"/>
      <c r="M110" s="2"/>
      <c r="N110" s="2"/>
    </row>
    <row r="111" customFormat="1" spans="3:14">
      <c r="C111" s="2"/>
      <c r="D111" s="2"/>
      <c r="E111" s="2">
        <v>5</v>
      </c>
      <c r="F111" s="2" t="s">
        <v>100</v>
      </c>
      <c r="G111" s="2">
        <f>(1-($G$12+$H$12+$I$12+$J$12))*$L$12*(1-($N$12+$O$12+$P$12+$Q$12))</f>
        <v>0.0128</v>
      </c>
      <c r="H111" s="2">
        <f>G111</f>
        <v>0.0128</v>
      </c>
      <c r="I111" s="2">
        <f t="shared" si="38"/>
        <v>0.000192</v>
      </c>
      <c r="J111" s="2">
        <f t="shared" si="39"/>
        <v>15</v>
      </c>
      <c r="K111" s="2">
        <f t="shared" si="40"/>
        <v>0.00288</v>
      </c>
      <c r="L111" s="2"/>
      <c r="M111" s="2"/>
      <c r="N111" s="2"/>
    </row>
    <row r="112" customFormat="1" spans="3:14">
      <c r="C112" s="2"/>
      <c r="D112" s="2"/>
      <c r="E112" s="2">
        <v>6</v>
      </c>
      <c r="F112" s="2" t="s">
        <v>101</v>
      </c>
      <c r="G112" s="2">
        <f>($G$12+$H$12+$I$12+$J$12)*$K$12*(1-($N$12+$O$12+$P$12+$Q$12))+(1-($G$12+$H$12+$I$12+$J$12))*$K$12*($N$12+$O$12+$P$12+$Q$12)</f>
        <v>0.02496</v>
      </c>
      <c r="H112" s="2">
        <f>G112+(($G$6+$H$6+$I$6+$J$6)*$K$6*($N$6+$O$6+$P$6+$Q$6))*2/3</f>
        <v>0.02548</v>
      </c>
      <c r="I112" s="2">
        <f t="shared" si="38"/>
        <v>0.0003822</v>
      </c>
      <c r="J112" s="2">
        <f t="shared" si="39"/>
        <v>18</v>
      </c>
      <c r="K112" s="2">
        <f t="shared" si="40"/>
        <v>0.0068796</v>
      </c>
      <c r="L112" s="2"/>
      <c r="M112" s="2"/>
      <c r="N112" s="2"/>
    </row>
    <row r="113" customFormat="1" spans="3:14">
      <c r="C113" s="2"/>
      <c r="D113" s="2"/>
      <c r="E113" s="2">
        <v>10</v>
      </c>
      <c r="F113" s="2" t="s">
        <v>102</v>
      </c>
      <c r="G113" s="2">
        <f>(1-($G$12+$H$12+$I$12+$J$12))*$M$12*(1-($N$12+$O$12+$P$12+$Q$12))+($G$12+$H$12+$I$12+$J$12)*$L$12*(1-($N$12+$O$12+$P$12+$Q$12))+(1-($G$12+$H$12+$I$12+$J$12))*$L$12*($N$12+$O$12+$P$12+$Q$12)</f>
        <v>0.00768</v>
      </c>
      <c r="H113" s="2">
        <f>G113+(($G$6+$H$6+$I$6+$J$6)*$L$6*($N$6+$O$6+$P$6+$Q$6))*2/3</f>
        <v>0.00781333333333333</v>
      </c>
      <c r="I113" s="2">
        <f t="shared" si="38"/>
        <v>0.0001172</v>
      </c>
      <c r="J113" s="2">
        <f t="shared" si="39"/>
        <v>30</v>
      </c>
      <c r="K113" s="2">
        <f t="shared" si="40"/>
        <v>0.003516</v>
      </c>
      <c r="L113" s="2"/>
      <c r="M113" s="2"/>
      <c r="N113" s="2"/>
    </row>
    <row r="114" customFormat="1" spans="3:14">
      <c r="C114" s="2"/>
      <c r="D114" s="2"/>
      <c r="E114" s="2">
        <v>20</v>
      </c>
      <c r="F114" s="2" t="s">
        <v>103</v>
      </c>
      <c r="G114" s="2">
        <f>($G$12+$H$12+$I$12+$J$12)*$M$12*(1-($N$12+$O$12+$P$12+$Q$12))+(1-($G$12+$H$12+$I$12+$J$12))*$M$12*($N$12+$O$12+$P$12+$Q$12)</f>
        <v>0.00064</v>
      </c>
      <c r="H114" s="2">
        <f>G114+(($G$6+$H$6+$I$6+$J$6)*$M$6*($N$6+$O$6+$P$6+$Q$6))*2/3</f>
        <v>0.000653333333333333</v>
      </c>
      <c r="I114" s="2">
        <f t="shared" si="38"/>
        <v>9.8e-6</v>
      </c>
      <c r="J114" s="2">
        <f t="shared" si="39"/>
        <v>60</v>
      </c>
      <c r="K114" s="2">
        <f t="shared" si="40"/>
        <v>0.000588</v>
      </c>
      <c r="L114" s="2"/>
      <c r="M114" s="2"/>
      <c r="N114" s="2"/>
    </row>
    <row r="115" customFormat="1" spans="3:14">
      <c r="C115" s="2"/>
      <c r="D115" s="2"/>
      <c r="E115" s="2">
        <v>40</v>
      </c>
      <c r="F115" s="2" t="s">
        <v>87</v>
      </c>
      <c r="G115" s="2">
        <f>($G$12+$H$12+$I$12+$J$12)*($K$12+$L$12+$M$12)*($N$12+$O$12+$P$12+$Q$12)</f>
        <v>0.004</v>
      </c>
      <c r="H115" s="2">
        <v>0</v>
      </c>
      <c r="I115" s="2">
        <f t="shared" si="38"/>
        <v>0</v>
      </c>
      <c r="J115" s="2">
        <f t="shared" si="39"/>
        <v>120</v>
      </c>
      <c r="K115" s="2">
        <f t="shared" si="40"/>
        <v>0</v>
      </c>
      <c r="L115" s="2"/>
      <c r="M115" s="2"/>
      <c r="N115" s="2"/>
    </row>
    <row r="116" customFormat="1" spans="3:14">
      <c r="C116" s="2"/>
      <c r="D116" s="2"/>
      <c r="E116" s="20" t="s">
        <v>18</v>
      </c>
      <c r="F116" s="20"/>
      <c r="G116" s="20">
        <f t="shared" ref="G116:I116" si="41">SUM(G107:G115)</f>
        <v>1</v>
      </c>
      <c r="H116" s="20">
        <f t="shared" si="41"/>
        <v>0.997</v>
      </c>
      <c r="I116" s="20">
        <f t="shared" si="41"/>
        <v>0.014955</v>
      </c>
      <c r="J116" s="20"/>
      <c r="K116" s="20">
        <f>SUM(K107:K115)</f>
        <v>0.0789828</v>
      </c>
      <c r="L116" s="2"/>
      <c r="M116" s="2"/>
      <c r="N116" s="2"/>
    </row>
    <row r="117" customFormat="1" spans="2:14">
      <c r="B117" s="8" t="s">
        <v>14</v>
      </c>
      <c r="C117" s="8" t="s">
        <v>15</v>
      </c>
      <c r="D117" s="2">
        <v>3</v>
      </c>
      <c r="E117" s="2" t="s">
        <v>73</v>
      </c>
      <c r="F117" s="2" t="s">
        <v>74</v>
      </c>
      <c r="G117" s="2" t="s">
        <v>75</v>
      </c>
      <c r="H117" s="2" t="s">
        <v>76</v>
      </c>
      <c r="I117" s="2" t="s">
        <v>65</v>
      </c>
      <c r="J117" s="2" t="s">
        <v>77</v>
      </c>
      <c r="K117" s="2" t="s">
        <v>78</v>
      </c>
      <c r="L117" s="2"/>
      <c r="M117" s="2"/>
      <c r="N117" s="2"/>
    </row>
    <row r="118" customFormat="1" spans="3:14">
      <c r="C118" s="2"/>
      <c r="D118" s="2"/>
      <c r="E118" s="2">
        <v>1</v>
      </c>
      <c r="F118" s="2" t="s">
        <v>128</v>
      </c>
      <c r="G118" s="2">
        <f>(1-($G$13+$H$13+$I$13+$J$13))*(1-($K$13+$L$13+$M$13))*(1-($N$13+$O$13+$P$13+$Q$13))</f>
        <v>0.576</v>
      </c>
      <c r="H118" s="2">
        <f t="shared" ref="H118:H122" si="42">G118</f>
        <v>0.576</v>
      </c>
      <c r="I118" s="2">
        <f t="shared" ref="I118:I122" si="43">$F$13*H118</f>
        <v>0.00864</v>
      </c>
      <c r="J118" s="2">
        <f t="shared" ref="J118:J122" si="44">$E$13*E118</f>
        <v>3</v>
      </c>
      <c r="K118" s="2">
        <f t="shared" ref="K118:K122" si="45">I118*J118</f>
        <v>0.02592</v>
      </c>
      <c r="L118" s="2">
        <f t="shared" ref="L118:L122" si="46">E118*H118</f>
        <v>0.576</v>
      </c>
      <c r="M118" s="2"/>
      <c r="N118" s="2"/>
    </row>
    <row r="119" customFormat="1" spans="3:14">
      <c r="C119" s="2"/>
      <c r="D119" s="2"/>
      <c r="E119" s="2">
        <v>2</v>
      </c>
      <c r="F119" s="2" t="s">
        <v>129</v>
      </c>
      <c r="G119" s="2">
        <f>(1-(1-($G$13+$H$13+$I$13+$J$13))*(1-($K$13+$L$13+$M$13))*(1-($N$13+$O$13+$P$13+$Q$13)))*2/3</f>
        <v>0.282666666666667</v>
      </c>
      <c r="H119" s="2">
        <f t="shared" si="42"/>
        <v>0.282666666666667</v>
      </c>
      <c r="I119" s="2">
        <f t="shared" si="43"/>
        <v>0.00424</v>
      </c>
      <c r="J119" s="2">
        <f t="shared" si="44"/>
        <v>6</v>
      </c>
      <c r="K119" s="2">
        <f t="shared" si="45"/>
        <v>0.02544</v>
      </c>
      <c r="L119" s="2">
        <f t="shared" si="46"/>
        <v>0.565333333333333</v>
      </c>
      <c r="M119" s="2"/>
      <c r="N119" s="2"/>
    </row>
    <row r="120" customFormat="1" spans="3:14">
      <c r="C120" s="2"/>
      <c r="D120" s="2"/>
      <c r="E120" s="2">
        <v>3</v>
      </c>
      <c r="F120" s="2" t="s">
        <v>130</v>
      </c>
      <c r="G120" s="2">
        <f>(1-(1-($G$13+$H$13+$I$13+$J$13))*(1-($K$13+$L$13+$M$13))*(1-($N$13+$O$13+$P$13+$Q$13)))*$K$13/(3*($K$13+$L$13+$M$13))</f>
        <v>0.11024</v>
      </c>
      <c r="H120" s="2">
        <f t="shared" si="42"/>
        <v>0.11024</v>
      </c>
      <c r="I120" s="2">
        <f t="shared" si="43"/>
        <v>0.0016536</v>
      </c>
      <c r="J120" s="2">
        <f t="shared" si="44"/>
        <v>9</v>
      </c>
      <c r="K120" s="2">
        <f t="shared" si="45"/>
        <v>0.0148824</v>
      </c>
      <c r="L120" s="2">
        <f t="shared" si="46"/>
        <v>0.33072</v>
      </c>
      <c r="M120" s="2"/>
      <c r="N120" s="2"/>
    </row>
    <row r="121" customFormat="1" spans="3:14">
      <c r="C121" s="2"/>
      <c r="D121" s="2"/>
      <c r="E121" s="2">
        <v>5</v>
      </c>
      <c r="F121" s="2" t="s">
        <v>131</v>
      </c>
      <c r="G121" s="2">
        <f>(1-(1-($G$13+$H$13+$I$13+$J$13))*(1-($K$13+$L$13+$M$13))*(1-($N$13+$O$13+$P$13+$Q$13)))*$L$13/(3*($K$13+$L$13+$M$13))</f>
        <v>0.0282666666666667</v>
      </c>
      <c r="H121" s="2">
        <f t="shared" si="42"/>
        <v>0.0282666666666667</v>
      </c>
      <c r="I121" s="2">
        <f t="shared" si="43"/>
        <v>0.000424</v>
      </c>
      <c r="J121" s="2">
        <f t="shared" si="44"/>
        <v>15</v>
      </c>
      <c r="K121" s="2">
        <f t="shared" si="45"/>
        <v>0.00636</v>
      </c>
      <c r="L121" s="2">
        <f t="shared" si="46"/>
        <v>0.141333333333333</v>
      </c>
      <c r="M121" s="2"/>
      <c r="N121" s="2"/>
    </row>
    <row r="122" customFormat="1" spans="3:14">
      <c r="C122" s="2"/>
      <c r="D122" s="2"/>
      <c r="E122" s="2">
        <v>10</v>
      </c>
      <c r="F122" s="2" t="s">
        <v>132</v>
      </c>
      <c r="G122" s="2">
        <f>(1-(1-($G$13+$H$13+$I$13+$J$13))*(1-($K$13+$L$13+$M$13))*(1-($N$13+$O$13+$P$13+$Q$13)))*$M$13/(3*($K$13+$L$13+$M$13))</f>
        <v>0.00282666666666667</v>
      </c>
      <c r="H122" s="2">
        <f t="shared" si="42"/>
        <v>0.00282666666666667</v>
      </c>
      <c r="I122" s="2">
        <f t="shared" si="43"/>
        <v>4.24e-5</v>
      </c>
      <c r="J122" s="2">
        <f t="shared" si="44"/>
        <v>30</v>
      </c>
      <c r="K122" s="2">
        <f t="shared" si="45"/>
        <v>0.001272</v>
      </c>
      <c r="L122" s="2">
        <f t="shared" si="46"/>
        <v>0.0282666666666667</v>
      </c>
      <c r="M122" s="2"/>
      <c r="N122" s="2"/>
    </row>
    <row r="123" customFormat="1" spans="3:14">
      <c r="C123" s="2"/>
      <c r="D123" s="2"/>
      <c r="E123" s="20" t="s">
        <v>18</v>
      </c>
      <c r="F123" s="20"/>
      <c r="G123" s="20">
        <f t="shared" ref="G123:I123" si="47">SUM(G118:G122)</f>
        <v>1</v>
      </c>
      <c r="H123" s="20">
        <f t="shared" si="47"/>
        <v>1</v>
      </c>
      <c r="I123" s="20">
        <f t="shared" si="47"/>
        <v>0.015</v>
      </c>
      <c r="J123" s="20"/>
      <c r="K123" s="20">
        <f>SUM(K118:K122)</f>
        <v>0.0738744</v>
      </c>
      <c r="L123" s="20">
        <f>SUM(L118:L122)</f>
        <v>1.64165333333333</v>
      </c>
      <c r="M123" s="2"/>
      <c r="N123" s="2"/>
    </row>
    <row r="124" customFormat="1" spans="2:14">
      <c r="B124" s="8" t="s">
        <v>16</v>
      </c>
      <c r="C124" s="8" t="s">
        <v>15</v>
      </c>
      <c r="D124" s="2">
        <v>3</v>
      </c>
      <c r="E124" s="2" t="s">
        <v>73</v>
      </c>
      <c r="F124" s="2" t="s">
        <v>74</v>
      </c>
      <c r="G124" s="2" t="s">
        <v>75</v>
      </c>
      <c r="H124" s="2" t="s">
        <v>76</v>
      </c>
      <c r="I124" s="2" t="s">
        <v>65</v>
      </c>
      <c r="J124" s="2" t="s">
        <v>77</v>
      </c>
      <c r="K124" s="2" t="s">
        <v>78</v>
      </c>
      <c r="L124" s="2"/>
      <c r="M124" s="2"/>
      <c r="N124" s="2"/>
    </row>
    <row r="125" customFormat="1" spans="3:14">
      <c r="C125" s="2"/>
      <c r="D125" s="2"/>
      <c r="E125" s="2">
        <v>1</v>
      </c>
      <c r="F125" s="2" t="s">
        <v>128</v>
      </c>
      <c r="G125" s="2">
        <f>(1-($G$14+$H$14+$I$14+$J$14))*(1-($K$14+$L$14+$M$14))*(1-($N$14+$O$14+$P$14+$Q$14))</f>
        <v>0.576</v>
      </c>
      <c r="H125" s="2">
        <f t="shared" ref="H125:H129" si="48">G125</f>
        <v>0.576</v>
      </c>
      <c r="I125" s="2">
        <f t="shared" ref="I125:I129" si="49">$F$14*H125</f>
        <v>0.02304</v>
      </c>
      <c r="J125" s="2">
        <f t="shared" ref="J125:J129" si="50">$E$14*E125</f>
        <v>1</v>
      </c>
      <c r="K125" s="2">
        <f t="shared" ref="K125:K129" si="51">I125*J125</f>
        <v>0.02304</v>
      </c>
      <c r="L125" s="2">
        <f t="shared" ref="L125:L129" si="52">E125*H125</f>
        <v>0.576</v>
      </c>
      <c r="M125" s="2"/>
      <c r="N125" s="2"/>
    </row>
    <row r="126" customFormat="1" spans="3:14">
      <c r="C126" s="2"/>
      <c r="D126" s="2"/>
      <c r="E126" s="2">
        <v>2</v>
      </c>
      <c r="F126" s="2" t="s">
        <v>129</v>
      </c>
      <c r="G126" s="2">
        <f>(1-(1-($G$14+$H$14+$I$14+$J$14))*(1-($K$14+$L$14+$M$14))*(1-($N$14+$O$14+$P$14+$Q$14)))*2/3</f>
        <v>0.282666666666667</v>
      </c>
      <c r="H126" s="2">
        <f t="shared" si="48"/>
        <v>0.282666666666667</v>
      </c>
      <c r="I126" s="2">
        <f t="shared" si="49"/>
        <v>0.0113066666666667</v>
      </c>
      <c r="J126" s="2">
        <f t="shared" si="50"/>
        <v>2</v>
      </c>
      <c r="K126" s="2">
        <f t="shared" si="51"/>
        <v>0.0226133333333333</v>
      </c>
      <c r="L126" s="2">
        <f t="shared" si="52"/>
        <v>0.565333333333333</v>
      </c>
      <c r="M126" s="2"/>
      <c r="N126" s="2"/>
    </row>
    <row r="127" customFormat="1" spans="3:14">
      <c r="C127" s="2"/>
      <c r="D127" s="2"/>
      <c r="E127" s="2">
        <v>3</v>
      </c>
      <c r="F127" s="2" t="s">
        <v>130</v>
      </c>
      <c r="G127" s="2">
        <f>(1-(1-($G$14+$H$14+$I$14+$J$14))*(1-($K$14+$L$14+$M$14))*(1-($N$14+$O$14+$P$14+$Q$14)))*$K$14/(3*($K$14+$L$14+$M$14))</f>
        <v>0.11024</v>
      </c>
      <c r="H127" s="2">
        <f t="shared" si="48"/>
        <v>0.11024</v>
      </c>
      <c r="I127" s="2">
        <f t="shared" si="49"/>
        <v>0.0044096</v>
      </c>
      <c r="J127" s="2">
        <f t="shared" si="50"/>
        <v>3</v>
      </c>
      <c r="K127" s="2">
        <f t="shared" si="51"/>
        <v>0.0132288</v>
      </c>
      <c r="L127" s="2">
        <f t="shared" si="52"/>
        <v>0.33072</v>
      </c>
      <c r="M127" s="2"/>
      <c r="N127" s="2"/>
    </row>
    <row r="128" customFormat="1" spans="3:14">
      <c r="C128" s="2"/>
      <c r="D128" s="2"/>
      <c r="E128" s="2">
        <v>5</v>
      </c>
      <c r="F128" s="2" t="s">
        <v>131</v>
      </c>
      <c r="G128" s="2">
        <f>(1-(1-($G$14+$H$14+$I$14+$J$14))*(1-($K$14+$L$14+$M$14))*(1-($N$14+$O$14+$P$14+$Q$14)))*$L$14/(3*($K$14+$L$14+$M$14))</f>
        <v>0.0282666666666667</v>
      </c>
      <c r="H128" s="2">
        <f t="shared" si="48"/>
        <v>0.0282666666666667</v>
      </c>
      <c r="I128" s="2">
        <f t="shared" si="49"/>
        <v>0.00113066666666667</v>
      </c>
      <c r="J128" s="2">
        <f t="shared" si="50"/>
        <v>5</v>
      </c>
      <c r="K128" s="2">
        <f t="shared" si="51"/>
        <v>0.00565333333333333</v>
      </c>
      <c r="L128" s="2">
        <f t="shared" si="52"/>
        <v>0.141333333333333</v>
      </c>
      <c r="M128" s="2"/>
      <c r="N128" s="2"/>
    </row>
    <row r="129" customFormat="1" spans="3:14">
      <c r="C129" s="2"/>
      <c r="D129" s="2"/>
      <c r="E129" s="2">
        <v>10</v>
      </c>
      <c r="F129" s="2" t="s">
        <v>132</v>
      </c>
      <c r="G129" s="2">
        <f>(1-(1-($G$14+$H$14+$I$14+$J$14))*(1-($K$14+$L$14+$M$14))*(1-($N$14+$O$14+$P$14+$Q$14)))*$M$14/(3*($K$14+$L$14+$M$14))</f>
        <v>0.00282666666666667</v>
      </c>
      <c r="H129" s="2">
        <f t="shared" si="48"/>
        <v>0.00282666666666667</v>
      </c>
      <c r="I129" s="2">
        <f t="shared" si="49"/>
        <v>0.000113066666666667</v>
      </c>
      <c r="J129" s="2">
        <f t="shared" si="50"/>
        <v>10</v>
      </c>
      <c r="K129" s="2">
        <f t="shared" si="51"/>
        <v>0.00113066666666667</v>
      </c>
      <c r="L129" s="2">
        <f t="shared" si="52"/>
        <v>0.0282666666666667</v>
      </c>
      <c r="M129" s="2"/>
      <c r="N129" s="2"/>
    </row>
    <row r="130" customFormat="1" spans="3:14">
      <c r="C130" s="2"/>
      <c r="D130" s="2"/>
      <c r="E130" s="20" t="s">
        <v>18</v>
      </c>
      <c r="F130" s="20"/>
      <c r="G130" s="20">
        <f t="shared" ref="G130:I130" si="53">SUM(G125:G129)</f>
        <v>1</v>
      </c>
      <c r="H130" s="20">
        <f t="shared" si="53"/>
        <v>1</v>
      </c>
      <c r="I130" s="20">
        <f t="shared" si="53"/>
        <v>0.04</v>
      </c>
      <c r="J130" s="20"/>
      <c r="K130" s="20">
        <f>SUM(K125:K129)</f>
        <v>0.0656661333333333</v>
      </c>
      <c r="L130" s="20">
        <f>SUM(L125:L129)</f>
        <v>1.64165333333333</v>
      </c>
      <c r="M130" s="2"/>
      <c r="N130" s="2"/>
    </row>
    <row r="131" customFormat="1" spans="2:14">
      <c r="B131" s="8" t="s">
        <v>17</v>
      </c>
      <c r="C131" s="8" t="s">
        <v>15</v>
      </c>
      <c r="D131" s="2">
        <v>2</v>
      </c>
      <c r="E131" s="2" t="s">
        <v>73</v>
      </c>
      <c r="F131" s="2" t="s">
        <v>74</v>
      </c>
      <c r="G131" s="2" t="s">
        <v>75</v>
      </c>
      <c r="H131" s="2" t="s">
        <v>76</v>
      </c>
      <c r="I131" s="2" t="s">
        <v>65</v>
      </c>
      <c r="J131" s="2" t="s">
        <v>77</v>
      </c>
      <c r="K131" s="2" t="s">
        <v>78</v>
      </c>
      <c r="L131" s="2"/>
      <c r="M131" s="2"/>
      <c r="N131" s="2"/>
    </row>
    <row r="132" customFormat="1" spans="3:14">
      <c r="C132" s="2"/>
      <c r="D132" s="2"/>
      <c r="E132" s="2">
        <v>4</v>
      </c>
      <c r="F132" s="2" t="s">
        <v>133</v>
      </c>
      <c r="G132" s="24">
        <f>1/3</f>
        <v>0.333333333333333</v>
      </c>
      <c r="H132" s="2">
        <f t="shared" ref="H132:H135" si="54">G132</f>
        <v>0.333333333333333</v>
      </c>
      <c r="I132" s="2">
        <f t="shared" ref="I132:I135" si="55">$F$15*H132</f>
        <v>0.00333333333333333</v>
      </c>
      <c r="J132" s="2">
        <f t="shared" ref="J132:J135" si="56">$E$15*E132</f>
        <v>4</v>
      </c>
      <c r="K132" s="2">
        <f t="shared" ref="K132:K135" si="57">I132*J132</f>
        <v>0.0133333333333333</v>
      </c>
      <c r="L132" s="2">
        <f t="shared" ref="L132:L135" si="58">E132*H132</f>
        <v>1.33333333333333</v>
      </c>
      <c r="M132" s="2"/>
      <c r="N132" s="2"/>
    </row>
    <row r="133" customFormat="1" spans="3:14">
      <c r="C133" s="2"/>
      <c r="D133" s="2"/>
      <c r="E133" s="2">
        <v>6</v>
      </c>
      <c r="F133" s="2" t="s">
        <v>134</v>
      </c>
      <c r="G133" s="2">
        <f>2*$K$15/(3*($K$15+$L$15+$M$15))</f>
        <v>0.466666666666667</v>
      </c>
      <c r="H133" s="2">
        <f t="shared" si="54"/>
        <v>0.466666666666667</v>
      </c>
      <c r="I133" s="2">
        <f t="shared" si="55"/>
        <v>0.00466666666666667</v>
      </c>
      <c r="J133" s="2">
        <f t="shared" si="56"/>
        <v>6</v>
      </c>
      <c r="K133" s="2">
        <f t="shared" si="57"/>
        <v>0.028</v>
      </c>
      <c r="L133" s="2">
        <f t="shared" si="58"/>
        <v>2.8</v>
      </c>
      <c r="M133" s="2"/>
      <c r="N133" s="2"/>
    </row>
    <row r="134" customFormat="1" spans="3:14">
      <c r="C134" s="2"/>
      <c r="D134" s="2"/>
      <c r="E134" s="2">
        <v>10</v>
      </c>
      <c r="F134" s="2" t="s">
        <v>135</v>
      </c>
      <c r="G134" s="2">
        <f>2*$L$15/(3*($K$15+$L$15+$M$15))</f>
        <v>0.186666666666667</v>
      </c>
      <c r="H134" s="2">
        <f t="shared" si="54"/>
        <v>0.186666666666667</v>
      </c>
      <c r="I134" s="2">
        <f t="shared" si="55"/>
        <v>0.00186666666666667</v>
      </c>
      <c r="J134" s="2">
        <f t="shared" si="56"/>
        <v>10</v>
      </c>
      <c r="K134" s="2">
        <f t="shared" si="57"/>
        <v>0.0186666666666667</v>
      </c>
      <c r="L134" s="2">
        <f t="shared" si="58"/>
        <v>1.86666666666667</v>
      </c>
      <c r="M134" s="2"/>
      <c r="N134" s="2"/>
    </row>
    <row r="135" customFormat="1" spans="3:14">
      <c r="C135" s="2"/>
      <c r="D135" s="2"/>
      <c r="E135" s="2">
        <v>20</v>
      </c>
      <c r="F135" s="2" t="s">
        <v>136</v>
      </c>
      <c r="G135" s="2">
        <f>2*$M$15/(3*($K$15+$L$15+$M$15))</f>
        <v>0.0133333333333333</v>
      </c>
      <c r="H135" s="2">
        <f t="shared" si="54"/>
        <v>0.0133333333333333</v>
      </c>
      <c r="I135" s="2">
        <f t="shared" si="55"/>
        <v>0.000133333333333333</v>
      </c>
      <c r="J135" s="2">
        <f t="shared" si="56"/>
        <v>20</v>
      </c>
      <c r="K135" s="2">
        <f t="shared" si="57"/>
        <v>0.00266666666666667</v>
      </c>
      <c r="L135" s="2">
        <f t="shared" si="58"/>
        <v>0.266666666666667</v>
      </c>
      <c r="M135" s="2"/>
      <c r="N135" s="2"/>
    </row>
    <row r="136" customFormat="1" spans="3:14">
      <c r="C136" s="2"/>
      <c r="D136" s="2"/>
      <c r="E136" s="20" t="s">
        <v>18</v>
      </c>
      <c r="F136" s="20"/>
      <c r="G136" s="20">
        <f t="shared" ref="G136:I136" si="59">SUM(G132:G135)</f>
        <v>1</v>
      </c>
      <c r="H136" s="20">
        <f t="shared" si="59"/>
        <v>1</v>
      </c>
      <c r="I136" s="20">
        <f t="shared" si="59"/>
        <v>0.01</v>
      </c>
      <c r="J136" s="20"/>
      <c r="K136" s="20">
        <f>SUM(K132:K135)</f>
        <v>0.0626666666666667</v>
      </c>
      <c r="L136" s="20">
        <f>SUM(L131:L135)</f>
        <v>6.26666666666667</v>
      </c>
      <c r="M136" s="2"/>
      <c r="N136" s="2"/>
    </row>
    <row r="137" customFormat="1" spans="2:14">
      <c r="B137" s="8" t="s">
        <v>17</v>
      </c>
      <c r="C137" s="8" t="s">
        <v>15</v>
      </c>
      <c r="D137" s="2">
        <v>1</v>
      </c>
      <c r="E137" s="2" t="s">
        <v>73</v>
      </c>
      <c r="F137" s="2" t="s">
        <v>74</v>
      </c>
      <c r="G137" s="2" t="s">
        <v>75</v>
      </c>
      <c r="H137" s="2" t="s">
        <v>76</v>
      </c>
      <c r="I137" s="2" t="s">
        <v>65</v>
      </c>
      <c r="J137" s="2" t="s">
        <v>77</v>
      </c>
      <c r="K137" s="2" t="s">
        <v>78</v>
      </c>
      <c r="L137" s="2"/>
      <c r="M137" s="2"/>
      <c r="N137" s="2"/>
    </row>
    <row r="138" customFormat="1" spans="3:14">
      <c r="C138" s="2"/>
      <c r="D138" s="2"/>
      <c r="E138" s="2">
        <v>2</v>
      </c>
      <c r="F138" s="2" t="s">
        <v>129</v>
      </c>
      <c r="G138" s="2">
        <f>2/3</f>
        <v>0.666666666666667</v>
      </c>
      <c r="H138" s="2">
        <f t="shared" ref="H138:H141" si="60">G138</f>
        <v>0.666666666666667</v>
      </c>
      <c r="I138" s="2">
        <f t="shared" ref="I138:I141" si="61">$F$16*H138</f>
        <v>0.02</v>
      </c>
      <c r="J138" s="2">
        <f t="shared" ref="J138:J141" si="62">$E$16*E138</f>
        <v>2</v>
      </c>
      <c r="K138" s="2">
        <f t="shared" ref="K138:K141" si="63">I138*J138</f>
        <v>0.04</v>
      </c>
      <c r="L138" s="2">
        <f t="shared" ref="L138:L141" si="64">E138*H138</f>
        <v>1.33333333333333</v>
      </c>
      <c r="M138" s="2"/>
      <c r="N138" s="2"/>
    </row>
    <row r="139" customFormat="1" spans="3:14">
      <c r="C139" s="2"/>
      <c r="D139" s="2"/>
      <c r="E139" s="2">
        <v>3</v>
      </c>
      <c r="F139" s="2" t="s">
        <v>130</v>
      </c>
      <c r="G139" s="2">
        <f>$K$16/(3*($K$16+$L$16+$M$16))</f>
        <v>0.233333333333333</v>
      </c>
      <c r="H139" s="2">
        <f t="shared" si="60"/>
        <v>0.233333333333333</v>
      </c>
      <c r="I139" s="2">
        <f t="shared" si="61"/>
        <v>0.007</v>
      </c>
      <c r="J139" s="2">
        <f t="shared" si="62"/>
        <v>3</v>
      </c>
      <c r="K139" s="2">
        <f t="shared" si="63"/>
        <v>0.021</v>
      </c>
      <c r="L139" s="2">
        <f t="shared" si="64"/>
        <v>0.7</v>
      </c>
      <c r="M139" s="2"/>
      <c r="N139" s="2"/>
    </row>
    <row r="140" customFormat="1" spans="3:14">
      <c r="C140" s="2"/>
      <c r="D140" s="2"/>
      <c r="E140" s="2">
        <v>5</v>
      </c>
      <c r="F140" s="2" t="s">
        <v>131</v>
      </c>
      <c r="G140" s="2">
        <f>$L$16/(3*($K$16+$L$16+$M$16))</f>
        <v>0.0933333333333333</v>
      </c>
      <c r="H140" s="2">
        <f t="shared" si="60"/>
        <v>0.0933333333333333</v>
      </c>
      <c r="I140" s="2">
        <f t="shared" si="61"/>
        <v>0.0028</v>
      </c>
      <c r="J140" s="2">
        <f t="shared" si="62"/>
        <v>5</v>
      </c>
      <c r="K140" s="2">
        <f t="shared" si="63"/>
        <v>0.014</v>
      </c>
      <c r="L140" s="2">
        <f t="shared" si="64"/>
        <v>0.466666666666667</v>
      </c>
      <c r="M140" s="2"/>
      <c r="N140" s="2"/>
    </row>
    <row r="141" customFormat="1" spans="3:14">
      <c r="C141" s="2"/>
      <c r="D141" s="2"/>
      <c r="E141" s="2">
        <v>10</v>
      </c>
      <c r="F141" s="2" t="s">
        <v>132</v>
      </c>
      <c r="G141" s="2">
        <f>$M$16/(3*($K$16+$L$16+$M$16))</f>
        <v>0.00666666666666667</v>
      </c>
      <c r="H141" s="2">
        <f t="shared" si="60"/>
        <v>0.00666666666666667</v>
      </c>
      <c r="I141" s="2">
        <f t="shared" si="61"/>
        <v>0.0002</v>
      </c>
      <c r="J141" s="2">
        <f t="shared" si="62"/>
        <v>10</v>
      </c>
      <c r="K141" s="2">
        <f t="shared" si="63"/>
        <v>0.002</v>
      </c>
      <c r="L141" s="2">
        <f t="shared" si="64"/>
        <v>0.0666666666666667</v>
      </c>
      <c r="M141" s="2"/>
      <c r="N141" s="2"/>
    </row>
    <row r="142" customFormat="1" spans="3:14">
      <c r="C142" s="2"/>
      <c r="D142" s="2"/>
      <c r="E142" s="20" t="s">
        <v>18</v>
      </c>
      <c r="F142" s="20"/>
      <c r="G142" s="20">
        <f t="shared" ref="G142:I142" si="65">SUM(G138:G141)</f>
        <v>1</v>
      </c>
      <c r="H142" s="20">
        <f t="shared" si="65"/>
        <v>1</v>
      </c>
      <c r="I142" s="20">
        <f t="shared" si="65"/>
        <v>0.03</v>
      </c>
      <c r="J142" s="20"/>
      <c r="K142" s="20">
        <f>SUM(K138:K141)</f>
        <v>0.077</v>
      </c>
      <c r="L142" s="20">
        <f>SUM(L137:L141)</f>
        <v>2.56666666666667</v>
      </c>
      <c r="M142" s="2"/>
      <c r="N142" s="2"/>
    </row>
    <row r="143" customFormat="1" ht="22.5" spans="1:14">
      <c r="A143" s="25" t="s">
        <v>137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customFormat="1" spans="2:14">
      <c r="B144" t="s">
        <v>71</v>
      </c>
      <c r="C144" t="s">
        <v>138</v>
      </c>
      <c r="D144" s="3" t="s">
        <v>139</v>
      </c>
      <c r="E144" s="2" t="s">
        <v>67</v>
      </c>
      <c r="F144" s="2"/>
      <c r="G144" s="2"/>
      <c r="H144" s="2"/>
      <c r="I144" s="2"/>
      <c r="J144" s="2"/>
      <c r="K144" s="2"/>
      <c r="L144" s="2"/>
      <c r="M144" s="2"/>
      <c r="N144" s="2"/>
    </row>
    <row r="145" customFormat="1" spans="2:14">
      <c r="B145" s="5" t="s">
        <v>2</v>
      </c>
      <c r="C145" s="2">
        <f t="shared" ref="C145:C147" si="66">J36</f>
        <v>1500</v>
      </c>
      <c r="D145" s="2">
        <f t="shared" ref="D145:D147" si="67">I36</f>
        <v>2e-6</v>
      </c>
      <c r="E145" s="2">
        <f t="shared" ref="E145:E208" si="68">(C145-$F$33)^2*D145</f>
        <v>4.49554582978762</v>
      </c>
      <c r="F145" s="2"/>
      <c r="G145" s="2"/>
      <c r="H145" s="2"/>
      <c r="I145" s="2"/>
      <c r="J145" s="2"/>
      <c r="K145" s="2"/>
      <c r="L145" s="2"/>
      <c r="M145" s="2"/>
      <c r="N145" s="2"/>
    </row>
    <row r="146" customFormat="1" spans="2:14">
      <c r="B146" s="5" t="s">
        <v>4</v>
      </c>
      <c r="C146" s="2">
        <f t="shared" si="66"/>
        <v>500</v>
      </c>
      <c r="D146" s="2">
        <f t="shared" si="67"/>
        <v>6e-6</v>
      </c>
      <c r="E146" s="2">
        <f t="shared" si="68"/>
        <v>1.49554803528286</v>
      </c>
      <c r="F146" s="2"/>
      <c r="G146" s="2"/>
      <c r="H146" s="2"/>
      <c r="I146" s="2"/>
      <c r="J146" s="2"/>
      <c r="K146" s="2"/>
      <c r="L146" s="2"/>
      <c r="M146" s="2"/>
      <c r="N146" s="2"/>
    </row>
    <row r="147" customFormat="1" spans="2:14">
      <c r="B147" s="5" t="s">
        <v>5</v>
      </c>
      <c r="C147" s="2">
        <f t="shared" si="66"/>
        <v>300</v>
      </c>
      <c r="D147" s="2">
        <f t="shared" si="67"/>
        <v>1.4e-5</v>
      </c>
      <c r="E147" s="2">
        <f t="shared" si="68"/>
        <v>1.25377033708934</v>
      </c>
      <c r="F147" s="2"/>
      <c r="G147" s="2"/>
      <c r="H147" s="2"/>
      <c r="I147" s="2"/>
      <c r="J147" s="2"/>
      <c r="K147" s="2"/>
      <c r="L147" s="2"/>
      <c r="M147" s="2"/>
      <c r="N147" s="2"/>
    </row>
    <row r="148" customFormat="1" spans="2:14">
      <c r="B148" s="5" t="s">
        <v>6</v>
      </c>
      <c r="C148" s="2">
        <f t="shared" ref="C148:C155" si="69">J41</f>
        <v>25</v>
      </c>
      <c r="D148" s="2">
        <f t="shared" ref="D148:D155" si="70">I41</f>
        <v>0.001458</v>
      </c>
      <c r="E148" s="2">
        <f t="shared" si="68"/>
        <v>0.857922336550498</v>
      </c>
      <c r="F148" s="2"/>
      <c r="G148" s="2"/>
      <c r="H148" s="2"/>
      <c r="I148" s="2"/>
      <c r="J148" s="2"/>
      <c r="K148" s="2"/>
      <c r="L148" s="2"/>
      <c r="M148" s="2"/>
      <c r="N148" s="2"/>
    </row>
    <row r="149" customFormat="1" spans="3:14">
      <c r="C149" s="2">
        <f t="shared" si="69"/>
        <v>50</v>
      </c>
      <c r="D149" s="2">
        <f t="shared" si="70"/>
        <v>0.000324</v>
      </c>
      <c r="E149" s="2">
        <f t="shared" si="68"/>
        <v>0.786120171130333</v>
      </c>
      <c r="F149" s="2"/>
      <c r="G149" s="2"/>
      <c r="H149" s="2"/>
      <c r="I149" s="2"/>
      <c r="J149" s="2"/>
      <c r="K149" s="2"/>
      <c r="L149" s="2"/>
      <c r="M149" s="2"/>
      <c r="N149" s="2"/>
    </row>
    <row r="150" customFormat="1" spans="3:14">
      <c r="C150" s="2">
        <f t="shared" si="69"/>
        <v>75</v>
      </c>
      <c r="D150" s="2">
        <f t="shared" si="70"/>
        <v>0.00012636</v>
      </c>
      <c r="E150" s="2">
        <f t="shared" si="68"/>
        <v>0.69677046431395</v>
      </c>
      <c r="F150" s="2"/>
      <c r="G150" s="2"/>
      <c r="H150" s="2"/>
      <c r="I150" s="2"/>
      <c r="J150" s="2"/>
      <c r="K150" s="2"/>
      <c r="L150" s="2"/>
      <c r="M150" s="2"/>
      <c r="N150" s="2"/>
    </row>
    <row r="151" customFormat="1" spans="3:14">
      <c r="C151" s="2">
        <f t="shared" si="69"/>
        <v>100</v>
      </c>
      <c r="D151" s="2">
        <f t="shared" si="70"/>
        <v>1.86666666666667e-5</v>
      </c>
      <c r="E151" s="2">
        <f t="shared" si="68"/>
        <v>0.183904789136003</v>
      </c>
      <c r="F151" s="2"/>
      <c r="G151" s="2"/>
      <c r="H151" s="2"/>
      <c r="I151" s="2"/>
      <c r="J151" s="2"/>
      <c r="K151" s="2"/>
      <c r="L151" s="2"/>
      <c r="M151" s="2"/>
      <c r="N151" s="2"/>
    </row>
    <row r="152" customFormat="1" spans="3:14">
      <c r="C152" s="2">
        <f t="shared" si="69"/>
        <v>125</v>
      </c>
      <c r="D152" s="2">
        <f t="shared" si="70"/>
        <v>3.24e-5</v>
      </c>
      <c r="E152" s="2">
        <f t="shared" si="68"/>
        <v>0.500253246015433</v>
      </c>
      <c r="F152" s="2"/>
      <c r="G152" s="2"/>
      <c r="H152" s="2"/>
      <c r="I152" s="2"/>
      <c r="J152" s="2"/>
      <c r="K152" s="2"/>
      <c r="L152" s="2"/>
      <c r="M152" s="2"/>
      <c r="N152" s="2"/>
    </row>
    <row r="153" customFormat="1" spans="3:14">
      <c r="C153" s="2">
        <f t="shared" si="69"/>
        <v>150</v>
      </c>
      <c r="D153" s="2">
        <f t="shared" si="70"/>
        <v>2.912e-5</v>
      </c>
      <c r="E153" s="2">
        <f t="shared" si="68"/>
        <v>0.648729178575578</v>
      </c>
      <c r="F153" s="2"/>
      <c r="G153" s="2"/>
      <c r="H153" s="2"/>
      <c r="I153" s="2"/>
      <c r="J153" s="2"/>
      <c r="K153" s="2"/>
      <c r="L153" s="2"/>
      <c r="M153" s="2"/>
      <c r="N153" s="2"/>
    </row>
    <row r="154" customFormat="1" spans="3:14">
      <c r="C154" s="2">
        <f t="shared" si="69"/>
        <v>250</v>
      </c>
      <c r="D154" s="2">
        <f t="shared" si="70"/>
        <v>1.07066666666667e-5</v>
      </c>
      <c r="E154" s="2">
        <f t="shared" si="68"/>
        <v>0.665197476501278</v>
      </c>
      <c r="F154" s="2"/>
      <c r="G154" s="2"/>
      <c r="H154" s="2"/>
      <c r="I154" s="2"/>
      <c r="J154" s="2"/>
      <c r="K154" s="2"/>
      <c r="L154" s="2"/>
      <c r="M154" s="2"/>
      <c r="N154" s="2"/>
    </row>
    <row r="155" customFormat="1" spans="3:14">
      <c r="C155" s="2">
        <f t="shared" si="69"/>
        <v>500</v>
      </c>
      <c r="D155" s="2">
        <f t="shared" si="70"/>
        <v>7.46666666666667e-7</v>
      </c>
      <c r="E155" s="2">
        <f t="shared" si="68"/>
        <v>0.186112644390756</v>
      </c>
      <c r="F155" s="2"/>
      <c r="G155" s="2"/>
      <c r="H155" s="2"/>
      <c r="I155" s="2"/>
      <c r="J155" s="2"/>
      <c r="K155" s="2"/>
      <c r="L155" s="2"/>
      <c r="M155" s="2"/>
      <c r="N155" s="2"/>
    </row>
    <row r="156" customFormat="1" spans="2:14">
      <c r="B156" t="s">
        <v>8</v>
      </c>
      <c r="C156" s="2">
        <f t="shared" ref="C156:C163" si="71">J52</f>
        <v>20</v>
      </c>
      <c r="D156" s="2">
        <f t="shared" ref="D156:D163" si="72">I52</f>
        <v>0.001458</v>
      </c>
      <c r="E156" s="2">
        <f t="shared" si="68"/>
        <v>0.540698649843298</v>
      </c>
      <c r="F156" s="2"/>
      <c r="G156" s="2"/>
      <c r="H156" s="2"/>
      <c r="I156" s="2"/>
      <c r="J156" s="2"/>
      <c r="K156" s="2"/>
      <c r="L156" s="2"/>
      <c r="M156" s="2"/>
      <c r="N156" s="2"/>
    </row>
    <row r="157" customFormat="1" spans="3:14">
      <c r="C157" s="2">
        <f t="shared" si="71"/>
        <v>40</v>
      </c>
      <c r="D157" s="2">
        <f t="shared" si="72"/>
        <v>0.000324</v>
      </c>
      <c r="E157" s="2">
        <f t="shared" si="68"/>
        <v>0.499331865927133</v>
      </c>
      <c r="F157" s="2"/>
      <c r="G157" s="2"/>
      <c r="H157" s="2"/>
      <c r="I157" s="2"/>
      <c r="J157" s="2"/>
      <c r="K157" s="2"/>
      <c r="L157" s="2"/>
      <c r="M157" s="2"/>
      <c r="N157" s="2"/>
    </row>
    <row r="158" customFormat="1" spans="3:14">
      <c r="C158" s="2">
        <f t="shared" si="71"/>
        <v>60</v>
      </c>
      <c r="D158" s="2">
        <f t="shared" si="72"/>
        <v>0.00012636</v>
      </c>
      <c r="E158" s="2">
        <f t="shared" si="68"/>
        <v>0.443706305770078</v>
      </c>
      <c r="F158" s="2"/>
      <c r="G158" s="2"/>
      <c r="H158" s="2"/>
      <c r="I158" s="2"/>
      <c r="J158" s="2"/>
      <c r="K158" s="2"/>
      <c r="L158" s="2"/>
      <c r="M158" s="2"/>
      <c r="N158" s="2"/>
    </row>
    <row r="159" customFormat="1" spans="3:14">
      <c r="C159" s="2">
        <f t="shared" si="71"/>
        <v>80</v>
      </c>
      <c r="D159" s="2">
        <f t="shared" si="72"/>
        <v>1.86666666666667e-5</v>
      </c>
      <c r="E159" s="2">
        <f t="shared" si="68"/>
        <v>0.117259223104358</v>
      </c>
      <c r="F159" s="2"/>
      <c r="G159" s="2"/>
      <c r="H159" s="2"/>
      <c r="I159" s="2"/>
      <c r="J159" s="2"/>
      <c r="K159" s="2"/>
      <c r="L159" s="2"/>
      <c r="M159" s="2"/>
      <c r="N159" s="2"/>
    </row>
    <row r="160" customFormat="1" spans="2:14">
      <c r="B160" s="8"/>
      <c r="C160" s="2">
        <f t="shared" si="71"/>
        <v>100</v>
      </c>
      <c r="D160" s="2">
        <f t="shared" si="72"/>
        <v>3.24e-5</v>
      </c>
      <c r="E160" s="2">
        <f t="shared" si="68"/>
        <v>0.319206169714633</v>
      </c>
      <c r="F160" s="2"/>
      <c r="G160" s="2"/>
      <c r="H160" s="2"/>
      <c r="I160" s="2"/>
      <c r="J160" s="2"/>
      <c r="K160" s="2"/>
      <c r="L160" s="2"/>
      <c r="M160" s="2"/>
      <c r="N160" s="2"/>
    </row>
    <row r="161" customFormat="1" spans="3:14">
      <c r="C161" s="2">
        <f t="shared" si="71"/>
        <v>120</v>
      </c>
      <c r="D161" s="2">
        <f t="shared" si="72"/>
        <v>2.912e-5</v>
      </c>
      <c r="E161" s="2">
        <f t="shared" si="68"/>
        <v>0.41415455406153</v>
      </c>
      <c r="F161" s="2"/>
      <c r="G161" s="2"/>
      <c r="H161" s="2"/>
      <c r="I161" s="2"/>
      <c r="J161" s="2"/>
      <c r="K161" s="2"/>
      <c r="L161" s="2"/>
      <c r="M161" s="2"/>
      <c r="N161" s="2"/>
    </row>
    <row r="162" customFormat="1" spans="3:14">
      <c r="C162" s="2">
        <f t="shared" si="71"/>
        <v>200</v>
      </c>
      <c r="D162" s="2">
        <f t="shared" si="72"/>
        <v>1.07066666666667e-5</v>
      </c>
      <c r="E162" s="2">
        <f t="shared" si="68"/>
        <v>0.425092495209473</v>
      </c>
      <c r="F162" s="2"/>
      <c r="G162" s="2"/>
      <c r="H162" s="2"/>
      <c r="I162" s="2"/>
      <c r="J162" s="2"/>
      <c r="K162" s="2"/>
      <c r="L162" s="2"/>
      <c r="M162" s="2"/>
      <c r="N162" s="2"/>
    </row>
    <row r="163" customFormat="1" spans="3:14">
      <c r="C163" s="2">
        <f t="shared" si="71"/>
        <v>400</v>
      </c>
      <c r="D163" s="2">
        <f t="shared" si="72"/>
        <v>7.46666666666667e-7</v>
      </c>
      <c r="E163" s="2">
        <f t="shared" si="68"/>
        <v>0.119023531184427</v>
      </c>
      <c r="F163" s="2"/>
      <c r="G163" s="2"/>
      <c r="H163" s="2"/>
      <c r="I163" s="2"/>
      <c r="J163" s="2"/>
      <c r="K163" s="2"/>
      <c r="L163" s="2"/>
      <c r="M163" s="2"/>
      <c r="N163" s="2"/>
    </row>
    <row r="164" customFormat="1" spans="2:14">
      <c r="B164" t="s">
        <v>9</v>
      </c>
      <c r="C164" s="2">
        <f t="shared" ref="C164:C171" si="73">J63</f>
        <v>15</v>
      </c>
      <c r="D164" s="2">
        <f t="shared" ref="D164:D171" si="74">I63</f>
        <v>0.002916</v>
      </c>
      <c r="E164" s="2">
        <f t="shared" si="68"/>
        <v>0.592749926272197</v>
      </c>
      <c r="F164" s="2"/>
      <c r="G164" s="2"/>
      <c r="H164" s="2"/>
      <c r="I164" s="2"/>
      <c r="J164" s="2"/>
      <c r="K164" s="2"/>
      <c r="L164" s="2"/>
      <c r="M164" s="2"/>
      <c r="N164" s="2"/>
    </row>
    <row r="165" customFormat="1" spans="3:14">
      <c r="C165" s="2">
        <f t="shared" si="73"/>
        <v>30</v>
      </c>
      <c r="D165" s="2">
        <f t="shared" si="74"/>
        <v>0.000648</v>
      </c>
      <c r="E165" s="2">
        <f t="shared" si="68"/>
        <v>0.554687121447866</v>
      </c>
      <c r="F165" s="2"/>
      <c r="G165" s="2"/>
      <c r="H165" s="2"/>
      <c r="I165" s="2"/>
      <c r="J165" s="2"/>
      <c r="K165" s="2"/>
      <c r="L165" s="2"/>
      <c r="M165" s="2"/>
      <c r="N165" s="2"/>
    </row>
    <row r="166" customFormat="1" spans="3:14">
      <c r="C166" s="2">
        <f t="shared" si="73"/>
        <v>45</v>
      </c>
      <c r="D166" s="2">
        <f t="shared" si="74"/>
        <v>0.00025272</v>
      </c>
      <c r="E166" s="2">
        <f t="shared" si="68"/>
        <v>0.495008294452412</v>
      </c>
      <c r="F166" s="2"/>
      <c r="G166" s="2"/>
      <c r="H166" s="2"/>
      <c r="I166" s="2"/>
      <c r="J166" s="2"/>
      <c r="K166" s="2"/>
      <c r="L166" s="2"/>
      <c r="M166" s="2"/>
      <c r="N166" s="2"/>
    </row>
    <row r="167" customFormat="1" spans="3:14">
      <c r="C167" s="2">
        <f t="shared" si="73"/>
        <v>60</v>
      </c>
      <c r="D167" s="2">
        <f t="shared" si="74"/>
        <v>3.73333333333333e-5</v>
      </c>
      <c r="E167" s="2">
        <f t="shared" si="68"/>
        <v>0.131093980812094</v>
      </c>
      <c r="F167" s="2"/>
      <c r="G167" s="2"/>
      <c r="H167" s="2"/>
      <c r="I167" s="2"/>
      <c r="J167" s="2"/>
      <c r="K167" s="2"/>
      <c r="L167" s="2"/>
      <c r="M167" s="2"/>
      <c r="N167" s="2"/>
    </row>
    <row r="168" customFormat="1" spans="3:14">
      <c r="C168" s="2">
        <f t="shared" si="73"/>
        <v>75</v>
      </c>
      <c r="D168" s="2">
        <f t="shared" si="74"/>
        <v>6.48e-5</v>
      </c>
      <c r="E168" s="2">
        <f t="shared" si="68"/>
        <v>0.357318186827667</v>
      </c>
      <c r="F168" s="2"/>
      <c r="G168" s="2"/>
      <c r="H168" s="2"/>
      <c r="I168" s="2"/>
      <c r="J168" s="2"/>
      <c r="K168" s="2"/>
      <c r="L168" s="2"/>
      <c r="M168" s="2"/>
      <c r="N168" s="2"/>
    </row>
    <row r="169" customFormat="1" spans="3:14">
      <c r="C169" s="2">
        <f t="shared" si="73"/>
        <v>90</v>
      </c>
      <c r="D169" s="2">
        <f t="shared" si="74"/>
        <v>5.824e-5</v>
      </c>
      <c r="E169" s="2">
        <f t="shared" si="68"/>
        <v>0.463991859094963</v>
      </c>
      <c r="F169" s="2"/>
      <c r="G169" s="2"/>
      <c r="H169" s="2"/>
      <c r="I169" s="2"/>
      <c r="J169" s="2"/>
      <c r="K169" s="2"/>
      <c r="L169" s="2"/>
      <c r="M169" s="2"/>
      <c r="N169" s="2"/>
    </row>
    <row r="170" customFormat="1" spans="3:14">
      <c r="C170" s="2">
        <f t="shared" si="73"/>
        <v>150</v>
      </c>
      <c r="D170" s="2">
        <f t="shared" si="74"/>
        <v>2.14133333333333e-5</v>
      </c>
      <c r="E170" s="2">
        <f t="shared" si="68"/>
        <v>0.477041694502005</v>
      </c>
      <c r="F170" s="2"/>
      <c r="G170" s="2"/>
      <c r="H170" s="2"/>
      <c r="I170" s="2"/>
      <c r="J170" s="2"/>
      <c r="K170" s="2"/>
      <c r="L170" s="2"/>
      <c r="M170" s="2"/>
      <c r="N170" s="2"/>
    </row>
    <row r="171" customFormat="1" spans="2:14">
      <c r="B171" s="8"/>
      <c r="C171" s="2">
        <f t="shared" si="73"/>
        <v>300</v>
      </c>
      <c r="D171" s="2">
        <f t="shared" si="74"/>
        <v>1.49333333333333e-6</v>
      </c>
      <c r="E171" s="2">
        <f t="shared" si="68"/>
        <v>0.133735502622862</v>
      </c>
      <c r="F171" s="2"/>
      <c r="G171" s="2"/>
      <c r="H171" s="2"/>
      <c r="I171" s="2"/>
      <c r="J171" s="2"/>
      <c r="K171" s="2"/>
      <c r="L171" s="2"/>
      <c r="M171" s="2"/>
      <c r="N171" s="2"/>
    </row>
    <row r="172" customFormat="1" spans="2:14">
      <c r="B172" t="s">
        <v>10</v>
      </c>
      <c r="C172" s="2">
        <f t="shared" ref="C172:C179" si="75">J74</f>
        <v>10</v>
      </c>
      <c r="D172" s="2">
        <f t="shared" ref="D172:D179" si="76">I74</f>
        <v>0.002916</v>
      </c>
      <c r="E172" s="2">
        <f t="shared" si="68"/>
        <v>0.249902552857797</v>
      </c>
      <c r="F172" s="2"/>
      <c r="G172" s="2"/>
      <c r="H172" s="2"/>
      <c r="I172" s="2"/>
      <c r="J172" s="2"/>
      <c r="K172" s="2"/>
      <c r="L172" s="2"/>
      <c r="M172" s="2"/>
      <c r="N172" s="2"/>
    </row>
    <row r="173" customFormat="1" spans="3:14">
      <c r="C173" s="2">
        <f t="shared" si="75"/>
        <v>20</v>
      </c>
      <c r="D173" s="2">
        <f t="shared" si="76"/>
        <v>0.000648</v>
      </c>
      <c r="E173" s="2">
        <f t="shared" si="68"/>
        <v>0.240310511041466</v>
      </c>
      <c r="F173" s="2"/>
      <c r="G173" s="2"/>
      <c r="H173" s="2"/>
      <c r="I173" s="2"/>
      <c r="J173" s="2"/>
      <c r="K173" s="2"/>
      <c r="L173" s="2"/>
      <c r="M173" s="2"/>
      <c r="N173" s="2"/>
    </row>
    <row r="174" customFormat="1" spans="3:14">
      <c r="C174" s="2">
        <f t="shared" si="75"/>
        <v>30</v>
      </c>
      <c r="D174" s="2">
        <f t="shared" si="76"/>
        <v>0.00025272</v>
      </c>
      <c r="E174" s="2">
        <f t="shared" si="68"/>
        <v>0.216327977364668</v>
      </c>
      <c r="F174" s="2"/>
      <c r="G174" s="2"/>
      <c r="H174" s="2"/>
      <c r="I174" s="2"/>
      <c r="J174" s="2"/>
      <c r="K174" s="2"/>
      <c r="L174" s="2"/>
      <c r="M174" s="2"/>
      <c r="N174" s="2"/>
    </row>
    <row r="175" customFormat="1" spans="3:14">
      <c r="C175" s="2">
        <f t="shared" si="75"/>
        <v>40</v>
      </c>
      <c r="D175" s="2">
        <f t="shared" si="76"/>
        <v>3.73333333333333e-5</v>
      </c>
      <c r="E175" s="2">
        <f t="shared" si="68"/>
        <v>0.0575361820821388</v>
      </c>
      <c r="F175" s="2"/>
      <c r="G175" s="2"/>
      <c r="H175" s="2"/>
      <c r="I175" s="2"/>
      <c r="J175" s="2"/>
      <c r="K175" s="2"/>
      <c r="L175" s="2"/>
      <c r="M175" s="2"/>
      <c r="N175" s="2"/>
    </row>
    <row r="176" customFormat="1" spans="3:14">
      <c r="C176" s="2">
        <f t="shared" si="75"/>
        <v>50</v>
      </c>
      <c r="D176" s="2">
        <f t="shared" si="76"/>
        <v>6.48e-5</v>
      </c>
      <c r="E176" s="2">
        <f t="shared" si="68"/>
        <v>0.157224034226067</v>
      </c>
      <c r="F176" s="2"/>
      <c r="G176" s="2"/>
      <c r="H176" s="2"/>
      <c r="I176" s="2"/>
      <c r="J176" s="2"/>
      <c r="K176" s="2"/>
      <c r="L176" s="2"/>
      <c r="M176" s="2"/>
      <c r="N176" s="2"/>
    </row>
    <row r="177" customFormat="1" spans="3:14">
      <c r="C177" s="2">
        <f t="shared" si="75"/>
        <v>60</v>
      </c>
      <c r="D177" s="2">
        <f t="shared" si="76"/>
        <v>5.824e-5</v>
      </c>
      <c r="E177" s="2">
        <f t="shared" si="68"/>
        <v>0.204506610066867</v>
      </c>
      <c r="F177" s="2"/>
      <c r="G177" s="2"/>
      <c r="H177" s="2"/>
      <c r="I177" s="2"/>
      <c r="J177" s="2"/>
      <c r="K177" s="2"/>
      <c r="L177" s="2"/>
      <c r="M177" s="2"/>
      <c r="N177" s="2"/>
    </row>
    <row r="178" customFormat="1" spans="3:14">
      <c r="C178" s="2">
        <f t="shared" si="75"/>
        <v>100</v>
      </c>
      <c r="D178" s="2">
        <f t="shared" si="76"/>
        <v>2.14133333333333e-5</v>
      </c>
      <c r="E178" s="2">
        <f t="shared" si="68"/>
        <v>0.210965065251729</v>
      </c>
      <c r="F178" s="2"/>
      <c r="G178" s="2"/>
      <c r="H178" s="2"/>
      <c r="I178" s="2"/>
      <c r="J178" s="2"/>
      <c r="K178" s="2"/>
      <c r="L178" s="2"/>
      <c r="M178" s="2"/>
      <c r="N178" s="2"/>
    </row>
    <row r="179" customFormat="1" spans="3:14">
      <c r="C179" s="2">
        <f t="shared" si="75"/>
        <v>200</v>
      </c>
      <c r="D179" s="2">
        <f t="shared" si="76"/>
        <v>1.49333333333333e-6</v>
      </c>
      <c r="E179" s="2">
        <f t="shared" si="68"/>
        <v>0.059290609543538</v>
      </c>
      <c r="F179" s="2"/>
      <c r="G179" s="2"/>
      <c r="H179" s="2"/>
      <c r="I179" s="2"/>
      <c r="J179" s="2"/>
      <c r="K179" s="2"/>
      <c r="L179" s="2"/>
      <c r="M179" s="2"/>
      <c r="N179" s="2"/>
    </row>
    <row r="180" customFormat="1" spans="2:14">
      <c r="B180" t="s">
        <v>11</v>
      </c>
      <c r="C180" s="2">
        <f t="shared" ref="C180:C187" si="77">J85</f>
        <v>5</v>
      </c>
      <c r="D180" s="2">
        <f t="shared" ref="D180:D187" si="78">I85</f>
        <v>0.004374</v>
      </c>
      <c r="E180" s="2">
        <f t="shared" si="68"/>
        <v>0.079282769165095</v>
      </c>
      <c r="F180" s="2"/>
      <c r="G180" s="2"/>
      <c r="H180" s="2"/>
      <c r="I180" s="2"/>
      <c r="J180" s="2"/>
      <c r="K180" s="2"/>
      <c r="L180" s="2"/>
      <c r="M180" s="2"/>
      <c r="N180" s="2"/>
    </row>
    <row r="181" customFormat="1" spans="3:14">
      <c r="C181" s="2">
        <f t="shared" si="77"/>
        <v>10</v>
      </c>
      <c r="D181" s="2">
        <f t="shared" si="78"/>
        <v>0.000972</v>
      </c>
      <c r="E181" s="2">
        <f t="shared" si="68"/>
        <v>0.0833008509525989</v>
      </c>
      <c r="F181" s="2"/>
      <c r="G181" s="2"/>
      <c r="H181" s="2"/>
      <c r="I181" s="2"/>
      <c r="J181" s="2"/>
      <c r="K181" s="2"/>
      <c r="L181" s="2"/>
      <c r="M181" s="2"/>
      <c r="N181" s="2"/>
    </row>
    <row r="182" customFormat="1" spans="2:14">
      <c r="B182" s="8"/>
      <c r="C182" s="2">
        <f t="shared" si="77"/>
        <v>15</v>
      </c>
      <c r="D182" s="2">
        <f t="shared" si="78"/>
        <v>0.00037908</v>
      </c>
      <c r="E182" s="2">
        <f t="shared" si="68"/>
        <v>0.0770574904153856</v>
      </c>
      <c r="F182" s="2"/>
      <c r="G182" s="2"/>
      <c r="H182" s="2"/>
      <c r="I182" s="2"/>
      <c r="J182" s="2"/>
      <c r="K182" s="2"/>
      <c r="L182" s="2"/>
      <c r="M182" s="2"/>
      <c r="N182" s="2"/>
    </row>
    <row r="183" customFormat="1" spans="3:14">
      <c r="C183" s="2">
        <f t="shared" si="77"/>
        <v>20</v>
      </c>
      <c r="D183" s="2">
        <f t="shared" si="78"/>
        <v>5.6e-5</v>
      </c>
      <c r="E183" s="2">
        <f t="shared" si="68"/>
        <v>0.0207675750282748</v>
      </c>
      <c r="F183" s="2"/>
      <c r="G183" s="2"/>
      <c r="H183" s="2"/>
      <c r="I183" s="2"/>
      <c r="J183" s="2"/>
      <c r="K183" s="2"/>
      <c r="L183" s="2"/>
      <c r="M183" s="2"/>
      <c r="N183" s="2"/>
    </row>
    <row r="184" customFormat="1" spans="3:14">
      <c r="C184" s="2">
        <f t="shared" si="77"/>
        <v>25</v>
      </c>
      <c r="D184" s="2">
        <f t="shared" si="78"/>
        <v>9.72e-5</v>
      </c>
      <c r="E184" s="2">
        <f t="shared" si="68"/>
        <v>0.0571948224366999</v>
      </c>
      <c r="F184" s="2"/>
      <c r="G184" s="2"/>
      <c r="H184" s="2"/>
      <c r="I184" s="2"/>
      <c r="J184" s="2"/>
      <c r="K184" s="2"/>
      <c r="L184" s="2"/>
      <c r="M184" s="2"/>
      <c r="N184" s="2"/>
    </row>
    <row r="185" customFormat="1" spans="3:14">
      <c r="C185" s="2">
        <f t="shared" si="77"/>
        <v>30</v>
      </c>
      <c r="D185" s="2">
        <f t="shared" si="78"/>
        <v>8.736e-5</v>
      </c>
      <c r="E185" s="2">
        <f t="shared" si="68"/>
        <v>0.0747800415581567</v>
      </c>
      <c r="F185" s="2"/>
      <c r="G185" s="2"/>
      <c r="H185" s="2"/>
      <c r="I185" s="2"/>
      <c r="J185" s="2"/>
      <c r="K185" s="2"/>
      <c r="L185" s="2"/>
      <c r="M185" s="2"/>
      <c r="N185" s="2"/>
    </row>
    <row r="186" customFormat="1" spans="3:14">
      <c r="C186" s="2">
        <f t="shared" si="77"/>
        <v>50</v>
      </c>
      <c r="D186" s="2">
        <f t="shared" si="78"/>
        <v>3.212e-5</v>
      </c>
      <c r="E186" s="2">
        <f t="shared" si="68"/>
        <v>0.0779326540021799</v>
      </c>
      <c r="F186" s="2"/>
      <c r="G186" s="2"/>
      <c r="H186" s="2"/>
      <c r="I186" s="2"/>
      <c r="J186" s="2"/>
      <c r="K186" s="2"/>
      <c r="L186" s="2"/>
      <c r="M186" s="2"/>
      <c r="N186" s="2"/>
    </row>
    <row r="187" customFormat="1" spans="3:14">
      <c r="C187" s="2">
        <f t="shared" si="77"/>
        <v>100</v>
      </c>
      <c r="D187" s="2">
        <f t="shared" si="78"/>
        <v>2.24e-6</v>
      </c>
      <c r="E187" s="2">
        <f t="shared" si="68"/>
        <v>0.0220685746963203</v>
      </c>
      <c r="F187" s="2"/>
      <c r="G187" s="2"/>
      <c r="H187" s="2"/>
      <c r="I187" s="2"/>
      <c r="J187" s="2"/>
      <c r="K187" s="2"/>
      <c r="L187" s="2"/>
      <c r="M187" s="2"/>
      <c r="N187" s="2"/>
    </row>
    <row r="188" customFormat="1" spans="2:14">
      <c r="B188" s="8" t="s">
        <v>12</v>
      </c>
      <c r="C188" s="2">
        <f t="shared" ref="C188:C195" si="79">J96</f>
        <v>4</v>
      </c>
      <c r="D188" s="2">
        <f t="shared" ref="D188:D195" si="80">I96</f>
        <v>0.003456</v>
      </c>
      <c r="E188" s="2">
        <f t="shared" si="68"/>
        <v>0.0366716500865383</v>
      </c>
      <c r="F188" s="2"/>
      <c r="G188" s="2"/>
      <c r="H188" s="2"/>
      <c r="I188" s="2"/>
      <c r="J188" s="2"/>
      <c r="K188" s="2"/>
      <c r="L188" s="2"/>
      <c r="M188" s="2"/>
      <c r="N188" s="2"/>
    </row>
    <row r="189" customFormat="1" spans="3:14">
      <c r="C189" s="2">
        <f t="shared" si="79"/>
        <v>8</v>
      </c>
      <c r="D189" s="2">
        <f t="shared" si="80"/>
        <v>0.001728</v>
      </c>
      <c r="E189" s="2">
        <f t="shared" si="68"/>
        <v>0.0910148761434292</v>
      </c>
      <c r="F189" s="2"/>
      <c r="G189" s="2"/>
      <c r="H189" s="2"/>
      <c r="I189" s="2"/>
      <c r="J189" s="2"/>
      <c r="K189" s="2"/>
      <c r="L189" s="2"/>
      <c r="M189" s="2"/>
      <c r="N189" s="2"/>
    </row>
    <row r="190" customFormat="1" spans="3:14">
      <c r="C190" s="2">
        <f t="shared" si="79"/>
        <v>12</v>
      </c>
      <c r="D190" s="2">
        <f t="shared" si="80"/>
        <v>0.00029952</v>
      </c>
      <c r="E190" s="2">
        <f t="shared" si="68"/>
        <v>0.0379582540555555</v>
      </c>
      <c r="F190" s="2"/>
      <c r="G190" s="2"/>
      <c r="H190" s="2"/>
      <c r="I190" s="2"/>
      <c r="J190" s="2"/>
      <c r="K190" s="2"/>
      <c r="L190" s="2"/>
      <c r="M190" s="2"/>
      <c r="N190" s="2"/>
    </row>
    <row r="191" customFormat="1" spans="3:14">
      <c r="C191" s="2">
        <f t="shared" si="79"/>
        <v>16</v>
      </c>
      <c r="D191" s="2">
        <f t="shared" si="80"/>
        <v>0.000218</v>
      </c>
      <c r="E191" s="2">
        <f t="shared" si="68"/>
        <v>0.0507482021290147</v>
      </c>
      <c r="F191" s="2"/>
      <c r="G191" s="2"/>
      <c r="H191" s="2"/>
      <c r="I191" s="2"/>
      <c r="J191" s="2"/>
      <c r="K191" s="2"/>
      <c r="L191" s="2"/>
      <c r="M191" s="2"/>
      <c r="N191" s="2"/>
    </row>
    <row r="192" customFormat="1" spans="3:14">
      <c r="C192" s="2">
        <f t="shared" si="79"/>
        <v>20</v>
      </c>
      <c r="D192" s="2">
        <f t="shared" si="80"/>
        <v>7.68e-5</v>
      </c>
      <c r="E192" s="2">
        <f t="shared" si="68"/>
        <v>0.0284812457530626</v>
      </c>
      <c r="F192" s="2"/>
      <c r="G192" s="2"/>
      <c r="H192" s="2"/>
      <c r="I192" s="2"/>
      <c r="J192" s="2"/>
      <c r="K192" s="2"/>
      <c r="L192" s="2"/>
      <c r="M192" s="2"/>
      <c r="N192" s="2"/>
    </row>
    <row r="193" customFormat="1" spans="2:14">
      <c r="B193" s="8"/>
      <c r="C193" s="2">
        <f t="shared" si="79"/>
        <v>24</v>
      </c>
      <c r="D193" s="2">
        <f t="shared" si="80"/>
        <v>0.00015288</v>
      </c>
      <c r="E193" s="2">
        <f t="shared" si="68"/>
        <v>0.0826941969870239</v>
      </c>
      <c r="F193" s="2"/>
      <c r="G193" s="2"/>
      <c r="H193" s="2"/>
      <c r="I193" s="2"/>
      <c r="J193" s="2"/>
      <c r="K193" s="2"/>
      <c r="L193" s="2"/>
      <c r="M193" s="2"/>
      <c r="N193" s="2"/>
    </row>
    <row r="194" customFormat="1" spans="3:14">
      <c r="C194" s="2">
        <f t="shared" si="79"/>
        <v>40</v>
      </c>
      <c r="D194" s="2">
        <f t="shared" si="80"/>
        <v>4.688e-5</v>
      </c>
      <c r="E194" s="2">
        <f t="shared" si="68"/>
        <v>0.072249005786</v>
      </c>
      <c r="F194" s="2"/>
      <c r="G194" s="2"/>
      <c r="H194" s="2"/>
      <c r="I194" s="2"/>
      <c r="J194" s="2"/>
      <c r="K194" s="2"/>
      <c r="L194" s="2"/>
      <c r="M194" s="2"/>
      <c r="N194" s="2"/>
    </row>
    <row r="195" customFormat="1" spans="3:14">
      <c r="C195" s="2">
        <f t="shared" si="79"/>
        <v>80</v>
      </c>
      <c r="D195" s="2">
        <f t="shared" si="80"/>
        <v>3.92e-6</v>
      </c>
      <c r="E195" s="2">
        <f t="shared" si="68"/>
        <v>0.0246244368519152</v>
      </c>
      <c r="F195" s="2"/>
      <c r="G195" s="2"/>
      <c r="H195" s="2"/>
      <c r="I195" s="2"/>
      <c r="J195" s="2"/>
      <c r="K195" s="2"/>
      <c r="L195" s="2"/>
      <c r="M195" s="2"/>
      <c r="N195" s="2"/>
    </row>
    <row r="196" customFormat="1" spans="2:14">
      <c r="B196" t="s">
        <v>13</v>
      </c>
      <c r="C196" s="2">
        <f t="shared" ref="C196:C203" si="81">J107</f>
        <v>3</v>
      </c>
      <c r="D196" s="2">
        <f t="shared" ref="D196:D203" si="82">I107</f>
        <v>0.00864</v>
      </c>
      <c r="E196" s="2">
        <f t="shared" si="68"/>
        <v>0.0440303113411457</v>
      </c>
      <c r="F196" s="2"/>
      <c r="G196" s="2"/>
      <c r="H196" s="2"/>
      <c r="I196" s="2"/>
      <c r="J196" s="2"/>
      <c r="K196" s="2"/>
      <c r="L196" s="2"/>
      <c r="M196" s="2"/>
      <c r="N196" s="2"/>
    </row>
    <row r="197" customFormat="1" spans="3:14">
      <c r="C197" s="2">
        <f t="shared" si="81"/>
        <v>6</v>
      </c>
      <c r="D197" s="2">
        <f t="shared" si="82"/>
        <v>0.00432</v>
      </c>
      <c r="E197" s="2">
        <f t="shared" si="68"/>
        <v>0.119408376483373</v>
      </c>
      <c r="F197" s="2"/>
      <c r="G197" s="2"/>
      <c r="H197" s="2"/>
      <c r="I197" s="2"/>
      <c r="J197" s="2"/>
      <c r="K197" s="2"/>
      <c r="L197" s="2"/>
      <c r="M197" s="2"/>
      <c r="N197" s="2"/>
    </row>
    <row r="198" customFormat="1" spans="3:14">
      <c r="C198" s="2">
        <f t="shared" si="81"/>
        <v>9</v>
      </c>
      <c r="D198" s="2">
        <f t="shared" si="82"/>
        <v>0.0007488</v>
      </c>
      <c r="E198" s="2">
        <f t="shared" si="68"/>
        <v>0.0510573435313366</v>
      </c>
      <c r="F198" s="2"/>
      <c r="G198" s="2"/>
      <c r="H198" s="2"/>
      <c r="I198" s="2"/>
      <c r="J198" s="2"/>
      <c r="K198" s="2"/>
      <c r="L198" s="2"/>
      <c r="M198" s="2"/>
      <c r="N198" s="2"/>
    </row>
    <row r="199" customFormat="1" spans="3:14">
      <c r="C199" s="2">
        <f t="shared" si="81"/>
        <v>12</v>
      </c>
      <c r="D199" s="2">
        <f t="shared" si="82"/>
        <v>0.000545</v>
      </c>
      <c r="E199" s="2">
        <f t="shared" si="68"/>
        <v>0.06906800367347</v>
      </c>
      <c r="F199" s="2"/>
      <c r="G199" s="2"/>
      <c r="H199" s="2"/>
      <c r="I199" s="2"/>
      <c r="J199" s="2"/>
      <c r="K199" s="2"/>
      <c r="L199" s="2"/>
      <c r="M199" s="2"/>
      <c r="N199" s="2"/>
    </row>
    <row r="200" customFormat="1" spans="3:14">
      <c r="C200" s="2">
        <f t="shared" si="81"/>
        <v>15</v>
      </c>
      <c r="D200" s="2">
        <f t="shared" si="82"/>
        <v>0.000192</v>
      </c>
      <c r="E200" s="2">
        <f t="shared" si="68"/>
        <v>0.0390288017298566</v>
      </c>
      <c r="F200" s="2"/>
      <c r="G200" s="2"/>
      <c r="H200" s="2"/>
      <c r="I200" s="2"/>
      <c r="J200" s="2"/>
      <c r="K200" s="2"/>
      <c r="L200" s="2"/>
      <c r="M200" s="2"/>
      <c r="N200" s="2"/>
    </row>
    <row r="201" customFormat="1" spans="3:14">
      <c r="C201" s="2">
        <f t="shared" si="81"/>
        <v>18</v>
      </c>
      <c r="D201" s="2">
        <f t="shared" si="82"/>
        <v>0.0003822</v>
      </c>
      <c r="E201" s="2">
        <f t="shared" si="68"/>
        <v>0.113826703118184</v>
      </c>
      <c r="F201" s="2"/>
      <c r="G201" s="2"/>
      <c r="H201" s="2"/>
      <c r="I201" s="2"/>
      <c r="J201" s="2"/>
      <c r="K201" s="2"/>
      <c r="L201" s="2"/>
      <c r="M201" s="2"/>
      <c r="N201" s="2"/>
    </row>
    <row r="202" customFormat="1" spans="3:14">
      <c r="C202" s="2">
        <f t="shared" si="81"/>
        <v>30</v>
      </c>
      <c r="D202" s="2">
        <f t="shared" si="82"/>
        <v>0.0001172</v>
      </c>
      <c r="E202" s="2">
        <f t="shared" si="68"/>
        <v>0.100323041101373</v>
      </c>
      <c r="F202" s="2"/>
      <c r="G202" s="2"/>
      <c r="H202" s="2"/>
      <c r="I202" s="2"/>
      <c r="J202" s="2"/>
      <c r="K202" s="2"/>
      <c r="L202" s="2"/>
      <c r="M202" s="2"/>
      <c r="N202" s="2"/>
    </row>
    <row r="203" customFormat="1" spans="3:14">
      <c r="C203" s="2">
        <f t="shared" si="81"/>
        <v>60</v>
      </c>
      <c r="D203" s="2">
        <f t="shared" si="82"/>
        <v>9.8e-6</v>
      </c>
      <c r="E203" s="2">
        <f t="shared" si="68"/>
        <v>0.0344121699631748</v>
      </c>
      <c r="F203" s="2"/>
      <c r="G203" s="2"/>
      <c r="H203" s="2"/>
      <c r="I203" s="2"/>
      <c r="J203" s="2"/>
      <c r="K203" s="2"/>
      <c r="L203" s="2"/>
      <c r="M203" s="2"/>
      <c r="N203" s="2"/>
    </row>
    <row r="204" customFormat="1" spans="2:14">
      <c r="B204" t="s">
        <v>14</v>
      </c>
      <c r="C204" s="2">
        <f t="shared" ref="C204:C208" si="83">J118</f>
        <v>3</v>
      </c>
      <c r="D204" s="2">
        <f t="shared" ref="D204:D208" si="84">I118</f>
        <v>0.00864</v>
      </c>
      <c r="E204" s="2">
        <f t="shared" si="68"/>
        <v>0.0440303113411457</v>
      </c>
      <c r="F204" s="2"/>
      <c r="G204" s="2"/>
      <c r="H204" s="2"/>
      <c r="I204" s="2"/>
      <c r="J204" s="2"/>
      <c r="K204" s="2"/>
      <c r="L204" s="2"/>
      <c r="M204" s="2"/>
      <c r="N204" s="2"/>
    </row>
    <row r="205" customFormat="1" spans="3:14">
      <c r="C205" s="2">
        <f t="shared" si="83"/>
        <v>6</v>
      </c>
      <c r="D205" s="2">
        <f t="shared" si="84"/>
        <v>0.00424</v>
      </c>
      <c r="E205" s="2">
        <f t="shared" si="68"/>
        <v>0.117197110252199</v>
      </c>
      <c r="F205" s="2"/>
      <c r="G205" s="2"/>
      <c r="H205" s="2"/>
      <c r="I205" s="2"/>
      <c r="J205" s="2"/>
      <c r="K205" s="2"/>
      <c r="L205" s="2"/>
      <c r="M205" s="2"/>
      <c r="N205" s="2"/>
    </row>
    <row r="206" customFormat="1" spans="3:14">
      <c r="C206" s="2">
        <f t="shared" si="83"/>
        <v>9</v>
      </c>
      <c r="D206" s="2">
        <f t="shared" si="84"/>
        <v>0.0016536</v>
      </c>
      <c r="E206" s="2">
        <f t="shared" si="68"/>
        <v>0.112751633631702</v>
      </c>
      <c r="F206" s="2"/>
      <c r="G206" s="2"/>
      <c r="H206" s="2"/>
      <c r="I206" s="2"/>
      <c r="J206" s="2"/>
      <c r="K206" s="2"/>
      <c r="L206" s="2"/>
      <c r="M206" s="2"/>
      <c r="N206" s="2"/>
    </row>
    <row r="207" customFormat="1" spans="3:14">
      <c r="C207" s="2">
        <f t="shared" si="83"/>
        <v>15</v>
      </c>
      <c r="D207" s="2">
        <f t="shared" si="84"/>
        <v>0.000424</v>
      </c>
      <c r="E207" s="2">
        <f t="shared" si="68"/>
        <v>0.0861886038200999</v>
      </c>
      <c r="F207" s="2"/>
      <c r="G207" s="2"/>
      <c r="H207" s="2"/>
      <c r="I207" s="2"/>
      <c r="J207" s="2"/>
      <c r="K207" s="2"/>
      <c r="L207" s="2"/>
      <c r="M207" s="2"/>
      <c r="N207" s="2"/>
    </row>
    <row r="208" customFormat="1" spans="3:14">
      <c r="C208" s="2">
        <f t="shared" si="83"/>
        <v>30</v>
      </c>
      <c r="D208" s="2">
        <f t="shared" si="84"/>
        <v>4.24e-5</v>
      </c>
      <c r="E208" s="2">
        <f t="shared" si="68"/>
        <v>0.03629434251449</v>
      </c>
      <c r="F208" s="2"/>
      <c r="G208" s="2"/>
      <c r="H208" s="2"/>
      <c r="I208" s="2"/>
      <c r="J208" s="2"/>
      <c r="K208" s="2"/>
      <c r="L208" s="2"/>
      <c r="M208" s="2"/>
      <c r="N208" s="2"/>
    </row>
    <row r="209" customFormat="1" spans="2:14">
      <c r="B209" t="s">
        <v>16</v>
      </c>
      <c r="C209" s="2">
        <f t="shared" ref="C209:C213" si="85">J125</f>
        <v>1</v>
      </c>
      <c r="D209" s="2">
        <f t="shared" ref="D209:D213" si="86">I125</f>
        <v>0.02304</v>
      </c>
      <c r="E209" s="2">
        <f t="shared" ref="E209:E222" si="87">(C209-$F$33)^2*D209</f>
        <v>0.00152715624198858</v>
      </c>
      <c r="F209" s="2"/>
      <c r="G209" s="2"/>
      <c r="H209" s="2"/>
      <c r="I209" s="2"/>
      <c r="J209" s="2"/>
      <c r="K209" s="2"/>
      <c r="L209" s="2"/>
      <c r="M209" s="2"/>
      <c r="N209" s="2"/>
    </row>
    <row r="210" customFormat="1" spans="3:14">
      <c r="C210" s="2">
        <f t="shared" si="85"/>
        <v>2</v>
      </c>
      <c r="D210" s="2">
        <f t="shared" si="86"/>
        <v>0.0113066666666667</v>
      </c>
      <c r="E210" s="2">
        <f t="shared" si="87"/>
        <v>0.0178780090295092</v>
      </c>
      <c r="F210" s="2"/>
      <c r="G210" s="2"/>
      <c r="H210" s="2"/>
      <c r="I210" s="2"/>
      <c r="J210" s="2"/>
      <c r="K210" s="2"/>
      <c r="L210" s="2"/>
      <c r="M210" s="2"/>
      <c r="N210" s="2"/>
    </row>
    <row r="211" customFormat="1" spans="3:14">
      <c r="C211" s="2">
        <f t="shared" si="85"/>
        <v>3</v>
      </c>
      <c r="D211" s="2">
        <f t="shared" si="86"/>
        <v>0.0044096</v>
      </c>
      <c r="E211" s="2">
        <f t="shared" si="87"/>
        <v>0.0224717663067033</v>
      </c>
      <c r="F211" s="2"/>
      <c r="G211" s="2"/>
      <c r="H211" s="2"/>
      <c r="I211" s="2"/>
      <c r="J211" s="2"/>
      <c r="K211" s="2"/>
      <c r="L211" s="2"/>
      <c r="M211" s="2"/>
      <c r="N211" s="2"/>
    </row>
    <row r="212" customFormat="1" spans="3:14">
      <c r="C212" s="2">
        <f t="shared" si="85"/>
        <v>5</v>
      </c>
      <c r="D212" s="2">
        <f t="shared" si="86"/>
        <v>0.00113066666666667</v>
      </c>
      <c r="E212" s="2">
        <f t="shared" si="87"/>
        <v>0.0204943722761776</v>
      </c>
      <c r="F212" s="2"/>
      <c r="G212" s="2"/>
      <c r="H212" s="2"/>
      <c r="I212" s="2"/>
      <c r="J212" s="2"/>
      <c r="K212" s="2"/>
      <c r="L212" s="2"/>
      <c r="M212" s="2"/>
      <c r="N212" s="2"/>
    </row>
    <row r="213" customFormat="1" spans="3:14">
      <c r="C213" s="2">
        <f t="shared" si="85"/>
        <v>10</v>
      </c>
      <c r="D213" s="2">
        <f t="shared" si="86"/>
        <v>0.000113066666666667</v>
      </c>
      <c r="E213" s="2">
        <f t="shared" si="87"/>
        <v>0.0096898657898222</v>
      </c>
      <c r="F213" s="2"/>
      <c r="G213" s="2"/>
      <c r="H213" s="2"/>
      <c r="I213" s="2"/>
      <c r="J213" s="2"/>
      <c r="K213" s="2"/>
      <c r="L213" s="2"/>
      <c r="M213" s="2"/>
      <c r="N213" s="2"/>
    </row>
    <row r="214" customFormat="1" spans="2:14">
      <c r="B214" t="s">
        <v>17</v>
      </c>
      <c r="C214" s="2">
        <f t="shared" ref="C214:C217" si="88">J132</f>
        <v>4</v>
      </c>
      <c r="D214" s="2">
        <f t="shared" ref="D214:D217" si="89">I132</f>
        <v>0.00333333333333333</v>
      </c>
      <c r="E214" s="2">
        <f t="shared" si="87"/>
        <v>0.0353700328766766</v>
      </c>
      <c r="F214" s="2"/>
      <c r="G214" s="2"/>
      <c r="H214" s="2"/>
      <c r="I214" s="2"/>
      <c r="J214" s="2"/>
      <c r="K214" s="2"/>
      <c r="L214" s="2"/>
      <c r="M214" s="2"/>
      <c r="N214" s="2"/>
    </row>
    <row r="215" customFormat="1" spans="2:14">
      <c r="B215" s="8"/>
      <c r="C215" s="2">
        <f t="shared" si="88"/>
        <v>6</v>
      </c>
      <c r="D215" s="2">
        <f t="shared" si="89"/>
        <v>0.00466666666666667</v>
      </c>
      <c r="E215" s="2">
        <f t="shared" si="87"/>
        <v>0.128990530151792</v>
      </c>
      <c r="F215" s="2"/>
      <c r="G215" s="2"/>
      <c r="H215" s="2"/>
      <c r="I215" s="2"/>
      <c r="J215" s="2"/>
      <c r="K215" s="2"/>
      <c r="L215" s="2"/>
      <c r="M215" s="2"/>
      <c r="N215" s="2"/>
    </row>
    <row r="216" customFormat="1" spans="3:14">
      <c r="C216" s="2">
        <f t="shared" si="88"/>
        <v>10</v>
      </c>
      <c r="D216" s="2">
        <f t="shared" si="89"/>
        <v>0.00186666666666667</v>
      </c>
      <c r="E216" s="2">
        <f t="shared" si="87"/>
        <v>0.159974199360272</v>
      </c>
      <c r="F216" s="2"/>
      <c r="G216" s="2"/>
      <c r="H216" s="2"/>
      <c r="I216" s="2"/>
      <c r="J216" s="2"/>
      <c r="K216" s="2"/>
      <c r="L216" s="2"/>
      <c r="M216" s="2"/>
      <c r="N216" s="2"/>
    </row>
    <row r="217" customFormat="1" spans="3:14">
      <c r="C217" s="2">
        <f t="shared" si="88"/>
        <v>20</v>
      </c>
      <c r="D217" s="2">
        <f t="shared" si="89"/>
        <v>0.000133333333333333</v>
      </c>
      <c r="E217" s="2">
        <f t="shared" si="87"/>
        <v>0.0494466072101782</v>
      </c>
      <c r="F217" s="2"/>
      <c r="G217" s="2"/>
      <c r="H217" s="2"/>
      <c r="I217" s="2"/>
      <c r="J217" s="2"/>
      <c r="K217" s="2"/>
      <c r="L217" s="2"/>
      <c r="M217" s="2"/>
      <c r="N217" s="2"/>
    </row>
    <row r="218" customFormat="1" spans="2:14">
      <c r="B218" t="s">
        <v>17</v>
      </c>
      <c r="C218" s="2">
        <f t="shared" ref="C218:C221" si="90">J138</f>
        <v>2</v>
      </c>
      <c r="D218" s="2">
        <f t="shared" ref="D218:D221" si="91">I138</f>
        <v>0.02</v>
      </c>
      <c r="E218" s="2">
        <f t="shared" si="87"/>
        <v>0.0316238367267262</v>
      </c>
      <c r="F218" s="2"/>
      <c r="G218" s="2"/>
      <c r="H218" s="2"/>
      <c r="I218" s="2"/>
      <c r="J218" s="2"/>
      <c r="K218" s="2"/>
      <c r="L218" s="2"/>
      <c r="M218" s="2"/>
      <c r="N218" s="2"/>
    </row>
    <row r="219" customFormat="1" spans="3:14">
      <c r="C219" s="2">
        <f t="shared" si="90"/>
        <v>3</v>
      </c>
      <c r="D219" s="2">
        <f t="shared" si="91"/>
        <v>0.007</v>
      </c>
      <c r="E219" s="2">
        <f t="shared" si="87"/>
        <v>0.0356727059476875</v>
      </c>
      <c r="F219" s="2"/>
      <c r="G219" s="2"/>
      <c r="H219" s="2"/>
      <c r="I219" s="2"/>
      <c r="J219" s="2"/>
      <c r="K219" s="2"/>
      <c r="L219" s="2"/>
      <c r="M219" s="2"/>
      <c r="N219" s="2"/>
    </row>
    <row r="220" customFormat="1" spans="3:14">
      <c r="C220" s="2">
        <f t="shared" si="90"/>
        <v>5</v>
      </c>
      <c r="D220" s="2">
        <f t="shared" si="91"/>
        <v>0.0028</v>
      </c>
      <c r="E220" s="2">
        <f t="shared" si="87"/>
        <v>0.0507525728537417</v>
      </c>
      <c r="F220" s="2"/>
      <c r="G220" s="2"/>
      <c r="H220" s="2"/>
      <c r="I220" s="2"/>
      <c r="J220" s="2"/>
      <c r="K220" s="2"/>
      <c r="L220" s="2"/>
      <c r="M220" s="2"/>
      <c r="N220" s="2"/>
    </row>
    <row r="221" customFormat="1" spans="3:14">
      <c r="C221" s="2">
        <f t="shared" si="90"/>
        <v>10</v>
      </c>
      <c r="D221" s="2">
        <f t="shared" si="91"/>
        <v>0.0002</v>
      </c>
      <c r="E221" s="2">
        <f t="shared" si="87"/>
        <v>0.0171400927886006</v>
      </c>
      <c r="F221" s="2"/>
      <c r="G221" s="2"/>
      <c r="H221" s="2"/>
      <c r="I221" s="2"/>
      <c r="J221" s="2"/>
      <c r="K221" s="2"/>
      <c r="L221" s="2"/>
      <c r="M221" s="2"/>
      <c r="N221" s="2"/>
    </row>
    <row r="222" customFormat="1" spans="2:14">
      <c r="B222" t="s">
        <v>140</v>
      </c>
      <c r="C222" s="2">
        <v>0</v>
      </c>
      <c r="D222" s="2">
        <f>1-$E$33</f>
        <v>0.865978</v>
      </c>
      <c r="E222" s="2">
        <f t="shared" si="87"/>
        <v>0.477477588950098</v>
      </c>
      <c r="F222" s="2"/>
      <c r="G222" s="2"/>
      <c r="H222" s="2"/>
      <c r="I222" s="2"/>
      <c r="J222" s="2"/>
      <c r="K222" s="2"/>
      <c r="L222" s="2"/>
      <c r="M222" s="2"/>
      <c r="N222" s="2"/>
    </row>
    <row r="223" customFormat="1" spans="2:14">
      <c r="B223" t="s">
        <v>18</v>
      </c>
      <c r="C223" s="2"/>
      <c r="D223" s="2">
        <f>SUM(D145:D222)</f>
        <v>0.999937</v>
      </c>
      <c r="E223" s="2">
        <f>SUM(E145:E222)</f>
        <v>22.1929901471137</v>
      </c>
      <c r="F223" s="2"/>
      <c r="G223" s="2"/>
      <c r="H223" s="2"/>
      <c r="I223" s="2"/>
      <c r="J223" s="2"/>
      <c r="K223" s="2"/>
      <c r="L223" s="2"/>
      <c r="M223" s="2"/>
      <c r="N223" s="2"/>
    </row>
    <row r="224" customFormat="1" spans="3:1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customFormat="1" spans="3:14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customFormat="1" spans="3:14"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customFormat="1" spans="3:14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customFormat="1" spans="3:14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customFormat="1" spans="3:14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customFormat="1" spans="3:14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customFormat="1" spans="3:14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customFormat="1" spans="3:14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customFormat="1" spans="3:14"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customFormat="1" spans="3:1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customFormat="1" spans="3:14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customFormat="1" spans="3:14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customFormat="1" spans="3:14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customFormat="1" spans="3:14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customFormat="1" spans="3:14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customFormat="1" spans="3:14"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customFormat="1" spans="3:14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customFormat="1" spans="3:14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customFormat="1" spans="3:14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customFormat="1" spans="3:1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customFormat="1" spans="3:14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customFormat="1" spans="3:14"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</sheetData>
  <dataValidations count="1">
    <dataValidation type="list" allowBlank="1" showInputMessage="1" showErrorMessage="1" sqref="C17 C20 C21 C22 C34 C39 C44 C51 C62 C73 C84 C95 C106 C117 C124 C131 C136 C137 C226 C233 C240 C245 C246 C2:C16 C18:C19 C23:C24 C25:C33 C36:C38 C40:C43 C45:C50 C52:C61 C63:C72 C74:C83 C85:C94 C96:C105 C107:C116 C118:C121 C122:C123 C125:C128 C129:C130 C132:C135 C138:C143 C223:C225 C227:C230 C231:C232 C234:C237 C238:C239 C241:C244 C247:C251 C252:C65568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5"/>
  <sheetViews>
    <sheetView tabSelected="1" workbookViewId="0">
      <selection activeCell="F14" sqref="F14"/>
    </sheetView>
  </sheetViews>
  <sheetFormatPr defaultColWidth="9" defaultRowHeight="13.5"/>
  <cols>
    <col min="1" max="1" width="10.125" customWidth="1"/>
    <col min="2" max="2" width="38.25" customWidth="1"/>
    <col min="3" max="3" width="11.5" customWidth="1"/>
    <col min="4" max="5" width="12.625" customWidth="1"/>
    <col min="6" max="6" width="37.125" customWidth="1"/>
    <col min="7" max="12" width="17.125" customWidth="1"/>
    <col min="13" max="13" width="18.25" customWidth="1"/>
    <col min="14" max="17" width="17.125" customWidth="1"/>
  </cols>
  <sheetData>
    <row r="1" customFormat="1" ht="25.5" spans="1:14">
      <c r="A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ht="14.25" spans="1:17">
      <c r="A2" t="s">
        <v>47</v>
      </c>
      <c r="B2" t="s">
        <v>48</v>
      </c>
      <c r="C2" s="3" t="s">
        <v>49</v>
      </c>
      <c r="D2" s="3" t="s">
        <v>50</v>
      </c>
      <c r="E2" s="4" t="s">
        <v>51</v>
      </c>
      <c r="F2" s="4" t="s">
        <v>52</v>
      </c>
      <c r="G2" s="4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</row>
    <row r="3" customFormat="1" ht="14.25" spans="1:17">
      <c r="A3" s="3">
        <v>1</v>
      </c>
      <c r="B3" s="5" t="s">
        <v>2</v>
      </c>
      <c r="C3" s="5" t="s">
        <v>3</v>
      </c>
      <c r="D3" s="5">
        <v>3</v>
      </c>
      <c r="E3" s="6">
        <v>1500</v>
      </c>
      <c r="F3" s="7">
        <v>2e-6</v>
      </c>
      <c r="G3" s="4">
        <v>0.25</v>
      </c>
      <c r="H3" s="5">
        <v>0.25</v>
      </c>
      <c r="I3" s="5">
        <v>0.25</v>
      </c>
      <c r="J3" s="5">
        <v>0.25</v>
      </c>
      <c r="K3" s="21">
        <v>0</v>
      </c>
      <c r="L3" s="21">
        <v>0</v>
      </c>
      <c r="M3" s="21">
        <v>1</v>
      </c>
      <c r="N3" s="5">
        <v>0.25</v>
      </c>
      <c r="O3">
        <v>0.25</v>
      </c>
      <c r="P3">
        <v>0.25</v>
      </c>
      <c r="Q3">
        <v>0.25</v>
      </c>
    </row>
    <row r="4" customFormat="1" ht="14.25" spans="1:17">
      <c r="A4" s="3">
        <v>2</v>
      </c>
      <c r="B4" s="5" t="s">
        <v>4</v>
      </c>
      <c r="C4" s="5" t="s">
        <v>3</v>
      </c>
      <c r="D4" s="5">
        <v>3</v>
      </c>
      <c r="E4" s="6">
        <v>500</v>
      </c>
      <c r="F4" s="7">
        <v>6e-6</v>
      </c>
      <c r="G4" s="4">
        <v>0.25</v>
      </c>
      <c r="H4" s="5">
        <v>0.25</v>
      </c>
      <c r="I4" s="5">
        <v>0.25</v>
      </c>
      <c r="J4" s="5">
        <v>0.25</v>
      </c>
      <c r="K4" s="21">
        <v>0</v>
      </c>
      <c r="L4" s="21">
        <v>1</v>
      </c>
      <c r="M4" s="21">
        <v>0</v>
      </c>
      <c r="N4" s="5">
        <v>0.25</v>
      </c>
      <c r="O4">
        <v>0.25</v>
      </c>
      <c r="P4">
        <v>0.25</v>
      </c>
      <c r="Q4">
        <v>0.25</v>
      </c>
    </row>
    <row r="5" customFormat="1" ht="14.25" spans="1:17">
      <c r="A5" s="3">
        <v>3</v>
      </c>
      <c r="B5" s="5" t="s">
        <v>5</v>
      </c>
      <c r="C5" s="5" t="s">
        <v>3</v>
      </c>
      <c r="D5" s="5">
        <v>3</v>
      </c>
      <c r="E5" s="6">
        <v>300</v>
      </c>
      <c r="F5" s="7">
        <v>1.4e-5</v>
      </c>
      <c r="G5" s="4">
        <v>0.25</v>
      </c>
      <c r="H5" s="5">
        <v>0.25</v>
      </c>
      <c r="I5" s="5">
        <v>0.25</v>
      </c>
      <c r="J5" s="5">
        <v>0.25</v>
      </c>
      <c r="K5" s="21">
        <v>1</v>
      </c>
      <c r="L5" s="21">
        <v>0</v>
      </c>
      <c r="M5" s="21">
        <v>0</v>
      </c>
      <c r="N5" s="5">
        <v>0.25</v>
      </c>
      <c r="O5">
        <v>0.25</v>
      </c>
      <c r="P5">
        <v>0.25</v>
      </c>
      <c r="Q5">
        <v>0.25</v>
      </c>
    </row>
    <row r="6" customFormat="1" ht="14.25" spans="1:17">
      <c r="A6" s="3">
        <v>4</v>
      </c>
      <c r="B6" s="8" t="s">
        <v>6</v>
      </c>
      <c r="C6" s="8" t="s">
        <v>7</v>
      </c>
      <c r="D6" s="5">
        <v>3</v>
      </c>
      <c r="E6" s="6">
        <v>25</v>
      </c>
      <c r="F6" s="6">
        <v>0.008</v>
      </c>
      <c r="G6" s="9">
        <v>0.025</v>
      </c>
      <c r="H6" s="8">
        <v>0.025</v>
      </c>
      <c r="I6" s="8">
        <v>0.025</v>
      </c>
      <c r="J6" s="8">
        <v>0.025</v>
      </c>
      <c r="K6" s="21">
        <v>0.07</v>
      </c>
      <c r="L6" s="21">
        <v>0.02</v>
      </c>
      <c r="M6" s="21">
        <v>0.01</v>
      </c>
      <c r="N6" s="8">
        <v>0.025</v>
      </c>
      <c r="O6">
        <v>0.025</v>
      </c>
      <c r="P6">
        <v>0.025</v>
      </c>
      <c r="Q6">
        <v>0.025</v>
      </c>
    </row>
    <row r="7" customFormat="1" ht="14.25" spans="1:17">
      <c r="A7" s="3">
        <v>5</v>
      </c>
      <c r="B7" s="8" t="s">
        <v>8</v>
      </c>
      <c r="C7" s="8" t="s">
        <v>7</v>
      </c>
      <c r="D7" s="5">
        <v>3</v>
      </c>
      <c r="E7" s="6">
        <v>20</v>
      </c>
      <c r="F7" s="6">
        <v>0.008</v>
      </c>
      <c r="G7" s="9">
        <v>0.025</v>
      </c>
      <c r="H7" s="8">
        <v>0.025</v>
      </c>
      <c r="I7" s="8">
        <v>0.025</v>
      </c>
      <c r="J7" s="8">
        <v>0.025</v>
      </c>
      <c r="K7" s="21">
        <v>0.07</v>
      </c>
      <c r="L7" s="21">
        <v>0.02</v>
      </c>
      <c r="M7" s="21">
        <v>0.01</v>
      </c>
      <c r="N7" s="8">
        <v>0.025</v>
      </c>
      <c r="O7">
        <v>0.025</v>
      </c>
      <c r="P7">
        <v>0.025</v>
      </c>
      <c r="Q7">
        <v>0.025</v>
      </c>
    </row>
    <row r="8" customFormat="1" ht="14.25" spans="1:17">
      <c r="A8" s="3">
        <v>6</v>
      </c>
      <c r="B8" s="8" t="s">
        <v>9</v>
      </c>
      <c r="C8" s="8" t="s">
        <v>7</v>
      </c>
      <c r="D8" s="5">
        <v>3</v>
      </c>
      <c r="E8" s="6">
        <v>15</v>
      </c>
      <c r="F8" s="6">
        <v>0.016</v>
      </c>
      <c r="G8" s="9">
        <v>0.025</v>
      </c>
      <c r="H8" s="8">
        <v>0.025</v>
      </c>
      <c r="I8" s="8">
        <v>0.025</v>
      </c>
      <c r="J8" s="8">
        <v>0.025</v>
      </c>
      <c r="K8" s="21">
        <v>0.07</v>
      </c>
      <c r="L8" s="21">
        <v>0.02</v>
      </c>
      <c r="M8" s="21">
        <v>0.01</v>
      </c>
      <c r="N8" s="8">
        <v>0.025</v>
      </c>
      <c r="O8">
        <v>0.025</v>
      </c>
      <c r="P8">
        <v>0.025</v>
      </c>
      <c r="Q8">
        <v>0.025</v>
      </c>
    </row>
    <row r="9" customFormat="1" ht="14.25" spans="1:17">
      <c r="A9" s="3">
        <v>7</v>
      </c>
      <c r="B9" s="8" t="s">
        <v>10</v>
      </c>
      <c r="C9" s="8" t="s">
        <v>7</v>
      </c>
      <c r="D9" s="5">
        <v>3</v>
      </c>
      <c r="E9" s="6">
        <v>10</v>
      </c>
      <c r="F9" s="6">
        <v>0.016</v>
      </c>
      <c r="G9" s="9">
        <v>0.025</v>
      </c>
      <c r="H9" s="8">
        <v>0.025</v>
      </c>
      <c r="I9" s="8">
        <v>0.025</v>
      </c>
      <c r="J9" s="8">
        <v>0.025</v>
      </c>
      <c r="K9" s="21">
        <v>0.07</v>
      </c>
      <c r="L9" s="21">
        <v>0.02</v>
      </c>
      <c r="M9" s="21">
        <v>0.01</v>
      </c>
      <c r="N9" s="8">
        <v>0.025</v>
      </c>
      <c r="O9">
        <v>0.025</v>
      </c>
      <c r="P9">
        <v>0.025</v>
      </c>
      <c r="Q9">
        <v>0.025</v>
      </c>
    </row>
    <row r="10" customFormat="1" ht="14.25" spans="1:17">
      <c r="A10" s="3">
        <v>8</v>
      </c>
      <c r="B10" s="8" t="s">
        <v>11</v>
      </c>
      <c r="C10" s="8" t="s">
        <v>7</v>
      </c>
      <c r="D10" s="5">
        <v>3</v>
      </c>
      <c r="E10" s="6">
        <v>5</v>
      </c>
      <c r="F10" s="6">
        <v>0.015</v>
      </c>
      <c r="G10" s="9">
        <v>0.025</v>
      </c>
      <c r="H10" s="8">
        <v>0.025</v>
      </c>
      <c r="I10" s="8">
        <v>0.025</v>
      </c>
      <c r="J10" s="8">
        <v>0.025</v>
      </c>
      <c r="K10" s="21">
        <v>0.07</v>
      </c>
      <c r="L10" s="21">
        <v>0.02</v>
      </c>
      <c r="M10" s="21">
        <v>0.01</v>
      </c>
      <c r="N10" s="8">
        <v>0.025</v>
      </c>
      <c r="O10">
        <v>0.025</v>
      </c>
      <c r="P10">
        <v>0.025</v>
      </c>
      <c r="Q10">
        <v>0.025</v>
      </c>
    </row>
    <row r="11" customFormat="1" ht="14.25" spans="1:17">
      <c r="A11" s="3">
        <v>9</v>
      </c>
      <c r="B11" s="8" t="s">
        <v>12</v>
      </c>
      <c r="C11" s="8" t="s">
        <v>7</v>
      </c>
      <c r="D11" s="5">
        <v>3</v>
      </c>
      <c r="E11" s="6">
        <v>4</v>
      </c>
      <c r="F11" s="6">
        <v>0.015</v>
      </c>
      <c r="G11" s="9">
        <v>0.05</v>
      </c>
      <c r="H11" s="8">
        <v>0.05</v>
      </c>
      <c r="I11" s="8">
        <v>0.05</v>
      </c>
      <c r="J11" s="8">
        <v>0.05</v>
      </c>
      <c r="K11" s="21">
        <v>0.07</v>
      </c>
      <c r="L11" s="21">
        <v>0.02</v>
      </c>
      <c r="M11" s="21">
        <v>0.01</v>
      </c>
      <c r="N11" s="8">
        <v>0.05</v>
      </c>
      <c r="O11">
        <v>0.05</v>
      </c>
      <c r="P11">
        <v>0.05</v>
      </c>
      <c r="Q11">
        <v>0.05</v>
      </c>
    </row>
    <row r="12" customFormat="1" ht="14.25" spans="1:17">
      <c r="A12" s="3">
        <v>10</v>
      </c>
      <c r="B12" s="8" t="s">
        <v>13</v>
      </c>
      <c r="C12" s="8" t="s">
        <v>7</v>
      </c>
      <c r="D12" s="5">
        <v>3</v>
      </c>
      <c r="E12" s="6">
        <v>3</v>
      </c>
      <c r="F12" s="6">
        <v>0.025</v>
      </c>
      <c r="G12" s="9">
        <v>0.05</v>
      </c>
      <c r="H12" s="8">
        <v>0.05</v>
      </c>
      <c r="I12" s="8">
        <v>0.05</v>
      </c>
      <c r="J12" s="8">
        <v>0.05</v>
      </c>
      <c r="K12" s="21">
        <v>0.07</v>
      </c>
      <c r="L12" s="21">
        <v>0.02</v>
      </c>
      <c r="M12" s="21">
        <v>0.01</v>
      </c>
      <c r="N12" s="8">
        <v>0.05</v>
      </c>
      <c r="O12">
        <v>0.05</v>
      </c>
      <c r="P12">
        <v>0.05</v>
      </c>
      <c r="Q12">
        <v>0.05</v>
      </c>
    </row>
    <row r="13" customFormat="1" ht="14.25" spans="1:17">
      <c r="A13" s="3">
        <v>11</v>
      </c>
      <c r="B13" s="8" t="s">
        <v>14</v>
      </c>
      <c r="C13" s="8" t="s">
        <v>15</v>
      </c>
      <c r="D13" s="8">
        <v>3</v>
      </c>
      <c r="E13" s="6">
        <v>3</v>
      </c>
      <c r="F13" s="6">
        <v>0.025</v>
      </c>
      <c r="G13" s="9">
        <v>0.05</v>
      </c>
      <c r="H13" s="8">
        <v>0.05</v>
      </c>
      <c r="I13" s="8">
        <v>0.05</v>
      </c>
      <c r="J13" s="8">
        <v>0.05</v>
      </c>
      <c r="K13" s="21">
        <v>0.07</v>
      </c>
      <c r="L13" s="21">
        <v>0.02</v>
      </c>
      <c r="M13" s="21">
        <v>0.01</v>
      </c>
      <c r="N13" s="8">
        <v>0.05</v>
      </c>
      <c r="O13">
        <v>0.05</v>
      </c>
      <c r="P13">
        <v>0.05</v>
      </c>
      <c r="Q13">
        <v>0.05</v>
      </c>
    </row>
    <row r="14" customFormat="1" ht="14.25" spans="1:17">
      <c r="A14" s="3">
        <v>12</v>
      </c>
      <c r="B14" s="8" t="s">
        <v>16</v>
      </c>
      <c r="C14" s="8" t="s">
        <v>15</v>
      </c>
      <c r="D14" s="10">
        <v>3</v>
      </c>
      <c r="E14" s="11">
        <v>1</v>
      </c>
      <c r="F14" s="6">
        <v>0.024</v>
      </c>
      <c r="G14" s="9">
        <v>0.05</v>
      </c>
      <c r="H14" s="8">
        <v>0.05</v>
      </c>
      <c r="I14" s="8">
        <v>0.05</v>
      </c>
      <c r="J14" s="8">
        <v>0.05</v>
      </c>
      <c r="K14" s="21">
        <v>0.07</v>
      </c>
      <c r="L14" s="21">
        <v>0.02</v>
      </c>
      <c r="M14" s="21">
        <v>0.01</v>
      </c>
      <c r="N14" s="8">
        <v>0.05</v>
      </c>
      <c r="O14">
        <v>0.05</v>
      </c>
      <c r="P14">
        <v>0.05</v>
      </c>
      <c r="Q14">
        <v>0.05</v>
      </c>
    </row>
    <row r="15" customFormat="1" ht="14.25" spans="1:17">
      <c r="A15" s="3">
        <v>13</v>
      </c>
      <c r="B15" s="8" t="s">
        <v>17</v>
      </c>
      <c r="C15" s="8" t="s">
        <v>15</v>
      </c>
      <c r="D15" s="8">
        <v>2</v>
      </c>
      <c r="E15" s="6">
        <v>1</v>
      </c>
      <c r="F15" s="6">
        <v>0.024</v>
      </c>
      <c r="G15" s="4">
        <v>0.25</v>
      </c>
      <c r="H15" s="5">
        <v>0.25</v>
      </c>
      <c r="I15" s="5">
        <v>0.25</v>
      </c>
      <c r="J15" s="5">
        <v>0.25</v>
      </c>
      <c r="K15" s="21">
        <v>0.7</v>
      </c>
      <c r="L15" s="21">
        <v>0.2</v>
      </c>
      <c r="M15" s="21">
        <v>0.1</v>
      </c>
      <c r="N15" s="5">
        <v>0.25</v>
      </c>
      <c r="O15">
        <v>0.25</v>
      </c>
      <c r="P15">
        <v>0.25</v>
      </c>
      <c r="Q15">
        <v>0.25</v>
      </c>
    </row>
    <row r="16" customFormat="1" ht="14.25" spans="1:17">
      <c r="A16" s="3">
        <v>14</v>
      </c>
      <c r="B16" s="8" t="s">
        <v>17</v>
      </c>
      <c r="C16" s="8" t="s">
        <v>15</v>
      </c>
      <c r="D16" s="5">
        <v>1</v>
      </c>
      <c r="E16" s="6">
        <v>1</v>
      </c>
      <c r="F16" s="12">
        <v>0.024</v>
      </c>
      <c r="G16" s="4">
        <v>0.25</v>
      </c>
      <c r="H16" s="5">
        <v>0.25</v>
      </c>
      <c r="I16" s="5">
        <v>0.25</v>
      </c>
      <c r="J16" s="5">
        <v>0.25</v>
      </c>
      <c r="K16" s="21">
        <v>0.7</v>
      </c>
      <c r="L16" s="21">
        <v>0.2</v>
      </c>
      <c r="M16" s="21">
        <v>0.1</v>
      </c>
      <c r="N16" s="5">
        <v>0.25</v>
      </c>
      <c r="O16">
        <v>0.25</v>
      </c>
      <c r="P16">
        <v>0.25</v>
      </c>
      <c r="Q16">
        <v>0.25</v>
      </c>
    </row>
    <row r="17" customFormat="1" ht="14.25" spans="1:14">
      <c r="A17" s="3"/>
      <c r="B17" s="5"/>
      <c r="C17" s="8"/>
      <c r="D17" s="5"/>
      <c r="E17" s="4"/>
      <c r="F17" s="4"/>
      <c r="G17" s="4"/>
      <c r="H17" s="5"/>
      <c r="I17" s="5"/>
      <c r="J17" s="5"/>
      <c r="K17" s="8"/>
      <c r="L17" s="5"/>
      <c r="M17" s="5"/>
      <c r="N17" s="5"/>
    </row>
    <row r="18" customFormat="1" ht="25.5" spans="1:14">
      <c r="A18" s="1" t="s">
        <v>64</v>
      </c>
      <c r="C18" s="2"/>
      <c r="D18" s="2"/>
      <c r="E18" s="13" t="s">
        <v>65</v>
      </c>
      <c r="F18" s="13" t="s">
        <v>66</v>
      </c>
      <c r="G18" s="13" t="s">
        <v>67</v>
      </c>
      <c r="H18" s="2" t="s">
        <v>68</v>
      </c>
      <c r="I18" s="2" t="s">
        <v>69</v>
      </c>
      <c r="J18" s="2"/>
      <c r="K18" s="2"/>
      <c r="L18" s="2"/>
      <c r="M18" s="2"/>
      <c r="N18" s="2"/>
    </row>
    <row r="19" customFormat="1" ht="14.25" spans="2:14">
      <c r="B19" s="5" t="s">
        <v>2</v>
      </c>
      <c r="C19" s="2"/>
      <c r="D19" s="2"/>
      <c r="E19" s="13">
        <f t="shared" ref="E19:E32" si="0">F3</f>
        <v>2e-6</v>
      </c>
      <c r="F19" s="13">
        <f t="shared" ref="F19:F21" si="1">K36</f>
        <v>0.003</v>
      </c>
      <c r="G19" s="13"/>
      <c r="H19" s="2"/>
      <c r="I19" s="2"/>
      <c r="J19" s="2"/>
      <c r="K19" s="2"/>
      <c r="L19" s="2"/>
      <c r="M19" s="2"/>
      <c r="N19" s="2"/>
    </row>
    <row r="20" customFormat="1" ht="14.25" spans="2:14">
      <c r="B20" s="5" t="s">
        <v>4</v>
      </c>
      <c r="C20" s="2"/>
      <c r="D20" s="2"/>
      <c r="E20" s="13">
        <f t="shared" si="0"/>
        <v>6e-6</v>
      </c>
      <c r="F20" s="13">
        <f t="shared" si="1"/>
        <v>0.003</v>
      </c>
      <c r="G20" s="13"/>
      <c r="H20" s="2"/>
      <c r="I20" s="2"/>
      <c r="J20" s="2"/>
      <c r="K20" s="2"/>
      <c r="L20" s="2"/>
      <c r="M20" s="2"/>
      <c r="N20" s="2"/>
    </row>
    <row r="21" customFormat="1" ht="14.25" spans="2:14">
      <c r="B21" s="5" t="s">
        <v>5</v>
      </c>
      <c r="C21" s="2"/>
      <c r="D21" s="2"/>
      <c r="E21" s="13">
        <f t="shared" si="0"/>
        <v>1.4e-5</v>
      </c>
      <c r="F21" s="13">
        <f t="shared" si="1"/>
        <v>0.0042</v>
      </c>
      <c r="G21" s="13"/>
      <c r="H21" s="2"/>
      <c r="I21" s="2"/>
      <c r="J21" s="2"/>
      <c r="K21" s="2"/>
      <c r="L21" s="2"/>
      <c r="M21" s="2"/>
      <c r="N21" s="2"/>
    </row>
    <row r="22" customFormat="1" ht="14.25" spans="2:14">
      <c r="B22" t="s">
        <v>6</v>
      </c>
      <c r="C22" s="2"/>
      <c r="D22" s="2"/>
      <c r="E22" s="13">
        <f t="shared" si="0"/>
        <v>0.008</v>
      </c>
      <c r="F22" s="13">
        <f>K50</f>
        <v>0.3151</v>
      </c>
      <c r="G22" s="13"/>
      <c r="H22" s="2"/>
      <c r="I22" s="2"/>
      <c r="J22" s="2"/>
      <c r="K22" s="2"/>
      <c r="L22" s="2"/>
      <c r="M22" s="2"/>
      <c r="N22" s="2"/>
    </row>
    <row r="23" customFormat="1" ht="14.25" spans="2:14">
      <c r="B23" s="8" t="s">
        <v>8</v>
      </c>
      <c r="C23" s="2"/>
      <c r="D23" s="2"/>
      <c r="E23" s="13">
        <f t="shared" si="0"/>
        <v>0.008</v>
      </c>
      <c r="F23" s="13">
        <f>K61</f>
        <v>0.25208</v>
      </c>
      <c r="G23" s="13"/>
      <c r="H23" s="2"/>
      <c r="I23" s="2"/>
      <c r="J23" s="2"/>
      <c r="K23" s="2"/>
      <c r="L23" s="2"/>
      <c r="M23" s="2"/>
      <c r="N23" s="16"/>
    </row>
    <row r="24" customFormat="1" ht="14.25" spans="2:14">
      <c r="B24" s="8" t="s">
        <v>9</v>
      </c>
      <c r="C24" s="2"/>
      <c r="D24" s="2"/>
      <c r="E24" s="2">
        <f t="shared" si="0"/>
        <v>0.016</v>
      </c>
      <c r="F24" s="2">
        <f>K72</f>
        <v>0.37812</v>
      </c>
      <c r="G24" s="2"/>
      <c r="H24" s="2"/>
      <c r="I24" s="2"/>
      <c r="J24" s="2"/>
      <c r="K24" s="2"/>
      <c r="L24" s="2"/>
      <c r="M24" s="2"/>
      <c r="N24" s="16"/>
    </row>
    <row r="25" customFormat="1" ht="14.25" spans="2:14">
      <c r="B25" s="8" t="s">
        <v>10</v>
      </c>
      <c r="C25" s="2"/>
      <c r="D25" s="2"/>
      <c r="E25" s="2">
        <f t="shared" si="0"/>
        <v>0.016</v>
      </c>
      <c r="F25" s="2">
        <f>K83</f>
        <v>0.25208</v>
      </c>
      <c r="G25" s="2"/>
      <c r="H25" s="2"/>
      <c r="I25" s="2"/>
      <c r="J25" s="2"/>
      <c r="K25" s="2"/>
      <c r="L25" s="2"/>
      <c r="M25" s="2"/>
      <c r="N25" s="16"/>
    </row>
    <row r="26" customFormat="1" ht="14.25" spans="2:14">
      <c r="B26" s="8" t="s">
        <v>11</v>
      </c>
      <c r="C26" s="2"/>
      <c r="D26" s="2"/>
      <c r="E26" s="2">
        <f t="shared" si="0"/>
        <v>0.015</v>
      </c>
      <c r="F26" s="2">
        <f>K94</f>
        <v>0.1181625</v>
      </c>
      <c r="G26" s="2"/>
      <c r="H26" s="2"/>
      <c r="I26" s="2"/>
      <c r="J26" s="2"/>
      <c r="K26" s="2"/>
      <c r="L26" s="2"/>
      <c r="M26" s="2"/>
      <c r="N26" s="16"/>
    </row>
    <row r="27" customFormat="1" ht="14.25" spans="2:14">
      <c r="B27" s="8" t="s">
        <v>12</v>
      </c>
      <c r="C27" s="2"/>
      <c r="D27" s="2"/>
      <c r="E27" s="2">
        <f t="shared" si="0"/>
        <v>0.015</v>
      </c>
      <c r="F27" s="2">
        <f>K105</f>
        <v>0.109656</v>
      </c>
      <c r="G27" s="2"/>
      <c r="H27" s="2"/>
      <c r="I27" s="2"/>
      <c r="J27" s="2"/>
      <c r="K27" s="2"/>
      <c r="L27" s="2"/>
      <c r="M27" s="2"/>
      <c r="N27" s="16"/>
    </row>
    <row r="28" customFormat="1" ht="14.25" spans="2:14">
      <c r="B28" s="8" t="s">
        <v>13</v>
      </c>
      <c r="C28" s="2"/>
      <c r="D28" s="2"/>
      <c r="E28" s="2">
        <f t="shared" si="0"/>
        <v>0.025</v>
      </c>
      <c r="F28" s="2">
        <f>K116</f>
        <v>0.13707</v>
      </c>
      <c r="G28" s="2"/>
      <c r="H28" s="2"/>
      <c r="I28" s="2"/>
      <c r="J28" s="2"/>
      <c r="K28" s="2"/>
      <c r="L28" s="2"/>
      <c r="M28" s="2"/>
      <c r="N28" s="16"/>
    </row>
    <row r="29" customFormat="1" ht="14.25" spans="2:14">
      <c r="B29" s="8" t="s">
        <v>14</v>
      </c>
      <c r="C29" s="2"/>
      <c r="D29" s="2"/>
      <c r="E29" s="2">
        <f t="shared" si="0"/>
        <v>0.025</v>
      </c>
      <c r="F29" s="2">
        <f>K123</f>
        <v>0.12906</v>
      </c>
      <c r="G29" s="2"/>
      <c r="H29" s="2"/>
      <c r="I29" s="2"/>
      <c r="J29" s="2"/>
      <c r="K29" s="2"/>
      <c r="L29" s="2"/>
      <c r="M29" s="2"/>
      <c r="N29" s="16"/>
    </row>
    <row r="30" customFormat="1" ht="14.25" spans="2:14">
      <c r="B30" s="8" t="s">
        <v>16</v>
      </c>
      <c r="C30" s="2"/>
      <c r="D30" s="2"/>
      <c r="E30" s="2">
        <f t="shared" si="0"/>
        <v>0.024</v>
      </c>
      <c r="F30" s="2">
        <f>K130</f>
        <v>0.0412992</v>
      </c>
      <c r="G30" s="2"/>
      <c r="H30" s="2"/>
      <c r="I30" s="2"/>
      <c r="J30" s="2"/>
      <c r="K30" s="2"/>
      <c r="L30" s="2"/>
      <c r="M30" s="2"/>
      <c r="N30" s="16"/>
    </row>
    <row r="31" customFormat="1" ht="14.25" spans="2:14">
      <c r="B31" s="8" t="s">
        <v>17</v>
      </c>
      <c r="C31" s="2"/>
      <c r="D31" s="2"/>
      <c r="E31" s="2">
        <f t="shared" si="0"/>
        <v>0.024</v>
      </c>
      <c r="F31" s="2">
        <f>K136</f>
        <v>0.1632</v>
      </c>
      <c r="G31" s="2"/>
      <c r="H31" s="2"/>
      <c r="I31" s="2"/>
      <c r="J31" s="2"/>
      <c r="K31" s="2"/>
      <c r="L31" s="2"/>
      <c r="M31" s="2"/>
      <c r="N31" s="16"/>
    </row>
    <row r="32" customFormat="1" ht="14.25" spans="2:14">
      <c r="B32" s="8" t="s">
        <v>17</v>
      </c>
      <c r="C32" s="2"/>
      <c r="D32" s="2"/>
      <c r="E32" s="2">
        <f t="shared" si="0"/>
        <v>0.024</v>
      </c>
      <c r="F32" s="2">
        <f>K142</f>
        <v>0.0648</v>
      </c>
      <c r="G32" s="2"/>
      <c r="H32" s="2"/>
      <c r="I32" s="2"/>
      <c r="J32" s="2"/>
      <c r="K32" s="2"/>
      <c r="L32" s="2"/>
      <c r="M32" s="2"/>
      <c r="N32" s="16"/>
    </row>
    <row r="33" customFormat="1" ht="14.25" spans="2:14">
      <c r="B33" t="s">
        <v>18</v>
      </c>
      <c r="C33" s="2"/>
      <c r="D33" s="2"/>
      <c r="E33" s="14">
        <f>SUM(E19:E32)</f>
        <v>0.200022</v>
      </c>
      <c r="F33" s="14">
        <f>SUM(F19:F32)</f>
        <v>1.9708277</v>
      </c>
      <c r="G33" s="15">
        <f>E223</f>
        <v>75.9764468441606</v>
      </c>
      <c r="H33" s="15">
        <f>SQRT(G33)</f>
        <v>8.71644691627045</v>
      </c>
      <c r="I33" s="22">
        <f>H33/F33</f>
        <v>4.42273412144068</v>
      </c>
      <c r="J33" s="2"/>
      <c r="K33" s="2"/>
      <c r="L33" s="2"/>
      <c r="M33" s="2"/>
      <c r="N33" s="16"/>
    </row>
    <row r="34" customFormat="1" ht="25.5" spans="1:14">
      <c r="A34" s="1" t="s">
        <v>70</v>
      </c>
      <c r="C34" s="16"/>
      <c r="D34" s="16"/>
      <c r="E34" s="17"/>
      <c r="F34" s="2"/>
      <c r="G34" s="17"/>
      <c r="H34" s="2"/>
      <c r="I34" s="23"/>
      <c r="J34" s="2"/>
      <c r="K34" s="2"/>
      <c r="L34" s="2"/>
      <c r="M34" s="2"/>
      <c r="N34" s="16"/>
    </row>
    <row r="35" customFormat="1" ht="14.25" spans="2:14">
      <c r="B35" t="s">
        <v>71</v>
      </c>
      <c r="C35" t="s">
        <v>72</v>
      </c>
      <c r="D35" s="3" t="s">
        <v>50</v>
      </c>
      <c r="E35" s="2" t="s">
        <v>73</v>
      </c>
      <c r="F35" s="2" t="s">
        <v>74</v>
      </c>
      <c r="G35" s="2" t="s">
        <v>75</v>
      </c>
      <c r="H35" s="2" t="s">
        <v>76</v>
      </c>
      <c r="I35" s="2" t="s">
        <v>65</v>
      </c>
      <c r="J35" s="2" t="s">
        <v>77</v>
      </c>
      <c r="K35" s="2" t="s">
        <v>78</v>
      </c>
      <c r="L35" s="2"/>
      <c r="M35" s="2"/>
      <c r="N35" s="16"/>
    </row>
    <row r="36" customFormat="1" ht="14.25" spans="2:14">
      <c r="B36" s="5" t="s">
        <v>2</v>
      </c>
      <c r="C36" s="5" t="s">
        <v>3</v>
      </c>
      <c r="D36" s="2">
        <v>3</v>
      </c>
      <c r="E36" s="5">
        <f>E3</f>
        <v>1500</v>
      </c>
      <c r="F36" s="5" t="s">
        <v>2</v>
      </c>
      <c r="G36" s="2">
        <f>$F$3</f>
        <v>2e-6</v>
      </c>
      <c r="H36" s="2">
        <f t="shared" ref="H36:H38" si="2">G36</f>
        <v>2e-6</v>
      </c>
      <c r="I36" s="2">
        <f t="shared" ref="I36:I38" si="3">H36</f>
        <v>2e-6</v>
      </c>
      <c r="J36" s="2">
        <f t="shared" ref="J36:J38" si="4">E36</f>
        <v>1500</v>
      </c>
      <c r="K36" s="2">
        <f t="shared" ref="K36:K38" si="5">H36*J36</f>
        <v>0.003</v>
      </c>
      <c r="L36" s="2"/>
      <c r="M36" s="2"/>
      <c r="N36" s="16"/>
    </row>
    <row r="37" customFormat="1" ht="14.25" spans="2:14">
      <c r="B37" s="5" t="s">
        <v>4</v>
      </c>
      <c r="C37" s="5" t="s">
        <v>3</v>
      </c>
      <c r="D37" s="2">
        <v>3</v>
      </c>
      <c r="E37" s="5">
        <f>E4</f>
        <v>500</v>
      </c>
      <c r="F37" s="5" t="s">
        <v>4</v>
      </c>
      <c r="G37" s="2">
        <f>$F$4</f>
        <v>6e-6</v>
      </c>
      <c r="H37" s="2">
        <f t="shared" si="2"/>
        <v>6e-6</v>
      </c>
      <c r="I37" s="2">
        <f t="shared" si="3"/>
        <v>6e-6</v>
      </c>
      <c r="J37" s="2">
        <f t="shared" si="4"/>
        <v>500</v>
      </c>
      <c r="K37" s="2">
        <f t="shared" si="5"/>
        <v>0.003</v>
      </c>
      <c r="L37" s="2"/>
      <c r="M37" s="2"/>
      <c r="N37" s="16"/>
    </row>
    <row r="38" customFormat="1" ht="14.25" spans="2:14">
      <c r="B38" s="5" t="s">
        <v>5</v>
      </c>
      <c r="C38" s="5" t="s">
        <v>3</v>
      </c>
      <c r="D38" s="2">
        <v>3</v>
      </c>
      <c r="E38" s="5">
        <f>E5</f>
        <v>300</v>
      </c>
      <c r="F38" s="5" t="s">
        <v>5</v>
      </c>
      <c r="G38" s="2">
        <f>$F$5</f>
        <v>1.4e-5</v>
      </c>
      <c r="H38" s="2">
        <f t="shared" si="2"/>
        <v>1.4e-5</v>
      </c>
      <c r="I38" s="2">
        <f t="shared" si="3"/>
        <v>1.4e-5</v>
      </c>
      <c r="J38" s="2">
        <f t="shared" si="4"/>
        <v>300</v>
      </c>
      <c r="K38" s="2">
        <f t="shared" si="5"/>
        <v>0.0042</v>
      </c>
      <c r="L38" s="2"/>
      <c r="M38" s="2"/>
      <c r="N38" s="16"/>
    </row>
    <row r="39" customFormat="1" ht="14.25" spans="2:14">
      <c r="B39" s="5"/>
      <c r="C39" s="5"/>
      <c r="D39" s="2"/>
      <c r="E39" s="5"/>
      <c r="F39" s="5"/>
      <c r="G39" s="2"/>
      <c r="H39" s="2"/>
      <c r="I39" s="2"/>
      <c r="J39" s="2"/>
      <c r="K39" s="2"/>
      <c r="L39" s="2"/>
      <c r="M39" s="2"/>
      <c r="N39" s="16"/>
    </row>
    <row r="40" customFormat="1" ht="14.25" spans="2:14">
      <c r="B40" t="s">
        <v>6</v>
      </c>
      <c r="C40" s="2" t="s">
        <v>7</v>
      </c>
      <c r="D40" s="2">
        <v>3</v>
      </c>
      <c r="E40" s="2" t="s">
        <v>73</v>
      </c>
      <c r="F40" s="2" t="s">
        <v>74</v>
      </c>
      <c r="G40" s="2" t="s">
        <v>75</v>
      </c>
      <c r="H40" s="2" t="s">
        <v>76</v>
      </c>
      <c r="I40" s="2" t="s">
        <v>65</v>
      </c>
      <c r="J40" s="2" t="s">
        <v>77</v>
      </c>
      <c r="K40" s="2" t="s">
        <v>78</v>
      </c>
      <c r="L40" s="2"/>
      <c r="M40" s="2"/>
      <c r="N40" s="5"/>
    </row>
    <row r="41" customFormat="1" ht="14.25" spans="3:14">
      <c r="C41" s="2"/>
      <c r="D41" s="2"/>
      <c r="E41" s="2">
        <v>1</v>
      </c>
      <c r="F41" s="2" t="s">
        <v>79</v>
      </c>
      <c r="G41" s="2">
        <f>(1-($G$6+$H$6+$I$6+$J$6))*(1-($K$6+$L$6+$M$6))*(1-($N$6+$O$6+$P$6+$Q$6))</f>
        <v>0.729</v>
      </c>
      <c r="H41" s="2">
        <f t="shared" ref="H41:H43" si="6">G41</f>
        <v>0.729</v>
      </c>
      <c r="I41" s="2">
        <f t="shared" ref="I41:I49" si="7">$F$6*H41</f>
        <v>0.005832</v>
      </c>
      <c r="J41" s="2">
        <f t="shared" ref="J41:J49" si="8">$E$6*E41</f>
        <v>25</v>
      </c>
      <c r="K41" s="2">
        <f t="shared" ref="K41:K49" si="9">I41*J41</f>
        <v>0.1458</v>
      </c>
      <c r="L41" s="2"/>
      <c r="M41" s="2"/>
      <c r="N41" s="5"/>
    </row>
    <row r="42" customFormat="1" ht="14.25" spans="3:14">
      <c r="C42" s="2"/>
      <c r="D42" s="2"/>
      <c r="E42" s="2">
        <v>2</v>
      </c>
      <c r="F42" s="2" t="s">
        <v>80</v>
      </c>
      <c r="G42" s="2">
        <f>($G$6+$H$6+$I$6+$J$6)*(1-($K$6+$L$6+$M$6))*(1-($N$6+$O$6+$P$6+$Q$6))+(1-($G$6+$H$6+$I$6+$J$6))*(1-($K$6+$L$6+$M$6))*($N$6+$O$6+$P$6+$Q$6)</f>
        <v>0.162</v>
      </c>
      <c r="H42" s="2">
        <f t="shared" si="6"/>
        <v>0.162</v>
      </c>
      <c r="I42" s="2">
        <f t="shared" si="7"/>
        <v>0.001296</v>
      </c>
      <c r="J42" s="2">
        <f t="shared" si="8"/>
        <v>50</v>
      </c>
      <c r="K42" s="2">
        <f t="shared" si="9"/>
        <v>0.0648</v>
      </c>
      <c r="L42" s="2"/>
      <c r="M42" s="2"/>
      <c r="N42" s="5"/>
    </row>
    <row r="43" customFormat="1" ht="14.25" spans="3:14">
      <c r="C43" s="2"/>
      <c r="D43" s="2"/>
      <c r="E43" s="2">
        <v>3</v>
      </c>
      <c r="F43" s="2" t="s">
        <v>81</v>
      </c>
      <c r="G43" s="2">
        <f>(1-($G$6+$H$6+$I$6+$J$6))*$K$6*(1-($N$6+$O$6+$P$6+$Q$6))</f>
        <v>0.0567</v>
      </c>
      <c r="H43" s="2">
        <f t="shared" si="6"/>
        <v>0.0567</v>
      </c>
      <c r="I43" s="2">
        <f t="shared" si="7"/>
        <v>0.0004536</v>
      </c>
      <c r="J43" s="2">
        <f t="shared" si="8"/>
        <v>75</v>
      </c>
      <c r="K43" s="2">
        <f t="shared" si="9"/>
        <v>0.03402</v>
      </c>
      <c r="L43" s="2"/>
      <c r="M43" s="2"/>
      <c r="N43" s="5"/>
    </row>
    <row r="44" customFormat="1" ht="14.25" spans="3:14">
      <c r="C44" s="2"/>
      <c r="D44" s="2"/>
      <c r="E44" s="2">
        <v>4</v>
      </c>
      <c r="F44" s="18" t="s">
        <v>82</v>
      </c>
      <c r="G44" s="2">
        <f>($G$6+$H$6+$I$6+$J$6)*(1-($K$6+$L$6+$M$6))*($N$6+$O$6+$P$6+$Q$6)</f>
        <v>0.009</v>
      </c>
      <c r="H44" s="2">
        <f>G44+(($G$6+$H$6+$I$6+$J$6)*($K$6+$L$6+$M$6)*($N$6+$O$6+$P$6+$Q$6))/3</f>
        <v>0.00933333333333333</v>
      </c>
      <c r="I44" s="2">
        <f t="shared" si="7"/>
        <v>7.46666666666667e-5</v>
      </c>
      <c r="J44" s="2">
        <f t="shared" si="8"/>
        <v>100</v>
      </c>
      <c r="K44" s="2">
        <f t="shared" si="9"/>
        <v>0.00746666666666667</v>
      </c>
      <c r="L44" s="2"/>
      <c r="M44" s="2"/>
      <c r="N44" s="5"/>
    </row>
    <row r="45" customFormat="1" ht="14.25" spans="3:14">
      <c r="C45" s="2"/>
      <c r="D45" s="2"/>
      <c r="E45" s="2">
        <v>5</v>
      </c>
      <c r="F45" s="2" t="s">
        <v>83</v>
      </c>
      <c r="G45" s="2">
        <f>(1-($G$6+$H$6+$I$6+$J$6))*$L$6*(1-($N$6+$O$6+$P$6+$Q$6))</f>
        <v>0.0162</v>
      </c>
      <c r="H45" s="2">
        <f>G45</f>
        <v>0.0162</v>
      </c>
      <c r="I45" s="2">
        <f t="shared" si="7"/>
        <v>0.0001296</v>
      </c>
      <c r="J45" s="2">
        <f t="shared" si="8"/>
        <v>125</v>
      </c>
      <c r="K45" s="2">
        <f t="shared" si="9"/>
        <v>0.0162</v>
      </c>
      <c r="L45" s="2"/>
      <c r="M45" s="2"/>
      <c r="N45" s="5"/>
    </row>
    <row r="46" customFormat="1" ht="14.25" spans="3:14">
      <c r="C46" s="2"/>
      <c r="D46" s="2"/>
      <c r="E46" s="2">
        <v>6</v>
      </c>
      <c r="F46" s="18" t="s">
        <v>84</v>
      </c>
      <c r="G46" s="2">
        <f>($G$6+$H$6+$I$6+$J$6)*$K$6*(1-($N$6+$O$6+$P$6+$Q$6))+(1-($G$6+$H$6+$I$6+$J$6))*$K$6*($N$6+$O$6+$P$6+$Q$6)</f>
        <v>0.0126</v>
      </c>
      <c r="H46" s="2">
        <f>G46+(($G$6+$H$6+$I$6+$J$6)*$K$6*($N$6+$O$6+$P$6+$Q$6))*2/3</f>
        <v>0.0130666666666667</v>
      </c>
      <c r="I46" s="2">
        <f t="shared" si="7"/>
        <v>0.000104533333333333</v>
      </c>
      <c r="J46" s="2">
        <f t="shared" si="8"/>
        <v>150</v>
      </c>
      <c r="K46" s="2">
        <f t="shared" si="9"/>
        <v>0.01568</v>
      </c>
      <c r="L46" s="2"/>
      <c r="M46" s="2"/>
      <c r="N46" s="5"/>
    </row>
    <row r="47" customFormat="1" ht="14.25" spans="3:14">
      <c r="C47" s="2"/>
      <c r="D47" s="2"/>
      <c r="E47" s="2">
        <v>10</v>
      </c>
      <c r="F47" s="2" t="s">
        <v>85</v>
      </c>
      <c r="G47" s="2">
        <f>(1-($G$6+$H$6+$I$6+$J$6))*$M$6*(1-($N$6+$O$6+$P$6+$Q$6))+($G$6+$H$6+$I$6+$J$6)*$L$6*(1-($N$6+$O$6+$P$6+$Q$6))+(1-($G$6+$H$6+$I$6+$J$6))*$L$6*($N$6+$O$6+$P$6+$Q$6)</f>
        <v>0.0117</v>
      </c>
      <c r="H47" s="2">
        <f>G47+(($G$6+$H$6+$I$6+$J$6)*$L$6*($N$6+$O$6+$P$6+$Q$6))*2/3</f>
        <v>0.0118333333333333</v>
      </c>
      <c r="I47" s="2">
        <f t="shared" si="7"/>
        <v>9.46666666666667e-5</v>
      </c>
      <c r="J47" s="2">
        <f t="shared" si="8"/>
        <v>250</v>
      </c>
      <c r="K47" s="2">
        <f t="shared" si="9"/>
        <v>0.0236666666666667</v>
      </c>
      <c r="L47" s="2"/>
      <c r="M47" s="2"/>
      <c r="N47" s="5"/>
    </row>
    <row r="48" customFormat="1" ht="14.25" spans="3:14">
      <c r="C48" s="2"/>
      <c r="D48" s="2"/>
      <c r="E48" s="2">
        <v>20</v>
      </c>
      <c r="F48" s="18" t="s">
        <v>86</v>
      </c>
      <c r="G48" s="2">
        <f>($G$6+$H$6+$I$6+$J$6)*$M$6*(1-($N$6+$O$6+$P$6+$Q$6))+(1-($G$6+$H$6+$I$6+$J$6))*$M$6*($N$6+$O$6+$P$6+$Q$6)</f>
        <v>0.0018</v>
      </c>
      <c r="H48" s="2">
        <f>G48+(($G$6+$H$6+$I$6+$J$6)*$M$6*($N$6+$O$6+$P$6+$Q$6))*2/3</f>
        <v>0.00186666666666667</v>
      </c>
      <c r="I48" s="2">
        <f t="shared" si="7"/>
        <v>1.49333333333333e-5</v>
      </c>
      <c r="J48" s="2">
        <f t="shared" si="8"/>
        <v>500</v>
      </c>
      <c r="K48" s="2">
        <f t="shared" si="9"/>
        <v>0.00746666666666667</v>
      </c>
      <c r="L48" s="2"/>
      <c r="M48" s="2"/>
      <c r="N48" s="5"/>
    </row>
    <row r="49" customFormat="1" ht="14.25" spans="3:14">
      <c r="C49" s="2"/>
      <c r="D49" s="2"/>
      <c r="E49" s="2">
        <v>40</v>
      </c>
      <c r="F49" s="19" t="s">
        <v>87</v>
      </c>
      <c r="G49" s="2">
        <f>($G$6+$H$6+$I$6+$J$6)*($K$6+$L$6+$M$6)*($N$6+$O$6+$P$6+$Q$6)</f>
        <v>0.001</v>
      </c>
      <c r="H49" s="2">
        <v>0</v>
      </c>
      <c r="I49" s="2">
        <f t="shared" si="7"/>
        <v>0</v>
      </c>
      <c r="J49" s="2">
        <f t="shared" si="8"/>
        <v>1000</v>
      </c>
      <c r="K49" s="2">
        <f t="shared" si="9"/>
        <v>0</v>
      </c>
      <c r="L49" s="2"/>
      <c r="M49" s="2"/>
      <c r="N49" s="8"/>
    </row>
    <row r="50" customFormat="1" ht="14.25" spans="3:14">
      <c r="C50" s="2"/>
      <c r="D50" s="2"/>
      <c r="E50" s="20" t="s">
        <v>18</v>
      </c>
      <c r="F50" s="20"/>
      <c r="G50" s="20">
        <f t="shared" ref="G50:I50" si="10">SUM(G41:G49)</f>
        <v>1</v>
      </c>
      <c r="H50" s="20">
        <f t="shared" si="10"/>
        <v>1</v>
      </c>
      <c r="I50" s="20">
        <f t="shared" si="10"/>
        <v>0.008</v>
      </c>
      <c r="J50" s="20"/>
      <c r="K50" s="20">
        <f>SUM(K41:K49)</f>
        <v>0.3151</v>
      </c>
      <c r="L50" s="2"/>
      <c r="M50" s="2"/>
      <c r="N50" s="8"/>
    </row>
    <row r="51" customFormat="1" ht="14.25" spans="2:14">
      <c r="B51" s="8" t="s">
        <v>8</v>
      </c>
      <c r="C51" s="2" t="s">
        <v>7</v>
      </c>
      <c r="D51" s="2">
        <v>3</v>
      </c>
      <c r="E51" s="2" t="s">
        <v>73</v>
      </c>
      <c r="F51" s="2" t="s">
        <v>74</v>
      </c>
      <c r="G51" s="2" t="s">
        <v>75</v>
      </c>
      <c r="H51" s="2" t="s">
        <v>76</v>
      </c>
      <c r="I51" s="2" t="s">
        <v>65</v>
      </c>
      <c r="J51" s="2" t="s">
        <v>77</v>
      </c>
      <c r="K51" s="2" t="s">
        <v>78</v>
      </c>
      <c r="L51" s="2"/>
      <c r="M51" s="2"/>
      <c r="N51" s="8"/>
    </row>
    <row r="52" customFormat="1" ht="14.25" spans="3:14">
      <c r="C52" s="2"/>
      <c r="D52" s="2"/>
      <c r="E52" s="2">
        <v>1</v>
      </c>
      <c r="F52" s="2" t="s">
        <v>88</v>
      </c>
      <c r="G52" s="2">
        <f>(1-($G$7+$H$7+$I$7+$J$7))*(1-($K$7+$L$7+$M$7))*(1-($N$7+$O$7+$P$7+$Q$7))</f>
        <v>0.729</v>
      </c>
      <c r="H52" s="2">
        <f t="shared" ref="H52:H54" si="11">G52</f>
        <v>0.729</v>
      </c>
      <c r="I52" s="2">
        <f t="shared" ref="I52:I60" si="12">$F$7*H52</f>
        <v>0.005832</v>
      </c>
      <c r="J52" s="2">
        <f t="shared" ref="J52:J60" si="13">$E$7*E52</f>
        <v>20</v>
      </c>
      <c r="K52" s="2">
        <f t="shared" ref="K52:K60" si="14">I52*J52</f>
        <v>0.11664</v>
      </c>
      <c r="L52" s="2"/>
      <c r="M52" s="2"/>
      <c r="N52" s="8"/>
    </row>
    <row r="53" customFormat="1" ht="14.25" spans="3:14">
      <c r="C53" s="2"/>
      <c r="D53" s="2"/>
      <c r="E53" s="2">
        <v>2</v>
      </c>
      <c r="F53" s="2" t="s">
        <v>89</v>
      </c>
      <c r="G53" s="2">
        <f>($G$7+$H$7+$I$7+$J$7)*(1-($K$7+$L$7+$M$7))*(1-($N$7+$O$7+$P$7+$Q$7))+(1-($G$7+$H$7+$I$7+$J$7))*(1-($K$7+$L$7+$M$7))*($N$7+$O$7+$P$7+$Q$7)</f>
        <v>0.162</v>
      </c>
      <c r="H53" s="2">
        <f t="shared" si="11"/>
        <v>0.162</v>
      </c>
      <c r="I53" s="2">
        <f t="shared" si="12"/>
        <v>0.001296</v>
      </c>
      <c r="J53" s="2">
        <f t="shared" si="13"/>
        <v>40</v>
      </c>
      <c r="K53" s="2">
        <f t="shared" si="14"/>
        <v>0.05184</v>
      </c>
      <c r="L53" s="2"/>
      <c r="M53" s="2"/>
      <c r="N53" s="8"/>
    </row>
    <row r="54" customFormat="1" ht="14.25" spans="3:14">
      <c r="C54" s="2"/>
      <c r="D54" s="2"/>
      <c r="E54" s="2">
        <v>3</v>
      </c>
      <c r="F54" s="2" t="s">
        <v>90</v>
      </c>
      <c r="G54" s="2">
        <f>(1-($G$7+$H$7+$I$7+$J$7))*$K$7*(1-($N$7+$O$7+$P$7+$Q$7))</f>
        <v>0.0567</v>
      </c>
      <c r="H54" s="2">
        <f t="shared" si="11"/>
        <v>0.0567</v>
      </c>
      <c r="I54" s="2">
        <f t="shared" si="12"/>
        <v>0.0004536</v>
      </c>
      <c r="J54" s="2">
        <f t="shared" si="13"/>
        <v>60</v>
      </c>
      <c r="K54" s="2">
        <f t="shared" si="14"/>
        <v>0.027216</v>
      </c>
      <c r="L54" s="2"/>
      <c r="M54" s="2"/>
      <c r="N54" s="2"/>
    </row>
    <row r="55" customFormat="1" ht="14.25" spans="3:14">
      <c r="C55" s="2"/>
      <c r="D55" s="2"/>
      <c r="E55" s="2">
        <v>4</v>
      </c>
      <c r="F55" s="2" t="s">
        <v>91</v>
      </c>
      <c r="G55" s="2">
        <f>($G$7+$H$7+$I$7+$J$7)*(1-($K$7+$L$7+$M$7))*($N$7+$O$7+$P$7+$Q$7)</f>
        <v>0.009</v>
      </c>
      <c r="H55" s="2">
        <f>G55+(($G$6+$H$6+$I$6+$J$6)*($K$6+$L$6+$M$6)*($N$6+$O$6+$P$6+$Q$6))/3</f>
        <v>0.00933333333333333</v>
      </c>
      <c r="I55" s="2">
        <f t="shared" si="12"/>
        <v>7.46666666666667e-5</v>
      </c>
      <c r="J55" s="2">
        <f t="shared" si="13"/>
        <v>80</v>
      </c>
      <c r="K55" s="2">
        <f t="shared" si="14"/>
        <v>0.00597333333333333</v>
      </c>
      <c r="L55" s="2"/>
      <c r="M55" s="2"/>
      <c r="N55" s="2"/>
    </row>
    <row r="56" customFormat="1" ht="14.25" spans="3:14">
      <c r="C56" s="2"/>
      <c r="D56" s="2"/>
      <c r="E56" s="2">
        <v>5</v>
      </c>
      <c r="F56" s="2" t="s">
        <v>92</v>
      </c>
      <c r="G56" s="2">
        <f>(1-($G$7+$H$7+$I$7+$J$7))*$L$7*(1-($N$7+$O$7+$P$7+$Q$7))</f>
        <v>0.0162</v>
      </c>
      <c r="H56" s="2">
        <f>G56</f>
        <v>0.0162</v>
      </c>
      <c r="I56" s="2">
        <f t="shared" si="12"/>
        <v>0.0001296</v>
      </c>
      <c r="J56" s="2">
        <f t="shared" si="13"/>
        <v>100</v>
      </c>
      <c r="K56" s="2">
        <f t="shared" si="14"/>
        <v>0.01296</v>
      </c>
      <c r="L56" s="2"/>
      <c r="M56" s="2"/>
      <c r="N56" s="2"/>
    </row>
    <row r="57" customFormat="1" ht="14.25" spans="3:14">
      <c r="C57" s="2"/>
      <c r="D57" s="2"/>
      <c r="E57" s="2">
        <v>6</v>
      </c>
      <c r="F57" s="2" t="s">
        <v>93</v>
      </c>
      <c r="G57" s="2">
        <f>($G$7+$H$7+$I$7+$J$7)*$K$7*(1-($N$7+$O$7+$P$7+$Q$7))+(1-($G$7+$H$7+$I$7+$J$7))*$K$7*($N$7+$O$7+$P$7+$Q$7)</f>
        <v>0.0126</v>
      </c>
      <c r="H57" s="2">
        <f>G57+(($G$6+$H$6+$I$6+$J$6)*$K$6*($N$6+$O$6+$P$6+$Q$6))*2/3</f>
        <v>0.0130666666666667</v>
      </c>
      <c r="I57" s="2">
        <f t="shared" si="12"/>
        <v>0.000104533333333333</v>
      </c>
      <c r="J57" s="2">
        <f t="shared" si="13"/>
        <v>120</v>
      </c>
      <c r="K57" s="2">
        <f t="shared" si="14"/>
        <v>0.012544</v>
      </c>
      <c r="L57" s="2"/>
      <c r="M57" s="2"/>
      <c r="N57" s="2"/>
    </row>
    <row r="58" customFormat="1" ht="14.25" spans="3:14">
      <c r="C58" s="2"/>
      <c r="D58" s="2"/>
      <c r="E58" s="2">
        <v>10</v>
      </c>
      <c r="F58" s="2" t="s">
        <v>94</v>
      </c>
      <c r="G58" s="2">
        <f>(1-($G$7+$H$7+$I$7+$J$7))*$M$7*(1-($N$7+$O$7+$P$7+$Q$7))+($G$7+$H$7+$I$7+$J$7)*$L$7*(1-($N$7+$O$7+$P$7+$Q$7))+(1-($G$7+$H$7+$I$7+$J$7))*$L$7*($N$7+$O$7+$P$7+$Q$7)</f>
        <v>0.0117</v>
      </c>
      <c r="H58" s="2">
        <f>G58+(($G$6+$H$6+$I$6+$J$6)*$L$6*($N$6+$O$6+$P$6+$Q$6))*2/3</f>
        <v>0.0118333333333333</v>
      </c>
      <c r="I58" s="2">
        <f t="shared" si="12"/>
        <v>9.46666666666667e-5</v>
      </c>
      <c r="J58" s="2">
        <f t="shared" si="13"/>
        <v>200</v>
      </c>
      <c r="K58" s="2">
        <f t="shared" si="14"/>
        <v>0.0189333333333333</v>
      </c>
      <c r="L58" s="2"/>
      <c r="M58" s="2"/>
      <c r="N58" s="2"/>
    </row>
    <row r="59" customFormat="1" ht="14.25" spans="3:14">
      <c r="C59" s="2"/>
      <c r="D59" s="2"/>
      <c r="E59" s="2">
        <v>20</v>
      </c>
      <c r="F59" s="2" t="s">
        <v>95</v>
      </c>
      <c r="G59" s="2">
        <f>($G$7+$H$7+$I$7+$J$7)*$M$7*(1-($N$7+$O$7+$P$7+$Q$7))+(1-($G$7+$H$7+$I$7+$J$7))*$M$7*($N$7+$O$7+$P$7+$Q$7)</f>
        <v>0.0018</v>
      </c>
      <c r="H59" s="2">
        <f>G59+(($G$6+$H$6+$I$6+$J$6)*$M$6*($N$6+$O$6+$P$6+$Q$6))*2/3</f>
        <v>0.00186666666666667</v>
      </c>
      <c r="I59" s="2">
        <f t="shared" si="12"/>
        <v>1.49333333333333e-5</v>
      </c>
      <c r="J59" s="2">
        <f t="shared" si="13"/>
        <v>400</v>
      </c>
      <c r="K59" s="2">
        <f t="shared" si="14"/>
        <v>0.00597333333333333</v>
      </c>
      <c r="L59" s="2"/>
      <c r="M59" s="2"/>
      <c r="N59" s="2"/>
    </row>
    <row r="60" customFormat="1" ht="14.25" spans="3:14">
      <c r="C60" s="2"/>
      <c r="D60" s="2"/>
      <c r="E60" s="2">
        <v>40</v>
      </c>
      <c r="F60" s="2" t="s">
        <v>87</v>
      </c>
      <c r="G60" s="2">
        <f>($G$7+$H$7+$I$7+$J$7)*($K$7+$L$7+$M$7)*($N$7+$O$7+$P$7+$Q$7)</f>
        <v>0.001</v>
      </c>
      <c r="H60" s="2">
        <v>0</v>
      </c>
      <c r="I60" s="2">
        <f t="shared" si="12"/>
        <v>0</v>
      </c>
      <c r="J60" s="2">
        <f t="shared" si="13"/>
        <v>800</v>
      </c>
      <c r="K60" s="2">
        <f t="shared" si="14"/>
        <v>0</v>
      </c>
      <c r="L60" s="2"/>
      <c r="M60" s="2"/>
      <c r="N60" s="2"/>
    </row>
    <row r="61" customFormat="1" ht="14.25" spans="3:14">
      <c r="C61" s="2"/>
      <c r="D61" s="2"/>
      <c r="E61" s="20" t="s">
        <v>18</v>
      </c>
      <c r="F61" s="20"/>
      <c r="G61" s="20">
        <f t="shared" ref="G61:I61" si="15">SUM(G52:G60)</f>
        <v>1</v>
      </c>
      <c r="H61" s="20">
        <f t="shared" si="15"/>
        <v>1</v>
      </c>
      <c r="I61" s="20">
        <f t="shared" si="15"/>
        <v>0.008</v>
      </c>
      <c r="J61" s="20"/>
      <c r="K61" s="20">
        <f>SUM(K52:K60)</f>
        <v>0.25208</v>
      </c>
      <c r="L61" s="2"/>
      <c r="M61" s="2"/>
      <c r="N61" s="2"/>
    </row>
    <row r="62" customFormat="1" ht="14.25" spans="2:14">
      <c r="B62" s="8" t="s">
        <v>9</v>
      </c>
      <c r="C62" s="2" t="s">
        <v>7</v>
      </c>
      <c r="D62" s="2">
        <v>3</v>
      </c>
      <c r="E62" s="2" t="s">
        <v>73</v>
      </c>
      <c r="F62" s="2" t="s">
        <v>74</v>
      </c>
      <c r="G62" s="2" t="s">
        <v>75</v>
      </c>
      <c r="H62" s="2" t="s">
        <v>76</v>
      </c>
      <c r="I62" s="2" t="s">
        <v>65</v>
      </c>
      <c r="J62" s="2" t="s">
        <v>77</v>
      </c>
      <c r="K62" s="2" t="s">
        <v>78</v>
      </c>
      <c r="L62" s="2"/>
      <c r="M62" s="2"/>
      <c r="N62" s="2"/>
    </row>
    <row r="63" customFormat="1" ht="14.25" spans="3:14">
      <c r="C63" s="2"/>
      <c r="D63" s="2"/>
      <c r="E63" s="2">
        <v>1</v>
      </c>
      <c r="F63" s="2" t="s">
        <v>96</v>
      </c>
      <c r="G63" s="2">
        <f>(1-($G$8+$H$8+$I$8+$J$8))*(1-($K$8+$L$8+$M$8))*(1-($N$8+$O$8+$P$8+$Q$8))</f>
        <v>0.729</v>
      </c>
      <c r="H63" s="2">
        <f t="shared" ref="H63:H65" si="16">G63</f>
        <v>0.729</v>
      </c>
      <c r="I63" s="2">
        <f t="shared" ref="I63:I70" si="17">$F$8*H63</f>
        <v>0.011664</v>
      </c>
      <c r="J63" s="2">
        <f t="shared" ref="J63:J71" si="18">$E$8*E63</f>
        <v>15</v>
      </c>
      <c r="K63" s="2">
        <f t="shared" ref="K63:K71" si="19">I63*J63</f>
        <v>0.17496</v>
      </c>
      <c r="L63" s="2"/>
      <c r="M63" s="2"/>
      <c r="N63" s="2"/>
    </row>
    <row r="64" customFormat="1" ht="14.25" spans="3:14">
      <c r="C64" s="2"/>
      <c r="D64" s="2"/>
      <c r="E64" s="2">
        <v>2</v>
      </c>
      <c r="F64" s="2" t="s">
        <v>97</v>
      </c>
      <c r="G64" s="2">
        <f>($G$8+$H$8+$I$8+$J$8)*(1-($K$8+$L$8+$M$8))*(1-($N$8+$O$8+$P$8+$Q$8))+(1-($G$8+$H$8+$I$8+$J$8))*(1-($K$8+$L$8+$M$8))*($N$8+$O$8+$P$8+$Q$8)</f>
        <v>0.162</v>
      </c>
      <c r="H64" s="2">
        <f t="shared" si="16"/>
        <v>0.162</v>
      </c>
      <c r="I64" s="2">
        <f t="shared" si="17"/>
        <v>0.002592</v>
      </c>
      <c r="J64" s="2">
        <f t="shared" si="18"/>
        <v>30</v>
      </c>
      <c r="K64" s="2">
        <f t="shared" si="19"/>
        <v>0.07776</v>
      </c>
      <c r="L64" s="2"/>
      <c r="M64" s="2"/>
      <c r="N64" s="2"/>
    </row>
    <row r="65" customFormat="1" ht="14.25" spans="3:14">
      <c r="C65" s="2"/>
      <c r="D65" s="2"/>
      <c r="E65" s="2">
        <v>3</v>
      </c>
      <c r="F65" s="2" t="s">
        <v>98</v>
      </c>
      <c r="G65" s="2">
        <f>(1-($G$8+$H$8+$I$8+$J$8))*$K$8*(1-($N$8+$O$8+$P$8+$Q$8))</f>
        <v>0.0567</v>
      </c>
      <c r="H65" s="2">
        <f t="shared" si="16"/>
        <v>0.0567</v>
      </c>
      <c r="I65" s="2">
        <f t="shared" si="17"/>
        <v>0.0009072</v>
      </c>
      <c r="J65" s="2">
        <f t="shared" si="18"/>
        <v>45</v>
      </c>
      <c r="K65" s="2">
        <f t="shared" si="19"/>
        <v>0.040824</v>
      </c>
      <c r="L65" s="2"/>
      <c r="M65" s="2"/>
      <c r="N65" s="2"/>
    </row>
    <row r="66" customFormat="1" ht="14.25" spans="3:14">
      <c r="C66" s="2"/>
      <c r="D66" s="2"/>
      <c r="E66" s="2">
        <v>4</v>
      </c>
      <c r="F66" s="2" t="s">
        <v>99</v>
      </c>
      <c r="G66" s="2">
        <f>($G$8+$H$8+$I$8+$J$8)*(1-($K$8+$L$8+$M$8))*($N$8+$O$8+$P$8+$Q$8)</f>
        <v>0.009</v>
      </c>
      <c r="H66" s="2">
        <f>G66+(($G$6+$H$6+$I$6+$J$6)*($K$6+$L$6+$M$6)*($N$6+$O$6+$P$6+$Q$6))/3</f>
        <v>0.00933333333333333</v>
      </c>
      <c r="I66" s="2">
        <f t="shared" si="17"/>
        <v>0.000149333333333333</v>
      </c>
      <c r="J66" s="2">
        <f t="shared" si="18"/>
        <v>60</v>
      </c>
      <c r="K66" s="2">
        <f t="shared" si="19"/>
        <v>0.00896</v>
      </c>
      <c r="L66" s="2"/>
      <c r="M66" s="2"/>
      <c r="N66" s="2"/>
    </row>
    <row r="67" customFormat="1" ht="14.25" spans="3:14">
      <c r="C67" s="2"/>
      <c r="D67" s="2"/>
      <c r="E67" s="2">
        <v>5</v>
      </c>
      <c r="F67" s="2" t="s">
        <v>100</v>
      </c>
      <c r="G67" s="2">
        <f>(1-($G$8+$H$8+$I$8+$J$8))*$L$8*(1-($N$8+$O$8+$P$8+$Q$8))</f>
        <v>0.0162</v>
      </c>
      <c r="H67" s="2">
        <f>G67</f>
        <v>0.0162</v>
      </c>
      <c r="I67" s="2">
        <f t="shared" si="17"/>
        <v>0.0002592</v>
      </c>
      <c r="J67" s="2">
        <f t="shared" si="18"/>
        <v>75</v>
      </c>
      <c r="K67" s="2">
        <f t="shared" si="19"/>
        <v>0.01944</v>
      </c>
      <c r="L67" s="2"/>
      <c r="M67" s="2"/>
      <c r="N67" s="2"/>
    </row>
    <row r="68" customFormat="1" ht="14.25" spans="3:14">
      <c r="C68" s="2"/>
      <c r="D68" s="2"/>
      <c r="E68" s="2">
        <v>6</v>
      </c>
      <c r="F68" s="2" t="s">
        <v>101</v>
      </c>
      <c r="G68" s="2">
        <f>($G$8+$H$8+$I$8+$J$8)*$K$8*(1-($N$8+$O$8+$P$8+$Q$8))+(1-($G$8+$H$8+$I$8+$J$8))*$K$8*($N$8+$O$8+$P$8+$Q$8)</f>
        <v>0.0126</v>
      </c>
      <c r="H68" s="2">
        <f>G68+(($G$6+$H$6+$I$6+$J$6)*$K$6*($N$6+$O$6+$P$6+$Q$6))*2/3</f>
        <v>0.0130666666666667</v>
      </c>
      <c r="I68" s="2">
        <f t="shared" si="17"/>
        <v>0.000209066666666667</v>
      </c>
      <c r="J68" s="2">
        <f t="shared" si="18"/>
        <v>90</v>
      </c>
      <c r="K68" s="2">
        <f t="shared" si="19"/>
        <v>0.018816</v>
      </c>
      <c r="L68" s="2"/>
      <c r="M68" s="2"/>
      <c r="N68" s="2"/>
    </row>
    <row r="69" customFormat="1" ht="14.25" spans="3:14">
      <c r="C69" s="2"/>
      <c r="D69" s="2"/>
      <c r="E69" s="2">
        <v>10</v>
      </c>
      <c r="F69" s="2" t="s">
        <v>102</v>
      </c>
      <c r="G69" s="2">
        <f>(1-($G$8+$H$8+$I$8+$J$8))*$M$8*(1-($N$8+$O$8+$P$8+$Q$8))+($G$8+$H$8+$I$8+$J$8)*$L$8*(1-($N$8+$O$8+$P$8+$Q$8))+(1-($G$8+$H$8+$I$8+$J$8))*$L$8*($N$8+$O$8+$P$8+$Q$8)</f>
        <v>0.0117</v>
      </c>
      <c r="H69" s="2">
        <f>G69+(($G$6+$H$6+$I$6+$J$6)*$L$6*($N$6+$O$6+$P$6+$Q$6))*2/3</f>
        <v>0.0118333333333333</v>
      </c>
      <c r="I69" s="2">
        <f t="shared" si="17"/>
        <v>0.000189333333333333</v>
      </c>
      <c r="J69" s="2">
        <f t="shared" si="18"/>
        <v>150</v>
      </c>
      <c r="K69" s="2">
        <f t="shared" si="19"/>
        <v>0.0284</v>
      </c>
      <c r="L69" s="2"/>
      <c r="M69" s="2"/>
      <c r="N69" s="2"/>
    </row>
    <row r="70" customFormat="1" ht="14.25" spans="3:14">
      <c r="C70" s="2"/>
      <c r="D70" s="2"/>
      <c r="E70" s="2">
        <v>20</v>
      </c>
      <c r="F70" s="2" t="s">
        <v>103</v>
      </c>
      <c r="G70" s="2">
        <f>($G$8+$H$8+$I$8+$J$8)*$M$8*(1-($N$8+$O$8+$P$8+$Q$8))+(1-($G$8+$H$8+$I$8+$J$8))*$M$8*($N$8+$O$8+$P$8+$Q$8)</f>
        <v>0.0018</v>
      </c>
      <c r="H70" s="2">
        <f>G70+(($G$6+$H$6+$I$6+$J$6)*$M$6*($N$6+$O$6+$P$6+$Q$6))*2/3</f>
        <v>0.00186666666666667</v>
      </c>
      <c r="I70" s="2">
        <f t="shared" si="17"/>
        <v>2.98666666666667e-5</v>
      </c>
      <c r="J70" s="2">
        <f t="shared" si="18"/>
        <v>300</v>
      </c>
      <c r="K70" s="2">
        <f t="shared" si="19"/>
        <v>0.00896</v>
      </c>
      <c r="L70" s="2"/>
      <c r="M70" s="2"/>
      <c r="N70" s="2"/>
    </row>
    <row r="71" customFormat="1" ht="14.25" spans="3:14">
      <c r="C71" s="2"/>
      <c r="D71" s="2"/>
      <c r="E71" s="2">
        <v>40</v>
      </c>
      <c r="F71" s="2" t="s">
        <v>87</v>
      </c>
      <c r="G71" s="2">
        <f>($G$8+$H$8+$I$8+$J$8)*($K$8+$L$8+$M$8)*($N$8+$O$8+$P$8+$Q$8)</f>
        <v>0.001</v>
      </c>
      <c r="H71" s="2">
        <v>0</v>
      </c>
      <c r="I71" s="2">
        <f>$F$7*H71</f>
        <v>0</v>
      </c>
      <c r="J71" s="2">
        <f t="shared" si="18"/>
        <v>600</v>
      </c>
      <c r="K71" s="2">
        <f t="shared" si="19"/>
        <v>0</v>
      </c>
      <c r="L71" s="2"/>
      <c r="M71" s="2"/>
      <c r="N71" s="2"/>
    </row>
    <row r="72" customFormat="1" ht="14.25" spans="3:14">
      <c r="C72" s="2"/>
      <c r="D72" s="2"/>
      <c r="E72" s="20" t="s">
        <v>18</v>
      </c>
      <c r="F72" s="20"/>
      <c r="G72" s="20">
        <f t="shared" ref="G72:I72" si="20">SUM(G63:G71)</f>
        <v>1</v>
      </c>
      <c r="H72" s="20">
        <f t="shared" si="20"/>
        <v>1</v>
      </c>
      <c r="I72" s="20">
        <f t="shared" si="20"/>
        <v>0.016</v>
      </c>
      <c r="J72" s="20"/>
      <c r="K72" s="20">
        <f>SUM(K63:K71)</f>
        <v>0.37812</v>
      </c>
      <c r="L72" s="2"/>
      <c r="M72" s="2"/>
      <c r="N72" s="2"/>
    </row>
    <row r="73" customFormat="1" ht="14.25" spans="2:14">
      <c r="B73" s="8" t="s">
        <v>10</v>
      </c>
      <c r="C73" s="2" t="s">
        <v>7</v>
      </c>
      <c r="D73" s="2">
        <v>3</v>
      </c>
      <c r="E73" s="2" t="s">
        <v>73</v>
      </c>
      <c r="F73" s="2" t="s">
        <v>74</v>
      </c>
      <c r="G73" s="2" t="s">
        <v>75</v>
      </c>
      <c r="H73" s="2" t="s">
        <v>76</v>
      </c>
      <c r="I73" s="2" t="s">
        <v>65</v>
      </c>
      <c r="J73" s="2" t="s">
        <v>77</v>
      </c>
      <c r="K73" s="2" t="s">
        <v>78</v>
      </c>
      <c r="L73" s="2"/>
      <c r="M73" s="2"/>
      <c r="N73" s="2"/>
    </row>
    <row r="74" customFormat="1" ht="14.25" spans="3:14">
      <c r="C74" s="2"/>
      <c r="D74" s="2"/>
      <c r="E74" s="2">
        <v>1</v>
      </c>
      <c r="F74" s="2" t="s">
        <v>104</v>
      </c>
      <c r="G74" s="2">
        <f>(1-($G$9+$H$9+$I$9+$J$9))*(1-($K$9+$L$9+$M$9))*(1-($N$9+$O$9+$P$9+$Q$9))</f>
        <v>0.729</v>
      </c>
      <c r="H74" s="2">
        <f t="shared" ref="H74:H76" si="21">G74</f>
        <v>0.729</v>
      </c>
      <c r="I74" s="2">
        <f t="shared" ref="I74:I82" si="22">$F$9*H74</f>
        <v>0.011664</v>
      </c>
      <c r="J74" s="2">
        <f t="shared" ref="J74:J82" si="23">$E$9*E74</f>
        <v>10</v>
      </c>
      <c r="K74" s="2">
        <f t="shared" ref="K74:K82" si="24">I74*J74</f>
        <v>0.11664</v>
      </c>
      <c r="L74" s="2"/>
      <c r="M74" s="2"/>
      <c r="N74" s="2"/>
    </row>
    <row r="75" customFormat="1" ht="14.25" spans="3:14">
      <c r="C75" s="2"/>
      <c r="D75" s="2"/>
      <c r="E75" s="2">
        <v>2</v>
      </c>
      <c r="F75" s="2" t="s">
        <v>105</v>
      </c>
      <c r="G75" s="2">
        <f>($G$9+$H$9+$I$9+$J$9)*(1-($K$9+$L$9+$M$9))*(1-($N$9+$O$9+$P$9+$Q$9))+(1-($G$9+$H$9+$I$9+$J$9))*(1-($K$9+$L$9+$M$9))*($N$9+$O$9+$P$9+$Q$9)</f>
        <v>0.162</v>
      </c>
      <c r="H75" s="2">
        <f t="shared" si="21"/>
        <v>0.162</v>
      </c>
      <c r="I75" s="2">
        <f t="shared" si="22"/>
        <v>0.002592</v>
      </c>
      <c r="J75" s="2">
        <f t="shared" si="23"/>
        <v>20</v>
      </c>
      <c r="K75" s="2">
        <f t="shared" si="24"/>
        <v>0.05184</v>
      </c>
      <c r="L75" s="8"/>
      <c r="M75" s="2"/>
      <c r="N75" s="2"/>
    </row>
    <row r="76" customFormat="1" ht="14.25" spans="3:14">
      <c r="C76" s="2"/>
      <c r="D76" s="2"/>
      <c r="E76" s="2">
        <v>3</v>
      </c>
      <c r="F76" s="2" t="s">
        <v>106</v>
      </c>
      <c r="G76" s="2">
        <f>(1-($G$9+$H$9+$I$9+$J$9))*$K$9*(1-($N$9+$O$9+$P$9+$Q$9))</f>
        <v>0.0567</v>
      </c>
      <c r="H76" s="2">
        <f t="shared" si="21"/>
        <v>0.0567</v>
      </c>
      <c r="I76" s="2">
        <f t="shared" si="22"/>
        <v>0.0009072</v>
      </c>
      <c r="J76" s="2">
        <f t="shared" si="23"/>
        <v>30</v>
      </c>
      <c r="K76" s="2">
        <f t="shared" si="24"/>
        <v>0.027216</v>
      </c>
      <c r="L76" s="8"/>
      <c r="M76" s="2"/>
      <c r="N76" s="2"/>
    </row>
    <row r="77" customFormat="1" ht="14.25" spans="3:14">
      <c r="C77" s="2"/>
      <c r="D77" s="2"/>
      <c r="E77" s="2">
        <v>4</v>
      </c>
      <c r="F77" s="2" t="s">
        <v>107</v>
      </c>
      <c r="G77" s="2">
        <f>($G$9+$H$9+$I$9+$J$9)*(1-($K$9+$L$9+$M$9))*($N$9+$O$9+$P$9+$Q$9)</f>
        <v>0.009</v>
      </c>
      <c r="H77" s="2">
        <f>G77+(($G$6+$H$6+$I$6+$J$6)*($K$6+$L$6+$M$6)*($N$6+$O$6+$P$6+$Q$6))/3</f>
        <v>0.00933333333333333</v>
      </c>
      <c r="I77" s="2">
        <f t="shared" si="22"/>
        <v>0.000149333333333333</v>
      </c>
      <c r="J77" s="2">
        <f t="shared" si="23"/>
        <v>40</v>
      </c>
      <c r="K77" s="2">
        <f t="shared" si="24"/>
        <v>0.00597333333333333</v>
      </c>
      <c r="L77" s="8"/>
      <c r="M77" s="2"/>
      <c r="N77" s="2"/>
    </row>
    <row r="78" customFormat="1" ht="14.25" spans="3:14">
      <c r="C78" s="2"/>
      <c r="D78" s="2"/>
      <c r="E78" s="2">
        <v>5</v>
      </c>
      <c r="F78" s="2" t="s">
        <v>108</v>
      </c>
      <c r="G78" s="2">
        <f>(1-($G$9+$H$9+$I$9+$J$9))*$L$9*(1-($N$9+$O$9+$P$9+$Q$9))</f>
        <v>0.0162</v>
      </c>
      <c r="H78" s="2">
        <f>G78</f>
        <v>0.0162</v>
      </c>
      <c r="I78" s="2">
        <f t="shared" si="22"/>
        <v>0.0002592</v>
      </c>
      <c r="J78" s="2">
        <f t="shared" si="23"/>
        <v>50</v>
      </c>
      <c r="K78" s="2">
        <f t="shared" si="24"/>
        <v>0.01296</v>
      </c>
      <c r="L78" s="8"/>
      <c r="M78" s="2"/>
      <c r="N78" s="2"/>
    </row>
    <row r="79" customFormat="1" ht="14.25" spans="3:14">
      <c r="C79" s="2"/>
      <c r="D79" s="2"/>
      <c r="E79" s="2">
        <v>6</v>
      </c>
      <c r="F79" s="2" t="s">
        <v>109</v>
      </c>
      <c r="G79" s="2">
        <f>($G$9+$H$9+$I$9+$J$9)*$K$9*(1-($N$9+$O$9+$P$9+$Q$9))+(1-($G$9+$H$9+$I$9+$J$9))*$K$9*($N$9+$O$9+$P$9+$Q$9)</f>
        <v>0.0126</v>
      </c>
      <c r="H79" s="2">
        <f>G79+(($G$6+$H$6+$I$6+$J$6)*$K$6*($N$6+$O$6+$P$6+$Q$6))*2/3</f>
        <v>0.0130666666666667</v>
      </c>
      <c r="I79" s="2">
        <f t="shared" si="22"/>
        <v>0.000209066666666667</v>
      </c>
      <c r="J79" s="2">
        <f t="shared" si="23"/>
        <v>60</v>
      </c>
      <c r="K79" s="2">
        <f t="shared" si="24"/>
        <v>0.012544</v>
      </c>
      <c r="L79" s="8"/>
      <c r="M79" s="2"/>
      <c r="N79" s="2"/>
    </row>
    <row r="80" customFormat="1" ht="14.25" spans="3:14">
      <c r="C80" s="2"/>
      <c r="D80" s="2"/>
      <c r="E80" s="2">
        <v>10</v>
      </c>
      <c r="F80" s="2" t="s">
        <v>110</v>
      </c>
      <c r="G80" s="2">
        <f>(1-($G$9+$H$9+$I$9+$J$9))*$M$9*(1-($N$9+$O$9+$P$9+$Q$9))+($G$9+$H$9+$I$9+$J$9)*$L$9*(1-($N$9+$O$9+$P$9+$Q$9))+(1-($G$9+$H$9+$I$9+$J$9))*$L$9*($N$9+$O$9+$P$9+$Q$9)</f>
        <v>0.0117</v>
      </c>
      <c r="H80" s="2">
        <f>G80+(($G$6+$H$6+$I$6+$J$6)*$L$6*($N$6+$O$6+$P$6+$Q$6))*2/3</f>
        <v>0.0118333333333333</v>
      </c>
      <c r="I80" s="2">
        <f t="shared" si="22"/>
        <v>0.000189333333333333</v>
      </c>
      <c r="J80" s="2">
        <f t="shared" si="23"/>
        <v>100</v>
      </c>
      <c r="K80" s="2">
        <f t="shared" si="24"/>
        <v>0.0189333333333333</v>
      </c>
      <c r="L80" s="8"/>
      <c r="M80" s="2"/>
      <c r="N80" s="2"/>
    </row>
    <row r="81" customFormat="1" ht="14.25" spans="3:14">
      <c r="C81" s="2"/>
      <c r="D81" s="2"/>
      <c r="E81" s="2">
        <v>20</v>
      </c>
      <c r="F81" s="2" t="s">
        <v>111</v>
      </c>
      <c r="G81" s="2">
        <f>($G$9+$H$9+$I$9+$J$9)*$M$9*(1-($N$9+$O$9+$P$9+$Q$9))+(1-($G$9+$H$9+$I$9+$J$9))*$M$9*($N$9+$O$9+$P$9+$Q$9)</f>
        <v>0.0018</v>
      </c>
      <c r="H81" s="2">
        <f>G81+(($G$6+$H$6+$I$6+$J$6)*$M$6*($N$6+$O$6+$P$6+$Q$6))*2/3</f>
        <v>0.00186666666666667</v>
      </c>
      <c r="I81" s="2">
        <f t="shared" si="22"/>
        <v>2.98666666666667e-5</v>
      </c>
      <c r="J81" s="2">
        <f t="shared" si="23"/>
        <v>200</v>
      </c>
      <c r="K81" s="2">
        <f t="shared" si="24"/>
        <v>0.00597333333333333</v>
      </c>
      <c r="L81" s="8"/>
      <c r="M81" s="2"/>
      <c r="N81" s="2"/>
    </row>
    <row r="82" customFormat="1" ht="14.25" spans="3:14">
      <c r="C82" s="2"/>
      <c r="D82" s="2"/>
      <c r="E82" s="2">
        <v>40</v>
      </c>
      <c r="F82" s="2" t="s">
        <v>87</v>
      </c>
      <c r="G82" s="2">
        <f>($G$9+$H$9+$I$9+$J$9)*($K$9+$L$9+$M$9)*($N$9+$O$9+$P$9+$Q$9)</f>
        <v>0.001</v>
      </c>
      <c r="H82" s="2">
        <v>0</v>
      </c>
      <c r="I82" s="2">
        <f t="shared" si="22"/>
        <v>0</v>
      </c>
      <c r="J82" s="2">
        <f t="shared" si="23"/>
        <v>400</v>
      </c>
      <c r="K82" s="2">
        <f t="shared" si="24"/>
        <v>0</v>
      </c>
      <c r="L82" s="8"/>
      <c r="M82" s="2"/>
      <c r="N82" s="2"/>
    </row>
    <row r="83" customFormat="1" ht="14.25" spans="3:14">
      <c r="C83" s="2"/>
      <c r="D83" s="2"/>
      <c r="E83" s="20" t="s">
        <v>18</v>
      </c>
      <c r="F83" s="20"/>
      <c r="G83" s="20">
        <f t="shared" ref="G83:I83" si="25">SUM(G74:G82)</f>
        <v>1</v>
      </c>
      <c r="H83" s="20">
        <f t="shared" si="25"/>
        <v>1</v>
      </c>
      <c r="I83" s="20">
        <f t="shared" si="25"/>
        <v>0.016</v>
      </c>
      <c r="J83" s="20"/>
      <c r="K83" s="20">
        <f>SUM(K74:K82)</f>
        <v>0.25208</v>
      </c>
      <c r="L83" s="2"/>
      <c r="M83" s="2"/>
      <c r="N83" s="2"/>
    </row>
    <row r="84" customFormat="1" ht="14.25" spans="2:14">
      <c r="B84" s="8" t="s">
        <v>11</v>
      </c>
      <c r="C84" s="2" t="s">
        <v>7</v>
      </c>
      <c r="D84" s="2">
        <v>3</v>
      </c>
      <c r="E84" s="2" t="s">
        <v>73</v>
      </c>
      <c r="F84" s="2" t="s">
        <v>74</v>
      </c>
      <c r="G84" s="2" t="s">
        <v>75</v>
      </c>
      <c r="H84" s="2" t="s">
        <v>76</v>
      </c>
      <c r="I84" s="2" t="s">
        <v>65</v>
      </c>
      <c r="J84" s="2" t="s">
        <v>77</v>
      </c>
      <c r="K84" s="2" t="s">
        <v>78</v>
      </c>
      <c r="L84" s="2"/>
      <c r="M84" s="2"/>
      <c r="N84" s="2"/>
    </row>
    <row r="85" customFormat="1" ht="14.25" spans="3:14">
      <c r="C85" s="2"/>
      <c r="D85" s="2"/>
      <c r="E85" s="2">
        <v>1</v>
      </c>
      <c r="F85" s="2" t="s">
        <v>112</v>
      </c>
      <c r="G85" s="2">
        <f>(1-($G$10+$H$10+$I$10+$J$10))*(1-($K$10+$L$10+$M$10))*(1-($N$10+$O$10+$P$10+$Q$10))</f>
        <v>0.729</v>
      </c>
      <c r="H85" s="2">
        <f t="shared" ref="H85:H87" si="26">G85</f>
        <v>0.729</v>
      </c>
      <c r="I85" s="2">
        <f t="shared" ref="I85:I93" si="27">$F$10*H85</f>
        <v>0.010935</v>
      </c>
      <c r="J85" s="2">
        <f t="shared" ref="J85:J93" si="28">$E$10*E85</f>
        <v>5</v>
      </c>
      <c r="K85" s="2">
        <f t="shared" ref="K85:K93" si="29">I85*J85</f>
        <v>0.054675</v>
      </c>
      <c r="L85" s="2"/>
      <c r="M85" s="2"/>
      <c r="N85" s="2"/>
    </row>
    <row r="86" customFormat="1" ht="14.25" spans="3:14">
      <c r="C86" s="2"/>
      <c r="D86" s="2"/>
      <c r="E86" s="2">
        <v>2</v>
      </c>
      <c r="F86" s="2" t="s">
        <v>113</v>
      </c>
      <c r="G86" s="2">
        <f>($G$10+$H$10+$I$10+$J$10)*(1-($K$10+$L$10+$M$10))*(1-($N$10+$O$10+$P$10+$Q$10))+(1-($G$10+$H$10+$I$10+$J$10))*(1-($K$10+$L$10+$M$10))*($N$10+$O$10+$P$10+$Q$10)</f>
        <v>0.162</v>
      </c>
      <c r="H86" s="2">
        <f t="shared" si="26"/>
        <v>0.162</v>
      </c>
      <c r="I86" s="2">
        <f t="shared" si="27"/>
        <v>0.00243</v>
      </c>
      <c r="J86" s="2">
        <f t="shared" si="28"/>
        <v>10</v>
      </c>
      <c r="K86" s="2">
        <f t="shared" si="29"/>
        <v>0.0243</v>
      </c>
      <c r="L86" s="2"/>
      <c r="M86" s="2"/>
      <c r="N86" s="2"/>
    </row>
    <row r="87" customFormat="1" ht="14.25" spans="3:14">
      <c r="C87" s="2"/>
      <c r="D87" s="2"/>
      <c r="E87" s="2">
        <v>3</v>
      </c>
      <c r="F87" s="2" t="s">
        <v>114</v>
      </c>
      <c r="G87" s="2">
        <f>(1-($G$10+$H$10+$I$10+$J$10))*$K$10*(1-($N$10+$O$10+$P$10+$Q$10))</f>
        <v>0.0567</v>
      </c>
      <c r="H87" s="2">
        <f t="shared" si="26"/>
        <v>0.0567</v>
      </c>
      <c r="I87" s="2">
        <f t="shared" si="27"/>
        <v>0.0008505</v>
      </c>
      <c r="J87" s="2">
        <f t="shared" si="28"/>
        <v>15</v>
      </c>
      <c r="K87" s="2">
        <f t="shared" si="29"/>
        <v>0.0127575</v>
      </c>
      <c r="L87" s="2"/>
      <c r="M87" s="2"/>
      <c r="N87" s="2"/>
    </row>
    <row r="88" customFormat="1" ht="14.25" spans="3:14">
      <c r="C88" s="2"/>
      <c r="D88" s="2"/>
      <c r="E88" s="2">
        <v>4</v>
      </c>
      <c r="F88" s="2" t="s">
        <v>115</v>
      </c>
      <c r="G88" s="2">
        <f>($G$10+$H$10+$I$10+$J$10)*(1-($K$10+$L$10+$M$10))*($N$10+$O$10+$P$10+$Q$10)</f>
        <v>0.009</v>
      </c>
      <c r="H88" s="2">
        <f>G88+(($G$6+$H$6+$I$6+$J$6)*($K$6+$L$6+$M$6)*($N$6+$O$6+$P$6+$Q$6))/3</f>
        <v>0.00933333333333333</v>
      </c>
      <c r="I88" s="2">
        <f t="shared" si="27"/>
        <v>0.00014</v>
      </c>
      <c r="J88" s="2">
        <f t="shared" si="28"/>
        <v>20</v>
      </c>
      <c r="K88" s="2">
        <f t="shared" si="29"/>
        <v>0.0028</v>
      </c>
      <c r="L88" s="2"/>
      <c r="M88" s="2"/>
      <c r="N88" s="2"/>
    </row>
    <row r="89" customFormat="1" ht="14.25" spans="3:14">
      <c r="C89" s="2"/>
      <c r="D89" s="2"/>
      <c r="E89" s="2">
        <v>5</v>
      </c>
      <c r="F89" s="2" t="s">
        <v>116</v>
      </c>
      <c r="G89" s="2">
        <f>(1-($G$10+$H$10+$I$10+$J$10))*$L$10*(1-($N$10+$O$10+$P$10+$Q$10))</f>
        <v>0.0162</v>
      </c>
      <c r="H89" s="2">
        <f>G89</f>
        <v>0.0162</v>
      </c>
      <c r="I89" s="2">
        <f t="shared" si="27"/>
        <v>0.000243</v>
      </c>
      <c r="J89" s="2">
        <f t="shared" si="28"/>
        <v>25</v>
      </c>
      <c r="K89" s="2">
        <f t="shared" si="29"/>
        <v>0.006075</v>
      </c>
      <c r="L89" s="2"/>
      <c r="M89" s="2"/>
      <c r="N89" s="2"/>
    </row>
    <row r="90" customFormat="1" ht="14.25" spans="3:14">
      <c r="C90" s="2"/>
      <c r="D90" s="2"/>
      <c r="E90" s="2">
        <v>6</v>
      </c>
      <c r="F90" s="2" t="s">
        <v>117</v>
      </c>
      <c r="G90" s="2">
        <f>($G$10+$H$10+$I$10+$J$10)*$K$10*(1-($N$10+$O$10+$P$10+$Q$10))+(1-($G$10+$H$10+$I$10+$J$10))*$K$10*($N$10+$O$10+$P$10+$Q$10)</f>
        <v>0.0126</v>
      </c>
      <c r="H90" s="2">
        <f>G90+(($G$6+$H$6+$I$6+$J$6)*$K$6*($N$6+$O$6+$P$6+$Q$6))*2/3</f>
        <v>0.0130666666666667</v>
      </c>
      <c r="I90" s="2">
        <f t="shared" si="27"/>
        <v>0.000196</v>
      </c>
      <c r="J90" s="2">
        <f t="shared" si="28"/>
        <v>30</v>
      </c>
      <c r="K90" s="2">
        <f t="shared" si="29"/>
        <v>0.00588</v>
      </c>
      <c r="L90" s="2"/>
      <c r="M90" s="2"/>
      <c r="N90" s="2"/>
    </row>
    <row r="91" customFormat="1" ht="14.25" spans="3:14">
      <c r="C91" s="2"/>
      <c r="D91" s="2"/>
      <c r="E91" s="2">
        <v>10</v>
      </c>
      <c r="F91" s="2" t="s">
        <v>118</v>
      </c>
      <c r="G91" s="2">
        <f>(1-($G$10+$H$10+$I$10+$J$10))*$M$10*(1-($N$10+$O$10+$P$10+$Q$10))+($G$10+$H$10+$I$10+$J$10)*$L$10*(1-($N$10+$O$10+$P$10+$Q$10))+(1-($G$10+$H$10+$I$10+$J$10))*$L$10*($N$10+$O$10+$P$10+$Q$10)</f>
        <v>0.0117</v>
      </c>
      <c r="H91" s="2">
        <f>G91+(($G$6+$H$6+$I$6+$J$6)*$L$6*($N$6+$O$6+$P$6+$Q$6))*2/3</f>
        <v>0.0118333333333333</v>
      </c>
      <c r="I91" s="2">
        <f t="shared" si="27"/>
        <v>0.0001775</v>
      </c>
      <c r="J91" s="2">
        <f t="shared" si="28"/>
        <v>50</v>
      </c>
      <c r="K91" s="2">
        <f t="shared" si="29"/>
        <v>0.008875</v>
      </c>
      <c r="L91" s="2"/>
      <c r="M91" s="2"/>
      <c r="N91" s="2"/>
    </row>
    <row r="92" customFormat="1" ht="14.25" spans="3:14">
      <c r="C92" s="2"/>
      <c r="D92" s="2"/>
      <c r="E92" s="2">
        <v>20</v>
      </c>
      <c r="F92" s="2" t="s">
        <v>119</v>
      </c>
      <c r="G92" s="2">
        <f>($G$10+$H$10+$I$10+$J$10)*$M$10*(1-($N$10+$O$10+$P$10+$Q$10))+(1-($G$10+$H$10+$I$10+$J$10))*$M$10*($N$10+$O$10+$P$10+$Q$10)</f>
        <v>0.0018</v>
      </c>
      <c r="H92" s="2">
        <f>G92+(($G$6+$H$6+$I$6+$J$6)*$M$6*($N$6+$O$6+$P$6+$Q$6))*2/3</f>
        <v>0.00186666666666667</v>
      </c>
      <c r="I92" s="2">
        <f t="shared" si="27"/>
        <v>2.8e-5</v>
      </c>
      <c r="J92" s="2">
        <f t="shared" si="28"/>
        <v>100</v>
      </c>
      <c r="K92" s="2">
        <f t="shared" si="29"/>
        <v>0.0028</v>
      </c>
      <c r="L92" s="2"/>
      <c r="M92" s="2"/>
      <c r="N92" s="2"/>
    </row>
    <row r="93" customFormat="1" ht="14.25" spans="3:14">
      <c r="C93" s="2"/>
      <c r="D93" s="2"/>
      <c r="E93" s="2">
        <v>40</v>
      </c>
      <c r="F93" s="2" t="s">
        <v>87</v>
      </c>
      <c r="G93" s="2">
        <f>($G$7+$H$7+$I$7+$J$7)*($K$7+$L$7+$M$7)*($N$7+$O$7+$P$7+$Q$7)</f>
        <v>0.001</v>
      </c>
      <c r="H93" s="2">
        <v>0</v>
      </c>
      <c r="I93" s="2">
        <f t="shared" si="27"/>
        <v>0</v>
      </c>
      <c r="J93" s="2">
        <f t="shared" si="28"/>
        <v>200</v>
      </c>
      <c r="K93" s="2">
        <f t="shared" si="29"/>
        <v>0</v>
      </c>
      <c r="L93" s="2"/>
      <c r="M93" s="2"/>
      <c r="N93" s="2"/>
    </row>
    <row r="94" customFormat="1" ht="14.25" spans="3:14">
      <c r="C94" s="2"/>
      <c r="D94" s="2"/>
      <c r="E94" s="20" t="s">
        <v>18</v>
      </c>
      <c r="F94" s="20"/>
      <c r="G94" s="20">
        <f t="shared" ref="G94:I94" si="30">SUM(G85:G93)</f>
        <v>1</v>
      </c>
      <c r="H94" s="20">
        <f t="shared" si="30"/>
        <v>1</v>
      </c>
      <c r="I94" s="20">
        <f t="shared" si="30"/>
        <v>0.015</v>
      </c>
      <c r="J94" s="20"/>
      <c r="K94" s="20">
        <f>SUM(K85:K93)</f>
        <v>0.1181625</v>
      </c>
      <c r="L94" s="2"/>
      <c r="M94" s="2"/>
      <c r="N94" s="2"/>
    </row>
    <row r="95" customFormat="1" ht="14.25" spans="2:14">
      <c r="B95" s="8" t="s">
        <v>12</v>
      </c>
      <c r="C95" s="2" t="s">
        <v>7</v>
      </c>
      <c r="D95" s="2">
        <v>3</v>
      </c>
      <c r="E95" s="2" t="s">
        <v>73</v>
      </c>
      <c r="F95" s="2" t="s">
        <v>74</v>
      </c>
      <c r="G95" s="2" t="s">
        <v>75</v>
      </c>
      <c r="H95" s="2" t="s">
        <v>76</v>
      </c>
      <c r="I95" s="2" t="s">
        <v>65</v>
      </c>
      <c r="J95" s="2" t="s">
        <v>77</v>
      </c>
      <c r="K95" s="2" t="s">
        <v>78</v>
      </c>
      <c r="L95" s="2"/>
      <c r="M95" s="2"/>
      <c r="N95" s="2"/>
    </row>
    <row r="96" customFormat="1" ht="14.25" spans="3:14">
      <c r="C96" s="2"/>
      <c r="D96" s="2"/>
      <c r="E96" s="2">
        <v>1</v>
      </c>
      <c r="F96" s="2" t="s">
        <v>120</v>
      </c>
      <c r="G96" s="2">
        <f>(1-($G$11+$H$11+$I$11+$J$11))*(1-($K$11+$L$11+$M$11))*(1-($N$11+$O$11+$P$11+$Q$11))</f>
        <v>0.576</v>
      </c>
      <c r="H96" s="2">
        <f t="shared" ref="H96:H98" si="31">G96</f>
        <v>0.576</v>
      </c>
      <c r="I96" s="2">
        <f t="shared" ref="I96:I104" si="32">$F$11*H96</f>
        <v>0.00864</v>
      </c>
      <c r="J96" s="2">
        <f t="shared" ref="J96:J104" si="33">$E$11*E96</f>
        <v>4</v>
      </c>
      <c r="K96" s="2">
        <f t="shared" ref="K96:K104" si="34">I96*J96</f>
        <v>0.03456</v>
      </c>
      <c r="L96" s="2"/>
      <c r="M96" s="2"/>
      <c r="N96" s="2"/>
    </row>
    <row r="97" customFormat="1" ht="14.25" spans="3:14">
      <c r="C97" s="2"/>
      <c r="D97" s="2"/>
      <c r="E97" s="2">
        <v>2</v>
      </c>
      <c r="F97" s="2" t="s">
        <v>121</v>
      </c>
      <c r="G97" s="2">
        <f>($G$11+$H$11+$I$11+$J$11)*(1-($K$11+$L$11+$M$11))*(1-($N$11+$O$11+$P$11+$Q$11))+(1-($G$11+$H$11+$I$11+$J$11))*(1-($K$11+$L$11+$M$11))*($N$11+$O$11+$P$11+$Q$11)</f>
        <v>0.288</v>
      </c>
      <c r="H97" s="2">
        <f t="shared" si="31"/>
        <v>0.288</v>
      </c>
      <c r="I97" s="2">
        <f t="shared" si="32"/>
        <v>0.00432</v>
      </c>
      <c r="J97" s="2">
        <f t="shared" si="33"/>
        <v>8</v>
      </c>
      <c r="K97" s="2">
        <f t="shared" si="34"/>
        <v>0.03456</v>
      </c>
      <c r="L97" s="2"/>
      <c r="M97" s="2"/>
      <c r="N97" s="2"/>
    </row>
    <row r="98" customFormat="1" ht="14.25" spans="3:14">
      <c r="C98" s="2"/>
      <c r="D98" s="2"/>
      <c r="E98" s="2">
        <v>3</v>
      </c>
      <c r="F98" s="2" t="s">
        <v>122</v>
      </c>
      <c r="G98" s="2">
        <f>(1-($G$11+$H$11+$I$11+$J$11))*$K$11*(1-($N$11+$O$11+$P$11+$Q$11))</f>
        <v>0.0448</v>
      </c>
      <c r="H98" s="2">
        <f t="shared" si="31"/>
        <v>0.0448</v>
      </c>
      <c r="I98" s="2">
        <f t="shared" si="32"/>
        <v>0.000672</v>
      </c>
      <c r="J98" s="2">
        <f t="shared" si="33"/>
        <v>12</v>
      </c>
      <c r="K98" s="2">
        <f t="shared" si="34"/>
        <v>0.008064</v>
      </c>
      <c r="L98" s="2"/>
      <c r="M98" s="2"/>
      <c r="N98" s="2"/>
    </row>
    <row r="99" customFormat="1" ht="14.25" spans="3:14">
      <c r="C99" s="2"/>
      <c r="D99" s="2"/>
      <c r="E99" s="2">
        <v>4</v>
      </c>
      <c r="F99" s="2" t="s">
        <v>123</v>
      </c>
      <c r="G99" s="2">
        <f>($G$11+$H$11+$I$11+$J$11)*(1-($K$11+$L$11+$M$11))*($N$11+$O$11+$P$11+$Q$11)</f>
        <v>0.036</v>
      </c>
      <c r="H99" s="2">
        <f>G99+(($G$6+$H$6+$I$6+$J$6)*($K$6+$L$6+$M$6)*($N$6+$O$6+$P$6+$Q$6))/3</f>
        <v>0.0363333333333333</v>
      </c>
      <c r="I99" s="2">
        <f t="shared" si="32"/>
        <v>0.000545</v>
      </c>
      <c r="J99" s="2">
        <f t="shared" si="33"/>
        <v>16</v>
      </c>
      <c r="K99" s="2">
        <f t="shared" si="34"/>
        <v>0.00872</v>
      </c>
      <c r="L99" s="2"/>
      <c r="M99" s="2"/>
      <c r="N99" s="2"/>
    </row>
    <row r="100" customFormat="1" ht="14.25" spans="3:14">
      <c r="C100" s="2"/>
      <c r="D100" s="2"/>
      <c r="E100" s="2">
        <v>5</v>
      </c>
      <c r="F100" s="2" t="s">
        <v>124</v>
      </c>
      <c r="G100" s="2">
        <f>(1-($G$11+$H$11+$I$11+$J$11))*$L$11*(1-($N$11+$O$11+$P$11+$Q$11))</f>
        <v>0.0128</v>
      </c>
      <c r="H100" s="2">
        <f>G100</f>
        <v>0.0128</v>
      </c>
      <c r="I100" s="2">
        <f t="shared" si="32"/>
        <v>0.000192</v>
      </c>
      <c r="J100" s="2">
        <f t="shared" si="33"/>
        <v>20</v>
      </c>
      <c r="K100" s="2">
        <f t="shared" si="34"/>
        <v>0.00384</v>
      </c>
      <c r="L100" s="2"/>
      <c r="M100" s="2"/>
      <c r="N100" s="2"/>
    </row>
    <row r="101" customFormat="1" ht="14.25" spans="3:14">
      <c r="C101" s="2"/>
      <c r="D101" s="2"/>
      <c r="E101" s="2">
        <v>6</v>
      </c>
      <c r="F101" s="2" t="s">
        <v>125</v>
      </c>
      <c r="G101" s="2">
        <f>($G$11+$H$11+$I$11+$J$11)*$K$11*(1-($N$11+$O$11+$P$11+$Q$11))+(1-($G$11+$H$11+$I$11+$J$11))*$K$11*($N$11+$O$11+$P$11+$Q$11)</f>
        <v>0.0224</v>
      </c>
      <c r="H101" s="2">
        <f>G101+(($G$6+$H$6+$I$6+$J$6)*$K$6*($N$6+$O$6+$P$6+$Q$6))*2/3</f>
        <v>0.0228666666666667</v>
      </c>
      <c r="I101" s="2">
        <f t="shared" si="32"/>
        <v>0.000343</v>
      </c>
      <c r="J101" s="2">
        <f t="shared" si="33"/>
        <v>24</v>
      </c>
      <c r="K101" s="2">
        <f t="shared" si="34"/>
        <v>0.008232</v>
      </c>
      <c r="L101" s="2"/>
      <c r="M101" s="2"/>
      <c r="N101" s="2"/>
    </row>
    <row r="102" customFormat="1" ht="14.25" spans="3:14">
      <c r="C102" s="2"/>
      <c r="D102" s="2"/>
      <c r="E102" s="2">
        <v>10</v>
      </c>
      <c r="F102" s="2" t="s">
        <v>126</v>
      </c>
      <c r="G102" s="2">
        <f>(1-($G$11+$H$11+$I$11+$J$11))*$M$11*(1-($N$11+$O$11+$P$11+$Q$11))+($G$11+$H$11+$I$11+$J$11)*$L$11*(1-($N$11+$O$11+$P$11+$Q$11))+(1-($G$11+$H$11+$I$11+$J$11))*$L$11*($N$11+$O$11+$P$11+$Q$11)</f>
        <v>0.0128</v>
      </c>
      <c r="H102" s="2">
        <f>G102+(($G$6+$H$6+$I$6+$J$6)*$L$6*($N$6+$O$6+$P$6+$Q$6))*2/3</f>
        <v>0.0129333333333333</v>
      </c>
      <c r="I102" s="2">
        <f t="shared" si="32"/>
        <v>0.000194</v>
      </c>
      <c r="J102" s="2">
        <f t="shared" si="33"/>
        <v>40</v>
      </c>
      <c r="K102" s="2">
        <f t="shared" si="34"/>
        <v>0.00776</v>
      </c>
      <c r="L102" s="2"/>
      <c r="M102" s="2"/>
      <c r="N102" s="2"/>
    </row>
    <row r="103" customFormat="1" ht="14.25" spans="3:14">
      <c r="C103" s="2"/>
      <c r="D103" s="2"/>
      <c r="E103" s="2">
        <v>20</v>
      </c>
      <c r="F103" s="2" t="s">
        <v>127</v>
      </c>
      <c r="G103" s="2">
        <f>($G$11+$H$11+$I$11+$J$11)*$M$11*(1-($N$11+$O$11+$P$11+$Q$11))+(1-($G$11+$H$11+$I$11+$J$11))*$M$11*($N$11+$O$11+$P$11+$Q$11)</f>
        <v>0.0032</v>
      </c>
      <c r="H103" s="2">
        <f>G103+(($G$6+$H$6+$I$6+$J$6)*$M$6*($N$6+$O$6+$P$6+$Q$6))*2/3</f>
        <v>0.00326666666666667</v>
      </c>
      <c r="I103" s="2">
        <f t="shared" si="32"/>
        <v>4.9e-5</v>
      </c>
      <c r="J103" s="2">
        <f t="shared" si="33"/>
        <v>80</v>
      </c>
      <c r="K103" s="2">
        <f t="shared" si="34"/>
        <v>0.00392</v>
      </c>
      <c r="L103" s="2"/>
      <c r="M103" s="2"/>
      <c r="N103" s="2"/>
    </row>
    <row r="104" customFormat="1" ht="14.25" spans="3:14">
      <c r="C104" s="2"/>
      <c r="D104" s="2"/>
      <c r="E104" s="2">
        <v>40</v>
      </c>
      <c r="F104" s="2" t="s">
        <v>87</v>
      </c>
      <c r="G104" s="2">
        <f>($G$11+$H$11+$I$11+$J$11)*($K$11+$L$11+$M$11)*($N$11+$O$11+$P$11+$Q$11)</f>
        <v>0.004</v>
      </c>
      <c r="H104" s="2">
        <v>0</v>
      </c>
      <c r="I104" s="2">
        <f t="shared" si="32"/>
        <v>0</v>
      </c>
      <c r="J104" s="2">
        <f t="shared" si="33"/>
        <v>160</v>
      </c>
      <c r="K104" s="2">
        <f t="shared" si="34"/>
        <v>0</v>
      </c>
      <c r="L104" s="2"/>
      <c r="M104" s="2"/>
      <c r="N104" s="2"/>
    </row>
    <row r="105" customFormat="1" ht="14.25" spans="3:14">
      <c r="C105" s="2"/>
      <c r="D105" s="2"/>
      <c r="E105" s="20" t="s">
        <v>18</v>
      </c>
      <c r="F105" s="20"/>
      <c r="G105" s="20">
        <f t="shared" ref="G105:I105" si="35">SUM(G96:G104)</f>
        <v>1</v>
      </c>
      <c r="H105" s="20">
        <f t="shared" si="35"/>
        <v>0.997</v>
      </c>
      <c r="I105" s="20">
        <f t="shared" si="35"/>
        <v>0.014955</v>
      </c>
      <c r="J105" s="20"/>
      <c r="K105" s="20">
        <f>SUM(K96:K104)</f>
        <v>0.109656</v>
      </c>
      <c r="L105" s="2"/>
      <c r="M105" s="2"/>
      <c r="N105" s="2"/>
    </row>
    <row r="106" customFormat="1" ht="14.25" spans="2:14">
      <c r="B106" s="8" t="s">
        <v>13</v>
      </c>
      <c r="C106" s="2" t="s">
        <v>7</v>
      </c>
      <c r="D106" s="2">
        <v>3</v>
      </c>
      <c r="E106" s="2" t="s">
        <v>73</v>
      </c>
      <c r="F106" s="2" t="s">
        <v>74</v>
      </c>
      <c r="G106" s="2" t="s">
        <v>75</v>
      </c>
      <c r="H106" s="2" t="s">
        <v>76</v>
      </c>
      <c r="I106" s="2" t="s">
        <v>65</v>
      </c>
      <c r="J106" s="2" t="s">
        <v>77</v>
      </c>
      <c r="K106" s="2" t="s">
        <v>78</v>
      </c>
      <c r="L106" s="2"/>
      <c r="M106" s="2"/>
      <c r="N106" s="2"/>
    </row>
    <row r="107" customFormat="1" ht="14.25" spans="3:14">
      <c r="C107" s="2"/>
      <c r="D107" s="2"/>
      <c r="E107" s="2">
        <v>1</v>
      </c>
      <c r="F107" s="2" t="s">
        <v>96</v>
      </c>
      <c r="G107" s="2">
        <f>(1-($G$12+$H$12+$I$12+$J$12))*(1-($K$12+$L$12+$M$12))*(1-($N$12+$O$12+$P$12+$Q$12))</f>
        <v>0.576</v>
      </c>
      <c r="H107" s="2">
        <f t="shared" ref="H107:H109" si="36">G107</f>
        <v>0.576</v>
      </c>
      <c r="I107" s="2">
        <f t="shared" ref="I107:I115" si="37">$F$12*H107</f>
        <v>0.0144</v>
      </c>
      <c r="J107" s="2">
        <f t="shared" ref="J107:J115" si="38">$E$12*E107</f>
        <v>3</v>
      </c>
      <c r="K107" s="2">
        <f t="shared" ref="K107:K115" si="39">I107*J107</f>
        <v>0.0432</v>
      </c>
      <c r="L107" s="2"/>
      <c r="M107" s="2"/>
      <c r="N107" s="2"/>
    </row>
    <row r="108" customFormat="1" ht="14.25" spans="3:14">
      <c r="C108" s="2"/>
      <c r="D108" s="2"/>
      <c r="E108" s="2">
        <v>2</v>
      </c>
      <c r="F108" s="2" t="s">
        <v>97</v>
      </c>
      <c r="G108" s="2">
        <f>($G$12+$H$12+$I$12+$J$12)*(1-($K$12+$L$12+$M$12))*(1-($N$12+$O$12+$P$12+$Q$12))+(1-($G$12+$H$12+$I$12+$J$12))*(1-($K$12+$L$12+$M$12))*($N$12+$O$12+$P$12+$Q$12)</f>
        <v>0.288</v>
      </c>
      <c r="H108" s="2">
        <f t="shared" si="36"/>
        <v>0.288</v>
      </c>
      <c r="I108" s="2">
        <f t="shared" si="37"/>
        <v>0.0072</v>
      </c>
      <c r="J108" s="2">
        <f t="shared" si="38"/>
        <v>6</v>
      </c>
      <c r="K108" s="2">
        <f t="shared" si="39"/>
        <v>0.0432</v>
      </c>
      <c r="L108" s="2"/>
      <c r="M108" s="2"/>
      <c r="N108" s="2"/>
    </row>
    <row r="109" customFormat="1" ht="14.25" spans="3:14">
      <c r="C109" s="2"/>
      <c r="D109" s="2"/>
      <c r="E109" s="2">
        <v>3</v>
      </c>
      <c r="F109" s="2" t="s">
        <v>98</v>
      </c>
      <c r="G109" s="2">
        <f>(1-($G$12+$H$12+$I$12+$J$12))*$K$12*(1-($N$12+$O$12+$P$12+$Q$12))</f>
        <v>0.0448</v>
      </c>
      <c r="H109" s="2">
        <f t="shared" si="36"/>
        <v>0.0448</v>
      </c>
      <c r="I109" s="2">
        <f t="shared" si="37"/>
        <v>0.00112</v>
      </c>
      <c r="J109" s="2">
        <f t="shared" si="38"/>
        <v>9</v>
      </c>
      <c r="K109" s="2">
        <f t="shared" si="39"/>
        <v>0.01008</v>
      </c>
      <c r="L109" s="2"/>
      <c r="M109" s="2"/>
      <c r="N109" s="2"/>
    </row>
    <row r="110" customFormat="1" ht="14.25" spans="3:14">
      <c r="C110" s="2"/>
      <c r="D110" s="2"/>
      <c r="E110" s="2">
        <v>4</v>
      </c>
      <c r="F110" s="2" t="s">
        <v>99</v>
      </c>
      <c r="G110" s="2">
        <f>($G$12+$H$12+$I$12+$J$12)*(1-($K$12+$L$12+$M$12))*($N$12+$O$12+$P$12+$Q$12)</f>
        <v>0.036</v>
      </c>
      <c r="H110" s="2">
        <f>G110+(($G$6+$H$6+$I$6+$J$6)*($K$6+$L$6+$M$6)*($N$6+$O$6+$P$6+$Q$6))/3</f>
        <v>0.0363333333333333</v>
      </c>
      <c r="I110" s="2">
        <f t="shared" si="37"/>
        <v>0.000908333333333333</v>
      </c>
      <c r="J110" s="2">
        <f t="shared" si="38"/>
        <v>12</v>
      </c>
      <c r="K110" s="2">
        <f t="shared" si="39"/>
        <v>0.0109</v>
      </c>
      <c r="L110" s="2"/>
      <c r="M110" s="2"/>
      <c r="N110" s="2"/>
    </row>
    <row r="111" customFormat="1" ht="14.25" spans="3:14">
      <c r="C111" s="2"/>
      <c r="D111" s="2"/>
      <c r="E111" s="2">
        <v>5</v>
      </c>
      <c r="F111" s="2" t="s">
        <v>100</v>
      </c>
      <c r="G111" s="2">
        <f>(1-($G$12+$H$12+$I$12+$J$12))*$L$12*(1-($N$12+$O$12+$P$12+$Q$12))</f>
        <v>0.0128</v>
      </c>
      <c r="H111" s="2">
        <f>G111</f>
        <v>0.0128</v>
      </c>
      <c r="I111" s="2">
        <f t="shared" si="37"/>
        <v>0.00032</v>
      </c>
      <c r="J111" s="2">
        <f t="shared" si="38"/>
        <v>15</v>
      </c>
      <c r="K111" s="2">
        <f t="shared" si="39"/>
        <v>0.0048</v>
      </c>
      <c r="L111" s="2"/>
      <c r="M111" s="2"/>
      <c r="N111" s="2"/>
    </row>
    <row r="112" customFormat="1" ht="14.25" spans="3:14">
      <c r="C112" s="2"/>
      <c r="D112" s="2"/>
      <c r="E112" s="2">
        <v>6</v>
      </c>
      <c r="F112" s="2" t="s">
        <v>101</v>
      </c>
      <c r="G112" s="2">
        <f>($G$12+$H$12+$I$12+$J$12)*$K$12*(1-($N$12+$O$12+$P$12+$Q$12))+(1-($G$12+$H$12+$I$12+$J$12))*$K$12*($N$12+$O$12+$P$12+$Q$12)</f>
        <v>0.0224</v>
      </c>
      <c r="H112" s="2">
        <f>G112+(($G$6+$H$6+$I$6+$J$6)*$K$6*($N$6+$O$6+$P$6+$Q$6))*2/3</f>
        <v>0.0228666666666667</v>
      </c>
      <c r="I112" s="2">
        <f t="shared" si="37"/>
        <v>0.000571666666666667</v>
      </c>
      <c r="J112" s="2">
        <f t="shared" si="38"/>
        <v>18</v>
      </c>
      <c r="K112" s="2">
        <f t="shared" si="39"/>
        <v>0.01029</v>
      </c>
      <c r="L112" s="2"/>
      <c r="M112" s="2"/>
      <c r="N112" s="2"/>
    </row>
    <row r="113" customFormat="1" ht="14.25" spans="3:14">
      <c r="C113" s="2"/>
      <c r="D113" s="2"/>
      <c r="E113" s="2">
        <v>10</v>
      </c>
      <c r="F113" s="2" t="s">
        <v>102</v>
      </c>
      <c r="G113" s="2">
        <f>(1-($G$12+$H$12+$I$12+$J$12))*$M$12*(1-($N$12+$O$12+$P$12+$Q$12))+($G$12+$H$12+$I$12+$J$12)*$L$12*(1-($N$12+$O$12+$P$12+$Q$12))+(1-($G$12+$H$12+$I$12+$J$12))*$L$12*($N$12+$O$12+$P$12+$Q$12)</f>
        <v>0.0128</v>
      </c>
      <c r="H113" s="2">
        <f>G113+(($G$6+$H$6+$I$6+$J$6)*$L$6*($N$6+$O$6+$P$6+$Q$6))*2/3</f>
        <v>0.0129333333333333</v>
      </c>
      <c r="I113" s="2">
        <f t="shared" si="37"/>
        <v>0.000323333333333333</v>
      </c>
      <c r="J113" s="2">
        <f t="shared" si="38"/>
        <v>30</v>
      </c>
      <c r="K113" s="2">
        <f t="shared" si="39"/>
        <v>0.0097</v>
      </c>
      <c r="L113" s="2"/>
      <c r="M113" s="2"/>
      <c r="N113" s="2"/>
    </row>
    <row r="114" customFormat="1" ht="14.25" spans="3:14">
      <c r="C114" s="2"/>
      <c r="D114" s="2"/>
      <c r="E114" s="2">
        <v>20</v>
      </c>
      <c r="F114" s="2" t="s">
        <v>103</v>
      </c>
      <c r="G114" s="2">
        <f>($G$12+$H$12+$I$12+$J$12)*$M$12*(1-($N$12+$O$12+$P$12+$Q$12))+(1-($G$12+$H$12+$I$12+$J$12))*$M$12*($N$12+$O$12+$P$12+$Q$12)</f>
        <v>0.0032</v>
      </c>
      <c r="H114" s="2">
        <f>G114+(($G$6+$H$6+$I$6+$J$6)*$M$6*($N$6+$O$6+$P$6+$Q$6))*2/3</f>
        <v>0.00326666666666667</v>
      </c>
      <c r="I114" s="2">
        <f t="shared" si="37"/>
        <v>8.16666666666667e-5</v>
      </c>
      <c r="J114" s="2">
        <f t="shared" si="38"/>
        <v>60</v>
      </c>
      <c r="K114" s="2">
        <f t="shared" si="39"/>
        <v>0.0049</v>
      </c>
      <c r="L114" s="2"/>
      <c r="M114" s="2"/>
      <c r="N114" s="2"/>
    </row>
    <row r="115" customFormat="1" ht="14.25" spans="3:14">
      <c r="C115" s="2"/>
      <c r="D115" s="2"/>
      <c r="E115" s="2">
        <v>40</v>
      </c>
      <c r="F115" s="2" t="s">
        <v>87</v>
      </c>
      <c r="G115" s="2">
        <f>($G$12+$H$12+$I$12+$J$12)*($K$12+$L$12+$M$12)*($N$12+$O$12+$P$12+$Q$12)</f>
        <v>0.004</v>
      </c>
      <c r="H115" s="2">
        <v>0</v>
      </c>
      <c r="I115" s="2">
        <f t="shared" si="37"/>
        <v>0</v>
      </c>
      <c r="J115" s="2">
        <f t="shared" si="38"/>
        <v>120</v>
      </c>
      <c r="K115" s="2">
        <f t="shared" si="39"/>
        <v>0</v>
      </c>
      <c r="L115" s="2"/>
      <c r="M115" s="2"/>
      <c r="N115" s="2"/>
    </row>
    <row r="116" customFormat="1" ht="14.25" spans="3:14">
      <c r="C116" s="2"/>
      <c r="D116" s="2"/>
      <c r="E116" s="20" t="s">
        <v>18</v>
      </c>
      <c r="F116" s="20"/>
      <c r="G116" s="20">
        <f t="shared" ref="G116:I116" si="40">SUM(G107:G115)</f>
        <v>1</v>
      </c>
      <c r="H116" s="20">
        <f t="shared" si="40"/>
        <v>0.997</v>
      </c>
      <c r="I116" s="20">
        <f t="shared" si="40"/>
        <v>0.024925</v>
      </c>
      <c r="J116" s="20"/>
      <c r="K116" s="20">
        <f>SUM(K107:K115)</f>
        <v>0.13707</v>
      </c>
      <c r="L116" s="2"/>
      <c r="M116" s="2"/>
      <c r="N116" s="2"/>
    </row>
    <row r="117" customFormat="1" ht="14.25" spans="2:14">
      <c r="B117" s="8" t="s">
        <v>14</v>
      </c>
      <c r="C117" s="8" t="s">
        <v>15</v>
      </c>
      <c r="D117" s="2">
        <v>3</v>
      </c>
      <c r="E117" s="2" t="s">
        <v>73</v>
      </c>
      <c r="F117" s="2" t="s">
        <v>74</v>
      </c>
      <c r="G117" s="2" t="s">
        <v>75</v>
      </c>
      <c r="H117" s="2" t="s">
        <v>76</v>
      </c>
      <c r="I117" s="2" t="s">
        <v>65</v>
      </c>
      <c r="J117" s="2" t="s">
        <v>77</v>
      </c>
      <c r="K117" s="2" t="s">
        <v>78</v>
      </c>
      <c r="L117" s="2"/>
      <c r="M117" s="2"/>
      <c r="N117" s="2"/>
    </row>
    <row r="118" customFormat="1" ht="14.25" spans="3:14">
      <c r="C118" s="2"/>
      <c r="D118" s="2"/>
      <c r="E118" s="2">
        <v>1</v>
      </c>
      <c r="F118" s="2" t="s">
        <v>128</v>
      </c>
      <c r="G118" s="2">
        <f>(1-($G$13+$H$13+$I$13+$J$13))*(1-($K$13+$L$13+$M$13))*(1-($N$13+$O$13+$P$13+$Q$13))</f>
        <v>0.576</v>
      </c>
      <c r="H118" s="2">
        <f t="shared" ref="H118:H122" si="41">G118</f>
        <v>0.576</v>
      </c>
      <c r="I118" s="2">
        <f t="shared" ref="I118:I122" si="42">$F$13*H118</f>
        <v>0.0144</v>
      </c>
      <c r="J118" s="2">
        <f t="shared" ref="J118:J122" si="43">$E$13*E118</f>
        <v>3</v>
      </c>
      <c r="K118" s="2">
        <f t="shared" ref="K118:K122" si="44">I118*J118</f>
        <v>0.0432</v>
      </c>
      <c r="L118" s="2"/>
      <c r="M118" s="2"/>
      <c r="N118" s="2"/>
    </row>
    <row r="119" customFormat="1" ht="14.25" spans="3:14">
      <c r="C119" s="2"/>
      <c r="D119" s="2"/>
      <c r="E119" s="2">
        <v>2</v>
      </c>
      <c r="F119" s="2" t="s">
        <v>129</v>
      </c>
      <c r="G119" s="2">
        <f>(1-(1-($G$13+$H$13+$I$13+$J$13))*(1-($K$13+$L$13+$M$13))*(1-($N$13+$O$13+$P$13+$Q$13)))*2/3</f>
        <v>0.282666666666667</v>
      </c>
      <c r="H119" s="2">
        <f t="shared" si="41"/>
        <v>0.282666666666667</v>
      </c>
      <c r="I119" s="2">
        <f t="shared" si="42"/>
        <v>0.00706666666666667</v>
      </c>
      <c r="J119" s="2">
        <f t="shared" si="43"/>
        <v>6</v>
      </c>
      <c r="K119" s="2">
        <f t="shared" si="44"/>
        <v>0.0424</v>
      </c>
      <c r="L119" s="2"/>
      <c r="M119" s="2"/>
      <c r="N119" s="2"/>
    </row>
    <row r="120" customFormat="1" ht="14.25" spans="3:14">
      <c r="C120" s="2"/>
      <c r="D120" s="2"/>
      <c r="E120" s="2">
        <v>3</v>
      </c>
      <c r="F120" s="2" t="s">
        <v>130</v>
      </c>
      <c r="G120" s="2">
        <f>(1-(1-($G$13+$H$13+$I$13+$J$13))*(1-($K$13+$L$13+$M$13))*(1-($N$13+$O$13+$P$13+$Q$13)))*$K$13/(3*($K$13+$L$13+$M$13))</f>
        <v>0.0989333333333333</v>
      </c>
      <c r="H120" s="2">
        <f t="shared" si="41"/>
        <v>0.0989333333333333</v>
      </c>
      <c r="I120" s="2">
        <f t="shared" si="42"/>
        <v>0.00247333333333333</v>
      </c>
      <c r="J120" s="2">
        <f t="shared" si="43"/>
        <v>9</v>
      </c>
      <c r="K120" s="2">
        <f t="shared" si="44"/>
        <v>0.02226</v>
      </c>
      <c r="L120" s="2"/>
      <c r="M120" s="2"/>
      <c r="N120" s="2"/>
    </row>
    <row r="121" customFormat="1" ht="14.25" spans="3:14">
      <c r="C121" s="2"/>
      <c r="D121" s="2"/>
      <c r="E121" s="2">
        <v>5</v>
      </c>
      <c r="F121" s="2" t="s">
        <v>131</v>
      </c>
      <c r="G121" s="2">
        <f>(1-(1-($G$13+$H$13+$I$13+$J$13))*(1-($K$13+$L$13+$M$13))*(1-($N$13+$O$13+$P$13+$Q$13)))*$L$13/(3*($K$13+$L$13+$M$13))</f>
        <v>0.0282666666666667</v>
      </c>
      <c r="H121" s="2">
        <f t="shared" si="41"/>
        <v>0.0282666666666667</v>
      </c>
      <c r="I121" s="2">
        <f t="shared" si="42"/>
        <v>0.000706666666666667</v>
      </c>
      <c r="J121" s="2">
        <f t="shared" si="43"/>
        <v>15</v>
      </c>
      <c r="K121" s="2">
        <f t="shared" si="44"/>
        <v>0.0106</v>
      </c>
      <c r="L121" s="2"/>
      <c r="M121" s="2"/>
      <c r="N121" s="2"/>
    </row>
    <row r="122" customFormat="1" ht="14.25" spans="3:14">
      <c r="C122" s="2"/>
      <c r="D122" s="2"/>
      <c r="E122" s="2">
        <v>10</v>
      </c>
      <c r="F122" s="2" t="s">
        <v>132</v>
      </c>
      <c r="G122" s="2">
        <f>(1-(1-($G$13+$H$13+$I$13+$J$13))*(1-($K$13+$L$13+$M$13))*(1-($N$13+$O$13+$P$13+$Q$13)))*$M$13/(3*($K$13+$L$13+$M$13))</f>
        <v>0.0141333333333333</v>
      </c>
      <c r="H122" s="2">
        <f t="shared" si="41"/>
        <v>0.0141333333333333</v>
      </c>
      <c r="I122" s="2">
        <f t="shared" si="42"/>
        <v>0.000353333333333333</v>
      </c>
      <c r="J122" s="2">
        <f t="shared" si="43"/>
        <v>30</v>
      </c>
      <c r="K122" s="2">
        <f t="shared" si="44"/>
        <v>0.0106</v>
      </c>
      <c r="L122" s="2"/>
      <c r="M122" s="2"/>
      <c r="N122" s="2"/>
    </row>
    <row r="123" customFormat="1" ht="14.25" spans="3:14">
      <c r="C123" s="2"/>
      <c r="D123" s="2"/>
      <c r="E123" s="20" t="s">
        <v>18</v>
      </c>
      <c r="F123" s="20"/>
      <c r="G123" s="20">
        <f t="shared" ref="G123:I123" si="45">SUM(G118:G122)</f>
        <v>1</v>
      </c>
      <c r="H123" s="20">
        <f t="shared" si="45"/>
        <v>1</v>
      </c>
      <c r="I123" s="20">
        <f t="shared" si="45"/>
        <v>0.025</v>
      </c>
      <c r="J123" s="20"/>
      <c r="K123" s="20">
        <f>SUM(K118:K122)</f>
        <v>0.12906</v>
      </c>
      <c r="L123" s="2"/>
      <c r="M123" s="2"/>
      <c r="N123" s="2"/>
    </row>
    <row r="124" customFormat="1" ht="14.25" spans="2:14">
      <c r="B124" s="8" t="s">
        <v>16</v>
      </c>
      <c r="C124" s="8" t="s">
        <v>15</v>
      </c>
      <c r="D124" s="2">
        <v>3</v>
      </c>
      <c r="E124" s="2" t="s">
        <v>73</v>
      </c>
      <c r="F124" s="2" t="s">
        <v>74</v>
      </c>
      <c r="G124" s="2" t="s">
        <v>75</v>
      </c>
      <c r="H124" s="2" t="s">
        <v>76</v>
      </c>
      <c r="I124" s="2" t="s">
        <v>65</v>
      </c>
      <c r="J124" s="2" t="s">
        <v>77</v>
      </c>
      <c r="K124" s="2" t="s">
        <v>78</v>
      </c>
      <c r="L124" s="2"/>
      <c r="M124" s="2"/>
      <c r="N124" s="2"/>
    </row>
    <row r="125" customFormat="1" ht="14.25" spans="3:14">
      <c r="C125" s="2"/>
      <c r="D125" s="2"/>
      <c r="E125" s="2">
        <v>1</v>
      </c>
      <c r="F125" s="2" t="s">
        <v>128</v>
      </c>
      <c r="G125" s="2">
        <f>(1-($G$14+$H$14+$I$14+$J$14))*(1-($K$14+$L$14+$M$14))*(1-($N$14+$O$14+$P$14+$Q$14))</f>
        <v>0.576</v>
      </c>
      <c r="H125" s="2">
        <f t="shared" ref="H125:H129" si="46">G125</f>
        <v>0.576</v>
      </c>
      <c r="I125" s="2">
        <f t="shared" ref="I125:I129" si="47">$F$14*H125</f>
        <v>0.013824</v>
      </c>
      <c r="J125" s="2">
        <f t="shared" ref="J125:J129" si="48">$E$14*E125</f>
        <v>1</v>
      </c>
      <c r="K125" s="2">
        <f t="shared" ref="K125:K129" si="49">I125*J125</f>
        <v>0.013824</v>
      </c>
      <c r="L125" s="2"/>
      <c r="M125" s="2"/>
      <c r="N125" s="2"/>
    </row>
    <row r="126" customFormat="1" ht="14.25" spans="3:14">
      <c r="C126" s="2"/>
      <c r="D126" s="2"/>
      <c r="E126" s="2">
        <v>2</v>
      </c>
      <c r="F126" s="2" t="s">
        <v>129</v>
      </c>
      <c r="G126" s="2">
        <f>(1-(1-($G$14+$H$14+$I$14+$J$14))*(1-($K$14+$L$14+$M$14))*(1-($N$14+$O$14+$P$14+$Q$14)))*2/3</f>
        <v>0.282666666666667</v>
      </c>
      <c r="H126" s="2">
        <f t="shared" si="46"/>
        <v>0.282666666666667</v>
      </c>
      <c r="I126" s="2">
        <f t="shared" si="47"/>
        <v>0.006784</v>
      </c>
      <c r="J126" s="2">
        <f t="shared" si="48"/>
        <v>2</v>
      </c>
      <c r="K126" s="2">
        <f t="shared" si="49"/>
        <v>0.013568</v>
      </c>
      <c r="L126" s="2"/>
      <c r="M126" s="2"/>
      <c r="N126" s="2"/>
    </row>
    <row r="127" customFormat="1" ht="14.25" spans="3:14">
      <c r="C127" s="2"/>
      <c r="D127" s="2"/>
      <c r="E127" s="2">
        <v>3</v>
      </c>
      <c r="F127" s="2" t="s">
        <v>130</v>
      </c>
      <c r="G127" s="2">
        <f>(1-(1-($G$14+$H$14+$I$14+$J$14))*(1-($K$14+$L$14+$M$14))*(1-($N$14+$O$14+$P$14+$Q$14)))*$K$14/(3*($K$14+$L$14+$M$14))</f>
        <v>0.0989333333333333</v>
      </c>
      <c r="H127" s="2">
        <f t="shared" si="46"/>
        <v>0.0989333333333333</v>
      </c>
      <c r="I127" s="2">
        <f t="shared" si="47"/>
        <v>0.0023744</v>
      </c>
      <c r="J127" s="2">
        <f t="shared" si="48"/>
        <v>3</v>
      </c>
      <c r="K127" s="2">
        <f t="shared" si="49"/>
        <v>0.0071232</v>
      </c>
      <c r="L127" s="2"/>
      <c r="M127" s="2"/>
      <c r="N127" s="2"/>
    </row>
    <row r="128" customFormat="1" ht="14.25" spans="3:14">
      <c r="C128" s="2"/>
      <c r="D128" s="2"/>
      <c r="E128" s="2">
        <v>5</v>
      </c>
      <c r="F128" s="2" t="s">
        <v>131</v>
      </c>
      <c r="G128" s="2">
        <f>(1-(1-($G$14+$H$14+$I$14+$J$14))*(1-($K$14+$L$14+$M$14))*(1-($N$14+$O$14+$P$14+$Q$14)))*$L$14/(3*($K$14+$L$14+$M$14))</f>
        <v>0.0282666666666667</v>
      </c>
      <c r="H128" s="2">
        <f t="shared" si="46"/>
        <v>0.0282666666666667</v>
      </c>
      <c r="I128" s="2">
        <f t="shared" si="47"/>
        <v>0.0006784</v>
      </c>
      <c r="J128" s="2">
        <f t="shared" si="48"/>
        <v>5</v>
      </c>
      <c r="K128" s="2">
        <f t="shared" si="49"/>
        <v>0.003392</v>
      </c>
      <c r="L128" s="2"/>
      <c r="M128" s="2"/>
      <c r="N128" s="2"/>
    </row>
    <row r="129" customFormat="1" ht="14.25" spans="3:14">
      <c r="C129" s="2"/>
      <c r="D129" s="2"/>
      <c r="E129" s="2">
        <v>10</v>
      </c>
      <c r="F129" s="2" t="s">
        <v>132</v>
      </c>
      <c r="G129" s="2">
        <f>(1-(1-($G$14+$H$14+$I$14+$J$14))*(1-($K$14+$L$14+$M$14))*(1-($N$14+$O$14+$P$14+$Q$14)))*$M$14/(3*($K$14+$L$14+$M$14))</f>
        <v>0.0141333333333333</v>
      </c>
      <c r="H129" s="2">
        <f t="shared" si="46"/>
        <v>0.0141333333333333</v>
      </c>
      <c r="I129" s="2">
        <f t="shared" si="47"/>
        <v>0.0003392</v>
      </c>
      <c r="J129" s="2">
        <f t="shared" si="48"/>
        <v>10</v>
      </c>
      <c r="K129" s="2">
        <f t="shared" si="49"/>
        <v>0.003392</v>
      </c>
      <c r="L129" s="2"/>
      <c r="M129" s="2"/>
      <c r="N129" s="2"/>
    </row>
    <row r="130" customFormat="1" ht="14.25" spans="3:14">
      <c r="C130" s="2"/>
      <c r="D130" s="2"/>
      <c r="E130" s="20" t="s">
        <v>18</v>
      </c>
      <c r="F130" s="20"/>
      <c r="G130" s="20">
        <f t="shared" ref="G130:I130" si="50">SUM(G125:G129)</f>
        <v>1</v>
      </c>
      <c r="H130" s="20">
        <f t="shared" si="50"/>
        <v>1</v>
      </c>
      <c r="I130" s="20">
        <f t="shared" si="50"/>
        <v>0.024</v>
      </c>
      <c r="J130" s="20"/>
      <c r="K130" s="20">
        <f>SUM(K125:K129)</f>
        <v>0.0412992</v>
      </c>
      <c r="L130" s="2"/>
      <c r="M130" s="2"/>
      <c r="N130" s="2"/>
    </row>
    <row r="131" customFormat="1" ht="14.25" spans="2:14">
      <c r="B131" s="8" t="s">
        <v>17</v>
      </c>
      <c r="C131" s="8" t="s">
        <v>15</v>
      </c>
      <c r="D131" s="2">
        <v>2</v>
      </c>
      <c r="E131" s="2" t="s">
        <v>73</v>
      </c>
      <c r="F131" s="2" t="s">
        <v>74</v>
      </c>
      <c r="G131" s="2" t="s">
        <v>75</v>
      </c>
      <c r="H131" s="2" t="s">
        <v>76</v>
      </c>
      <c r="I131" s="2" t="s">
        <v>65</v>
      </c>
      <c r="J131" s="2" t="s">
        <v>77</v>
      </c>
      <c r="K131" s="2" t="s">
        <v>78</v>
      </c>
      <c r="L131" s="2"/>
      <c r="M131" s="2"/>
      <c r="N131" s="2"/>
    </row>
    <row r="132" customFormat="1" ht="14.25" spans="3:14">
      <c r="C132" s="2"/>
      <c r="D132" s="2"/>
      <c r="E132" s="2">
        <v>4</v>
      </c>
      <c r="F132" s="2" t="s">
        <v>133</v>
      </c>
      <c r="G132" s="24">
        <f>1/3</f>
        <v>0.333333333333333</v>
      </c>
      <c r="H132" s="2">
        <f t="shared" ref="H132:H135" si="51">G132</f>
        <v>0.333333333333333</v>
      </c>
      <c r="I132" s="2">
        <f t="shared" ref="I132:I135" si="52">$F$15*H132</f>
        <v>0.008</v>
      </c>
      <c r="J132" s="2">
        <f t="shared" ref="J132:J135" si="53">$E$15*E132</f>
        <v>4</v>
      </c>
      <c r="K132" s="2">
        <f t="shared" ref="K132:K135" si="54">I132*J132</f>
        <v>0.032</v>
      </c>
      <c r="L132" s="2"/>
      <c r="M132" s="2"/>
      <c r="N132" s="2"/>
    </row>
    <row r="133" customFormat="1" ht="14.25" spans="3:14">
      <c r="C133" s="2"/>
      <c r="D133" s="2"/>
      <c r="E133" s="2">
        <v>6</v>
      </c>
      <c r="F133" s="2" t="s">
        <v>134</v>
      </c>
      <c r="G133" s="2">
        <f>2*$K$15/(3*($K$15+$L$15+$M$15))</f>
        <v>0.466666666666667</v>
      </c>
      <c r="H133" s="2">
        <f t="shared" si="51"/>
        <v>0.466666666666667</v>
      </c>
      <c r="I133" s="2">
        <f t="shared" si="52"/>
        <v>0.0112</v>
      </c>
      <c r="J133" s="2">
        <f t="shared" si="53"/>
        <v>6</v>
      </c>
      <c r="K133" s="2">
        <f t="shared" si="54"/>
        <v>0.0672</v>
      </c>
      <c r="L133" s="2"/>
      <c r="M133" s="2"/>
      <c r="N133" s="2"/>
    </row>
    <row r="134" customFormat="1" ht="14.25" spans="3:14">
      <c r="C134" s="2"/>
      <c r="D134" s="2"/>
      <c r="E134" s="2">
        <v>10</v>
      </c>
      <c r="F134" s="2" t="s">
        <v>135</v>
      </c>
      <c r="G134" s="2">
        <f>2*$L$15/(3*($K$15+$L$15+$M$15))</f>
        <v>0.133333333333333</v>
      </c>
      <c r="H134" s="2">
        <f t="shared" si="51"/>
        <v>0.133333333333333</v>
      </c>
      <c r="I134" s="2">
        <f t="shared" si="52"/>
        <v>0.0032</v>
      </c>
      <c r="J134" s="2">
        <f t="shared" si="53"/>
        <v>10</v>
      </c>
      <c r="K134" s="2">
        <f t="shared" si="54"/>
        <v>0.032</v>
      </c>
      <c r="L134" s="2"/>
      <c r="M134" s="2"/>
      <c r="N134" s="2"/>
    </row>
    <row r="135" customFormat="1" ht="14.25" spans="3:14">
      <c r="C135" s="2"/>
      <c r="D135" s="2"/>
      <c r="E135" s="2">
        <v>20</v>
      </c>
      <c r="F135" s="2" t="s">
        <v>136</v>
      </c>
      <c r="G135" s="2">
        <f>2*$M$15/(3*($K$15+$L$15+$M$15))</f>
        <v>0.0666666666666667</v>
      </c>
      <c r="H135" s="2">
        <f t="shared" si="51"/>
        <v>0.0666666666666667</v>
      </c>
      <c r="I135" s="2">
        <f t="shared" si="52"/>
        <v>0.0016</v>
      </c>
      <c r="J135" s="2">
        <f t="shared" si="53"/>
        <v>20</v>
      </c>
      <c r="K135" s="2">
        <f t="shared" si="54"/>
        <v>0.032</v>
      </c>
      <c r="L135" s="2"/>
      <c r="M135" s="2"/>
      <c r="N135" s="2"/>
    </row>
    <row r="136" customFormat="1" ht="14.25" spans="3:14">
      <c r="C136" s="2"/>
      <c r="D136" s="2"/>
      <c r="E136" s="20" t="s">
        <v>18</v>
      </c>
      <c r="F136" s="20"/>
      <c r="G136" s="20">
        <f t="shared" ref="G136:I136" si="55">SUM(G132:G135)</f>
        <v>1</v>
      </c>
      <c r="H136" s="20">
        <f t="shared" si="55"/>
        <v>1</v>
      </c>
      <c r="I136" s="20">
        <f t="shared" si="55"/>
        <v>0.024</v>
      </c>
      <c r="J136" s="20"/>
      <c r="K136" s="20">
        <f>SUM(K132:K135)</f>
        <v>0.1632</v>
      </c>
      <c r="L136" s="2"/>
      <c r="M136" s="2"/>
      <c r="N136" s="2"/>
    </row>
    <row r="137" customFormat="1" ht="14.25" spans="2:14">
      <c r="B137" s="8" t="s">
        <v>17</v>
      </c>
      <c r="C137" s="8" t="s">
        <v>15</v>
      </c>
      <c r="D137" s="2">
        <v>1</v>
      </c>
      <c r="E137" s="2" t="s">
        <v>73</v>
      </c>
      <c r="F137" s="2" t="s">
        <v>74</v>
      </c>
      <c r="G137" s="2" t="s">
        <v>75</v>
      </c>
      <c r="H137" s="2" t="s">
        <v>76</v>
      </c>
      <c r="I137" s="2" t="s">
        <v>65</v>
      </c>
      <c r="J137" s="2" t="s">
        <v>77</v>
      </c>
      <c r="K137" s="2" t="s">
        <v>78</v>
      </c>
      <c r="L137" s="2"/>
      <c r="M137" s="2"/>
      <c r="N137" s="2"/>
    </row>
    <row r="138" customFormat="1" ht="14.25" spans="3:14">
      <c r="C138" s="2"/>
      <c r="D138" s="2"/>
      <c r="E138" s="2">
        <v>2</v>
      </c>
      <c r="F138" s="2" t="s">
        <v>129</v>
      </c>
      <c r="G138" s="2">
        <f>2/3</f>
        <v>0.666666666666667</v>
      </c>
      <c r="H138" s="2">
        <f t="shared" ref="H138:H141" si="56">G138</f>
        <v>0.666666666666667</v>
      </c>
      <c r="I138" s="2">
        <f t="shared" ref="I138:I141" si="57">$F$16*H138</f>
        <v>0.016</v>
      </c>
      <c r="J138" s="2">
        <f t="shared" ref="J138:J141" si="58">$E$16*E138</f>
        <v>2</v>
      </c>
      <c r="K138" s="2">
        <f t="shared" ref="K138:K141" si="59">I138*J138</f>
        <v>0.032</v>
      </c>
      <c r="L138" s="2"/>
      <c r="M138" s="2"/>
      <c r="N138" s="2"/>
    </row>
    <row r="139" customFormat="1" ht="14.25" spans="3:14">
      <c r="C139" s="2"/>
      <c r="D139" s="2"/>
      <c r="E139" s="2">
        <v>3</v>
      </c>
      <c r="F139" s="2" t="s">
        <v>130</v>
      </c>
      <c r="G139" s="2">
        <f>$K$16/(3*($K$16+$L$16+$M$16))</f>
        <v>0.233333333333333</v>
      </c>
      <c r="H139" s="2">
        <f t="shared" si="56"/>
        <v>0.233333333333333</v>
      </c>
      <c r="I139" s="2">
        <f t="shared" si="57"/>
        <v>0.0056</v>
      </c>
      <c r="J139" s="2">
        <f t="shared" si="58"/>
        <v>3</v>
      </c>
      <c r="K139" s="2">
        <f t="shared" si="59"/>
        <v>0.0168</v>
      </c>
      <c r="L139" s="2"/>
      <c r="M139" s="2"/>
      <c r="N139" s="2"/>
    </row>
    <row r="140" customFormat="1" ht="14.25" spans="3:14">
      <c r="C140" s="2"/>
      <c r="D140" s="2"/>
      <c r="E140" s="2">
        <v>5</v>
      </c>
      <c r="F140" s="2" t="s">
        <v>131</v>
      </c>
      <c r="G140" s="2">
        <f>$L$16/(3*($K$16+$L$16+$M$16))</f>
        <v>0.0666666666666667</v>
      </c>
      <c r="H140" s="2">
        <f t="shared" si="56"/>
        <v>0.0666666666666667</v>
      </c>
      <c r="I140" s="2">
        <f t="shared" si="57"/>
        <v>0.0016</v>
      </c>
      <c r="J140" s="2">
        <f t="shared" si="58"/>
        <v>5</v>
      </c>
      <c r="K140" s="2">
        <f t="shared" si="59"/>
        <v>0.008</v>
      </c>
      <c r="L140" s="2"/>
      <c r="M140" s="2"/>
      <c r="N140" s="2"/>
    </row>
    <row r="141" customFormat="1" ht="14.25" spans="3:14">
      <c r="C141" s="2"/>
      <c r="D141" s="2"/>
      <c r="E141" s="2">
        <v>10</v>
      </c>
      <c r="F141" s="2" t="s">
        <v>132</v>
      </c>
      <c r="G141" s="2">
        <f>$M$16/(3*($K$16+$L$16+$M$16))</f>
        <v>0.0333333333333333</v>
      </c>
      <c r="H141" s="2">
        <f t="shared" si="56"/>
        <v>0.0333333333333333</v>
      </c>
      <c r="I141" s="2">
        <f t="shared" si="57"/>
        <v>0.0008</v>
      </c>
      <c r="J141" s="2">
        <f t="shared" si="58"/>
        <v>10</v>
      </c>
      <c r="K141" s="2">
        <f t="shared" si="59"/>
        <v>0.008</v>
      </c>
      <c r="L141" s="2"/>
      <c r="M141" s="2"/>
      <c r="N141" s="2"/>
    </row>
    <row r="142" customFormat="1" ht="14.25" spans="3:14">
      <c r="C142" s="2"/>
      <c r="D142" s="2"/>
      <c r="E142" s="20" t="s">
        <v>18</v>
      </c>
      <c r="F142" s="20"/>
      <c r="G142" s="20">
        <f t="shared" ref="G142:I142" si="60">SUM(G138:G141)</f>
        <v>1</v>
      </c>
      <c r="H142" s="20">
        <f t="shared" si="60"/>
        <v>1</v>
      </c>
      <c r="I142" s="20">
        <f t="shared" si="60"/>
        <v>0.024</v>
      </c>
      <c r="J142" s="20"/>
      <c r="K142" s="20">
        <f>SUM(K138:K141)</f>
        <v>0.0648</v>
      </c>
      <c r="L142" s="2"/>
      <c r="M142" s="2"/>
      <c r="N142" s="2"/>
    </row>
    <row r="143" customFormat="1" ht="22.5" spans="1:14">
      <c r="A143" s="25" t="s">
        <v>137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customFormat="1" ht="14.25" spans="2:14">
      <c r="B144" t="s">
        <v>71</v>
      </c>
      <c r="C144" t="s">
        <v>138</v>
      </c>
      <c r="D144" s="3" t="s">
        <v>139</v>
      </c>
      <c r="E144" s="2" t="s">
        <v>67</v>
      </c>
      <c r="F144" s="2"/>
      <c r="G144" s="2"/>
      <c r="H144" s="2"/>
      <c r="I144" s="2"/>
      <c r="J144" s="2"/>
      <c r="K144" s="2"/>
      <c r="L144" s="2"/>
      <c r="M144" s="2"/>
      <c r="N144" s="2"/>
    </row>
    <row r="145" customFormat="1" ht="14.25" spans="2:14">
      <c r="B145" s="5" t="s">
        <v>2</v>
      </c>
      <c r="C145" s="2">
        <f t="shared" ref="C145:C147" si="61">J36</f>
        <v>1500</v>
      </c>
      <c r="D145" s="2">
        <f t="shared" ref="D145:D147" si="62">I36</f>
        <v>2e-6</v>
      </c>
      <c r="E145" s="2">
        <f t="shared" ref="E145:E208" si="63">(C145-$F$33)^2*D145</f>
        <v>4.48818280212365</v>
      </c>
      <c r="F145" s="26" t="s">
        <v>141</v>
      </c>
      <c r="G145" s="2"/>
      <c r="H145" s="2"/>
      <c r="I145" s="2"/>
      <c r="J145" s="2"/>
      <c r="K145" s="2"/>
      <c r="L145" s="2"/>
      <c r="M145" s="2"/>
      <c r="N145" s="2"/>
    </row>
    <row r="146" customFormat="1" ht="14.25" spans="2:14">
      <c r="B146" s="5" t="s">
        <v>4</v>
      </c>
      <c r="C146" s="2">
        <f t="shared" si="61"/>
        <v>500</v>
      </c>
      <c r="D146" s="2">
        <f t="shared" si="62"/>
        <v>6e-6</v>
      </c>
      <c r="E146" s="2">
        <f t="shared" si="63"/>
        <v>1.48819833877094</v>
      </c>
      <c r="F146" s="2"/>
      <c r="G146" s="2"/>
      <c r="H146" s="2"/>
      <c r="I146" s="2"/>
      <c r="J146" s="2"/>
      <c r="K146" s="2"/>
      <c r="L146" s="2"/>
      <c r="M146" s="2"/>
      <c r="N146" s="2"/>
    </row>
    <row r="147" customFormat="1" ht="14.25" spans="2:14">
      <c r="B147" s="5" t="s">
        <v>5</v>
      </c>
      <c r="C147" s="2">
        <f t="shared" si="61"/>
        <v>300</v>
      </c>
      <c r="D147" s="2">
        <f t="shared" si="62"/>
        <v>1.4e-5</v>
      </c>
      <c r="E147" s="2">
        <f t="shared" si="63"/>
        <v>1.24349942558552</v>
      </c>
      <c r="F147" s="2"/>
      <c r="G147" s="2"/>
      <c r="H147" s="2"/>
      <c r="I147" s="2"/>
      <c r="J147" s="2"/>
      <c r="K147" s="2"/>
      <c r="L147" s="2"/>
      <c r="M147" s="2"/>
      <c r="N147" s="2"/>
    </row>
    <row r="148" customFormat="1" ht="14.25" spans="2:14">
      <c r="B148" s="5" t="s">
        <v>6</v>
      </c>
      <c r="C148" s="2">
        <f t="shared" ref="C148:C155" si="64">J41</f>
        <v>25</v>
      </c>
      <c r="D148" s="2">
        <f t="shared" ref="D148:D155" si="65">I41</f>
        <v>0.005832</v>
      </c>
      <c r="E148" s="2">
        <f t="shared" si="63"/>
        <v>3.09295907443225</v>
      </c>
      <c r="F148" s="2"/>
      <c r="G148" s="2"/>
      <c r="H148" s="2"/>
      <c r="I148" s="2"/>
      <c r="J148" s="2"/>
      <c r="K148" s="2"/>
      <c r="L148" s="2"/>
      <c r="M148" s="2"/>
      <c r="N148" s="2"/>
    </row>
    <row r="149" customFormat="1" ht="14.25" spans="3:14">
      <c r="C149" s="2">
        <f t="shared" si="64"/>
        <v>50</v>
      </c>
      <c r="D149" s="2">
        <f t="shared" si="65"/>
        <v>0.001296</v>
      </c>
      <c r="E149" s="2">
        <f t="shared" si="63"/>
        <v>2.98961460380272</v>
      </c>
      <c r="F149" s="2"/>
      <c r="G149" s="2"/>
      <c r="H149" s="2"/>
      <c r="I149" s="2"/>
      <c r="J149" s="2"/>
      <c r="K149" s="2"/>
      <c r="L149" s="2"/>
      <c r="M149" s="2"/>
      <c r="N149" s="2"/>
    </row>
    <row r="150" customFormat="1" ht="14.25" spans="3:14">
      <c r="C150" s="2">
        <f t="shared" si="64"/>
        <v>75</v>
      </c>
      <c r="D150" s="2">
        <f t="shared" si="65"/>
        <v>0.0004536</v>
      </c>
      <c r="E150" s="2">
        <f t="shared" si="63"/>
        <v>2.41916673909495</v>
      </c>
      <c r="F150" s="2"/>
      <c r="G150" s="2"/>
      <c r="H150" s="2"/>
      <c r="I150" s="2"/>
      <c r="J150" s="2"/>
      <c r="K150" s="2"/>
      <c r="L150" s="2"/>
      <c r="M150" s="2"/>
      <c r="N150" s="2"/>
    </row>
    <row r="151" customFormat="1" ht="14.25" spans="3:14">
      <c r="C151" s="2">
        <f t="shared" si="64"/>
        <v>100</v>
      </c>
      <c r="D151" s="2">
        <f t="shared" si="65"/>
        <v>7.46666666666667e-5</v>
      </c>
      <c r="E151" s="2">
        <f t="shared" si="63"/>
        <v>0.717525657096124</v>
      </c>
      <c r="F151" s="2"/>
      <c r="G151" s="2"/>
      <c r="H151" s="2"/>
      <c r="I151" s="2"/>
      <c r="J151" s="2"/>
      <c r="K151" s="2"/>
      <c r="L151" s="2"/>
      <c r="M151" s="2"/>
      <c r="N151" s="2"/>
    </row>
    <row r="152" customFormat="1" ht="14.25" spans="3:14">
      <c r="C152" s="2">
        <f t="shared" si="64"/>
        <v>125</v>
      </c>
      <c r="D152" s="2">
        <f t="shared" si="65"/>
        <v>0.0001296</v>
      </c>
      <c r="E152" s="2">
        <f t="shared" si="63"/>
        <v>1.96164856989227</v>
      </c>
      <c r="F152" s="2"/>
      <c r="G152" s="2"/>
      <c r="H152" s="2"/>
      <c r="I152" s="2"/>
      <c r="J152" s="2"/>
      <c r="K152" s="2"/>
      <c r="L152" s="2"/>
      <c r="M152" s="2"/>
      <c r="N152" s="2"/>
    </row>
    <row r="153" customFormat="1" ht="14.25" spans="3:14">
      <c r="C153" s="2">
        <f t="shared" si="64"/>
        <v>150</v>
      </c>
      <c r="D153" s="2">
        <f t="shared" si="65"/>
        <v>0.000104533333333333</v>
      </c>
      <c r="E153" s="2">
        <f t="shared" si="63"/>
        <v>2.29060086771057</v>
      </c>
      <c r="F153" s="2"/>
      <c r="G153" s="2"/>
      <c r="H153" s="2"/>
      <c r="I153" s="2"/>
      <c r="J153" s="2"/>
      <c r="K153" s="2"/>
      <c r="L153" s="2"/>
      <c r="M153" s="2"/>
      <c r="N153" s="2"/>
    </row>
    <row r="154" customFormat="1" ht="14.25" spans="3:14">
      <c r="C154" s="2">
        <f t="shared" si="64"/>
        <v>250</v>
      </c>
      <c r="D154" s="2">
        <f t="shared" si="65"/>
        <v>9.46666666666667e-5</v>
      </c>
      <c r="E154" s="2">
        <f t="shared" si="63"/>
        <v>5.82374852285259</v>
      </c>
      <c r="F154" s="2"/>
      <c r="G154" s="2"/>
      <c r="H154" s="2"/>
      <c r="I154" s="2"/>
      <c r="J154" s="2"/>
      <c r="K154" s="2"/>
      <c r="L154" s="2"/>
      <c r="M154" s="2"/>
      <c r="N154" s="2"/>
    </row>
    <row r="155" customFormat="1" ht="14.25" spans="3:14">
      <c r="C155" s="2">
        <f t="shared" si="64"/>
        <v>500</v>
      </c>
      <c r="D155" s="2">
        <f t="shared" si="65"/>
        <v>1.49333333333333e-5</v>
      </c>
      <c r="E155" s="2">
        <f t="shared" si="63"/>
        <v>3.70396030982989</v>
      </c>
      <c r="F155" s="2"/>
      <c r="G155" s="2"/>
      <c r="H155" s="2"/>
      <c r="I155" s="2"/>
      <c r="J155" s="2"/>
      <c r="K155" s="2"/>
      <c r="L155" s="2"/>
      <c r="M155" s="2"/>
      <c r="N155" s="2"/>
    </row>
    <row r="156" customFormat="1" ht="14.25" spans="2:14">
      <c r="B156" t="s">
        <v>8</v>
      </c>
      <c r="C156" s="2">
        <f t="shared" ref="C156:C163" si="66">J52</f>
        <v>20</v>
      </c>
      <c r="D156" s="2">
        <f t="shared" ref="D156:D163" si="67">I52</f>
        <v>0.005832</v>
      </c>
      <c r="E156" s="2">
        <f t="shared" si="63"/>
        <v>1.89569774589625</v>
      </c>
      <c r="F156" s="2"/>
      <c r="G156" s="2"/>
      <c r="H156" s="2"/>
      <c r="I156" s="2"/>
      <c r="J156" s="2"/>
      <c r="K156" s="2"/>
      <c r="L156" s="2"/>
      <c r="M156" s="2"/>
      <c r="N156" s="2"/>
    </row>
    <row r="157" customFormat="1" ht="14.25" spans="3:14">
      <c r="C157" s="2">
        <f t="shared" si="66"/>
        <v>40</v>
      </c>
      <c r="D157" s="2">
        <f t="shared" si="67"/>
        <v>0.001296</v>
      </c>
      <c r="E157" s="2">
        <f t="shared" si="63"/>
        <v>1.87429845778672</v>
      </c>
      <c r="F157" s="2"/>
      <c r="G157" s="2"/>
      <c r="H157" s="2"/>
      <c r="I157" s="2"/>
      <c r="J157" s="2"/>
      <c r="K157" s="2"/>
      <c r="L157" s="2"/>
      <c r="M157" s="2"/>
      <c r="N157" s="2"/>
    </row>
    <row r="158" customFormat="1" ht="14.25" spans="3:14">
      <c r="C158" s="2">
        <f t="shared" si="66"/>
        <v>60</v>
      </c>
      <c r="D158" s="2">
        <f t="shared" si="67"/>
        <v>0.0004536</v>
      </c>
      <c r="E158" s="2">
        <f t="shared" si="63"/>
        <v>1.52744576243655</v>
      </c>
      <c r="F158" s="2"/>
      <c r="G158" s="2"/>
      <c r="H158" s="2"/>
      <c r="I158" s="2"/>
      <c r="J158" s="2"/>
      <c r="K158" s="2"/>
      <c r="L158" s="2"/>
      <c r="M158" s="2"/>
      <c r="N158" s="2"/>
    </row>
    <row r="159" customFormat="1" ht="14.25" spans="3:14">
      <c r="C159" s="2">
        <f t="shared" si="66"/>
        <v>80</v>
      </c>
      <c r="D159" s="2">
        <f t="shared" si="67"/>
        <v>7.46666666666667e-5</v>
      </c>
      <c r="E159" s="2">
        <f t="shared" si="63"/>
        <v>0.454611862493457</v>
      </c>
      <c r="F159" s="2"/>
      <c r="G159" s="2"/>
      <c r="H159" s="2"/>
      <c r="I159" s="2"/>
      <c r="J159" s="2"/>
      <c r="K159" s="2"/>
      <c r="L159" s="2"/>
      <c r="M159" s="2"/>
      <c r="N159" s="2"/>
    </row>
    <row r="160" customFormat="1" ht="14.25" spans="2:14">
      <c r="B160" s="8"/>
      <c r="C160" s="2">
        <f t="shared" si="66"/>
        <v>100</v>
      </c>
      <c r="D160" s="2">
        <f t="shared" si="67"/>
        <v>0.0001296</v>
      </c>
      <c r="E160" s="2">
        <f t="shared" si="63"/>
        <v>1.24541953338827</v>
      </c>
      <c r="F160" s="2"/>
      <c r="G160" s="2"/>
      <c r="H160" s="2"/>
      <c r="I160" s="2"/>
      <c r="J160" s="2"/>
      <c r="K160" s="2"/>
      <c r="L160" s="2"/>
      <c r="M160" s="2"/>
      <c r="N160" s="2"/>
    </row>
    <row r="161" customFormat="1" ht="14.25" spans="3:14">
      <c r="C161" s="2">
        <f t="shared" si="66"/>
        <v>120</v>
      </c>
      <c r="D161" s="2">
        <f t="shared" si="67"/>
        <v>0.000104533333333333</v>
      </c>
      <c r="E161" s="2">
        <f t="shared" si="63"/>
        <v>1.45624189904497</v>
      </c>
      <c r="F161" s="2"/>
      <c r="G161" s="2"/>
      <c r="H161" s="2"/>
      <c r="I161" s="2"/>
      <c r="J161" s="2"/>
      <c r="K161" s="2"/>
      <c r="L161" s="2"/>
      <c r="M161" s="2"/>
      <c r="N161" s="2"/>
    </row>
    <row r="162" customFormat="1" ht="14.25" spans="3:14">
      <c r="C162" s="2">
        <f t="shared" si="66"/>
        <v>200</v>
      </c>
      <c r="D162" s="2">
        <f t="shared" si="67"/>
        <v>9.46666666666667e-5</v>
      </c>
      <c r="E162" s="2">
        <f t="shared" si="63"/>
        <v>3.71240569174592</v>
      </c>
      <c r="F162" s="2"/>
      <c r="G162" s="2"/>
      <c r="H162" s="2"/>
      <c r="I162" s="2"/>
      <c r="J162" s="2"/>
      <c r="K162" s="2"/>
      <c r="L162" s="2"/>
      <c r="M162" s="2"/>
      <c r="N162" s="2"/>
    </row>
    <row r="163" customFormat="1" ht="14.25" spans="3:14">
      <c r="C163" s="2">
        <f t="shared" si="66"/>
        <v>400</v>
      </c>
      <c r="D163" s="2">
        <f t="shared" si="67"/>
        <v>1.49333333333333e-5</v>
      </c>
      <c r="E163" s="2">
        <f t="shared" si="63"/>
        <v>2.36584651522723</v>
      </c>
      <c r="F163" s="2"/>
      <c r="G163" s="2"/>
      <c r="H163" s="2"/>
      <c r="I163" s="2"/>
      <c r="J163" s="2"/>
      <c r="K163" s="2"/>
      <c r="L163" s="2"/>
      <c r="M163" s="2"/>
      <c r="N163" s="2"/>
    </row>
    <row r="164" customFormat="1" ht="14.25" spans="2:14">
      <c r="B164" t="s">
        <v>9</v>
      </c>
      <c r="C164" s="2">
        <f t="shared" ref="C164:C171" si="68">J63</f>
        <v>15</v>
      </c>
      <c r="D164" s="2">
        <f t="shared" ref="D164:D171" si="69">I63</f>
        <v>0.011664</v>
      </c>
      <c r="E164" s="2">
        <f t="shared" si="63"/>
        <v>1.98007283472049</v>
      </c>
      <c r="F164" s="2"/>
      <c r="G164" s="2"/>
      <c r="H164" s="2"/>
      <c r="I164" s="2"/>
      <c r="J164" s="2"/>
      <c r="K164" s="2"/>
      <c r="L164" s="2"/>
      <c r="M164" s="2"/>
      <c r="N164" s="2"/>
    </row>
    <row r="165" customFormat="1" ht="14.25" spans="3:14">
      <c r="C165" s="2">
        <f t="shared" si="68"/>
        <v>30</v>
      </c>
      <c r="D165" s="2">
        <f t="shared" si="69"/>
        <v>0.002592</v>
      </c>
      <c r="E165" s="2">
        <f t="shared" si="63"/>
        <v>2.03636462354144</v>
      </c>
      <c r="F165" s="2"/>
      <c r="G165" s="2"/>
      <c r="H165" s="2"/>
      <c r="I165" s="2"/>
      <c r="J165" s="2"/>
      <c r="K165" s="2"/>
      <c r="L165" s="2"/>
      <c r="M165" s="2"/>
      <c r="N165" s="2"/>
    </row>
    <row r="166" customFormat="1" ht="14.25" spans="3:14">
      <c r="C166" s="2">
        <f t="shared" si="68"/>
        <v>45</v>
      </c>
      <c r="D166" s="2">
        <f t="shared" si="69"/>
        <v>0.0009072</v>
      </c>
      <c r="E166" s="2">
        <f t="shared" si="63"/>
        <v>1.67968957155631</v>
      </c>
      <c r="F166" s="2"/>
      <c r="G166" s="2"/>
      <c r="H166" s="2"/>
      <c r="I166" s="2"/>
      <c r="J166" s="2"/>
      <c r="K166" s="2"/>
      <c r="L166" s="2"/>
      <c r="M166" s="2"/>
      <c r="N166" s="2"/>
    </row>
    <row r="167" customFormat="1" ht="14.25" spans="3:14">
      <c r="C167" s="2">
        <f t="shared" si="68"/>
        <v>60</v>
      </c>
      <c r="D167" s="2">
        <f t="shared" si="69"/>
        <v>0.000149333333333333</v>
      </c>
      <c r="E167" s="2">
        <f t="shared" si="63"/>
        <v>0.502862802448248</v>
      </c>
      <c r="F167" s="2"/>
      <c r="G167" s="2"/>
      <c r="H167" s="2"/>
      <c r="I167" s="2"/>
      <c r="J167" s="2"/>
      <c r="K167" s="2"/>
      <c r="L167" s="2"/>
      <c r="M167" s="2"/>
      <c r="N167" s="2"/>
    </row>
    <row r="168" customFormat="1" ht="14.25" spans="3:14">
      <c r="C168" s="2">
        <f t="shared" si="68"/>
        <v>75</v>
      </c>
      <c r="D168" s="2">
        <f t="shared" si="69"/>
        <v>0.0002592</v>
      </c>
      <c r="E168" s="2">
        <f t="shared" si="63"/>
        <v>1.38238099376854</v>
      </c>
      <c r="F168" s="2"/>
      <c r="G168" s="2"/>
      <c r="H168" s="2"/>
      <c r="I168" s="2"/>
      <c r="J168" s="2"/>
      <c r="K168" s="2"/>
      <c r="L168" s="2"/>
      <c r="M168" s="2"/>
      <c r="N168" s="2"/>
    </row>
    <row r="169" customFormat="1" ht="14.25" spans="3:14">
      <c r="C169" s="2">
        <f t="shared" si="68"/>
        <v>90</v>
      </c>
      <c r="D169" s="2">
        <f t="shared" si="69"/>
        <v>0.000209066666666667</v>
      </c>
      <c r="E169" s="2">
        <f t="shared" si="63"/>
        <v>1.62008586075875</v>
      </c>
      <c r="F169" s="2"/>
      <c r="G169" s="2"/>
      <c r="H169" s="2"/>
      <c r="I169" s="2"/>
      <c r="J169" s="2"/>
      <c r="K169" s="2"/>
      <c r="L169" s="2"/>
      <c r="M169" s="2"/>
      <c r="N169" s="2"/>
    </row>
    <row r="170" customFormat="1" ht="14.25" spans="3:14">
      <c r="C170" s="2">
        <f t="shared" si="68"/>
        <v>150</v>
      </c>
      <c r="D170" s="2">
        <f t="shared" si="69"/>
        <v>0.000189333333333333</v>
      </c>
      <c r="E170" s="2">
        <f t="shared" si="63"/>
        <v>4.14879238794517</v>
      </c>
      <c r="F170" s="2"/>
      <c r="G170" s="2"/>
      <c r="H170" s="2"/>
      <c r="I170" s="2"/>
      <c r="J170" s="2"/>
      <c r="K170" s="2"/>
      <c r="L170" s="2"/>
      <c r="M170" s="2"/>
      <c r="N170" s="2"/>
    </row>
    <row r="171" customFormat="1" ht="14.25" spans="2:14">
      <c r="B171" s="8"/>
      <c r="C171" s="2">
        <f t="shared" si="68"/>
        <v>300</v>
      </c>
      <c r="D171" s="2">
        <f t="shared" si="69"/>
        <v>2.98666666666667e-5</v>
      </c>
      <c r="E171" s="2">
        <f t="shared" si="63"/>
        <v>2.65279877458245</v>
      </c>
      <c r="F171" s="2"/>
      <c r="G171" s="2"/>
      <c r="H171" s="2"/>
      <c r="I171" s="2"/>
      <c r="J171" s="2"/>
      <c r="K171" s="2"/>
      <c r="L171" s="2"/>
      <c r="M171" s="2"/>
      <c r="N171" s="2"/>
    </row>
    <row r="172" customFormat="1" ht="14.25" spans="2:14">
      <c r="B172" t="s">
        <v>10</v>
      </c>
      <c r="C172" s="2">
        <f t="shared" ref="C172:C179" si="70">J74</f>
        <v>10</v>
      </c>
      <c r="D172" s="2">
        <f t="shared" ref="D172:D179" si="71">I74</f>
        <v>0.011664</v>
      </c>
      <c r="E172" s="2">
        <f t="shared" si="63"/>
        <v>0.75195017764849</v>
      </c>
      <c r="F172" s="2"/>
      <c r="G172" s="2"/>
      <c r="H172" s="2"/>
      <c r="I172" s="2"/>
      <c r="J172" s="2"/>
      <c r="K172" s="2"/>
      <c r="L172" s="2"/>
      <c r="M172" s="2"/>
      <c r="N172" s="2"/>
    </row>
    <row r="173" customFormat="1" ht="14.25" spans="3:14">
      <c r="C173" s="2">
        <f t="shared" si="70"/>
        <v>20</v>
      </c>
      <c r="D173" s="2">
        <f t="shared" si="71"/>
        <v>0.002592</v>
      </c>
      <c r="E173" s="2">
        <f t="shared" si="63"/>
        <v>0.842532331509442</v>
      </c>
      <c r="F173" s="2"/>
      <c r="G173" s="2"/>
      <c r="H173" s="2"/>
      <c r="I173" s="2"/>
      <c r="J173" s="2"/>
      <c r="K173" s="2"/>
      <c r="L173" s="2"/>
      <c r="M173" s="2"/>
      <c r="N173" s="2"/>
    </row>
    <row r="174" customFormat="1" ht="14.25" spans="3:14">
      <c r="C174" s="2">
        <f t="shared" si="70"/>
        <v>30</v>
      </c>
      <c r="D174" s="2">
        <f t="shared" si="71"/>
        <v>0.0009072</v>
      </c>
      <c r="E174" s="2">
        <f t="shared" si="63"/>
        <v>0.712727618239505</v>
      </c>
      <c r="F174" s="2"/>
      <c r="G174" s="2"/>
      <c r="H174" s="2"/>
      <c r="I174" s="2"/>
      <c r="J174" s="2"/>
      <c r="K174" s="2"/>
      <c r="L174" s="2"/>
      <c r="M174" s="2"/>
      <c r="N174" s="2"/>
    </row>
    <row r="175" customFormat="1" ht="14.25" spans="3:14">
      <c r="C175" s="2">
        <f t="shared" si="70"/>
        <v>40</v>
      </c>
      <c r="D175" s="2">
        <f t="shared" si="71"/>
        <v>0.000149333333333333</v>
      </c>
      <c r="E175" s="2">
        <f t="shared" si="63"/>
        <v>0.215968546576248</v>
      </c>
      <c r="F175" s="2"/>
      <c r="G175" s="2"/>
      <c r="H175" s="2"/>
      <c r="I175" s="2"/>
      <c r="J175" s="2"/>
      <c r="K175" s="2"/>
      <c r="L175" s="2"/>
      <c r="M175" s="2"/>
      <c r="N175" s="2"/>
    </row>
    <row r="176" customFormat="1" ht="14.25" spans="3:14">
      <c r="C176" s="2">
        <f t="shared" si="70"/>
        <v>50</v>
      </c>
      <c r="D176" s="2">
        <f t="shared" si="71"/>
        <v>0.0002592</v>
      </c>
      <c r="E176" s="2">
        <f t="shared" si="63"/>
        <v>0.597922920760544</v>
      </c>
      <c r="F176" s="2"/>
      <c r="G176" s="2"/>
      <c r="H176" s="2"/>
      <c r="I176" s="2"/>
      <c r="J176" s="2"/>
      <c r="K176" s="2"/>
      <c r="L176" s="2"/>
      <c r="M176" s="2"/>
      <c r="N176" s="2"/>
    </row>
    <row r="177" customFormat="1" ht="14.25" spans="3:14">
      <c r="C177" s="2">
        <f t="shared" si="70"/>
        <v>60</v>
      </c>
      <c r="D177" s="2">
        <f t="shared" si="71"/>
        <v>0.000209066666666667</v>
      </c>
      <c r="E177" s="2">
        <f t="shared" si="63"/>
        <v>0.704007923427547</v>
      </c>
      <c r="F177" s="2"/>
      <c r="G177" s="2"/>
      <c r="H177" s="2"/>
      <c r="I177" s="2"/>
      <c r="J177" s="2"/>
      <c r="K177" s="2"/>
      <c r="L177" s="2"/>
      <c r="M177" s="2"/>
      <c r="N177" s="2"/>
    </row>
    <row r="178" customFormat="1" ht="14.25" spans="3:14">
      <c r="C178" s="2">
        <f t="shared" si="70"/>
        <v>100</v>
      </c>
      <c r="D178" s="2">
        <f t="shared" si="71"/>
        <v>0.000189333333333333</v>
      </c>
      <c r="E178" s="2">
        <f t="shared" si="63"/>
        <v>1.81944005906517</v>
      </c>
      <c r="F178" s="2"/>
      <c r="G178" s="2"/>
      <c r="H178" s="2"/>
      <c r="I178" s="2"/>
      <c r="J178" s="2"/>
      <c r="K178" s="2"/>
      <c r="L178" s="2"/>
      <c r="M178" s="2"/>
      <c r="N178" s="2"/>
    </row>
    <row r="179" customFormat="1" ht="14.25" spans="3:14">
      <c r="C179" s="2">
        <f t="shared" si="70"/>
        <v>200</v>
      </c>
      <c r="D179" s="2">
        <f t="shared" si="71"/>
        <v>2.98666666666667e-5</v>
      </c>
      <c r="E179" s="2">
        <f t="shared" si="63"/>
        <v>1.17123785204378</v>
      </c>
      <c r="F179" s="2"/>
      <c r="G179" s="2"/>
      <c r="H179" s="2"/>
      <c r="I179" s="2"/>
      <c r="J179" s="2"/>
      <c r="K179" s="2"/>
      <c r="L179" s="2"/>
      <c r="M179" s="2"/>
      <c r="N179" s="2"/>
    </row>
    <row r="180" customFormat="1" ht="14.25" spans="2:14">
      <c r="B180" t="s">
        <v>11</v>
      </c>
      <c r="C180" s="2">
        <f t="shared" ref="C180:C187" si="72">J85</f>
        <v>5</v>
      </c>
      <c r="D180" s="2">
        <f t="shared" ref="D180:D187" si="73">I85</f>
        <v>0.010935</v>
      </c>
      <c r="E180" s="2">
        <f t="shared" si="63"/>
        <v>0.10033830054046</v>
      </c>
      <c r="F180" s="2"/>
      <c r="G180" s="2"/>
      <c r="H180" s="2"/>
      <c r="I180" s="2"/>
      <c r="J180" s="2"/>
      <c r="K180" s="2"/>
      <c r="L180" s="2"/>
      <c r="M180" s="2"/>
      <c r="N180" s="2"/>
    </row>
    <row r="181" customFormat="1" ht="14.25" spans="3:14">
      <c r="C181" s="2">
        <f t="shared" si="72"/>
        <v>10</v>
      </c>
      <c r="D181" s="2">
        <f t="shared" si="73"/>
        <v>0.00243</v>
      </c>
      <c r="E181" s="2">
        <f t="shared" si="63"/>
        <v>0.156656287010102</v>
      </c>
      <c r="F181" s="2"/>
      <c r="G181" s="2"/>
      <c r="H181" s="2"/>
      <c r="I181" s="2"/>
      <c r="J181" s="2"/>
      <c r="K181" s="2"/>
      <c r="L181" s="2"/>
      <c r="M181" s="2"/>
      <c r="N181" s="2"/>
    </row>
    <row r="182" customFormat="1" ht="14.25" spans="2:14">
      <c r="B182" s="8"/>
      <c r="C182" s="2">
        <f t="shared" si="72"/>
        <v>15</v>
      </c>
      <c r="D182" s="2">
        <f t="shared" si="73"/>
        <v>0.0008505</v>
      </c>
      <c r="E182" s="2">
        <f t="shared" si="63"/>
        <v>0.144380310865036</v>
      </c>
      <c r="F182" s="2"/>
      <c r="G182" s="2"/>
      <c r="H182" s="2"/>
      <c r="I182" s="2"/>
      <c r="J182" s="2"/>
      <c r="K182" s="2"/>
      <c r="L182" s="2"/>
      <c r="M182" s="2"/>
      <c r="N182" s="2"/>
    </row>
    <row r="183" customFormat="1" ht="14.25" spans="3:14">
      <c r="C183" s="2">
        <f t="shared" si="72"/>
        <v>20</v>
      </c>
      <c r="D183" s="2">
        <f t="shared" si="73"/>
        <v>0.00014</v>
      </c>
      <c r="E183" s="2">
        <f t="shared" si="63"/>
        <v>0.0455071475352322</v>
      </c>
      <c r="F183" s="2"/>
      <c r="G183" s="2"/>
      <c r="H183" s="2"/>
      <c r="I183" s="2"/>
      <c r="J183" s="2"/>
      <c r="K183" s="2"/>
      <c r="L183" s="2"/>
      <c r="M183" s="2"/>
      <c r="N183" s="2"/>
    </row>
    <row r="184" customFormat="1" ht="14.25" spans="3:14">
      <c r="C184" s="2">
        <f t="shared" si="72"/>
        <v>25</v>
      </c>
      <c r="D184" s="2">
        <f t="shared" si="73"/>
        <v>0.000243</v>
      </c>
      <c r="E184" s="2">
        <f t="shared" si="63"/>
        <v>0.12887329476801</v>
      </c>
      <c r="F184" s="2"/>
      <c r="G184" s="2"/>
      <c r="H184" s="2"/>
      <c r="I184" s="2"/>
      <c r="J184" s="2"/>
      <c r="K184" s="2"/>
      <c r="L184" s="2"/>
      <c r="M184" s="2"/>
      <c r="N184" s="2"/>
    </row>
    <row r="185" customFormat="1" ht="14.25" spans="3:14">
      <c r="C185" s="2">
        <f t="shared" si="72"/>
        <v>30</v>
      </c>
      <c r="D185" s="2">
        <f t="shared" si="73"/>
        <v>0.000196</v>
      </c>
      <c r="E185" s="2">
        <f t="shared" si="63"/>
        <v>0.153984361965325</v>
      </c>
      <c r="F185" s="2"/>
      <c r="G185" s="2"/>
      <c r="H185" s="2"/>
      <c r="I185" s="2"/>
      <c r="J185" s="2"/>
      <c r="K185" s="2"/>
      <c r="L185" s="2"/>
      <c r="M185" s="2"/>
      <c r="N185" s="2"/>
    </row>
    <row r="186" customFormat="1" ht="14.25" spans="3:14">
      <c r="C186" s="2">
        <f t="shared" si="72"/>
        <v>50</v>
      </c>
      <c r="D186" s="2">
        <f t="shared" si="73"/>
        <v>0.0001775</v>
      </c>
      <c r="E186" s="2">
        <f t="shared" si="63"/>
        <v>0.409457247048598</v>
      </c>
      <c r="F186" s="2"/>
      <c r="G186" s="2"/>
      <c r="H186" s="2"/>
      <c r="I186" s="2"/>
      <c r="J186" s="2"/>
      <c r="K186" s="2"/>
      <c r="L186" s="2"/>
      <c r="M186" s="2"/>
      <c r="N186" s="2"/>
    </row>
    <row r="187" customFormat="1" ht="14.25" spans="3:14">
      <c r="C187" s="2">
        <f t="shared" si="72"/>
        <v>100</v>
      </c>
      <c r="D187" s="2">
        <f t="shared" si="73"/>
        <v>2.8e-5</v>
      </c>
      <c r="E187" s="2">
        <f t="shared" si="63"/>
        <v>0.269072121411047</v>
      </c>
      <c r="F187" s="2"/>
      <c r="G187" s="2"/>
      <c r="H187" s="2"/>
      <c r="I187" s="2"/>
      <c r="J187" s="2"/>
      <c r="K187" s="2"/>
      <c r="L187" s="2"/>
      <c r="M187" s="2"/>
      <c r="N187" s="2"/>
    </row>
    <row r="188" customFormat="1" ht="14.25" spans="2:14">
      <c r="B188" s="8" t="s">
        <v>12</v>
      </c>
      <c r="C188" s="2">
        <f t="shared" ref="C188:C195" si="74">J96</f>
        <v>4</v>
      </c>
      <c r="D188" s="2">
        <f t="shared" ref="D188:D195" si="75">I96</f>
        <v>0.00864</v>
      </c>
      <c r="E188" s="2">
        <f t="shared" si="63"/>
        <v>0.0355755475274742</v>
      </c>
      <c r="F188" s="2"/>
      <c r="G188" s="2"/>
      <c r="H188" s="2"/>
      <c r="I188" s="2"/>
      <c r="J188" s="2"/>
      <c r="K188" s="2"/>
      <c r="L188" s="2"/>
      <c r="M188" s="2"/>
      <c r="N188" s="2"/>
    </row>
    <row r="189" customFormat="1" ht="14.25" spans="3:14">
      <c r="C189" s="2">
        <f t="shared" si="74"/>
        <v>8</v>
      </c>
      <c r="D189" s="2">
        <f t="shared" si="75"/>
        <v>0.00432</v>
      </c>
      <c r="E189" s="2">
        <f t="shared" si="63"/>
        <v>0.157035968451737</v>
      </c>
      <c r="F189" s="2"/>
      <c r="G189" s="2"/>
      <c r="H189" s="2"/>
      <c r="I189" s="2"/>
      <c r="J189" s="2"/>
      <c r="K189" s="2"/>
      <c r="L189" s="2"/>
      <c r="M189" s="2"/>
      <c r="N189" s="2"/>
    </row>
    <row r="190" customFormat="1" ht="14.25" spans="3:14">
      <c r="C190" s="2">
        <f t="shared" si="74"/>
        <v>12</v>
      </c>
      <c r="D190" s="2">
        <f t="shared" si="75"/>
        <v>0.000672</v>
      </c>
      <c r="E190" s="2">
        <f t="shared" si="63"/>
        <v>0.0675926475995147</v>
      </c>
      <c r="F190" s="2"/>
      <c r="G190" s="2"/>
      <c r="H190" s="2"/>
      <c r="I190" s="2"/>
      <c r="J190" s="2"/>
      <c r="K190" s="2"/>
      <c r="L190" s="2"/>
      <c r="M190" s="2"/>
      <c r="N190" s="2"/>
    </row>
    <row r="191" customFormat="1" ht="14.25" spans="3:14">
      <c r="C191" s="2">
        <f t="shared" si="74"/>
        <v>16</v>
      </c>
      <c r="D191" s="2">
        <f t="shared" si="75"/>
        <v>0.000545</v>
      </c>
      <c r="E191" s="2">
        <f t="shared" si="63"/>
        <v>0.107265633105583</v>
      </c>
      <c r="F191" s="2"/>
      <c r="G191" s="2"/>
      <c r="H191" s="2"/>
      <c r="I191" s="2"/>
      <c r="J191" s="2"/>
      <c r="K191" s="2"/>
      <c r="L191" s="2"/>
      <c r="M191" s="2"/>
      <c r="N191" s="2"/>
    </row>
    <row r="192" customFormat="1" ht="14.25" spans="3:14">
      <c r="C192" s="2">
        <f t="shared" si="74"/>
        <v>20</v>
      </c>
      <c r="D192" s="2">
        <f t="shared" si="75"/>
        <v>0.000192</v>
      </c>
      <c r="E192" s="2">
        <f t="shared" si="63"/>
        <v>0.0624098023340328</v>
      </c>
      <c r="F192" s="2"/>
      <c r="G192" s="2"/>
      <c r="H192" s="2"/>
      <c r="I192" s="2"/>
      <c r="J192" s="2"/>
      <c r="K192" s="2"/>
      <c r="L192" s="2"/>
      <c r="M192" s="2"/>
      <c r="N192" s="2"/>
    </row>
    <row r="193" customFormat="1" ht="14.25" spans="2:14">
      <c r="B193" s="8"/>
      <c r="C193" s="2">
        <f t="shared" si="74"/>
        <v>24</v>
      </c>
      <c r="D193" s="2">
        <f t="shared" si="75"/>
        <v>0.000343</v>
      </c>
      <c r="E193" s="2">
        <f t="shared" si="63"/>
        <v>0.166452560252519</v>
      </c>
      <c r="F193" s="2"/>
      <c r="G193" s="2"/>
      <c r="H193" s="2"/>
      <c r="I193" s="2"/>
      <c r="J193" s="2"/>
      <c r="K193" s="2"/>
      <c r="L193" s="2"/>
      <c r="M193" s="2"/>
      <c r="N193" s="2"/>
    </row>
    <row r="194" customFormat="1" ht="14.25" spans="3:14">
      <c r="C194" s="2">
        <f t="shared" si="74"/>
        <v>40</v>
      </c>
      <c r="D194" s="2">
        <f t="shared" si="75"/>
        <v>0.000194</v>
      </c>
      <c r="E194" s="2">
        <f t="shared" si="63"/>
        <v>0.280566281489679</v>
      </c>
      <c r="F194" s="2"/>
      <c r="G194" s="2"/>
      <c r="H194" s="2"/>
      <c r="I194" s="2"/>
      <c r="J194" s="2"/>
      <c r="K194" s="2"/>
      <c r="L194" s="2"/>
      <c r="M194" s="2"/>
      <c r="N194" s="2"/>
    </row>
    <row r="195" customFormat="1" ht="14.25" spans="3:14">
      <c r="C195" s="2">
        <f t="shared" si="74"/>
        <v>80</v>
      </c>
      <c r="D195" s="2">
        <f t="shared" si="75"/>
        <v>4.9e-5</v>
      </c>
      <c r="E195" s="2">
        <f t="shared" si="63"/>
        <v>0.298339034761331</v>
      </c>
      <c r="F195" s="2"/>
      <c r="G195" s="2"/>
      <c r="H195" s="2"/>
      <c r="I195" s="2"/>
      <c r="J195" s="2"/>
      <c r="K195" s="2"/>
      <c r="L195" s="2"/>
      <c r="M195" s="2"/>
      <c r="N195" s="2"/>
    </row>
    <row r="196" customFormat="1" ht="14.25" spans="2:14">
      <c r="B196" t="s">
        <v>13</v>
      </c>
      <c r="C196" s="2">
        <f t="shared" ref="C196:C203" si="76">J107</f>
        <v>3</v>
      </c>
      <c r="D196" s="2">
        <f t="shared" ref="D196:D203" si="77">I107</f>
        <v>0.0144</v>
      </c>
      <c r="E196" s="2">
        <f t="shared" si="63"/>
        <v>0.015252416972457</v>
      </c>
      <c r="F196" s="2"/>
      <c r="G196" s="2"/>
      <c r="H196" s="2"/>
      <c r="I196" s="2"/>
      <c r="J196" s="2"/>
      <c r="K196" s="2"/>
      <c r="L196" s="2"/>
      <c r="M196" s="2"/>
      <c r="N196" s="2"/>
    </row>
    <row r="197" customFormat="1" ht="14.25" spans="3:14">
      <c r="C197" s="2">
        <f t="shared" si="76"/>
        <v>6</v>
      </c>
      <c r="D197" s="2">
        <f t="shared" si="77"/>
        <v>0.0072</v>
      </c>
      <c r="E197" s="2">
        <f t="shared" si="63"/>
        <v>0.116886451846229</v>
      </c>
      <c r="F197" s="2"/>
      <c r="G197" s="2"/>
      <c r="H197" s="2"/>
      <c r="I197" s="2"/>
      <c r="J197" s="2"/>
      <c r="K197" s="2"/>
      <c r="L197" s="2"/>
      <c r="M197" s="2"/>
      <c r="N197" s="2"/>
    </row>
    <row r="198" customFormat="1" ht="14.25" spans="3:14">
      <c r="C198" s="2">
        <f t="shared" si="76"/>
        <v>9</v>
      </c>
      <c r="D198" s="2">
        <f t="shared" si="77"/>
        <v>0.00112</v>
      </c>
      <c r="E198" s="2">
        <f t="shared" si="63"/>
        <v>0.0553383748098578</v>
      </c>
      <c r="F198" s="2"/>
      <c r="G198" s="2"/>
      <c r="H198" s="2"/>
      <c r="I198" s="2"/>
      <c r="J198" s="2"/>
      <c r="K198" s="2"/>
      <c r="L198" s="2"/>
      <c r="M198" s="2"/>
      <c r="N198" s="2"/>
    </row>
    <row r="199" customFormat="1" ht="14.25" spans="3:14">
      <c r="C199" s="2">
        <f t="shared" si="76"/>
        <v>12</v>
      </c>
      <c r="D199" s="2">
        <f t="shared" si="77"/>
        <v>0.000908333333333333</v>
      </c>
      <c r="E199" s="2">
        <f t="shared" si="63"/>
        <v>0.0913640697959709</v>
      </c>
      <c r="F199" s="2"/>
      <c r="G199" s="2"/>
      <c r="H199" s="2"/>
      <c r="I199" s="2"/>
      <c r="J199" s="2"/>
      <c r="K199" s="2"/>
      <c r="L199" s="2"/>
      <c r="M199" s="2"/>
      <c r="N199" s="2"/>
    </row>
    <row r="200" customFormat="1" ht="14.25" spans="3:14">
      <c r="C200" s="2">
        <f t="shared" si="76"/>
        <v>15</v>
      </c>
      <c r="D200" s="2">
        <f t="shared" si="77"/>
        <v>0.00032</v>
      </c>
      <c r="E200" s="2">
        <f t="shared" si="63"/>
        <v>0.0543229858633879</v>
      </c>
      <c r="F200" s="2"/>
      <c r="G200" s="2"/>
      <c r="H200" s="2"/>
      <c r="I200" s="2"/>
      <c r="J200" s="2"/>
      <c r="K200" s="2"/>
      <c r="L200" s="2"/>
      <c r="M200" s="2"/>
      <c r="N200" s="2"/>
    </row>
    <row r="201" customFormat="1" ht="14.25" spans="3:14">
      <c r="C201" s="2">
        <f t="shared" si="76"/>
        <v>18</v>
      </c>
      <c r="D201" s="2">
        <f t="shared" si="77"/>
        <v>0.000571666666666667</v>
      </c>
      <c r="E201" s="2">
        <f t="shared" si="63"/>
        <v>0.146880811776198</v>
      </c>
      <c r="F201" s="2"/>
      <c r="G201" s="2"/>
      <c r="H201" s="2"/>
      <c r="I201" s="2"/>
      <c r="J201" s="2"/>
      <c r="K201" s="2"/>
      <c r="L201" s="2"/>
      <c r="M201" s="2"/>
      <c r="N201" s="2"/>
    </row>
    <row r="202" customFormat="1" ht="14.25" spans="3:14">
      <c r="C202" s="2">
        <f t="shared" si="76"/>
        <v>30</v>
      </c>
      <c r="D202" s="2">
        <f t="shared" si="77"/>
        <v>0.000323333333333333</v>
      </c>
      <c r="E202" s="2">
        <f t="shared" si="63"/>
        <v>0.254021821609465</v>
      </c>
      <c r="F202" s="2"/>
      <c r="G202" s="2"/>
      <c r="H202" s="2"/>
      <c r="I202" s="2"/>
      <c r="J202" s="2"/>
      <c r="K202" s="2"/>
      <c r="L202" s="2"/>
      <c r="M202" s="2"/>
      <c r="N202" s="2"/>
    </row>
    <row r="203" customFormat="1" ht="14.25" spans="3:14">
      <c r="C203" s="2">
        <f t="shared" si="76"/>
        <v>60</v>
      </c>
      <c r="D203" s="2">
        <f t="shared" si="77"/>
        <v>8.16666666666667e-5</v>
      </c>
      <c r="E203" s="2">
        <f t="shared" si="63"/>
        <v>0.275003095088886</v>
      </c>
      <c r="F203" s="2"/>
      <c r="G203" s="2"/>
      <c r="H203" s="2"/>
      <c r="I203" s="2"/>
      <c r="J203" s="2"/>
      <c r="K203" s="2"/>
      <c r="L203" s="2"/>
      <c r="M203" s="2"/>
      <c r="N203" s="2"/>
    </row>
    <row r="204" customFormat="1" ht="14.25" spans="2:14">
      <c r="B204" t="s">
        <v>14</v>
      </c>
      <c r="C204" s="2">
        <f t="shared" ref="C204:C208" si="78">J118</f>
        <v>3</v>
      </c>
      <c r="D204" s="2">
        <f t="shared" ref="D204:D208" si="79">I118</f>
        <v>0.0144</v>
      </c>
      <c r="E204" s="2">
        <f t="shared" si="63"/>
        <v>0.015252416972457</v>
      </c>
      <c r="F204" s="2"/>
      <c r="G204" s="2"/>
      <c r="H204" s="2"/>
      <c r="I204" s="2"/>
      <c r="J204" s="2"/>
      <c r="K204" s="2"/>
      <c r="L204" s="2"/>
      <c r="M204" s="2"/>
      <c r="N204" s="2"/>
    </row>
    <row r="205" customFormat="1" ht="14.25" spans="3:14">
      <c r="C205" s="2">
        <f t="shared" si="78"/>
        <v>6</v>
      </c>
      <c r="D205" s="2">
        <f t="shared" si="79"/>
        <v>0.00706666666666667</v>
      </c>
      <c r="E205" s="2">
        <f t="shared" si="63"/>
        <v>0.11472188792315</v>
      </c>
      <c r="F205" s="2"/>
      <c r="G205" s="2"/>
      <c r="H205" s="2"/>
      <c r="I205" s="2"/>
      <c r="J205" s="2"/>
      <c r="K205" s="2"/>
      <c r="L205" s="2"/>
      <c r="M205" s="2"/>
      <c r="N205" s="2"/>
    </row>
    <row r="206" customFormat="1" ht="14.25" spans="3:14">
      <c r="C206" s="2">
        <f t="shared" si="78"/>
        <v>9</v>
      </c>
      <c r="D206" s="2">
        <f t="shared" si="79"/>
        <v>0.00247333333333333</v>
      </c>
      <c r="E206" s="2">
        <f t="shared" si="63"/>
        <v>0.122205577705103</v>
      </c>
      <c r="F206" s="2"/>
      <c r="G206" s="2"/>
      <c r="H206" s="2"/>
      <c r="I206" s="2"/>
      <c r="J206" s="2"/>
      <c r="K206" s="2"/>
      <c r="L206" s="2"/>
      <c r="M206" s="2"/>
      <c r="N206" s="2"/>
    </row>
    <row r="207" customFormat="1" ht="14.25" spans="3:14">
      <c r="C207" s="2">
        <f t="shared" si="78"/>
        <v>15</v>
      </c>
      <c r="D207" s="2">
        <f t="shared" si="79"/>
        <v>0.000706666666666667</v>
      </c>
      <c r="E207" s="2">
        <f t="shared" si="63"/>
        <v>0.119963260448315</v>
      </c>
      <c r="F207" s="2"/>
      <c r="G207" s="2"/>
      <c r="H207" s="2"/>
      <c r="I207" s="2"/>
      <c r="J207" s="2"/>
      <c r="K207" s="2"/>
      <c r="L207" s="2"/>
      <c r="M207" s="2"/>
      <c r="N207" s="2"/>
    </row>
    <row r="208" customFormat="1" ht="14.25" spans="3:14">
      <c r="C208" s="2">
        <f t="shared" si="78"/>
        <v>30</v>
      </c>
      <c r="D208" s="2">
        <f t="shared" si="79"/>
        <v>0.000353333333333333</v>
      </c>
      <c r="E208" s="2">
        <f t="shared" si="63"/>
        <v>0.277590856604157</v>
      </c>
      <c r="F208" s="2"/>
      <c r="G208" s="2"/>
      <c r="H208" s="2"/>
      <c r="I208" s="2"/>
      <c r="J208" s="2"/>
      <c r="K208" s="2"/>
      <c r="L208" s="2"/>
      <c r="M208" s="2"/>
      <c r="N208" s="2"/>
    </row>
    <row r="209" customFormat="1" ht="14.25" spans="2:14">
      <c r="B209" t="s">
        <v>16</v>
      </c>
      <c r="C209" s="2">
        <f t="shared" ref="C209:C213" si="80">J125</f>
        <v>1</v>
      </c>
      <c r="D209" s="2">
        <f t="shared" ref="D209:D213" si="81">I125</f>
        <v>0.013824</v>
      </c>
      <c r="E209" s="2">
        <f t="shared" ref="E209:E222" si="82">(C209-$F$33)^2*D209</f>
        <v>0.0130292087927587</v>
      </c>
      <c r="F209" s="2"/>
      <c r="G209" s="2"/>
      <c r="H209" s="2"/>
      <c r="I209" s="2"/>
      <c r="J209" s="2"/>
      <c r="K209" s="2"/>
      <c r="L209" s="2"/>
      <c r="M209" s="2"/>
      <c r="N209" s="2"/>
    </row>
    <row r="210" customFormat="1" ht="14.25" spans="3:14">
      <c r="C210" s="2">
        <f t="shared" si="80"/>
        <v>2</v>
      </c>
      <c r="D210" s="2">
        <f t="shared" si="81"/>
        <v>0.006784</v>
      </c>
      <c r="E210" s="2">
        <f t="shared" si="82"/>
        <v>5.77334062417524e-6</v>
      </c>
      <c r="F210" s="2"/>
      <c r="G210" s="2"/>
      <c r="H210" s="2"/>
      <c r="I210" s="2"/>
      <c r="J210" s="2"/>
      <c r="K210" s="2"/>
      <c r="L210" s="2"/>
      <c r="M210" s="2"/>
      <c r="N210" s="2"/>
    </row>
    <row r="211" customFormat="1" ht="14.25" spans="3:14">
      <c r="C211" s="2">
        <f t="shared" si="80"/>
        <v>3</v>
      </c>
      <c r="D211" s="2">
        <f t="shared" si="81"/>
        <v>0.0023744</v>
      </c>
      <c r="E211" s="2">
        <f t="shared" si="82"/>
        <v>0.00251495408745846</v>
      </c>
      <c r="F211" s="2"/>
      <c r="G211" s="2"/>
      <c r="H211" s="2"/>
      <c r="I211" s="2"/>
      <c r="J211" s="2"/>
      <c r="K211" s="2"/>
      <c r="L211" s="2"/>
      <c r="M211" s="2"/>
      <c r="N211" s="2"/>
    </row>
    <row r="212" customFormat="1" ht="14.25" spans="3:14">
      <c r="C212" s="2">
        <f t="shared" si="80"/>
        <v>5</v>
      </c>
      <c r="D212" s="2">
        <f t="shared" si="81"/>
        <v>0.0006784</v>
      </c>
      <c r="E212" s="2">
        <f t="shared" si="82"/>
        <v>0.00622492026398242</v>
      </c>
      <c r="F212" s="2"/>
      <c r="G212" s="2"/>
      <c r="H212" s="2"/>
      <c r="I212" s="2"/>
      <c r="J212" s="2"/>
      <c r="K212" s="2"/>
      <c r="L212" s="2"/>
      <c r="M212" s="2"/>
      <c r="N212" s="2"/>
    </row>
    <row r="213" customFormat="1" ht="14.25" spans="3:14">
      <c r="C213" s="2">
        <f t="shared" si="80"/>
        <v>10</v>
      </c>
      <c r="D213" s="2">
        <f t="shared" si="81"/>
        <v>0.0003392</v>
      </c>
      <c r="E213" s="2">
        <f t="shared" si="82"/>
        <v>0.0218674125735912</v>
      </c>
      <c r="F213" s="2"/>
      <c r="G213" s="2"/>
      <c r="H213" s="2"/>
      <c r="I213" s="2"/>
      <c r="J213" s="2"/>
      <c r="K213" s="2"/>
      <c r="L213" s="2"/>
      <c r="M213" s="2"/>
      <c r="N213" s="2"/>
    </row>
    <row r="214" customFormat="1" ht="14.25" spans="2:14">
      <c r="B214" t="s">
        <v>17</v>
      </c>
      <c r="C214" s="2">
        <f t="shared" ref="C214:C217" si="83">J132</f>
        <v>4</v>
      </c>
      <c r="D214" s="2">
        <f t="shared" ref="D214:D217" si="84">I132</f>
        <v>0.008</v>
      </c>
      <c r="E214" s="2">
        <f t="shared" si="82"/>
        <v>0.0329403217846983</v>
      </c>
      <c r="F214" s="2"/>
      <c r="G214" s="2"/>
      <c r="H214" s="2"/>
      <c r="I214" s="2"/>
      <c r="J214" s="2"/>
      <c r="K214" s="2"/>
      <c r="L214" s="2"/>
      <c r="M214" s="2"/>
      <c r="N214" s="2"/>
    </row>
    <row r="215" customFormat="1" ht="14.25" spans="2:14">
      <c r="B215" s="8"/>
      <c r="C215" s="2">
        <f t="shared" si="83"/>
        <v>6</v>
      </c>
      <c r="D215" s="2">
        <f t="shared" si="84"/>
        <v>0.0112</v>
      </c>
      <c r="E215" s="2">
        <f t="shared" si="82"/>
        <v>0.181823369538578</v>
      </c>
      <c r="F215" s="2"/>
      <c r="G215" s="2"/>
      <c r="H215" s="2"/>
      <c r="I215" s="2"/>
      <c r="J215" s="2"/>
      <c r="K215" s="2"/>
      <c r="L215" s="2"/>
      <c r="M215" s="2"/>
      <c r="N215" s="2"/>
    </row>
    <row r="216" customFormat="1" ht="14.25" spans="3:14">
      <c r="C216" s="2">
        <f t="shared" si="83"/>
        <v>10</v>
      </c>
      <c r="D216" s="2">
        <f t="shared" si="84"/>
        <v>0.0032</v>
      </c>
      <c r="E216" s="2">
        <f t="shared" si="82"/>
        <v>0.206296345033879</v>
      </c>
      <c r="F216" s="2"/>
      <c r="G216" s="2"/>
      <c r="H216" s="2"/>
      <c r="I216" s="2"/>
      <c r="J216" s="2"/>
      <c r="K216" s="2"/>
      <c r="L216" s="2"/>
      <c r="M216" s="2"/>
      <c r="N216" s="2"/>
    </row>
    <row r="217" customFormat="1" ht="14.25" spans="3:14">
      <c r="C217" s="2">
        <f t="shared" si="83"/>
        <v>20</v>
      </c>
      <c r="D217" s="2">
        <f t="shared" si="84"/>
        <v>0.0016</v>
      </c>
      <c r="E217" s="2">
        <f t="shared" si="82"/>
        <v>0.52008168611694</v>
      </c>
      <c r="F217" s="2"/>
      <c r="G217" s="2"/>
      <c r="H217" s="2"/>
      <c r="I217" s="2"/>
      <c r="J217" s="2"/>
      <c r="K217" s="2"/>
      <c r="L217" s="2"/>
      <c r="M217" s="2"/>
      <c r="N217" s="2"/>
    </row>
    <row r="218" customFormat="1" ht="14.25" spans="2:14">
      <c r="B218" t="s">
        <v>17</v>
      </c>
      <c r="C218" s="2">
        <f t="shared" ref="C218:C221" si="85">J138</f>
        <v>2</v>
      </c>
      <c r="D218" s="2">
        <f t="shared" ref="D218:D221" si="86">I138</f>
        <v>0.016</v>
      </c>
      <c r="E218" s="2">
        <f t="shared" si="82"/>
        <v>1.36163693966397e-5</v>
      </c>
      <c r="F218" s="2"/>
      <c r="G218" s="2"/>
      <c r="H218" s="2"/>
      <c r="I218" s="2"/>
      <c r="J218" s="2"/>
      <c r="K218" s="2"/>
      <c r="L218" s="2"/>
      <c r="M218" s="2"/>
      <c r="N218" s="2"/>
    </row>
    <row r="219" customFormat="1" ht="14.25" spans="3:14">
      <c r="C219" s="2">
        <f t="shared" si="85"/>
        <v>3</v>
      </c>
      <c r="D219" s="2">
        <f t="shared" si="86"/>
        <v>0.0056</v>
      </c>
      <c r="E219" s="2">
        <f t="shared" si="82"/>
        <v>0.00593149548928882</v>
      </c>
      <c r="F219" s="2"/>
      <c r="G219" s="2"/>
      <c r="H219" s="2"/>
      <c r="I219" s="2"/>
      <c r="J219" s="2"/>
      <c r="K219" s="2"/>
      <c r="L219" s="2"/>
      <c r="M219" s="2"/>
      <c r="N219" s="2"/>
    </row>
    <row r="220" customFormat="1" ht="14.25" spans="3:14">
      <c r="C220" s="2">
        <f t="shared" si="85"/>
        <v>5</v>
      </c>
      <c r="D220" s="2">
        <f t="shared" si="86"/>
        <v>0.0016</v>
      </c>
      <c r="E220" s="2">
        <f t="shared" si="82"/>
        <v>0.0146814157169397</v>
      </c>
      <c r="F220" s="2"/>
      <c r="G220" s="2"/>
      <c r="H220" s="2"/>
      <c r="I220" s="2"/>
      <c r="J220" s="2"/>
      <c r="K220" s="2"/>
      <c r="L220" s="2"/>
      <c r="M220" s="2"/>
      <c r="N220" s="2"/>
    </row>
    <row r="221" customFormat="1" ht="14.25" spans="3:14">
      <c r="C221" s="2">
        <f t="shared" si="85"/>
        <v>10</v>
      </c>
      <c r="D221" s="2">
        <f t="shared" si="86"/>
        <v>0.0008</v>
      </c>
      <c r="E221" s="2">
        <f t="shared" si="82"/>
        <v>0.0515740862584698</v>
      </c>
      <c r="F221" s="2"/>
      <c r="G221" s="2"/>
      <c r="H221" s="2"/>
      <c r="I221" s="2"/>
      <c r="J221" s="2"/>
      <c r="K221" s="2"/>
      <c r="L221" s="2"/>
      <c r="M221" s="2"/>
      <c r="N221" s="2"/>
    </row>
    <row r="222" customFormat="1" ht="14.25" spans="2:14">
      <c r="B222" t="s">
        <v>140</v>
      </c>
      <c r="C222" s="2">
        <v>0</v>
      </c>
      <c r="D222" s="2">
        <f>1-$E$33</f>
        <v>0.799978</v>
      </c>
      <c r="E222" s="2">
        <f t="shared" si="82"/>
        <v>3.10724400690973</v>
      </c>
      <c r="F222" s="2"/>
      <c r="G222" s="2"/>
      <c r="H222" s="2"/>
      <c r="I222" s="2"/>
      <c r="J222" s="2"/>
      <c r="K222" s="2"/>
      <c r="L222" s="2"/>
      <c r="M222" s="2"/>
      <c r="N222" s="2"/>
    </row>
    <row r="223" customFormat="1" ht="14.25" spans="2:14">
      <c r="B223" t="s">
        <v>18</v>
      </c>
      <c r="C223" s="2"/>
      <c r="D223" s="2">
        <f>SUM(D145:D222)</f>
        <v>0.99988</v>
      </c>
      <c r="E223" s="2">
        <f>SUM(E145:E222)</f>
        <v>75.9764468441606</v>
      </c>
      <c r="F223" s="2"/>
      <c r="G223" s="2"/>
      <c r="H223" s="2"/>
      <c r="I223" s="2"/>
      <c r="J223" s="2"/>
      <c r="K223" s="2"/>
      <c r="L223" s="2"/>
      <c r="M223" s="2"/>
      <c r="N223" s="2"/>
    </row>
    <row r="224" customFormat="1" ht="14.25" spans="3:1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customFormat="1" ht="14.25" spans="3:14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</sheetData>
  <dataValidations count="1">
    <dataValidation type="list" allowBlank="1" showInputMessage="1" showErrorMessage="1" sqref="C17 C20 C21 C22 C34 C39 C44 C51 C62 C73 C84 C95 C106 C117 C124 C131 C136 C137 C2:C16 C18:C19 C23:C24 C25:C33 C36:C38 C40:C43 C45:C50 C52:C61 C63:C72 C74:C83 C85:C94 C96:C105 C107:C116 C118:C121 C122:C123 C125:C128 C129:C130 C132:C135 C138:C143 C223:C225">
      <formula1>"PayoutType,Ordered,All,Any"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M1步骤</vt:lpstr>
      <vt:lpstr>原有</vt:lpstr>
      <vt:lpstr>原有 Lucky</vt:lpstr>
      <vt:lpstr>1.17.1b</vt:lpstr>
      <vt:lpstr>1.17.1b lucky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2017-06-07T05:34:00Z</dcterms:created>
  <dcterms:modified xsi:type="dcterms:W3CDTF">2017-11-08T06:42:04Z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