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2"/>
  </bookViews>
  <sheets>
    <sheet name="Normal1.17.0" sheetId="7" r:id="rId1"/>
    <sheet name="Lucky1.17.0" sheetId="8" r:id="rId2"/>
    <sheet name="Normal1.19.0" sheetId="9" r:id="rId3"/>
    <sheet name="Lucky1.19.0" sheetId="10" r:id="rId4"/>
  </sheets>
  <calcPr calcId="144525" concurrentCalc="0"/>
</workbook>
</file>

<file path=xl/sharedStrings.xml><?xml version="1.0" encoding="utf-8"?>
<sst xmlns="http://schemas.openxmlformats.org/spreadsheetml/2006/main" count="106">
  <si>
    <t>表格输入</t>
  </si>
  <si>
    <t>Id</t>
  </si>
  <si>
    <t>Symbols</t>
  </si>
  <si>
    <t>PayoutType</t>
  </si>
  <si>
    <t>Count</t>
  </si>
  <si>
    <t>Ratio</t>
  </si>
  <si>
    <t>OverallHit</t>
  </si>
  <si>
    <t>Reel1Wild3（1）</t>
  </si>
  <si>
    <t>Reel1Wild2（2）</t>
  </si>
  <si>
    <t>Reel2Wild3（1）</t>
  </si>
  <si>
    <t>Reel2Wild2（2）</t>
  </si>
  <si>
    <t>Reel3Wild3（1）</t>
  </si>
  <si>
    <t>Reel3Wild2（2）</t>
  </si>
  <si>
    <t>Wildx3,Wildx3,Wildx3</t>
  </si>
  <si>
    <t>Ordered</t>
  </si>
  <si>
    <t>Wildx2,Wildx2,Wildx2</t>
  </si>
  <si>
    <t>Wildx3,Wildx2</t>
  </si>
  <si>
    <t>Any</t>
  </si>
  <si>
    <t>High7</t>
  </si>
  <si>
    <t>All</t>
  </si>
  <si>
    <t>Mid7</t>
  </si>
  <si>
    <t>TripleBar</t>
  </si>
  <si>
    <t>DoubleBar</t>
  </si>
  <si>
    <t>SingleBar</t>
  </si>
  <si>
    <t>High7,Mid7</t>
  </si>
  <si>
    <t>TripleBar,DoubleBar,SingleBar</t>
  </si>
  <si>
    <t>Bonus</t>
  </si>
  <si>
    <t>计算结果</t>
  </si>
  <si>
    <t>总概率</t>
  </si>
  <si>
    <t>RTP</t>
  </si>
  <si>
    <t>方差</t>
  </si>
  <si>
    <t>均方差</t>
  </si>
  <si>
    <t>变异系数</t>
  </si>
  <si>
    <t>合计</t>
  </si>
  <si>
    <t>小游戏数值</t>
  </si>
  <si>
    <t>翻牌概率</t>
  </si>
  <si>
    <t>继续概率</t>
  </si>
  <si>
    <t>payout</t>
  </si>
  <si>
    <t>单次合计</t>
  </si>
  <si>
    <t>次数</t>
  </si>
  <si>
    <t>多次合计</t>
  </si>
  <si>
    <t>计算过程（期望）</t>
  </si>
  <si>
    <t>中奖模式</t>
  </si>
  <si>
    <t>所属类别</t>
  </si>
  <si>
    <t>中奖倍率</t>
  </si>
  <si>
    <t>中奖方式</t>
  </si>
  <si>
    <t>基本概率</t>
  </si>
  <si>
    <t>修正概率</t>
  </si>
  <si>
    <t>总倍率</t>
  </si>
  <si>
    <t>期望</t>
  </si>
  <si>
    <t>修正总倍率</t>
  </si>
  <si>
    <t>W2,W2,W3|W2,W3,W2|W3,W2,W2</t>
  </si>
  <si>
    <t>W3,W3,W2|W3,W2,W3|W2,W3,W3</t>
  </si>
  <si>
    <t>H7,H7,H7</t>
  </si>
  <si>
    <t>W2,H7,H7|H7,W2,H7|H7,H7,W2</t>
  </si>
  <si>
    <t>W3,H7,H7|H7,W3,H7|H7,H7,W3</t>
  </si>
  <si>
    <t>W2,W2,H7|W2,H7,W2|H7,W2,W2</t>
  </si>
  <si>
    <t>W3,W2,H7|W2,W3,H7|W3,H7,W2|
W2,H7,W3|H7,W2,W3|H7,W3,W2</t>
  </si>
  <si>
    <t>W3,W3,H7|W3,H7,W3|H7,W3,W3</t>
  </si>
  <si>
    <t>Wn,Wn,Wn</t>
  </si>
  <si>
    <t>M7,M7,M7</t>
  </si>
  <si>
    <t>W2,M7,M7|M7,W2,M7|M7,M7,W2</t>
  </si>
  <si>
    <t>W3,M7,M7|M7,W3,M7|M7,M7,W3</t>
  </si>
  <si>
    <t>W2,W2,M7|W2,M7,W2|M7,W2,W2</t>
  </si>
  <si>
    <t>W3,W2,M7|W2,W3,M7|W3,M7,W2|
W2,M7,W3|M7,W2,W3|M7,W3,W2</t>
  </si>
  <si>
    <t>W3,W3,M7|W3,M7,W3|M7,W3,W3</t>
  </si>
  <si>
    <t>TB,TB,TB</t>
  </si>
  <si>
    <t>W2,TB,TB|TB,W2,TB|TB,TB,W2</t>
  </si>
  <si>
    <t>W3,TB,TB|TB,W3,TB|TB,TB,W3</t>
  </si>
  <si>
    <t>W2,W2,TB|W2,TB,W2|TB,W2,W2</t>
  </si>
  <si>
    <t>W3,W2,TB|W2,W3,TB|W3,TB,W2|
W2,TB,W3|TB,W2,W3|TB,W3,W2</t>
  </si>
  <si>
    <t>W3,W3,TB|W3,TB,W3|TB,W3,W3</t>
  </si>
  <si>
    <t>DB,DB,DB</t>
  </si>
  <si>
    <t>W2,DB,DB|DB,W2,DB|DB,DB,W2</t>
  </si>
  <si>
    <t>W3,DB,DB|DB,W3,DB|DB,DB,W3</t>
  </si>
  <si>
    <t>W2,W2,DB|W2,DB,W2|DB,W2,W2</t>
  </si>
  <si>
    <t>W3,W2,DB|W2,W3,DB|W3,DB,W2|
W2,DB,W3|DB,W2,W3|DB,W3,W2</t>
  </si>
  <si>
    <t>W3,W3,DB|W3,DB,W3|DB,W3,W3</t>
  </si>
  <si>
    <t>SB,SB,SB</t>
  </si>
  <si>
    <t>W2,SB,SB|SB,W2,SB|SB,SB,W2</t>
  </si>
  <si>
    <t>W3,SB,SB|SB,W3,SB|SB,SB,W3</t>
  </si>
  <si>
    <t>W2,W2,SB|W2,SB,W2|SB,W2,W2</t>
  </si>
  <si>
    <t>W3,W2,SB|W2,W3,SB|W3,SB,W2|
W2,SB,W3|SB,W2,W3|SB,W3,W2</t>
  </si>
  <si>
    <t>W3,W3,SB|W3,SB,W3|SB,W3,W3</t>
  </si>
  <si>
    <t>Wild系数</t>
  </si>
  <si>
    <t>N,N,N</t>
  </si>
  <si>
    <t>W2,N,N|N,W2,N|N,N,W2</t>
  </si>
  <si>
    <t>W3,N,N|N,W3,N|N,N,W3</t>
  </si>
  <si>
    <t>ANY3各种情况</t>
  </si>
  <si>
    <t>出现概率</t>
  </si>
  <si>
    <t>A,B,C</t>
  </si>
  <si>
    <t>A,A,B</t>
  </si>
  <si>
    <t>W2,N,N|N,W2,N</t>
  </si>
  <si>
    <t>W3,N,N|N,W3,N</t>
  </si>
  <si>
    <t>A,B,A</t>
  </si>
  <si>
    <t>W2,N,N|N,N,W2</t>
  </si>
  <si>
    <t>W3,N,N|N,N,W3</t>
  </si>
  <si>
    <t>B,A,A</t>
  </si>
  <si>
    <t>N,W2,N|N,N,W2</t>
  </si>
  <si>
    <t>N,W3,N|N,N,W3</t>
  </si>
  <si>
    <t>Bonus,Bonus,Bonus</t>
  </si>
  <si>
    <t>计算过程（方差）</t>
  </si>
  <si>
    <t>中奖总倍率</t>
  </si>
  <si>
    <t>中奖总概率</t>
  </si>
  <si>
    <t>未中奖</t>
  </si>
  <si>
    <t>0.05,0.01,0.02,0.12,0.22,0.3,0.325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</si>
</sst>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000000"/>
      <name val="宋体"/>
      <charset val="0"/>
      <scheme val="minor"/>
    </font>
    <font>
      <sz val="12"/>
      <name val="宋体"/>
      <charset val="0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2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49" applyFont="1" applyAlignment="1">
      <alignment horizontal="left"/>
    </xf>
    <xf numFmtId="0" fontId="4" fillId="0" borderId="0" xfId="49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3" fillId="0" borderId="0" xfId="49" applyFont="1" applyFill="1" applyBorder="1" applyAlignment="1">
      <alignment horizontal="left"/>
    </xf>
    <xf numFmtId="0" fontId="4" fillId="0" borderId="0" xfId="0" applyFont="1" applyFill="1" applyAlignment="1"/>
    <xf numFmtId="0" fontId="6" fillId="0" borderId="0" xfId="0" applyFont="1" applyFill="1" applyBorder="1" applyAlignment="1">
      <alignment horizontal="left" vertical="center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10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2" fillId="0" borderId="0" xfId="49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4" fillId="3" borderId="0" xfId="49" applyFont="1" applyFill="1" applyAlignment="1">
      <alignment horizontal="left"/>
    </xf>
    <xf numFmtId="0" fontId="4" fillId="3" borderId="0" xfId="49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10" fontId="2" fillId="0" borderId="0" xfId="0" applyNumberFormat="1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2" fillId="4" borderId="3" xfId="50" applyFont="1" applyFill="1" applyBorder="1" applyAlignment="1">
      <alignment horizontal="left"/>
    </xf>
    <xf numFmtId="0" fontId="0" fillId="4" borderId="0" xfId="0" applyFill="1" applyAlignment="1">
      <alignment horizontal="left" vertical="center"/>
    </xf>
    <xf numFmtId="0" fontId="7" fillId="4" borderId="0" xfId="50" applyFont="1" applyFill="1" applyBorder="1" applyAlignment="1">
      <alignment horizontal="left"/>
    </xf>
    <xf numFmtId="0" fontId="2" fillId="4" borderId="0" xfId="5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9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4"/>
  <sheetViews>
    <sheetView topLeftCell="A10" workbookViewId="0">
      <selection activeCell="G38" sqref="G38"/>
    </sheetView>
  </sheetViews>
  <sheetFormatPr defaultColWidth="9" defaultRowHeight="13.5"/>
  <cols>
    <col min="2" max="2" width="34.25" customWidth="1"/>
    <col min="3" max="3" width="17.625" customWidth="1"/>
    <col min="4" max="4" width="18.125" customWidth="1"/>
    <col min="5" max="5" width="15.5" customWidth="1"/>
    <col min="6" max="6" width="22.625" customWidth="1"/>
    <col min="7" max="12" width="17.125" customWidth="1"/>
  </cols>
  <sheetData>
    <row r="1" customFormat="1" ht="25.5" spans="1:14">
      <c r="A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4.25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ht="14.25" spans="1:12">
      <c r="A3" s="5">
        <v>1</v>
      </c>
      <c r="B3" s="7" t="s">
        <v>13</v>
      </c>
      <c r="C3" s="7" t="s">
        <v>14</v>
      </c>
      <c r="D3" s="5">
        <v>3</v>
      </c>
      <c r="E3" s="5">
        <v>1000</v>
      </c>
      <c r="F3">
        <v>2e-6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ht="14.25" spans="1:12">
      <c r="A4" s="5">
        <v>2</v>
      </c>
      <c r="B4" s="7" t="s">
        <v>15</v>
      </c>
      <c r="C4" s="7" t="s">
        <v>14</v>
      </c>
      <c r="D4" s="5">
        <v>3</v>
      </c>
      <c r="E4" s="5">
        <v>500</v>
      </c>
      <c r="F4">
        <v>5e-6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</row>
    <row r="5" ht="14.25" spans="1:12">
      <c r="A5" s="5">
        <v>3</v>
      </c>
      <c r="B5" s="7" t="s">
        <v>16</v>
      </c>
      <c r="C5" s="7" t="s">
        <v>17</v>
      </c>
      <c r="D5" s="5">
        <v>3</v>
      </c>
      <c r="E5" s="5">
        <v>20</v>
      </c>
      <c r="F5">
        <v>5e-6</v>
      </c>
      <c r="G5">
        <v>0.3</v>
      </c>
      <c r="H5">
        <v>0.7</v>
      </c>
      <c r="I5">
        <v>0.3</v>
      </c>
      <c r="J5">
        <v>0.7</v>
      </c>
      <c r="K5">
        <v>0.3</v>
      </c>
      <c r="L5">
        <v>0.7</v>
      </c>
    </row>
    <row r="6" ht="14.25" spans="1:12">
      <c r="A6" s="5">
        <v>4</v>
      </c>
      <c r="B6" s="8" t="s">
        <v>18</v>
      </c>
      <c r="C6" s="7" t="s">
        <v>19</v>
      </c>
      <c r="D6" s="7">
        <v>3</v>
      </c>
      <c r="E6" s="7">
        <v>7</v>
      </c>
      <c r="F6">
        <v>0.005</v>
      </c>
      <c r="G6">
        <v>0.03</v>
      </c>
      <c r="H6">
        <v>0.07</v>
      </c>
      <c r="I6">
        <v>0.03</v>
      </c>
      <c r="J6">
        <v>0.07</v>
      </c>
      <c r="K6">
        <v>0.03</v>
      </c>
      <c r="L6">
        <v>0.07</v>
      </c>
    </row>
    <row r="7" ht="14.25" spans="1:12">
      <c r="A7" s="5">
        <v>5</v>
      </c>
      <c r="B7" s="8" t="s">
        <v>20</v>
      </c>
      <c r="C7" s="7" t="s">
        <v>19</v>
      </c>
      <c r="D7" s="7">
        <v>3</v>
      </c>
      <c r="E7" s="7">
        <v>5</v>
      </c>
      <c r="F7">
        <v>0.005</v>
      </c>
      <c r="G7">
        <v>0.03</v>
      </c>
      <c r="H7">
        <v>0.07</v>
      </c>
      <c r="I7">
        <v>0.03</v>
      </c>
      <c r="J7">
        <v>0.07</v>
      </c>
      <c r="K7">
        <v>0.03</v>
      </c>
      <c r="L7">
        <v>0.07</v>
      </c>
    </row>
    <row r="8" ht="14.25" spans="1:12">
      <c r="A8" s="5">
        <v>6</v>
      </c>
      <c r="B8" s="9" t="s">
        <v>21</v>
      </c>
      <c r="C8" s="7" t="s">
        <v>19</v>
      </c>
      <c r="D8" s="7">
        <v>3</v>
      </c>
      <c r="E8" s="7">
        <v>3</v>
      </c>
      <c r="F8">
        <v>0.02</v>
      </c>
      <c r="G8">
        <v>0.03</v>
      </c>
      <c r="H8">
        <v>0.07</v>
      </c>
      <c r="I8">
        <v>0.03</v>
      </c>
      <c r="J8">
        <v>0.07</v>
      </c>
      <c r="K8">
        <v>0.03</v>
      </c>
      <c r="L8">
        <v>0.07</v>
      </c>
    </row>
    <row r="9" ht="14.25" spans="1:12">
      <c r="A9" s="5">
        <v>7</v>
      </c>
      <c r="B9" s="9" t="s">
        <v>22</v>
      </c>
      <c r="C9" s="7" t="s">
        <v>19</v>
      </c>
      <c r="D9" s="7">
        <v>3</v>
      </c>
      <c r="E9" s="7">
        <v>2</v>
      </c>
      <c r="F9">
        <v>0.02</v>
      </c>
      <c r="G9">
        <v>0.03</v>
      </c>
      <c r="H9">
        <v>0.07</v>
      </c>
      <c r="I9">
        <v>0.03</v>
      </c>
      <c r="J9">
        <v>0.07</v>
      </c>
      <c r="K9">
        <v>0.03</v>
      </c>
      <c r="L9">
        <v>0.07</v>
      </c>
    </row>
    <row r="10" ht="14.25" spans="1:12">
      <c r="A10" s="5">
        <v>8</v>
      </c>
      <c r="B10" s="9" t="s">
        <v>23</v>
      </c>
      <c r="C10" s="7" t="s">
        <v>19</v>
      </c>
      <c r="D10" s="7">
        <v>3</v>
      </c>
      <c r="E10" s="7">
        <v>1</v>
      </c>
      <c r="F10">
        <v>0.025</v>
      </c>
      <c r="G10">
        <v>0.03</v>
      </c>
      <c r="H10">
        <v>0.07</v>
      </c>
      <c r="I10">
        <v>0.03</v>
      </c>
      <c r="J10">
        <v>0.07</v>
      </c>
      <c r="K10">
        <v>0.03</v>
      </c>
      <c r="L10">
        <v>0.07</v>
      </c>
    </row>
    <row r="11" ht="14.25" spans="1:12">
      <c r="A11" s="5">
        <v>9</v>
      </c>
      <c r="B11" s="7" t="s">
        <v>24</v>
      </c>
      <c r="C11" s="7" t="s">
        <v>17</v>
      </c>
      <c r="D11" s="7">
        <v>3</v>
      </c>
      <c r="E11" s="7">
        <v>3.5</v>
      </c>
      <c r="F11">
        <v>0.02</v>
      </c>
      <c r="G11">
        <v>0.03</v>
      </c>
      <c r="H11">
        <v>0.07</v>
      </c>
      <c r="I11">
        <v>0.03</v>
      </c>
      <c r="J11">
        <v>0.07</v>
      </c>
      <c r="K11">
        <v>0.03</v>
      </c>
      <c r="L11">
        <v>0.07</v>
      </c>
    </row>
    <row r="12" ht="14.25" spans="1:12">
      <c r="A12" s="5">
        <v>10</v>
      </c>
      <c r="B12" s="7" t="s">
        <v>25</v>
      </c>
      <c r="C12" s="7" t="s">
        <v>17</v>
      </c>
      <c r="D12" s="10">
        <v>3</v>
      </c>
      <c r="E12" s="10">
        <v>0.5</v>
      </c>
      <c r="F12">
        <v>0.025</v>
      </c>
      <c r="G12">
        <v>0.03</v>
      </c>
      <c r="H12">
        <v>0.07</v>
      </c>
      <c r="I12">
        <v>0.03</v>
      </c>
      <c r="J12">
        <v>0.07</v>
      </c>
      <c r="K12">
        <v>0.03</v>
      </c>
      <c r="L12">
        <v>0.07</v>
      </c>
    </row>
    <row r="13" ht="14.25" spans="1:12">
      <c r="A13" s="5">
        <v>11</v>
      </c>
      <c r="B13" s="11" t="s">
        <v>26</v>
      </c>
      <c r="C13" s="7" t="s">
        <v>19</v>
      </c>
      <c r="D13" s="7">
        <v>3</v>
      </c>
      <c r="E13" s="7">
        <v>0</v>
      </c>
      <c r="F13">
        <v>0.02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5" customFormat="1" ht="25.5" spans="1:14">
      <c r="A15" s="3" t="s">
        <v>27</v>
      </c>
      <c r="C15" s="4" t="s">
        <v>28</v>
      </c>
      <c r="D15" s="4" t="s">
        <v>29</v>
      </c>
      <c r="E15" s="4" t="s">
        <v>30</v>
      </c>
      <c r="F15" s="4" t="s">
        <v>31</v>
      </c>
      <c r="G15" s="4" t="s">
        <v>32</v>
      </c>
      <c r="J15" s="4"/>
      <c r="K15" s="4"/>
      <c r="L15" s="4"/>
      <c r="M15" s="4"/>
      <c r="N15" s="4"/>
    </row>
    <row r="16" ht="14.25" spans="2:4">
      <c r="B16" s="7" t="s">
        <v>13</v>
      </c>
      <c r="C16">
        <f>F3</f>
        <v>2e-6</v>
      </c>
      <c r="D16">
        <f>K42</f>
        <v>0.002</v>
      </c>
    </row>
    <row r="17" ht="14.25" spans="2:4">
      <c r="B17" s="7" t="s">
        <v>15</v>
      </c>
      <c r="C17">
        <f t="shared" ref="C17:C26" si="0">F4</f>
        <v>5e-6</v>
      </c>
      <c r="D17">
        <f>K43</f>
        <v>0.0025</v>
      </c>
    </row>
    <row r="18" ht="14.25" spans="2:4">
      <c r="B18" s="7" t="s">
        <v>16</v>
      </c>
      <c r="C18">
        <f t="shared" si="0"/>
        <v>5e-6</v>
      </c>
      <c r="D18">
        <f>L47</f>
        <v>0.0013296</v>
      </c>
    </row>
    <row r="19" ht="14.25" spans="2:4">
      <c r="B19" s="8" t="s">
        <v>18</v>
      </c>
      <c r="C19">
        <f t="shared" si="0"/>
        <v>0.005</v>
      </c>
      <c r="D19">
        <f>L55</f>
        <v>0.050264375</v>
      </c>
    </row>
    <row r="20" ht="14.25" spans="2:4">
      <c r="B20" s="8" t="s">
        <v>20</v>
      </c>
      <c r="C20">
        <f t="shared" si="0"/>
        <v>0.005</v>
      </c>
      <c r="D20">
        <f>L63</f>
        <v>0.035903125</v>
      </c>
    </row>
    <row r="21" ht="14.25" spans="2:4">
      <c r="B21" s="9" t="s">
        <v>21</v>
      </c>
      <c r="C21">
        <f t="shared" si="0"/>
        <v>0.02</v>
      </c>
      <c r="D21">
        <f>L71</f>
        <v>0.0861675</v>
      </c>
    </row>
    <row r="22" ht="14.25" spans="2:4">
      <c r="B22" s="9" t="s">
        <v>22</v>
      </c>
      <c r="C22">
        <f t="shared" si="0"/>
        <v>0.02</v>
      </c>
      <c r="D22">
        <f>L79</f>
        <v>0.057445</v>
      </c>
    </row>
    <row r="23" ht="14.25" spans="2:4">
      <c r="B23" s="9" t="s">
        <v>23</v>
      </c>
      <c r="C23">
        <f t="shared" si="0"/>
        <v>0.025</v>
      </c>
      <c r="D23">
        <f>L87</f>
        <v>0.035903125</v>
      </c>
    </row>
    <row r="24" ht="14.25" spans="2:4">
      <c r="B24" s="7" t="s">
        <v>24</v>
      </c>
      <c r="C24">
        <f t="shared" si="0"/>
        <v>0.02</v>
      </c>
      <c r="D24">
        <f>L92</f>
        <v>0.08729</v>
      </c>
    </row>
    <row r="25" ht="14.25" spans="2:4">
      <c r="B25" s="7" t="s">
        <v>25</v>
      </c>
      <c r="C25">
        <f t="shared" si="0"/>
        <v>0.025</v>
      </c>
      <c r="D25">
        <f>L117</f>
        <v>0.01608109375</v>
      </c>
    </row>
    <row r="26" ht="14.25" spans="2:4">
      <c r="B26" s="11" t="s">
        <v>26</v>
      </c>
      <c r="C26">
        <f t="shared" si="0"/>
        <v>0.02</v>
      </c>
      <c r="D26">
        <f>L139</f>
        <v>0.368253333333333</v>
      </c>
    </row>
    <row r="27" s="1" customFormat="1" spans="2:7">
      <c r="B27" s="1" t="s">
        <v>33</v>
      </c>
      <c r="C27" s="13">
        <f>SUM(C16:C26)</f>
        <v>0.140012</v>
      </c>
      <c r="D27" s="13">
        <f>SUM(D16:D26)</f>
        <v>0.743137152083333</v>
      </c>
      <c r="E27" s="1">
        <f>E184</f>
        <v>12.218712370624</v>
      </c>
      <c r="F27" s="1">
        <f>SQRT(E27)</f>
        <v>3.4955274810283</v>
      </c>
      <c r="G27" s="1">
        <f>F27/D27</f>
        <v>4.70374475455685</v>
      </c>
    </row>
    <row r="28" spans="3:4">
      <c r="C28" s="14"/>
      <c r="D28" s="14"/>
    </row>
    <row r="29" spans="1:5">
      <c r="A29" t="s">
        <v>34</v>
      </c>
      <c r="C29" t="s">
        <v>35</v>
      </c>
      <c r="D29" t="s">
        <v>36</v>
      </c>
      <c r="E29" t="s">
        <v>37</v>
      </c>
    </row>
    <row r="30" customFormat="1" spans="2:5">
      <c r="B30">
        <v>20</v>
      </c>
      <c r="C30">
        <v>0.005</v>
      </c>
      <c r="D30">
        <v>1</v>
      </c>
      <c r="E30">
        <f>B30*C30</f>
        <v>0.1</v>
      </c>
    </row>
    <row r="31" customFormat="1" spans="2:5">
      <c r="B31">
        <v>15</v>
      </c>
      <c r="C31">
        <v>0.005</v>
      </c>
      <c r="D31">
        <v>1</v>
      </c>
      <c r="E31">
        <f t="shared" ref="E31:E36" si="1">B31*C31</f>
        <v>0.075</v>
      </c>
    </row>
    <row r="32" customFormat="1" spans="2:5">
      <c r="B32">
        <v>10</v>
      </c>
      <c r="C32">
        <v>0.02</v>
      </c>
      <c r="D32">
        <v>1</v>
      </c>
      <c r="E32">
        <f t="shared" si="1"/>
        <v>0.2</v>
      </c>
    </row>
    <row r="33" customFormat="1" ht="14.25" spans="2:7">
      <c r="B33">
        <v>7</v>
      </c>
      <c r="C33">
        <v>0.12</v>
      </c>
      <c r="D33">
        <v>0.8</v>
      </c>
      <c r="E33">
        <f t="shared" si="1"/>
        <v>0.84</v>
      </c>
      <c r="G33" s="12"/>
    </row>
    <row r="34" customFormat="1" spans="2:5">
      <c r="B34">
        <v>5</v>
      </c>
      <c r="C34">
        <v>0.225</v>
      </c>
      <c r="D34">
        <v>0.7</v>
      </c>
      <c r="E34">
        <f t="shared" si="1"/>
        <v>1.125</v>
      </c>
    </row>
    <row r="35" customFormat="1" spans="2:5">
      <c r="B35">
        <v>3</v>
      </c>
      <c r="C35">
        <v>0.3</v>
      </c>
      <c r="D35">
        <v>0.4</v>
      </c>
      <c r="E35">
        <f t="shared" si="1"/>
        <v>0.9</v>
      </c>
    </row>
    <row r="36" customFormat="1" spans="2:5">
      <c r="B36">
        <v>2</v>
      </c>
      <c r="C36">
        <v>0.325</v>
      </c>
      <c r="D36">
        <v>0.4</v>
      </c>
      <c r="E36">
        <f t="shared" si="1"/>
        <v>0.65</v>
      </c>
    </row>
    <row r="37" customFormat="1" spans="2:5">
      <c r="B37" s="15" t="s">
        <v>38</v>
      </c>
      <c r="C37" s="1">
        <f>SUM(C30:C36)</f>
        <v>1</v>
      </c>
      <c r="D37" s="1"/>
      <c r="E37" s="1">
        <f>SUM(E30:E36)</f>
        <v>3.89</v>
      </c>
    </row>
    <row r="38" customFormat="1" spans="2:5">
      <c r="B38" s="15" t="s">
        <v>39</v>
      </c>
      <c r="C38" s="1"/>
      <c r="D38" s="1"/>
      <c r="E38" s="1">
        <f>D30+D31*D30+D30*D31*D32+D30*D31*D32*D33+D30*D31*D32*D33*D34+D30*D31*D32*D33*D34*D35+D30*D31*D32*D33*D34*D35*D36/(1-D36)</f>
        <v>4.73333333333333</v>
      </c>
    </row>
    <row r="39" customFormat="1" spans="2:5">
      <c r="B39" s="15" t="s">
        <v>40</v>
      </c>
      <c r="C39" s="1"/>
      <c r="D39" s="1"/>
      <c r="E39" s="1">
        <f>E37*E38</f>
        <v>18.4126666666667</v>
      </c>
    </row>
    <row r="40" customFormat="1" ht="25.5" spans="1:14">
      <c r="A40" s="3" t="s">
        <v>41</v>
      </c>
      <c r="C40" s="16"/>
      <c r="D40" s="16"/>
      <c r="E40" s="17"/>
      <c r="F40" s="4"/>
      <c r="G40" s="17"/>
      <c r="H40" s="4"/>
      <c r="I40" s="27"/>
      <c r="J40" s="4"/>
      <c r="K40" s="4"/>
      <c r="L40" s="4"/>
      <c r="M40" s="4"/>
      <c r="N40" s="16"/>
    </row>
    <row r="41" customFormat="1" ht="14.25" spans="2:14">
      <c r="B41" t="s">
        <v>42</v>
      </c>
      <c r="C41" t="s">
        <v>43</v>
      </c>
      <c r="D41" s="6" t="s">
        <v>4</v>
      </c>
      <c r="E41" s="4" t="s">
        <v>44</v>
      </c>
      <c r="F41" s="4" t="s">
        <v>45</v>
      </c>
      <c r="G41" s="4" t="s">
        <v>46</v>
      </c>
      <c r="H41" s="4" t="s">
        <v>47</v>
      </c>
      <c r="I41" s="4" t="s">
        <v>28</v>
      </c>
      <c r="J41" s="4" t="s">
        <v>48</v>
      </c>
      <c r="K41" s="4" t="s">
        <v>49</v>
      </c>
      <c r="L41" s="4"/>
      <c r="M41" s="4"/>
      <c r="N41" s="16"/>
    </row>
    <row r="42" ht="14.25" spans="2:11">
      <c r="B42" s="7" t="s">
        <v>13</v>
      </c>
      <c r="C42" s="7" t="s">
        <v>14</v>
      </c>
      <c r="D42" s="5">
        <v>3</v>
      </c>
      <c r="E42">
        <v>1</v>
      </c>
      <c r="F42" s="7" t="s">
        <v>13</v>
      </c>
      <c r="G42">
        <v>1</v>
      </c>
      <c r="H42">
        <v>1</v>
      </c>
      <c r="I42">
        <f>H42*F3</f>
        <v>2e-6</v>
      </c>
      <c r="J42">
        <f>E3*E42</f>
        <v>1000</v>
      </c>
      <c r="K42">
        <f>I42*J42</f>
        <v>0.002</v>
      </c>
    </row>
    <row r="43" ht="14.25" spans="2:11">
      <c r="B43" s="7" t="s">
        <v>15</v>
      </c>
      <c r="C43" s="7" t="s">
        <v>14</v>
      </c>
      <c r="D43" s="5">
        <v>3</v>
      </c>
      <c r="E43">
        <v>1</v>
      </c>
      <c r="F43" s="7" t="s">
        <v>15</v>
      </c>
      <c r="G43">
        <v>1</v>
      </c>
      <c r="H43">
        <v>1</v>
      </c>
      <c r="I43">
        <f>F4*H43</f>
        <v>5e-6</v>
      </c>
      <c r="J43">
        <f>E4*E43</f>
        <v>500</v>
      </c>
      <c r="K43">
        <f>I43*J43</f>
        <v>0.0025</v>
      </c>
    </row>
    <row r="44" customFormat="1" ht="14.25" spans="2:14">
      <c r="B44" s="18" t="s">
        <v>42</v>
      </c>
      <c r="C44" s="18" t="s">
        <v>43</v>
      </c>
      <c r="D44" s="19" t="s">
        <v>4</v>
      </c>
      <c r="E44" s="4" t="s">
        <v>44</v>
      </c>
      <c r="F44" s="4" t="s">
        <v>45</v>
      </c>
      <c r="G44" s="4" t="s">
        <v>46</v>
      </c>
      <c r="H44" s="4" t="s">
        <v>47</v>
      </c>
      <c r="I44" s="4" t="s">
        <v>48</v>
      </c>
      <c r="J44" s="4" t="s">
        <v>50</v>
      </c>
      <c r="K44" s="4" t="s">
        <v>28</v>
      </c>
      <c r="L44" s="4" t="s">
        <v>49</v>
      </c>
      <c r="N44" s="16"/>
    </row>
    <row r="45" ht="14.25" spans="2:12">
      <c r="B45" s="7" t="s">
        <v>16</v>
      </c>
      <c r="C45" s="7" t="s">
        <v>17</v>
      </c>
      <c r="D45" s="5">
        <v>3</v>
      </c>
      <c r="E45" s="20">
        <v>12</v>
      </c>
      <c r="F45" t="s">
        <v>51</v>
      </c>
      <c r="G45">
        <f>0.7*0.7+0.7*0.3*0.7*2</f>
        <v>0.784</v>
      </c>
      <c r="H45">
        <f>G45</f>
        <v>0.784</v>
      </c>
      <c r="I45">
        <f>$E$5*E45</f>
        <v>240</v>
      </c>
      <c r="J45">
        <f t="shared" ref="J45:J53" si="2">I45</f>
        <v>240</v>
      </c>
      <c r="K45">
        <f>$F$5*H45</f>
        <v>3.92e-6</v>
      </c>
      <c r="L45">
        <f t="shared" ref="L45:L54" si="3">J45*K45</f>
        <v>0.0009408</v>
      </c>
    </row>
    <row r="46" ht="14.25" spans="5:12">
      <c r="E46" s="21">
        <v>18</v>
      </c>
      <c r="F46" t="s">
        <v>52</v>
      </c>
      <c r="G46">
        <f>0.3*0.3+0.7*0.3*0.3*2</f>
        <v>0.216</v>
      </c>
      <c r="H46">
        <f>G46</f>
        <v>0.216</v>
      </c>
      <c r="I46">
        <f>$E$5*E46</f>
        <v>360</v>
      </c>
      <c r="J46">
        <f t="shared" si="2"/>
        <v>360</v>
      </c>
      <c r="K46">
        <f>$F$5*H46</f>
        <v>1.08e-6</v>
      </c>
      <c r="L46">
        <f t="shared" si="3"/>
        <v>0.0003888</v>
      </c>
    </row>
    <row r="47" s="2" customFormat="1" ht="14.25" spans="2:12">
      <c r="B47" s="22"/>
      <c r="C47" s="22"/>
      <c r="D47" s="23"/>
      <c r="E47" s="24"/>
      <c r="F47" s="2" t="s">
        <v>33</v>
      </c>
      <c r="H47" s="2">
        <f t="shared" ref="H47:L47" si="4">SUM(H45:H46)</f>
        <v>1</v>
      </c>
      <c r="K47" s="2">
        <f t="shared" si="4"/>
        <v>5e-6</v>
      </c>
      <c r="L47" s="2">
        <f t="shared" si="4"/>
        <v>0.0013296</v>
      </c>
    </row>
    <row r="48" customFormat="1" ht="14.25" spans="2:13">
      <c r="B48" s="7" t="s">
        <v>18</v>
      </c>
      <c r="C48" s="7" t="s">
        <v>19</v>
      </c>
      <c r="D48" s="7">
        <v>3</v>
      </c>
      <c r="E48">
        <v>1</v>
      </c>
      <c r="F48" s="25" t="s">
        <v>53</v>
      </c>
      <c r="G48">
        <f>(1-($G$7+$H$7))*(1-($I$7+$J$7))*(1-($K$7+$L$7))</f>
        <v>0.729</v>
      </c>
      <c r="H48">
        <v>0.729</v>
      </c>
      <c r="I48">
        <f>$E$6*E48</f>
        <v>7</v>
      </c>
      <c r="J48">
        <f t="shared" si="2"/>
        <v>7</v>
      </c>
      <c r="K48">
        <f>$F$6*H48</f>
        <v>0.003645</v>
      </c>
      <c r="L48">
        <f t="shared" si="3"/>
        <v>0.025515</v>
      </c>
      <c r="M48">
        <f t="shared" ref="M48:M54" si="5">E48*H48</f>
        <v>0.729</v>
      </c>
    </row>
    <row r="49" customFormat="1" spans="5:13">
      <c r="E49">
        <v>2</v>
      </c>
      <c r="F49" s="25" t="s">
        <v>54</v>
      </c>
      <c r="G49">
        <f>$H$7*(1-($G$7+$H$7))*(1-($I$7+$J$7))+(1-($G$7+$H$7))*$J$7*(1-($K$7+$L$7))+(1-($G$7+$H$7))*(1-($I$7+$J$7))*$L$7</f>
        <v>0.1701</v>
      </c>
      <c r="H49">
        <v>0.1701</v>
      </c>
      <c r="I49">
        <f t="shared" ref="I49:I54" si="6">$E$6*E49</f>
        <v>14</v>
      </c>
      <c r="J49">
        <f t="shared" si="2"/>
        <v>14</v>
      </c>
      <c r="K49">
        <f t="shared" ref="K49:K54" si="7">$F$6*H49</f>
        <v>0.0008505</v>
      </c>
      <c r="L49">
        <f t="shared" si="3"/>
        <v>0.011907</v>
      </c>
      <c r="M49">
        <f t="shared" si="5"/>
        <v>0.3402</v>
      </c>
    </row>
    <row r="50" customFormat="1" spans="5:13">
      <c r="E50">
        <v>3</v>
      </c>
      <c r="F50" s="25" t="s">
        <v>55</v>
      </c>
      <c r="G50">
        <f>$G$7*(1-($G$7+$H$7))*(1-($I$7+$J$7))+(1-($G$7+$H$7))*$I$7*(1-($K$7+$L$7))+(1-($G$7+$H$7))*(1-($I$7+$J$7))*$K$7</f>
        <v>0.0729</v>
      </c>
      <c r="H50">
        <v>0.0729</v>
      </c>
      <c r="I50">
        <f t="shared" si="6"/>
        <v>21</v>
      </c>
      <c r="J50">
        <f t="shared" si="2"/>
        <v>21</v>
      </c>
      <c r="K50">
        <f t="shared" si="7"/>
        <v>0.0003645</v>
      </c>
      <c r="L50">
        <f t="shared" si="3"/>
        <v>0.0076545</v>
      </c>
      <c r="M50">
        <f t="shared" si="5"/>
        <v>0.2187</v>
      </c>
    </row>
    <row r="51" customFormat="1" spans="5:13">
      <c r="E51">
        <v>4</v>
      </c>
      <c r="F51" s="25" t="s">
        <v>56</v>
      </c>
      <c r="G51">
        <f>$H$7*$J$7*(1-($K$7+$L$7))+$H$7*(1-($I$7+$J$7))*$L$7+(1-($G$7+$H$7))*$J$7*$L$7</f>
        <v>0.01323</v>
      </c>
      <c r="H51">
        <v>0.013573</v>
      </c>
      <c r="I51">
        <f t="shared" si="6"/>
        <v>28</v>
      </c>
      <c r="J51">
        <f t="shared" si="2"/>
        <v>28</v>
      </c>
      <c r="K51">
        <f t="shared" si="7"/>
        <v>6.7865e-5</v>
      </c>
      <c r="L51">
        <f t="shared" si="3"/>
        <v>0.00190022</v>
      </c>
      <c r="M51">
        <f t="shared" si="5"/>
        <v>0.054292</v>
      </c>
    </row>
    <row r="52" customFormat="1" spans="5:13">
      <c r="E52">
        <v>6</v>
      </c>
      <c r="F52" s="26" t="s">
        <v>57</v>
      </c>
      <c r="G52">
        <f>$G$7*$J$7*(1-($K$7+$L$7))*6</f>
        <v>0.01134</v>
      </c>
      <c r="H52">
        <v>0.01197</v>
      </c>
      <c r="I52">
        <f t="shared" si="6"/>
        <v>42</v>
      </c>
      <c r="J52">
        <f t="shared" si="2"/>
        <v>42</v>
      </c>
      <c r="K52">
        <f t="shared" si="7"/>
        <v>5.985e-5</v>
      </c>
      <c r="L52">
        <f t="shared" si="3"/>
        <v>0.0025137</v>
      </c>
      <c r="M52">
        <f t="shared" si="5"/>
        <v>0.07182</v>
      </c>
    </row>
    <row r="53" customFormat="1" spans="5:13">
      <c r="E53">
        <v>9</v>
      </c>
      <c r="F53" s="26" t="s">
        <v>58</v>
      </c>
      <c r="G53">
        <f>$G$7*$I$7*(1-($K$7+$L$7))+$G$7*(1-($I$7+$J$7))*$K$7+(1-($G$7+$H$7))*$I$7*$K$7</f>
        <v>0.00243</v>
      </c>
      <c r="H53">
        <v>0.002457</v>
      </c>
      <c r="I53">
        <f t="shared" si="6"/>
        <v>63</v>
      </c>
      <c r="J53">
        <f t="shared" si="2"/>
        <v>63</v>
      </c>
      <c r="K53">
        <f t="shared" si="7"/>
        <v>1.2285e-5</v>
      </c>
      <c r="L53">
        <f t="shared" si="3"/>
        <v>0.000773955</v>
      </c>
      <c r="M53">
        <f t="shared" si="5"/>
        <v>0.022113</v>
      </c>
    </row>
    <row r="54" customFormat="1" spans="5:13">
      <c r="E54">
        <v>0</v>
      </c>
      <c r="F54" s="1" t="s">
        <v>59</v>
      </c>
      <c r="G54">
        <f>($K$7+$L$7)^3</f>
        <v>0.001</v>
      </c>
      <c r="H54">
        <v>0</v>
      </c>
      <c r="I54">
        <f t="shared" si="6"/>
        <v>0</v>
      </c>
      <c r="J54">
        <v>0</v>
      </c>
      <c r="K54">
        <f t="shared" si="7"/>
        <v>0</v>
      </c>
      <c r="L54">
        <f t="shared" si="3"/>
        <v>0</v>
      </c>
      <c r="M54">
        <f t="shared" si="5"/>
        <v>0</v>
      </c>
    </row>
    <row r="55" s="2" customFormat="1" spans="6:13">
      <c r="F55" s="2" t="s">
        <v>33</v>
      </c>
      <c r="G55" s="2">
        <f t="shared" ref="G55:M55" si="8">SUM(G48:G54)</f>
        <v>1</v>
      </c>
      <c r="H55" s="2">
        <f t="shared" si="8"/>
        <v>1</v>
      </c>
      <c r="K55" s="2">
        <f t="shared" si="8"/>
        <v>0.005</v>
      </c>
      <c r="L55" s="2">
        <f t="shared" si="8"/>
        <v>0.050264375</v>
      </c>
      <c r="M55" s="2">
        <f t="shared" si="8"/>
        <v>1.436125</v>
      </c>
    </row>
    <row r="56" customFormat="1" ht="14.25" spans="2:13">
      <c r="B56" s="7" t="s">
        <v>20</v>
      </c>
      <c r="C56" s="7" t="s">
        <v>19</v>
      </c>
      <c r="D56" s="7">
        <v>3</v>
      </c>
      <c r="E56">
        <v>1</v>
      </c>
      <c r="F56" s="25" t="s">
        <v>60</v>
      </c>
      <c r="G56">
        <f>(1-($G$7+$H$7))*(1-($I$7+$J$7))*(1-($K$7+$L$7))</f>
        <v>0.729</v>
      </c>
      <c r="H56">
        <v>0.729</v>
      </c>
      <c r="I56">
        <f>$E$7*E56</f>
        <v>5</v>
      </c>
      <c r="J56">
        <f t="shared" ref="J56:J61" si="9">I56</f>
        <v>5</v>
      </c>
      <c r="K56">
        <f>$F$7*H56</f>
        <v>0.003645</v>
      </c>
      <c r="L56">
        <f t="shared" ref="L56:L62" si="10">J56*K56</f>
        <v>0.018225</v>
      </c>
      <c r="M56">
        <f t="shared" ref="M56:M62" si="11">E56*H56</f>
        <v>0.729</v>
      </c>
    </row>
    <row r="57" customFormat="1" spans="5:13">
      <c r="E57">
        <v>2</v>
      </c>
      <c r="F57" s="25" t="s">
        <v>61</v>
      </c>
      <c r="G57">
        <f>$H$7*(1-($G$7+$H$7))*(1-($I$7+$J$7))+(1-($G$7+$H$7))*$J$7*(1-($K$7+$L$7))+(1-($G$7+$H$7))*(1-($I$7+$J$7))*$L$7</f>
        <v>0.1701</v>
      </c>
      <c r="H57">
        <v>0.1701</v>
      </c>
      <c r="I57">
        <f t="shared" ref="I57:I62" si="12">$E$7*E57</f>
        <v>10</v>
      </c>
      <c r="J57">
        <f t="shared" si="9"/>
        <v>10</v>
      </c>
      <c r="K57">
        <f t="shared" ref="K57:K62" si="13">$F$7*H57</f>
        <v>0.0008505</v>
      </c>
      <c r="L57">
        <f t="shared" si="10"/>
        <v>0.008505</v>
      </c>
      <c r="M57">
        <f t="shared" si="11"/>
        <v>0.3402</v>
      </c>
    </row>
    <row r="58" customFormat="1" spans="5:13">
      <c r="E58">
        <v>3</v>
      </c>
      <c r="F58" s="25" t="s">
        <v>62</v>
      </c>
      <c r="G58">
        <f>$G$7*(1-($G$7+$H$7))*(1-($I$7+$J$7))+(1-($G$7+$H$7))*$I$7*(1-($K$7+$L$7))+(1-($G$7+$H$7))*(1-($I$7+$J$7))*$K$7</f>
        <v>0.0729</v>
      </c>
      <c r="H58">
        <v>0.0729</v>
      </c>
      <c r="I58">
        <f t="shared" si="12"/>
        <v>15</v>
      </c>
      <c r="J58">
        <f t="shared" si="9"/>
        <v>15</v>
      </c>
      <c r="K58">
        <f t="shared" si="13"/>
        <v>0.0003645</v>
      </c>
      <c r="L58">
        <f t="shared" si="10"/>
        <v>0.0054675</v>
      </c>
      <c r="M58">
        <f t="shared" si="11"/>
        <v>0.2187</v>
      </c>
    </row>
    <row r="59" customFormat="1" spans="5:13">
      <c r="E59">
        <v>4</v>
      </c>
      <c r="F59" s="25" t="s">
        <v>63</v>
      </c>
      <c r="G59">
        <f>$H$7*$J$7*(1-($K$7+$L$7))+$H$7*(1-($I$7+$J$7))*$L$7+(1-($G$7+$H$7))*$J$7*$L$7</f>
        <v>0.01323</v>
      </c>
      <c r="H59">
        <v>0.013573</v>
      </c>
      <c r="I59">
        <f t="shared" si="12"/>
        <v>20</v>
      </c>
      <c r="J59">
        <f t="shared" si="9"/>
        <v>20</v>
      </c>
      <c r="K59">
        <f t="shared" si="13"/>
        <v>6.7865e-5</v>
      </c>
      <c r="L59">
        <f t="shared" si="10"/>
        <v>0.0013573</v>
      </c>
      <c r="M59">
        <f t="shared" si="11"/>
        <v>0.054292</v>
      </c>
    </row>
    <row r="60" customFormat="1" spans="5:13">
      <c r="E60">
        <v>6</v>
      </c>
      <c r="F60" s="26" t="s">
        <v>64</v>
      </c>
      <c r="G60">
        <f>$G$7*$J$7*(1-($K$7+$L$7))*6</f>
        <v>0.01134</v>
      </c>
      <c r="H60">
        <v>0.01197</v>
      </c>
      <c r="I60">
        <f t="shared" si="12"/>
        <v>30</v>
      </c>
      <c r="J60">
        <f t="shared" si="9"/>
        <v>30</v>
      </c>
      <c r="K60">
        <f t="shared" si="13"/>
        <v>5.985e-5</v>
      </c>
      <c r="L60">
        <f t="shared" si="10"/>
        <v>0.0017955</v>
      </c>
      <c r="M60">
        <f t="shared" si="11"/>
        <v>0.07182</v>
      </c>
    </row>
    <row r="61" customFormat="1" spans="5:13">
      <c r="E61">
        <v>9</v>
      </c>
      <c r="F61" s="26" t="s">
        <v>65</v>
      </c>
      <c r="G61">
        <f>$G$7*$I$7*(1-($K$7+$L$7))+$G$7*(1-($I$7+$J$7))*$K$7+(1-($G$7+$H$7))*$I$7*$K$7</f>
        <v>0.00243</v>
      </c>
      <c r="H61">
        <v>0.002457</v>
      </c>
      <c r="I61">
        <f t="shared" si="12"/>
        <v>45</v>
      </c>
      <c r="J61">
        <f t="shared" si="9"/>
        <v>45</v>
      </c>
      <c r="K61">
        <f t="shared" si="13"/>
        <v>1.2285e-5</v>
      </c>
      <c r="L61">
        <f t="shared" si="10"/>
        <v>0.000552825</v>
      </c>
      <c r="M61">
        <f t="shared" si="11"/>
        <v>0.022113</v>
      </c>
    </row>
    <row r="62" customFormat="1" spans="5:13">
      <c r="E62">
        <v>0</v>
      </c>
      <c r="F62" s="1" t="s">
        <v>59</v>
      </c>
      <c r="G62">
        <f>($K$7+$L$7)^3</f>
        <v>0.001</v>
      </c>
      <c r="H62">
        <v>0</v>
      </c>
      <c r="I62">
        <f t="shared" si="12"/>
        <v>0</v>
      </c>
      <c r="J62">
        <v>0</v>
      </c>
      <c r="K62">
        <f t="shared" si="13"/>
        <v>0</v>
      </c>
      <c r="L62">
        <f t="shared" si="10"/>
        <v>0</v>
      </c>
      <c r="M62">
        <f t="shared" si="11"/>
        <v>0</v>
      </c>
    </row>
    <row r="63" s="2" customFormat="1" spans="6:13">
      <c r="F63" s="2" t="s">
        <v>33</v>
      </c>
      <c r="G63" s="2">
        <f t="shared" ref="G63:M63" si="14">SUM(G56:G62)</f>
        <v>1</v>
      </c>
      <c r="H63" s="2">
        <f t="shared" si="14"/>
        <v>1</v>
      </c>
      <c r="K63" s="2">
        <f t="shared" si="14"/>
        <v>0.005</v>
      </c>
      <c r="L63" s="2">
        <f t="shared" si="14"/>
        <v>0.035903125</v>
      </c>
      <c r="M63" s="2">
        <f t="shared" si="14"/>
        <v>1.436125</v>
      </c>
    </row>
    <row r="64" customFormat="1" ht="14.25" spans="2:13">
      <c r="B64" s="7" t="s">
        <v>21</v>
      </c>
      <c r="C64" s="7" t="s">
        <v>19</v>
      </c>
      <c r="D64" s="7">
        <v>3</v>
      </c>
      <c r="E64">
        <v>1</v>
      </c>
      <c r="F64" s="25" t="s">
        <v>66</v>
      </c>
      <c r="G64">
        <f>(1-($G$7+$H$7))*(1-($I$7+$J$7))*(1-($K$7+$L$7))</f>
        <v>0.729</v>
      </c>
      <c r="H64">
        <v>0.729</v>
      </c>
      <c r="I64">
        <f>$E$8*E64</f>
        <v>3</v>
      </c>
      <c r="J64">
        <f t="shared" ref="J64:J69" si="15">I64</f>
        <v>3</v>
      </c>
      <c r="K64">
        <f>$F$8*H64</f>
        <v>0.01458</v>
      </c>
      <c r="L64">
        <f t="shared" ref="L64:L70" si="16">J64*K64</f>
        <v>0.04374</v>
      </c>
      <c r="M64">
        <f t="shared" ref="M64:M70" si="17">E64*H64</f>
        <v>0.729</v>
      </c>
    </row>
    <row r="65" customFormat="1" spans="5:13">
      <c r="E65">
        <v>2</v>
      </c>
      <c r="F65" s="25" t="s">
        <v>67</v>
      </c>
      <c r="G65">
        <f>$H$7*(1-($G$7+$H$7))*(1-($I$7+$J$7))+(1-($G$7+$H$7))*$J$7*(1-($K$7+$L$7))+(1-($G$7+$H$7))*(1-($I$7+$J$7))*$L$7</f>
        <v>0.1701</v>
      </c>
      <c r="H65">
        <v>0.1701</v>
      </c>
      <c r="I65">
        <f t="shared" ref="I65:I70" si="18">$E$8*E65</f>
        <v>6</v>
      </c>
      <c r="J65">
        <f t="shared" si="15"/>
        <v>6</v>
      </c>
      <c r="K65">
        <f t="shared" ref="K65:K70" si="19">$F$8*H65</f>
        <v>0.003402</v>
      </c>
      <c r="L65">
        <f t="shared" si="16"/>
        <v>0.020412</v>
      </c>
      <c r="M65">
        <f t="shared" si="17"/>
        <v>0.3402</v>
      </c>
    </row>
    <row r="66" customFormat="1" spans="5:13">
      <c r="E66">
        <v>3</v>
      </c>
      <c r="F66" s="25" t="s">
        <v>68</v>
      </c>
      <c r="G66">
        <f>$G$7*(1-($G$7+$H$7))*(1-($I$7+$J$7))+(1-($G$7+$H$7))*$I$7*(1-($K$7+$L$7))+(1-($G$7+$H$7))*(1-($I$7+$J$7))*$K$7</f>
        <v>0.0729</v>
      </c>
      <c r="H66">
        <v>0.0729</v>
      </c>
      <c r="I66">
        <f t="shared" si="18"/>
        <v>9</v>
      </c>
      <c r="J66">
        <f t="shared" si="15"/>
        <v>9</v>
      </c>
      <c r="K66">
        <f t="shared" si="19"/>
        <v>0.001458</v>
      </c>
      <c r="L66">
        <f t="shared" si="16"/>
        <v>0.013122</v>
      </c>
      <c r="M66">
        <f t="shared" si="17"/>
        <v>0.2187</v>
      </c>
    </row>
    <row r="67" customFormat="1" spans="5:13">
      <c r="E67">
        <v>4</v>
      </c>
      <c r="F67" s="25" t="s">
        <v>69</v>
      </c>
      <c r="G67">
        <f>$H$7*$J$7*(1-($K$7+$L$7))+$H$7*(1-($I$7+$J$7))*$L$7+(1-($G$7+$H$7))*$J$7*$L$7</f>
        <v>0.01323</v>
      </c>
      <c r="H67">
        <v>0.013573</v>
      </c>
      <c r="I67">
        <f t="shared" si="18"/>
        <v>12</v>
      </c>
      <c r="J67">
        <f t="shared" si="15"/>
        <v>12</v>
      </c>
      <c r="K67">
        <f t="shared" si="19"/>
        <v>0.00027146</v>
      </c>
      <c r="L67">
        <f t="shared" si="16"/>
        <v>0.00325752</v>
      </c>
      <c r="M67">
        <f t="shared" si="17"/>
        <v>0.054292</v>
      </c>
    </row>
    <row r="68" customFormat="1" spans="5:13">
      <c r="E68">
        <v>6</v>
      </c>
      <c r="F68" s="26" t="s">
        <v>70</v>
      </c>
      <c r="G68">
        <f>$G$7*$J$7*(1-($K$7+$L$7))*6</f>
        <v>0.01134</v>
      </c>
      <c r="H68">
        <v>0.01197</v>
      </c>
      <c r="I68">
        <f t="shared" si="18"/>
        <v>18</v>
      </c>
      <c r="J68">
        <f t="shared" si="15"/>
        <v>18</v>
      </c>
      <c r="K68">
        <f t="shared" si="19"/>
        <v>0.0002394</v>
      </c>
      <c r="L68">
        <f t="shared" si="16"/>
        <v>0.0043092</v>
      </c>
      <c r="M68">
        <f t="shared" si="17"/>
        <v>0.07182</v>
      </c>
    </row>
    <row r="69" customFormat="1" spans="5:13">
      <c r="E69">
        <v>9</v>
      </c>
      <c r="F69" s="26" t="s">
        <v>71</v>
      </c>
      <c r="G69">
        <f>$G$7*$I$7*(1-($K$7+$L$7))+$G$7*(1-($I$7+$J$7))*$K$7+(1-($G$7+$H$7))*$I$7*$K$7</f>
        <v>0.00243</v>
      </c>
      <c r="H69">
        <v>0.002457</v>
      </c>
      <c r="I69">
        <f t="shared" si="18"/>
        <v>27</v>
      </c>
      <c r="J69">
        <f t="shared" si="15"/>
        <v>27</v>
      </c>
      <c r="K69">
        <f t="shared" si="19"/>
        <v>4.914e-5</v>
      </c>
      <c r="L69">
        <f t="shared" si="16"/>
        <v>0.00132678</v>
      </c>
      <c r="M69">
        <f t="shared" si="17"/>
        <v>0.022113</v>
      </c>
    </row>
    <row r="70" customFormat="1" spans="5:13">
      <c r="E70">
        <v>0</v>
      </c>
      <c r="F70" s="1" t="s">
        <v>59</v>
      </c>
      <c r="G70">
        <f>($K$7+$L$7)^3</f>
        <v>0.001</v>
      </c>
      <c r="H70">
        <v>0</v>
      </c>
      <c r="I70">
        <f t="shared" si="18"/>
        <v>0</v>
      </c>
      <c r="J70">
        <v>0</v>
      </c>
      <c r="K70">
        <f t="shared" si="19"/>
        <v>0</v>
      </c>
      <c r="L70">
        <f t="shared" si="16"/>
        <v>0</v>
      </c>
      <c r="M70">
        <f t="shared" si="17"/>
        <v>0</v>
      </c>
    </row>
    <row r="71" s="2" customFormat="1" spans="6:13">
      <c r="F71" s="2" t="s">
        <v>33</v>
      </c>
      <c r="G71" s="2">
        <f t="shared" ref="G71:M71" si="20">SUM(G64:G70)</f>
        <v>1</v>
      </c>
      <c r="H71" s="2">
        <f t="shared" si="20"/>
        <v>1</v>
      </c>
      <c r="K71" s="2">
        <f t="shared" si="20"/>
        <v>0.02</v>
      </c>
      <c r="L71" s="2">
        <f t="shared" si="20"/>
        <v>0.0861675</v>
      </c>
      <c r="M71" s="2">
        <f t="shared" si="20"/>
        <v>1.436125</v>
      </c>
    </row>
    <row r="72" customFormat="1" ht="14.25" spans="2:13">
      <c r="B72" s="7" t="s">
        <v>22</v>
      </c>
      <c r="C72" s="7" t="s">
        <v>19</v>
      </c>
      <c r="D72" s="7">
        <v>3</v>
      </c>
      <c r="E72">
        <v>1</v>
      </c>
      <c r="F72" s="25" t="s">
        <v>72</v>
      </c>
      <c r="G72">
        <f>(1-($G$7+$H$7))*(1-($I$7+$J$7))*(1-($K$7+$L$7))</f>
        <v>0.729</v>
      </c>
      <c r="H72">
        <v>0.729</v>
      </c>
      <c r="I72">
        <f>$E$9*E72</f>
        <v>2</v>
      </c>
      <c r="J72">
        <f t="shared" ref="J72:J77" si="21">I72</f>
        <v>2</v>
      </c>
      <c r="K72">
        <f>$F$9*H72</f>
        <v>0.01458</v>
      </c>
      <c r="L72">
        <f t="shared" ref="L72:L78" si="22">J72*K72</f>
        <v>0.02916</v>
      </c>
      <c r="M72">
        <f t="shared" ref="M72:M78" si="23">E72*H72</f>
        <v>0.729</v>
      </c>
    </row>
    <row r="73" customFormat="1" spans="5:13">
      <c r="E73">
        <v>2</v>
      </c>
      <c r="F73" s="25" t="s">
        <v>73</v>
      </c>
      <c r="G73">
        <f>$H$7*(1-($G$7+$H$7))*(1-($I$7+$J$7))+(1-($G$7+$H$7))*$J$7*(1-($K$7+$L$7))+(1-($G$7+$H$7))*(1-($I$7+$J$7))*$L$7</f>
        <v>0.1701</v>
      </c>
      <c r="H73">
        <v>0.1701</v>
      </c>
      <c r="I73">
        <f t="shared" ref="I73:I78" si="24">$E$9*E73</f>
        <v>4</v>
      </c>
      <c r="J73">
        <f t="shared" si="21"/>
        <v>4</v>
      </c>
      <c r="K73">
        <f t="shared" ref="K73:K78" si="25">$F$9*H73</f>
        <v>0.003402</v>
      </c>
      <c r="L73">
        <f t="shared" si="22"/>
        <v>0.013608</v>
      </c>
      <c r="M73">
        <f t="shared" si="23"/>
        <v>0.3402</v>
      </c>
    </row>
    <row r="74" customFormat="1" spans="5:13">
      <c r="E74">
        <v>3</v>
      </c>
      <c r="F74" s="25" t="s">
        <v>74</v>
      </c>
      <c r="G74">
        <f>$G$7*(1-($G$7+$H$7))*(1-($I$7+$J$7))+(1-($G$7+$H$7))*$I$7*(1-($K$7+$L$7))+(1-($G$7+$H$7))*(1-($I$7+$J$7))*$K$7</f>
        <v>0.0729</v>
      </c>
      <c r="H74">
        <v>0.0729</v>
      </c>
      <c r="I74">
        <f t="shared" si="24"/>
        <v>6</v>
      </c>
      <c r="J74">
        <f t="shared" si="21"/>
        <v>6</v>
      </c>
      <c r="K74">
        <f t="shared" si="25"/>
        <v>0.001458</v>
      </c>
      <c r="L74">
        <f t="shared" si="22"/>
        <v>0.008748</v>
      </c>
      <c r="M74">
        <f t="shared" si="23"/>
        <v>0.2187</v>
      </c>
    </row>
    <row r="75" customFormat="1" spans="5:13">
      <c r="E75">
        <v>4</v>
      </c>
      <c r="F75" s="25" t="s">
        <v>75</v>
      </c>
      <c r="G75">
        <f>$H$7*$J$7*(1-($K$7+$L$7))+$H$7*(1-($I$7+$J$7))*$L$7+(1-($G$7+$H$7))*$J$7*$L$7</f>
        <v>0.01323</v>
      </c>
      <c r="H75">
        <v>0.013573</v>
      </c>
      <c r="I75">
        <f t="shared" si="24"/>
        <v>8</v>
      </c>
      <c r="J75">
        <f t="shared" si="21"/>
        <v>8</v>
      </c>
      <c r="K75">
        <f t="shared" si="25"/>
        <v>0.00027146</v>
      </c>
      <c r="L75">
        <f t="shared" si="22"/>
        <v>0.00217168</v>
      </c>
      <c r="M75">
        <f t="shared" si="23"/>
        <v>0.054292</v>
      </c>
    </row>
    <row r="76" customFormat="1" spans="5:13">
      <c r="E76">
        <v>6</v>
      </c>
      <c r="F76" s="26" t="s">
        <v>76</v>
      </c>
      <c r="G76">
        <f>$G$7*$J$7*(1-($K$7+$L$7))*6</f>
        <v>0.01134</v>
      </c>
      <c r="H76">
        <v>0.01197</v>
      </c>
      <c r="I76">
        <f t="shared" si="24"/>
        <v>12</v>
      </c>
      <c r="J76">
        <f t="shared" si="21"/>
        <v>12</v>
      </c>
      <c r="K76">
        <f t="shared" si="25"/>
        <v>0.0002394</v>
      </c>
      <c r="L76">
        <f t="shared" si="22"/>
        <v>0.0028728</v>
      </c>
      <c r="M76">
        <f t="shared" si="23"/>
        <v>0.07182</v>
      </c>
    </row>
    <row r="77" customFormat="1" spans="5:13">
      <c r="E77">
        <v>9</v>
      </c>
      <c r="F77" s="26" t="s">
        <v>77</v>
      </c>
      <c r="G77">
        <f>$G$7*$I$7*(1-($K$7+$L$7))+$G$7*(1-($I$7+$J$7))*$K$7+(1-($G$7+$H$7))*$I$7*$K$7</f>
        <v>0.00243</v>
      </c>
      <c r="H77">
        <v>0.002457</v>
      </c>
      <c r="I77">
        <f t="shared" si="24"/>
        <v>18</v>
      </c>
      <c r="J77">
        <f t="shared" si="21"/>
        <v>18</v>
      </c>
      <c r="K77">
        <f t="shared" si="25"/>
        <v>4.914e-5</v>
      </c>
      <c r="L77">
        <f t="shared" si="22"/>
        <v>0.00088452</v>
      </c>
      <c r="M77">
        <f t="shared" si="23"/>
        <v>0.022113</v>
      </c>
    </row>
    <row r="78" customFormat="1" spans="5:13">
      <c r="E78">
        <v>0</v>
      </c>
      <c r="F78" s="1" t="s">
        <v>59</v>
      </c>
      <c r="G78">
        <f>($K$7+$L$7)^3</f>
        <v>0.001</v>
      </c>
      <c r="H78">
        <v>0</v>
      </c>
      <c r="I78">
        <f t="shared" si="24"/>
        <v>0</v>
      </c>
      <c r="J78">
        <v>0</v>
      </c>
      <c r="K78">
        <f t="shared" si="25"/>
        <v>0</v>
      </c>
      <c r="L78">
        <f t="shared" si="22"/>
        <v>0</v>
      </c>
      <c r="M78">
        <f t="shared" si="23"/>
        <v>0</v>
      </c>
    </row>
    <row r="79" s="2" customFormat="1" spans="6:13">
      <c r="F79" s="2" t="s">
        <v>33</v>
      </c>
      <c r="G79" s="2">
        <f t="shared" ref="G79:M79" si="26">SUM(G72:G78)</f>
        <v>1</v>
      </c>
      <c r="H79" s="2">
        <f t="shared" si="26"/>
        <v>1</v>
      </c>
      <c r="K79" s="2">
        <f t="shared" si="26"/>
        <v>0.02</v>
      </c>
      <c r="L79" s="2">
        <f t="shared" si="26"/>
        <v>0.057445</v>
      </c>
      <c r="M79" s="2">
        <f t="shared" si="26"/>
        <v>1.436125</v>
      </c>
    </row>
    <row r="80" customFormat="1" ht="14.25" spans="2:13">
      <c r="B80" s="7" t="s">
        <v>23</v>
      </c>
      <c r="C80" s="7" t="s">
        <v>19</v>
      </c>
      <c r="D80" s="7">
        <v>3</v>
      </c>
      <c r="E80">
        <v>1</v>
      </c>
      <c r="F80" s="25" t="s">
        <v>78</v>
      </c>
      <c r="G80">
        <f>(1-($G$7+$H$7))*(1-($I$7+$J$7))*(1-($K$7+$L$7))</f>
        <v>0.729</v>
      </c>
      <c r="H80">
        <v>0.729</v>
      </c>
      <c r="I80">
        <f>$E$10*E80</f>
        <v>1</v>
      </c>
      <c r="J80">
        <f t="shared" ref="J80:J85" si="27">I80</f>
        <v>1</v>
      </c>
      <c r="K80">
        <f>$F$10*H80</f>
        <v>0.018225</v>
      </c>
      <c r="L80">
        <f t="shared" ref="L80:L86" si="28">J80*K80</f>
        <v>0.018225</v>
      </c>
      <c r="M80">
        <f t="shared" ref="M80:M86" si="29">E80*H80</f>
        <v>0.729</v>
      </c>
    </row>
    <row r="81" customFormat="1" spans="5:13">
      <c r="E81">
        <v>2</v>
      </c>
      <c r="F81" s="25" t="s">
        <v>79</v>
      </c>
      <c r="G81">
        <f>$H$7*(1-($G$7+$H$7))*(1-($I$7+$J$7))+(1-($G$7+$H$7))*$J$7*(1-($K$7+$L$7))+(1-($G$7+$H$7))*(1-($I$7+$J$7))*$L$7</f>
        <v>0.1701</v>
      </c>
      <c r="H81">
        <v>0.1701</v>
      </c>
      <c r="I81">
        <f t="shared" ref="I81:I86" si="30">$E$10*E81</f>
        <v>2</v>
      </c>
      <c r="J81">
        <f t="shared" si="27"/>
        <v>2</v>
      </c>
      <c r="K81">
        <f t="shared" ref="K81:K86" si="31">$F$10*H81</f>
        <v>0.0042525</v>
      </c>
      <c r="L81">
        <f t="shared" si="28"/>
        <v>0.008505</v>
      </c>
      <c r="M81">
        <f t="shared" si="29"/>
        <v>0.3402</v>
      </c>
    </row>
    <row r="82" customFormat="1" spans="5:13">
      <c r="E82">
        <v>3</v>
      </c>
      <c r="F82" s="25" t="s">
        <v>80</v>
      </c>
      <c r="G82">
        <f>$G$7*(1-($G$7+$H$7))*(1-($I$7+$J$7))+(1-($G$7+$H$7))*$I$7*(1-($K$7+$L$7))+(1-($G$7+$H$7))*(1-($I$7+$J$7))*$K$7</f>
        <v>0.0729</v>
      </c>
      <c r="H82">
        <v>0.0729</v>
      </c>
      <c r="I82">
        <f t="shared" si="30"/>
        <v>3</v>
      </c>
      <c r="J82">
        <f t="shared" si="27"/>
        <v>3</v>
      </c>
      <c r="K82">
        <f t="shared" si="31"/>
        <v>0.0018225</v>
      </c>
      <c r="L82">
        <f t="shared" si="28"/>
        <v>0.0054675</v>
      </c>
      <c r="M82">
        <f t="shared" si="29"/>
        <v>0.2187</v>
      </c>
    </row>
    <row r="83" customFormat="1" spans="5:13">
      <c r="E83">
        <v>4</v>
      </c>
      <c r="F83" s="25" t="s">
        <v>81</v>
      </c>
      <c r="G83">
        <f>$H$7*$J$7*(1-($K$7+$L$7))+$H$7*(1-($I$7+$J$7))*$L$7+(1-($G$7+$H$7))*$J$7*$L$7</f>
        <v>0.01323</v>
      </c>
      <c r="H83">
        <v>0.013573</v>
      </c>
      <c r="I83">
        <f t="shared" si="30"/>
        <v>4</v>
      </c>
      <c r="J83">
        <f t="shared" si="27"/>
        <v>4</v>
      </c>
      <c r="K83">
        <f t="shared" si="31"/>
        <v>0.000339325</v>
      </c>
      <c r="L83">
        <f t="shared" si="28"/>
        <v>0.0013573</v>
      </c>
      <c r="M83">
        <f t="shared" si="29"/>
        <v>0.054292</v>
      </c>
    </row>
    <row r="84" customFormat="1" spans="5:13">
      <c r="E84">
        <v>6</v>
      </c>
      <c r="F84" s="26" t="s">
        <v>82</v>
      </c>
      <c r="G84">
        <f>$G$7*$J$7*(1-($K$7+$L$7))*6</f>
        <v>0.01134</v>
      </c>
      <c r="H84">
        <v>0.01197</v>
      </c>
      <c r="I84">
        <f t="shared" si="30"/>
        <v>6</v>
      </c>
      <c r="J84">
        <f t="shared" si="27"/>
        <v>6</v>
      </c>
      <c r="K84">
        <f t="shared" si="31"/>
        <v>0.00029925</v>
      </c>
      <c r="L84">
        <f t="shared" si="28"/>
        <v>0.0017955</v>
      </c>
      <c r="M84">
        <f t="shared" si="29"/>
        <v>0.07182</v>
      </c>
    </row>
    <row r="85" customFormat="1" spans="5:13">
      <c r="E85">
        <v>9</v>
      </c>
      <c r="F85" s="26" t="s">
        <v>83</v>
      </c>
      <c r="G85">
        <f>$G$7*$I$7*(1-($K$7+$L$7))+$G$7*(1-($I$7+$J$7))*$K$7+(1-($G$7+$H$7))*$I$7*$K$7</f>
        <v>0.00243</v>
      </c>
      <c r="H85">
        <v>0.002457</v>
      </c>
      <c r="I85">
        <f t="shared" si="30"/>
        <v>9</v>
      </c>
      <c r="J85">
        <f t="shared" si="27"/>
        <v>9</v>
      </c>
      <c r="K85">
        <f t="shared" si="31"/>
        <v>6.1425e-5</v>
      </c>
      <c r="L85">
        <f t="shared" si="28"/>
        <v>0.000552825</v>
      </c>
      <c r="M85">
        <f t="shared" si="29"/>
        <v>0.022113</v>
      </c>
    </row>
    <row r="86" customFormat="1" spans="5:13">
      <c r="E86">
        <v>0</v>
      </c>
      <c r="F86" s="1" t="s">
        <v>59</v>
      </c>
      <c r="G86">
        <f>($K$7+$L$7)^3</f>
        <v>0.001</v>
      </c>
      <c r="H86">
        <v>0</v>
      </c>
      <c r="I86">
        <f t="shared" si="30"/>
        <v>0</v>
      </c>
      <c r="J86">
        <v>0</v>
      </c>
      <c r="K86">
        <f t="shared" si="31"/>
        <v>0</v>
      </c>
      <c r="L86">
        <f t="shared" si="28"/>
        <v>0</v>
      </c>
      <c r="M86">
        <f t="shared" si="29"/>
        <v>0</v>
      </c>
    </row>
    <row r="87" s="2" customFormat="1" spans="6:13">
      <c r="F87" s="2" t="s">
        <v>33</v>
      </c>
      <c r="G87" s="2">
        <f t="shared" ref="G87:M87" si="32">SUM(G80:G86)</f>
        <v>1</v>
      </c>
      <c r="H87" s="2">
        <f t="shared" si="32"/>
        <v>1</v>
      </c>
      <c r="K87" s="2">
        <f t="shared" si="32"/>
        <v>0.025</v>
      </c>
      <c r="L87" s="2">
        <f t="shared" si="32"/>
        <v>0.035903125</v>
      </c>
      <c r="M87" s="2">
        <f t="shared" si="32"/>
        <v>1.436125</v>
      </c>
    </row>
    <row r="88" customFormat="1" spans="2:13">
      <c r="B88" t="s">
        <v>24</v>
      </c>
      <c r="C88" t="s">
        <v>17</v>
      </c>
      <c r="D88">
        <v>3</v>
      </c>
      <c r="E88" t="s">
        <v>44</v>
      </c>
      <c r="F88" t="s">
        <v>45</v>
      </c>
      <c r="G88" t="s">
        <v>46</v>
      </c>
      <c r="H88" t="s">
        <v>47</v>
      </c>
      <c r="I88" t="s">
        <v>48</v>
      </c>
      <c r="J88" t="s">
        <v>50</v>
      </c>
      <c r="K88" t="s">
        <v>28</v>
      </c>
      <c r="L88" t="s">
        <v>49</v>
      </c>
      <c r="M88" t="s">
        <v>84</v>
      </c>
    </row>
    <row r="89" customFormat="1" spans="5:13">
      <c r="E89">
        <v>1</v>
      </c>
      <c r="F89" t="s">
        <v>85</v>
      </c>
      <c r="G89">
        <f>G94*D94+G99*D99*3</f>
        <v>0.81</v>
      </c>
      <c r="H89">
        <f t="shared" ref="H89:H91" si="33">G89</f>
        <v>0.81</v>
      </c>
      <c r="I89">
        <f>$E$11*E89</f>
        <v>3.5</v>
      </c>
      <c r="J89">
        <f t="shared" ref="J89:J91" si="34">I89</f>
        <v>3.5</v>
      </c>
      <c r="K89">
        <f t="shared" ref="K89:K91" si="35">$F$11*H89</f>
        <v>0.0162</v>
      </c>
      <c r="L89">
        <f>J89*K89</f>
        <v>0.0567</v>
      </c>
      <c r="M89">
        <f t="shared" ref="M89:M91" si="36">E89*H89</f>
        <v>0.81</v>
      </c>
    </row>
    <row r="90" customFormat="1" spans="5:13">
      <c r="E90">
        <v>2</v>
      </c>
      <c r="F90" t="s">
        <v>86</v>
      </c>
      <c r="G90">
        <f>G95*D94+G100*D99*3</f>
        <v>0.133</v>
      </c>
      <c r="H90">
        <f t="shared" si="33"/>
        <v>0.133</v>
      </c>
      <c r="I90">
        <f>$E$11*E90</f>
        <v>7</v>
      </c>
      <c r="J90">
        <f t="shared" si="34"/>
        <v>7</v>
      </c>
      <c r="K90">
        <f t="shared" si="35"/>
        <v>0.00266</v>
      </c>
      <c r="L90">
        <f>J90*K90</f>
        <v>0.01862</v>
      </c>
      <c r="M90">
        <f t="shared" si="36"/>
        <v>0.266</v>
      </c>
    </row>
    <row r="91" customFormat="1" spans="5:13">
      <c r="E91">
        <v>3</v>
      </c>
      <c r="F91" t="s">
        <v>87</v>
      </c>
      <c r="G91">
        <f>G96*D94+G101*D99*3</f>
        <v>0.057</v>
      </c>
      <c r="H91">
        <f t="shared" si="33"/>
        <v>0.057</v>
      </c>
      <c r="I91">
        <f>$E$11*E91</f>
        <v>10.5</v>
      </c>
      <c r="J91">
        <f t="shared" si="34"/>
        <v>10.5</v>
      </c>
      <c r="K91">
        <f t="shared" si="35"/>
        <v>0.00114</v>
      </c>
      <c r="L91">
        <f t="shared" ref="L89:L91" si="37">J91*K91</f>
        <v>0.01197</v>
      </c>
      <c r="M91">
        <f t="shared" si="36"/>
        <v>0.171</v>
      </c>
    </row>
    <row r="92" s="2" customFormat="1" spans="5:13">
      <c r="E92" s="2" t="s">
        <v>33</v>
      </c>
      <c r="G92" s="2">
        <f t="shared" ref="G92:M92" si="38">SUM(G89:G91)</f>
        <v>1</v>
      </c>
      <c r="H92" s="2">
        <f t="shared" si="38"/>
        <v>1</v>
      </c>
      <c r="K92" s="2">
        <f t="shared" si="38"/>
        <v>0.02</v>
      </c>
      <c r="L92" s="2">
        <f t="shared" si="38"/>
        <v>0.08729</v>
      </c>
      <c r="M92" s="2">
        <f t="shared" si="38"/>
        <v>1.247</v>
      </c>
    </row>
    <row r="93" customFormat="1" ht="14.25" spans="3:13">
      <c r="C93" s="28" t="s">
        <v>88</v>
      </c>
      <c r="D93" s="29" t="s">
        <v>89</v>
      </c>
      <c r="E93" s="30" t="s">
        <v>44</v>
      </c>
      <c r="F93" s="30" t="s">
        <v>45</v>
      </c>
      <c r="G93" s="30" t="s">
        <v>46</v>
      </c>
      <c r="H93" s="29" t="s">
        <v>47</v>
      </c>
      <c r="I93" s="29" t="s">
        <v>48</v>
      </c>
      <c r="J93" s="29" t="s">
        <v>50</v>
      </c>
      <c r="K93" s="29" t="s">
        <v>28</v>
      </c>
      <c r="L93" s="29" t="s">
        <v>49</v>
      </c>
      <c r="M93" s="40" t="s">
        <v>84</v>
      </c>
    </row>
    <row r="94" customFormat="1" ht="14.25" spans="3:13">
      <c r="C94" s="31" t="s">
        <v>90</v>
      </c>
      <c r="D94" s="32">
        <v>0</v>
      </c>
      <c r="E94" s="33">
        <v>1</v>
      </c>
      <c r="F94" s="34" t="s">
        <v>85</v>
      </c>
      <c r="G94" s="35">
        <f>0.9*0.9*0.9</f>
        <v>0.729</v>
      </c>
      <c r="H94" s="35"/>
      <c r="I94" s="35"/>
      <c r="J94" s="35"/>
      <c r="K94" s="35"/>
      <c r="L94" s="35"/>
      <c r="M94" s="41"/>
    </row>
    <row r="95" customFormat="1" ht="14.25" spans="3:13">
      <c r="C95" s="31"/>
      <c r="D95" s="35"/>
      <c r="E95" s="33">
        <v>2</v>
      </c>
      <c r="F95" s="34" t="s">
        <v>86</v>
      </c>
      <c r="G95" s="35">
        <f>(1-0.729)*0.7</f>
        <v>0.1897</v>
      </c>
      <c r="H95" s="35"/>
      <c r="I95" s="35"/>
      <c r="J95" s="35"/>
      <c r="K95" s="35"/>
      <c r="L95" s="35"/>
      <c r="M95" s="41"/>
    </row>
    <row r="96" customFormat="1" ht="14.25" spans="3:13">
      <c r="C96" s="31"/>
      <c r="D96" s="35"/>
      <c r="E96" s="35">
        <v>3</v>
      </c>
      <c r="F96" s="35" t="s">
        <v>87</v>
      </c>
      <c r="G96" s="35">
        <f>(1-0.729)*0.3</f>
        <v>0.0813</v>
      </c>
      <c r="H96" s="35"/>
      <c r="I96" s="35"/>
      <c r="J96" s="35"/>
      <c r="K96" s="35"/>
      <c r="L96" s="35"/>
      <c r="M96" s="41"/>
    </row>
    <row r="97" customFormat="1" ht="14.25" spans="3:13">
      <c r="C97" s="31"/>
      <c r="D97" s="35"/>
      <c r="E97" s="36" t="s">
        <v>33</v>
      </c>
      <c r="F97" s="36"/>
      <c r="G97" s="35">
        <f>SUM(G94:G96)</f>
        <v>1</v>
      </c>
      <c r="H97" s="35"/>
      <c r="I97" s="36"/>
      <c r="J97" s="36"/>
      <c r="K97" s="36"/>
      <c r="L97" s="36"/>
      <c r="M97" s="42"/>
    </row>
    <row r="98" customFormat="1" ht="14.25" spans="3:13">
      <c r="C98" s="31"/>
      <c r="D98" s="35"/>
      <c r="E98" s="36" t="s">
        <v>44</v>
      </c>
      <c r="F98" s="36" t="s">
        <v>45</v>
      </c>
      <c r="G98" s="36" t="s">
        <v>46</v>
      </c>
      <c r="H98" s="35" t="s">
        <v>47</v>
      </c>
      <c r="I98" s="35" t="s">
        <v>48</v>
      </c>
      <c r="J98" s="35" t="s">
        <v>50</v>
      </c>
      <c r="K98" s="35" t="s">
        <v>28</v>
      </c>
      <c r="L98" s="35" t="s">
        <v>49</v>
      </c>
      <c r="M98" s="41" t="s">
        <v>84</v>
      </c>
    </row>
    <row r="99" customFormat="1" ht="14.25" spans="3:13">
      <c r="C99" s="31" t="s">
        <v>91</v>
      </c>
      <c r="D99" s="35">
        <f>1/3</f>
        <v>0.333333333333333</v>
      </c>
      <c r="E99" s="33">
        <v>1</v>
      </c>
      <c r="F99" s="34" t="s">
        <v>85</v>
      </c>
      <c r="G99" s="35">
        <v>0.81</v>
      </c>
      <c r="H99" s="35"/>
      <c r="I99" s="35"/>
      <c r="J99" s="35"/>
      <c r="K99" s="35"/>
      <c r="L99" s="35"/>
      <c r="M99" s="41"/>
    </row>
    <row r="100" customFormat="1" ht="14.25" spans="3:13">
      <c r="C100" s="31"/>
      <c r="D100" s="35"/>
      <c r="E100" s="33">
        <v>2</v>
      </c>
      <c r="F100" s="34" t="s">
        <v>92</v>
      </c>
      <c r="G100" s="35">
        <f>0.19*7/10</f>
        <v>0.133</v>
      </c>
      <c r="H100" s="35"/>
      <c r="I100" s="35"/>
      <c r="J100" s="35"/>
      <c r="K100" s="35"/>
      <c r="L100" s="35"/>
      <c r="M100" s="41"/>
    </row>
    <row r="101" customFormat="1" ht="14.25" spans="3:13">
      <c r="C101" s="31"/>
      <c r="D101" s="35"/>
      <c r="E101" s="35">
        <v>3</v>
      </c>
      <c r="F101" s="35" t="s">
        <v>93</v>
      </c>
      <c r="G101" s="35">
        <f>0.19*3/10</f>
        <v>0.057</v>
      </c>
      <c r="H101" s="35"/>
      <c r="I101" s="35"/>
      <c r="J101" s="35"/>
      <c r="K101" s="35"/>
      <c r="L101" s="35"/>
      <c r="M101" s="41"/>
    </row>
    <row r="102" customFormat="1" ht="14.25" spans="3:13">
      <c r="C102" s="31"/>
      <c r="D102" s="35"/>
      <c r="E102" s="36" t="s">
        <v>33</v>
      </c>
      <c r="F102" s="36"/>
      <c r="G102" s="36">
        <f>SUM(G99:G101)</f>
        <v>1</v>
      </c>
      <c r="H102" s="35"/>
      <c r="I102" s="36"/>
      <c r="J102" s="36"/>
      <c r="K102" s="36"/>
      <c r="L102" s="36"/>
      <c r="M102" s="42"/>
    </row>
    <row r="103" customFormat="1" ht="14.25" spans="3:13">
      <c r="C103" s="31" t="s">
        <v>94</v>
      </c>
      <c r="D103" s="35">
        <f>1/3</f>
        <v>0.333333333333333</v>
      </c>
      <c r="E103" s="36" t="s">
        <v>44</v>
      </c>
      <c r="F103" s="36" t="s">
        <v>45</v>
      </c>
      <c r="G103" s="36" t="s">
        <v>46</v>
      </c>
      <c r="H103" s="35" t="s">
        <v>47</v>
      </c>
      <c r="I103" s="35" t="s">
        <v>48</v>
      </c>
      <c r="J103" s="35" t="s">
        <v>50</v>
      </c>
      <c r="K103" s="35" t="s">
        <v>28</v>
      </c>
      <c r="L103" s="35" t="s">
        <v>49</v>
      </c>
      <c r="M103" s="41" t="s">
        <v>84</v>
      </c>
    </row>
    <row r="104" customFormat="1" ht="14.25" spans="3:13">
      <c r="C104" s="31"/>
      <c r="D104" s="35"/>
      <c r="E104" s="33">
        <v>1</v>
      </c>
      <c r="F104" s="34" t="s">
        <v>85</v>
      </c>
      <c r="G104" s="35">
        <v>0.81</v>
      </c>
      <c r="H104" s="35"/>
      <c r="I104" s="35"/>
      <c r="J104" s="35"/>
      <c r="K104" s="35"/>
      <c r="L104" s="35"/>
      <c r="M104" s="41"/>
    </row>
    <row r="105" customFormat="1" ht="14.25" spans="3:13">
      <c r="C105" s="37"/>
      <c r="D105" s="35"/>
      <c r="E105" s="35">
        <v>2</v>
      </c>
      <c r="F105" s="35" t="s">
        <v>95</v>
      </c>
      <c r="G105" s="35">
        <f>0.19*7/10</f>
        <v>0.133</v>
      </c>
      <c r="H105" s="35"/>
      <c r="I105" s="35"/>
      <c r="J105" s="35"/>
      <c r="K105" s="35"/>
      <c r="L105" s="35"/>
      <c r="M105" s="41"/>
    </row>
    <row r="106" customFormat="1" ht="14.25" spans="3:13">
      <c r="C106" s="37"/>
      <c r="D106" s="35"/>
      <c r="E106" s="35">
        <v>3</v>
      </c>
      <c r="F106" s="35" t="s">
        <v>96</v>
      </c>
      <c r="G106" s="35">
        <f>0.19*3/10</f>
        <v>0.057</v>
      </c>
      <c r="H106" s="35"/>
      <c r="I106" s="35"/>
      <c r="J106" s="35"/>
      <c r="K106" s="35"/>
      <c r="L106" s="35"/>
      <c r="M106" s="41"/>
    </row>
    <row r="107" customFormat="1" ht="14.25" spans="3:13">
      <c r="C107" s="37"/>
      <c r="D107" s="35"/>
      <c r="E107" s="35" t="s">
        <v>33</v>
      </c>
      <c r="F107" s="35"/>
      <c r="G107" s="35">
        <f>SUM(G104:G106)</f>
        <v>1</v>
      </c>
      <c r="H107" s="35"/>
      <c r="I107" s="35"/>
      <c r="J107" s="35"/>
      <c r="K107" s="35"/>
      <c r="L107" s="35"/>
      <c r="M107" s="41"/>
    </row>
    <row r="108" customFormat="1" ht="14.25" spans="3:13">
      <c r="C108" s="31" t="s">
        <v>97</v>
      </c>
      <c r="D108" s="35">
        <f>1/3</f>
        <v>0.333333333333333</v>
      </c>
      <c r="E108" s="36" t="s">
        <v>44</v>
      </c>
      <c r="F108" s="36" t="s">
        <v>45</v>
      </c>
      <c r="G108" s="36" t="s">
        <v>46</v>
      </c>
      <c r="H108" s="35" t="s">
        <v>47</v>
      </c>
      <c r="I108" s="35" t="s">
        <v>48</v>
      </c>
      <c r="J108" s="35" t="s">
        <v>50</v>
      </c>
      <c r="K108" s="35" t="s">
        <v>28</v>
      </c>
      <c r="L108" s="35" t="s">
        <v>49</v>
      </c>
      <c r="M108" s="41" t="s">
        <v>84</v>
      </c>
    </row>
    <row r="109" customFormat="1" ht="14.25" spans="3:13">
      <c r="C109" s="37"/>
      <c r="D109" s="35"/>
      <c r="E109" s="33">
        <v>1</v>
      </c>
      <c r="F109" s="34" t="s">
        <v>85</v>
      </c>
      <c r="G109" s="35">
        <v>0.81</v>
      </c>
      <c r="H109" s="35"/>
      <c r="I109" s="35"/>
      <c r="J109" s="35"/>
      <c r="K109" s="35"/>
      <c r="L109" s="35"/>
      <c r="M109" s="41"/>
    </row>
    <row r="110" customFormat="1" ht="14.25" spans="3:13">
      <c r="C110" s="37"/>
      <c r="D110" s="35"/>
      <c r="E110" s="33">
        <v>2</v>
      </c>
      <c r="F110" s="34" t="s">
        <v>98</v>
      </c>
      <c r="G110" s="35">
        <f>0.19*7/10</f>
        <v>0.133</v>
      </c>
      <c r="H110" s="35"/>
      <c r="I110" s="35"/>
      <c r="J110" s="35"/>
      <c r="K110" s="35"/>
      <c r="L110" s="35"/>
      <c r="M110" s="41"/>
    </row>
    <row r="111" customFormat="1" ht="14.25" spans="3:13">
      <c r="C111" s="37"/>
      <c r="D111" s="35"/>
      <c r="E111" s="35">
        <v>3</v>
      </c>
      <c r="F111" s="35" t="s">
        <v>99</v>
      </c>
      <c r="G111" s="35">
        <f>0.19*3/10</f>
        <v>0.057</v>
      </c>
      <c r="H111" s="35"/>
      <c r="I111" s="35"/>
      <c r="J111" s="35"/>
      <c r="K111" s="35"/>
      <c r="L111" s="35"/>
      <c r="M111" s="41"/>
    </row>
    <row r="112" customFormat="1" ht="14.25" spans="3:13">
      <c r="C112" s="38"/>
      <c r="D112" s="39"/>
      <c r="E112" s="39" t="s">
        <v>33</v>
      </c>
      <c r="F112" s="39"/>
      <c r="G112" s="39">
        <f>SUM(G109:G111)</f>
        <v>1</v>
      </c>
      <c r="H112" s="39"/>
      <c r="I112" s="39"/>
      <c r="J112" s="39"/>
      <c r="K112" s="39"/>
      <c r="L112" s="39"/>
      <c r="M112" s="43"/>
    </row>
    <row r="113" customFormat="1" ht="14.25" spans="2:13">
      <c r="B113" s="19" t="s">
        <v>25</v>
      </c>
      <c r="C113" t="s">
        <v>17</v>
      </c>
      <c r="D113">
        <v>3</v>
      </c>
      <c r="E113" t="s">
        <v>44</v>
      </c>
      <c r="F113" t="s">
        <v>45</v>
      </c>
      <c r="G113" t="s">
        <v>46</v>
      </c>
      <c r="H113" t="s">
        <v>47</v>
      </c>
      <c r="I113" t="s">
        <v>48</v>
      </c>
      <c r="J113" t="s">
        <v>50</v>
      </c>
      <c r="K113" t="s">
        <v>28</v>
      </c>
      <c r="L113" t="s">
        <v>49</v>
      </c>
      <c r="M113" t="s">
        <v>84</v>
      </c>
    </row>
    <row r="114" customFormat="1" spans="5:13">
      <c r="E114">
        <v>1</v>
      </c>
      <c r="F114" t="s">
        <v>85</v>
      </c>
      <c r="G114">
        <f>G119*D119+G124*D124*3</f>
        <v>0.779625</v>
      </c>
      <c r="H114">
        <f t="shared" ref="H114:H116" si="39">G114</f>
        <v>0.779625</v>
      </c>
      <c r="I114">
        <f>$E$12*E114</f>
        <v>0.5</v>
      </c>
      <c r="J114">
        <f>I114</f>
        <v>0.5</v>
      </c>
      <c r="K114">
        <f>$F$12*H114</f>
        <v>0.019490625</v>
      </c>
      <c r="L114">
        <f>J114*K114</f>
        <v>0.0097453125</v>
      </c>
      <c r="M114">
        <f t="shared" ref="M114:M116" si="40">E114*H114</f>
        <v>0.779625</v>
      </c>
    </row>
    <row r="115" customFormat="1" spans="5:13">
      <c r="E115">
        <v>2</v>
      </c>
      <c r="F115" t="s">
        <v>86</v>
      </c>
      <c r="G115">
        <f>G120*D119+G125*D124*3</f>
        <v>0.1542625</v>
      </c>
      <c r="H115">
        <f t="shared" si="39"/>
        <v>0.1542625</v>
      </c>
      <c r="I115">
        <f>$E$12*E115</f>
        <v>1</v>
      </c>
      <c r="J115">
        <f t="shared" ref="J114:J116" si="41">I115</f>
        <v>1</v>
      </c>
      <c r="K115">
        <f>$F$12*H115</f>
        <v>0.0038565625</v>
      </c>
      <c r="L115">
        <f t="shared" ref="L114:L116" si="42">J115*K115</f>
        <v>0.0038565625</v>
      </c>
      <c r="M115">
        <f t="shared" si="40"/>
        <v>0.308525</v>
      </c>
    </row>
    <row r="116" customFormat="1" spans="5:13">
      <c r="E116">
        <v>3</v>
      </c>
      <c r="F116" t="s">
        <v>87</v>
      </c>
      <c r="G116">
        <f>G121*D119+G126*D124*3</f>
        <v>0.0661125</v>
      </c>
      <c r="H116">
        <f t="shared" si="39"/>
        <v>0.0661125</v>
      </c>
      <c r="I116">
        <f>$E$12*E116</f>
        <v>1.5</v>
      </c>
      <c r="J116">
        <f t="shared" si="41"/>
        <v>1.5</v>
      </c>
      <c r="K116">
        <f>$F$12*H116</f>
        <v>0.0016528125</v>
      </c>
      <c r="L116">
        <f t="shared" si="42"/>
        <v>0.00247921875</v>
      </c>
      <c r="M116">
        <f t="shared" si="40"/>
        <v>0.1983375</v>
      </c>
    </row>
    <row r="117" s="2" customFormat="1" spans="5:13">
      <c r="E117" s="2" t="s">
        <v>33</v>
      </c>
      <c r="G117" s="2">
        <f t="shared" ref="G117:M117" si="43">SUM(G114:G116)</f>
        <v>1</v>
      </c>
      <c r="H117" s="2">
        <f t="shared" si="43"/>
        <v>1</v>
      </c>
      <c r="K117" s="2">
        <f t="shared" si="43"/>
        <v>0.025</v>
      </c>
      <c r="L117" s="2">
        <f t="shared" si="43"/>
        <v>0.01608109375</v>
      </c>
      <c r="M117" s="2">
        <f t="shared" si="43"/>
        <v>1.2864875</v>
      </c>
    </row>
    <row r="118" customFormat="1" ht="14.25" spans="3:13">
      <c r="C118" s="28" t="s">
        <v>88</v>
      </c>
      <c r="D118" s="29" t="s">
        <v>89</v>
      </c>
      <c r="E118" s="30" t="s">
        <v>44</v>
      </c>
      <c r="F118" s="30" t="s">
        <v>45</v>
      </c>
      <c r="G118" s="30" t="s">
        <v>46</v>
      </c>
      <c r="H118" s="29" t="s">
        <v>47</v>
      </c>
      <c r="I118" s="29" t="s">
        <v>48</v>
      </c>
      <c r="J118" s="29" t="s">
        <v>50</v>
      </c>
      <c r="K118" s="29" t="s">
        <v>28</v>
      </c>
      <c r="L118" s="29" t="s">
        <v>49</v>
      </c>
      <c r="M118" s="40" t="s">
        <v>84</v>
      </c>
    </row>
    <row r="119" customFormat="1" ht="14.25" spans="3:13">
      <c r="C119" s="31" t="s">
        <v>90</v>
      </c>
      <c r="D119" s="35">
        <f>3/8</f>
        <v>0.375</v>
      </c>
      <c r="E119" s="33">
        <v>1</v>
      </c>
      <c r="F119" s="34" t="s">
        <v>85</v>
      </c>
      <c r="G119" s="35">
        <f>0.9*0.9*0.9</f>
        <v>0.729</v>
      </c>
      <c r="H119" s="35"/>
      <c r="I119" s="35"/>
      <c r="J119" s="35"/>
      <c r="K119" s="35"/>
      <c r="L119" s="35"/>
      <c r="M119" s="41"/>
    </row>
    <row r="120" customFormat="1" ht="14.25" spans="3:13">
      <c r="C120" s="31"/>
      <c r="D120" s="35"/>
      <c r="E120" s="33">
        <v>2</v>
      </c>
      <c r="F120" s="34" t="s">
        <v>86</v>
      </c>
      <c r="G120" s="35">
        <f>(1-0.729)*0.7</f>
        <v>0.1897</v>
      </c>
      <c r="H120" s="35"/>
      <c r="I120" s="35"/>
      <c r="J120" s="35"/>
      <c r="K120" s="35"/>
      <c r="L120" s="35"/>
      <c r="M120" s="41"/>
    </row>
    <row r="121" customFormat="1" ht="14.25" spans="3:13">
      <c r="C121" s="31"/>
      <c r="D121" s="35"/>
      <c r="E121" s="35">
        <v>3</v>
      </c>
      <c r="F121" s="35" t="s">
        <v>87</v>
      </c>
      <c r="G121" s="35">
        <f>(1-0.729)*0.3</f>
        <v>0.0813</v>
      </c>
      <c r="H121" s="35"/>
      <c r="I121" s="35"/>
      <c r="J121" s="35"/>
      <c r="K121" s="35"/>
      <c r="L121" s="35"/>
      <c r="M121" s="41"/>
    </row>
    <row r="122" customFormat="1" ht="14.25" spans="3:13">
      <c r="C122" s="31"/>
      <c r="D122" s="35"/>
      <c r="E122" s="36" t="s">
        <v>33</v>
      </c>
      <c r="F122" s="36"/>
      <c r="G122" s="35">
        <f>SUM(G119:G121)</f>
        <v>1</v>
      </c>
      <c r="H122" s="35"/>
      <c r="I122" s="36"/>
      <c r="J122" s="36"/>
      <c r="K122" s="36"/>
      <c r="L122" s="36"/>
      <c r="M122" s="42"/>
    </row>
    <row r="123" customFormat="1" ht="14.25" spans="3:13">
      <c r="C123" s="31"/>
      <c r="D123" s="35"/>
      <c r="E123" s="36" t="s">
        <v>44</v>
      </c>
      <c r="F123" s="36" t="s">
        <v>45</v>
      </c>
      <c r="G123" s="36" t="s">
        <v>46</v>
      </c>
      <c r="H123" s="35" t="s">
        <v>47</v>
      </c>
      <c r="I123" s="35" t="s">
        <v>48</v>
      </c>
      <c r="J123" s="35" t="s">
        <v>50</v>
      </c>
      <c r="K123" s="35" t="s">
        <v>28</v>
      </c>
      <c r="L123" s="35" t="s">
        <v>49</v>
      </c>
      <c r="M123" s="41" t="s">
        <v>84</v>
      </c>
    </row>
    <row r="124" customFormat="1" ht="14.25" spans="3:13">
      <c r="C124" s="31" t="s">
        <v>91</v>
      </c>
      <c r="D124" s="35">
        <f>5/24</f>
        <v>0.208333333333333</v>
      </c>
      <c r="E124" s="33">
        <v>1</v>
      </c>
      <c r="F124" s="34" t="s">
        <v>85</v>
      </c>
      <c r="G124" s="35">
        <v>0.81</v>
      </c>
      <c r="H124" s="35"/>
      <c r="I124" s="35"/>
      <c r="J124" s="35"/>
      <c r="K124" s="35"/>
      <c r="L124" s="35"/>
      <c r="M124" s="41"/>
    </row>
    <row r="125" customFormat="1" ht="14.25" spans="3:13">
      <c r="C125" s="31"/>
      <c r="D125" s="35"/>
      <c r="E125" s="33">
        <v>2</v>
      </c>
      <c r="F125" s="34" t="s">
        <v>92</v>
      </c>
      <c r="G125" s="35">
        <f>0.19*7/10</f>
        <v>0.133</v>
      </c>
      <c r="H125" s="35"/>
      <c r="I125" s="35"/>
      <c r="J125" s="35"/>
      <c r="K125" s="35"/>
      <c r="L125" s="35"/>
      <c r="M125" s="41"/>
    </row>
    <row r="126" customFormat="1" ht="14.25" spans="3:13">
      <c r="C126" s="31"/>
      <c r="D126" s="35"/>
      <c r="E126" s="35">
        <v>3</v>
      </c>
      <c r="F126" s="35" t="s">
        <v>93</v>
      </c>
      <c r="G126" s="35">
        <f>0.19*3/10</f>
        <v>0.057</v>
      </c>
      <c r="H126" s="35"/>
      <c r="I126" s="35"/>
      <c r="J126" s="35"/>
      <c r="K126" s="35"/>
      <c r="L126" s="35"/>
      <c r="M126" s="41"/>
    </row>
    <row r="127" customFormat="1" ht="14.25" spans="3:13">
      <c r="C127" s="31"/>
      <c r="D127" s="35"/>
      <c r="E127" s="36" t="s">
        <v>33</v>
      </c>
      <c r="F127" s="36"/>
      <c r="G127" s="36">
        <f>SUM(G124:G126)</f>
        <v>1</v>
      </c>
      <c r="H127" s="35"/>
      <c r="I127" s="36"/>
      <c r="J127" s="36"/>
      <c r="K127" s="36"/>
      <c r="L127" s="36"/>
      <c r="M127" s="42"/>
    </row>
    <row r="128" customFormat="1" ht="14.25" spans="3:13">
      <c r="C128" s="31" t="s">
        <v>94</v>
      </c>
      <c r="D128" s="35">
        <f>5/24</f>
        <v>0.208333333333333</v>
      </c>
      <c r="E128" s="36" t="s">
        <v>44</v>
      </c>
      <c r="F128" s="36" t="s">
        <v>45</v>
      </c>
      <c r="G128" s="36" t="s">
        <v>46</v>
      </c>
      <c r="H128" s="35" t="s">
        <v>47</v>
      </c>
      <c r="I128" s="35" t="s">
        <v>48</v>
      </c>
      <c r="J128" s="35" t="s">
        <v>50</v>
      </c>
      <c r="K128" s="35" t="s">
        <v>28</v>
      </c>
      <c r="L128" s="35" t="s">
        <v>49</v>
      </c>
      <c r="M128" s="41" t="s">
        <v>84</v>
      </c>
    </row>
    <row r="129" customFormat="1" ht="14.25" spans="3:13">
      <c r="C129" s="31"/>
      <c r="D129" s="35"/>
      <c r="E129" s="33">
        <v>1</v>
      </c>
      <c r="F129" s="34" t="s">
        <v>85</v>
      </c>
      <c r="G129" s="35">
        <v>0.81</v>
      </c>
      <c r="H129" s="35"/>
      <c r="I129" s="35"/>
      <c r="J129" s="35"/>
      <c r="K129" s="35"/>
      <c r="L129" s="35"/>
      <c r="M129" s="41"/>
    </row>
    <row r="130" customFormat="1" ht="14.25" spans="3:13">
      <c r="C130" s="37"/>
      <c r="D130" s="35"/>
      <c r="E130" s="35">
        <v>2</v>
      </c>
      <c r="F130" s="35" t="s">
        <v>95</v>
      </c>
      <c r="G130" s="35">
        <f>0.19*7/10</f>
        <v>0.133</v>
      </c>
      <c r="H130" s="35"/>
      <c r="I130" s="35"/>
      <c r="J130" s="35"/>
      <c r="K130" s="35"/>
      <c r="L130" s="35"/>
      <c r="M130" s="41"/>
    </row>
    <row r="131" customFormat="1" ht="14.25" spans="3:13">
      <c r="C131" s="37"/>
      <c r="D131" s="35"/>
      <c r="E131" s="35">
        <v>3</v>
      </c>
      <c r="F131" s="35" t="s">
        <v>96</v>
      </c>
      <c r="G131" s="35">
        <f>0.19*3/10</f>
        <v>0.057</v>
      </c>
      <c r="H131" s="35"/>
      <c r="I131" s="35"/>
      <c r="J131" s="35"/>
      <c r="K131" s="35"/>
      <c r="L131" s="35"/>
      <c r="M131" s="41"/>
    </row>
    <row r="132" customFormat="1" ht="14.25" spans="3:13">
      <c r="C132" s="37"/>
      <c r="D132" s="35"/>
      <c r="E132" s="35" t="s">
        <v>33</v>
      </c>
      <c r="F132" s="35"/>
      <c r="G132" s="35">
        <f>SUM(G129:G131)</f>
        <v>1</v>
      </c>
      <c r="H132" s="35"/>
      <c r="I132" s="35"/>
      <c r="J132" s="35"/>
      <c r="K132" s="35"/>
      <c r="L132" s="35"/>
      <c r="M132" s="41"/>
    </row>
    <row r="133" customFormat="1" ht="14.25" spans="3:13">
      <c r="C133" s="31" t="s">
        <v>97</v>
      </c>
      <c r="D133" s="35">
        <f>5/24</f>
        <v>0.208333333333333</v>
      </c>
      <c r="E133" s="36" t="s">
        <v>44</v>
      </c>
      <c r="F133" s="36" t="s">
        <v>45</v>
      </c>
      <c r="G133" s="36" t="s">
        <v>46</v>
      </c>
      <c r="H133" s="35" t="s">
        <v>47</v>
      </c>
      <c r="I133" s="35" t="s">
        <v>48</v>
      </c>
      <c r="J133" s="35" t="s">
        <v>50</v>
      </c>
      <c r="K133" s="35" t="s">
        <v>28</v>
      </c>
      <c r="L133" s="35" t="s">
        <v>49</v>
      </c>
      <c r="M133" s="41" t="s">
        <v>84</v>
      </c>
    </row>
    <row r="134" customFormat="1" ht="14.25" spans="3:13">
      <c r="C134" s="37"/>
      <c r="D134" s="35"/>
      <c r="E134" s="33">
        <v>1</v>
      </c>
      <c r="F134" s="34" t="s">
        <v>85</v>
      </c>
      <c r="G134" s="35">
        <v>0.81</v>
      </c>
      <c r="H134" s="35"/>
      <c r="I134" s="35"/>
      <c r="J134" s="35"/>
      <c r="K134" s="35"/>
      <c r="L134" s="35"/>
      <c r="M134" s="41"/>
    </row>
    <row r="135" customFormat="1" ht="14.25" spans="3:13">
      <c r="C135" s="37"/>
      <c r="D135" s="35"/>
      <c r="E135" s="33">
        <v>2</v>
      </c>
      <c r="F135" s="34" t="s">
        <v>98</v>
      </c>
      <c r="G135" s="35">
        <f>0.19*7/10</f>
        <v>0.133</v>
      </c>
      <c r="H135" s="35"/>
      <c r="I135" s="35"/>
      <c r="J135" s="35"/>
      <c r="K135" s="35"/>
      <c r="L135" s="35"/>
      <c r="M135" s="41"/>
    </row>
    <row r="136" customFormat="1" ht="14.25" spans="3:13">
      <c r="C136" s="37"/>
      <c r="D136" s="35"/>
      <c r="E136" s="35">
        <v>3</v>
      </c>
      <c r="F136" s="35" t="s">
        <v>99</v>
      </c>
      <c r="G136" s="35">
        <f>0.19*3/10</f>
        <v>0.057</v>
      </c>
      <c r="H136" s="35"/>
      <c r="I136" s="35"/>
      <c r="J136" s="35"/>
      <c r="K136" s="35"/>
      <c r="L136" s="35"/>
      <c r="M136" s="41"/>
    </row>
    <row r="137" customFormat="1" ht="14.25" spans="3:13">
      <c r="C137" s="38"/>
      <c r="D137" s="39"/>
      <c r="E137" s="39" t="s">
        <v>33</v>
      </c>
      <c r="F137" s="39"/>
      <c r="G137" s="39">
        <f>SUM(G134:G136)</f>
        <v>1</v>
      </c>
      <c r="H137" s="39"/>
      <c r="I137" s="39"/>
      <c r="J137" s="39"/>
      <c r="K137" s="39"/>
      <c r="L137" s="39"/>
      <c r="M137" s="43"/>
    </row>
    <row r="138" customFormat="1" ht="14.25" spans="2:14">
      <c r="B138" s="18" t="s">
        <v>42</v>
      </c>
      <c r="C138" s="18" t="s">
        <v>43</v>
      </c>
      <c r="D138" s="19" t="s">
        <v>4</v>
      </c>
      <c r="E138" s="4" t="s">
        <v>44</v>
      </c>
      <c r="F138" s="4" t="s">
        <v>45</v>
      </c>
      <c r="G138" s="4" t="s">
        <v>46</v>
      </c>
      <c r="H138" s="4" t="s">
        <v>47</v>
      </c>
      <c r="I138" s="4" t="s">
        <v>48</v>
      </c>
      <c r="J138" s="4" t="s">
        <v>50</v>
      </c>
      <c r="K138" s="4" t="s">
        <v>28</v>
      </c>
      <c r="L138" s="4" t="s">
        <v>49</v>
      </c>
      <c r="N138" s="16"/>
    </row>
    <row r="139" ht="14.25" spans="2:12">
      <c r="B139" s="7" t="s">
        <v>26</v>
      </c>
      <c r="C139" s="7" t="s">
        <v>19</v>
      </c>
      <c r="D139" s="7">
        <v>3</v>
      </c>
      <c r="E139" s="7">
        <v>1</v>
      </c>
      <c r="F139" t="s">
        <v>100</v>
      </c>
      <c r="G139">
        <v>1</v>
      </c>
      <c r="H139">
        <f>G139</f>
        <v>1</v>
      </c>
      <c r="I139">
        <f>H139*E13</f>
        <v>0</v>
      </c>
      <c r="J139">
        <f>I139+E39</f>
        <v>18.4126666666667</v>
      </c>
      <c r="K139">
        <f>$F$13*H139</f>
        <v>0.02</v>
      </c>
      <c r="L139">
        <f>J139*K139</f>
        <v>0.368253333333333</v>
      </c>
    </row>
    <row r="140" customFormat="1" ht="22.5" spans="1:14">
      <c r="A140" s="44" t="s">
        <v>101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customFormat="1" ht="14.25" spans="2:14">
      <c r="B141" t="s">
        <v>42</v>
      </c>
      <c r="C141" t="s">
        <v>102</v>
      </c>
      <c r="D141" s="6" t="s">
        <v>103</v>
      </c>
      <c r="E141" s="4" t="s">
        <v>30</v>
      </c>
      <c r="F141" s="4"/>
      <c r="G141" s="4"/>
      <c r="H141" s="4"/>
      <c r="I141" s="4"/>
      <c r="J141" s="4"/>
      <c r="K141" s="4"/>
      <c r="L141" s="4"/>
      <c r="M141" s="4"/>
      <c r="N141" s="4"/>
    </row>
    <row r="142" ht="14.25" spans="2:5">
      <c r="B142" s="7" t="s">
        <v>13</v>
      </c>
      <c r="C142">
        <f>J42</f>
        <v>1000</v>
      </c>
      <c r="D142">
        <f>I42</f>
        <v>2e-6</v>
      </c>
      <c r="E142">
        <f>(C142-$D$27)^2*D142</f>
        <v>1.99702855589732</v>
      </c>
    </row>
    <row r="143" ht="14.25" spans="2:5">
      <c r="B143" s="7" t="s">
        <v>15</v>
      </c>
      <c r="C143">
        <f>J43</f>
        <v>500</v>
      </c>
      <c r="D143">
        <f>I43</f>
        <v>5e-6</v>
      </c>
      <c r="E143">
        <f t="shared" ref="E143:E184" si="44">(C143-$D$27)^2*D143</f>
        <v>1.24628707550372</v>
      </c>
    </row>
    <row r="144" ht="14.25" spans="2:5">
      <c r="B144" s="7" t="s">
        <v>16</v>
      </c>
      <c r="C144">
        <f>J45</f>
        <v>240</v>
      </c>
      <c r="D144">
        <f>K45</f>
        <v>3.92e-6</v>
      </c>
      <c r="E144">
        <f t="shared" si="44"/>
        <v>0.224395877965721</v>
      </c>
    </row>
    <row r="145" ht="14.25" spans="2:5">
      <c r="B145" s="7"/>
      <c r="C145">
        <f>J46</f>
        <v>360</v>
      </c>
      <c r="D145">
        <f>K46</f>
        <v>1.08e-6</v>
      </c>
      <c r="E145">
        <f t="shared" si="44"/>
        <v>0.139390732983593</v>
      </c>
    </row>
    <row r="146" ht="14.25" spans="2:5">
      <c r="B146" s="8" t="s">
        <v>18</v>
      </c>
      <c r="C146">
        <f>J48</f>
        <v>7</v>
      </c>
      <c r="D146">
        <f t="shared" ref="D146:D151" si="45">K48</f>
        <v>0.003645</v>
      </c>
      <c r="E146">
        <f t="shared" si="44"/>
        <v>0.142695672682897</v>
      </c>
    </row>
    <row r="147" ht="14.25" spans="2:5">
      <c r="B147" s="8"/>
      <c r="C147">
        <f t="shared" ref="C147:C152" si="46">J49</f>
        <v>14</v>
      </c>
      <c r="D147">
        <f t="shared" si="45"/>
        <v>0.0008505</v>
      </c>
      <c r="E147">
        <f t="shared" si="44"/>
        <v>0.149470622889486</v>
      </c>
    </row>
    <row r="148" ht="14.25" spans="2:5">
      <c r="B148" s="8"/>
      <c r="C148">
        <f t="shared" si="46"/>
        <v>21</v>
      </c>
      <c r="D148">
        <f t="shared" si="45"/>
        <v>0.0003645</v>
      </c>
      <c r="E148">
        <f t="shared" si="44"/>
        <v>0.149569109494127</v>
      </c>
    </row>
    <row r="149" ht="14.25" spans="2:5">
      <c r="B149" s="8"/>
      <c r="C149">
        <f t="shared" si="46"/>
        <v>28</v>
      </c>
      <c r="D149">
        <f t="shared" si="45"/>
        <v>6.7865e-5</v>
      </c>
      <c r="E149">
        <f t="shared" si="44"/>
        <v>0.0504193904798276</v>
      </c>
    </row>
    <row r="150" ht="14.25" spans="2:5">
      <c r="B150" s="8"/>
      <c r="C150">
        <f t="shared" si="46"/>
        <v>42</v>
      </c>
      <c r="D150">
        <f t="shared" si="45"/>
        <v>5.985e-5</v>
      </c>
      <c r="E150">
        <f t="shared" si="44"/>
        <v>0.101872404613301</v>
      </c>
    </row>
    <row r="151" ht="14.25" spans="2:5">
      <c r="B151" s="8"/>
      <c r="C151">
        <f t="shared" si="46"/>
        <v>63</v>
      </c>
      <c r="D151">
        <f t="shared" si="45"/>
        <v>1.2285e-5</v>
      </c>
      <c r="E151">
        <f t="shared" si="44"/>
        <v>0.047615639996896</v>
      </c>
    </row>
    <row r="152" ht="14.25" spans="2:5">
      <c r="B152" s="8" t="s">
        <v>20</v>
      </c>
      <c r="C152">
        <f t="shared" ref="C152:C157" si="47">J56</f>
        <v>5</v>
      </c>
      <c r="D152">
        <f t="shared" ref="D152:D157" si="48">K56</f>
        <v>0.003645</v>
      </c>
      <c r="E152">
        <f t="shared" si="44"/>
        <v>0.0660506123602723</v>
      </c>
    </row>
    <row r="153" ht="14.25" spans="2:5">
      <c r="B153" s="8"/>
      <c r="C153">
        <f t="shared" si="47"/>
        <v>10</v>
      </c>
      <c r="D153">
        <f t="shared" si="48"/>
        <v>0.0008505</v>
      </c>
      <c r="E153">
        <f t="shared" si="44"/>
        <v>0.0728789280722615</v>
      </c>
    </row>
    <row r="154" ht="14.25" spans="2:5">
      <c r="B154" s="8"/>
      <c r="C154">
        <f t="shared" si="47"/>
        <v>15</v>
      </c>
      <c r="D154">
        <f t="shared" si="48"/>
        <v>0.0003645</v>
      </c>
      <c r="E154">
        <f t="shared" si="44"/>
        <v>0.0740875913973397</v>
      </c>
    </row>
    <row r="155" ht="14.25" spans="2:5">
      <c r="B155" s="8"/>
      <c r="C155">
        <f t="shared" si="47"/>
        <v>20</v>
      </c>
      <c r="D155">
        <f t="shared" si="48"/>
        <v>6.7865e-5</v>
      </c>
      <c r="E155">
        <f t="shared" si="44"/>
        <v>0.0251661585250458</v>
      </c>
    </row>
    <row r="156" ht="14.25" spans="2:5">
      <c r="B156" s="8"/>
      <c r="C156">
        <f t="shared" si="47"/>
        <v>30</v>
      </c>
      <c r="D156">
        <f t="shared" si="48"/>
        <v>5.985e-5</v>
      </c>
      <c r="E156">
        <f t="shared" si="44"/>
        <v>0.0512294468185531</v>
      </c>
    </row>
    <row r="157" ht="14.25" spans="2:5">
      <c r="B157" s="8"/>
      <c r="C157">
        <f t="shared" si="47"/>
        <v>45</v>
      </c>
      <c r="D157">
        <f t="shared" si="48"/>
        <v>1.2285e-5</v>
      </c>
      <c r="E157">
        <f t="shared" si="44"/>
        <v>0.0240622598337764</v>
      </c>
    </row>
    <row r="158" customFormat="1" ht="14.25" spans="2:5">
      <c r="B158" s="8" t="s">
        <v>21</v>
      </c>
      <c r="C158">
        <f t="shared" ref="C158:C163" si="49">J64</f>
        <v>3</v>
      </c>
      <c r="D158">
        <f t="shared" ref="D158:D163" si="50">K64</f>
        <v>0.01458</v>
      </c>
      <c r="E158">
        <f t="shared" si="44"/>
        <v>0.0742622081505892</v>
      </c>
    </row>
    <row r="159" customFormat="1" ht="14.25" spans="2:5">
      <c r="B159" s="8"/>
      <c r="C159">
        <f t="shared" si="49"/>
        <v>6</v>
      </c>
      <c r="D159">
        <f t="shared" si="50"/>
        <v>0.003402</v>
      </c>
      <c r="E159">
        <f t="shared" si="44"/>
        <v>0.0940129330201458</v>
      </c>
    </row>
    <row r="160" customFormat="1" ht="14.25" spans="2:5">
      <c r="B160" s="8"/>
      <c r="C160">
        <f t="shared" si="49"/>
        <v>9</v>
      </c>
      <c r="D160">
        <f t="shared" si="50"/>
        <v>0.001458</v>
      </c>
      <c r="E160">
        <f t="shared" si="44"/>
        <v>0.0994002932022089</v>
      </c>
    </row>
    <row r="161" customFormat="1" ht="14.25" spans="2:5">
      <c r="B161" s="8"/>
      <c r="C161">
        <f t="shared" si="49"/>
        <v>12</v>
      </c>
      <c r="D161">
        <f t="shared" si="50"/>
        <v>0.00027146</v>
      </c>
      <c r="E161">
        <f t="shared" si="44"/>
        <v>0.0343985862810559</v>
      </c>
    </row>
    <row r="162" customFormat="1" ht="14.25" spans="2:5">
      <c r="B162" s="8"/>
      <c r="C162">
        <f t="shared" si="49"/>
        <v>18</v>
      </c>
      <c r="D162">
        <f t="shared" si="50"/>
        <v>0.0002394</v>
      </c>
      <c r="E162">
        <f t="shared" si="44"/>
        <v>0.0712931560952225</v>
      </c>
    </row>
    <row r="163" customFormat="1" ht="14.25" spans="2:5">
      <c r="B163" s="8"/>
      <c r="C163">
        <f t="shared" si="49"/>
        <v>27</v>
      </c>
      <c r="D163">
        <f t="shared" si="50"/>
        <v>4.914e-5</v>
      </c>
      <c r="E163">
        <f t="shared" si="44"/>
        <v>0.033878238682627</v>
      </c>
    </row>
    <row r="164" customFormat="1" ht="14.25" spans="2:5">
      <c r="B164" s="8" t="s">
        <v>22</v>
      </c>
      <c r="C164">
        <f t="shared" ref="C164:C169" si="51">J72</f>
        <v>2</v>
      </c>
      <c r="D164">
        <f t="shared" ref="D164:D169" si="52">K72</f>
        <v>0.01458</v>
      </c>
      <c r="E164">
        <f t="shared" si="44"/>
        <v>0.0230320875053392</v>
      </c>
    </row>
    <row r="165" customFormat="1" ht="14.25" spans="2:5">
      <c r="B165" s="8"/>
      <c r="C165">
        <f t="shared" si="51"/>
        <v>4</v>
      </c>
      <c r="D165">
        <f t="shared" si="52"/>
        <v>0.003402</v>
      </c>
      <c r="E165">
        <f t="shared" si="44"/>
        <v>0.0360855433856958</v>
      </c>
    </row>
    <row r="166" customFormat="1" ht="14.25" spans="2:5">
      <c r="B166" s="8"/>
      <c r="C166">
        <f t="shared" si="51"/>
        <v>6</v>
      </c>
      <c r="D166">
        <f t="shared" si="52"/>
        <v>0.001458</v>
      </c>
      <c r="E166">
        <f t="shared" si="44"/>
        <v>0.0402912570086339</v>
      </c>
    </row>
    <row r="167" customFormat="1" ht="14.25" spans="2:5">
      <c r="B167" s="8"/>
      <c r="C167">
        <f t="shared" si="51"/>
        <v>8</v>
      </c>
      <c r="D167">
        <f t="shared" si="52"/>
        <v>0.00027146</v>
      </c>
      <c r="E167">
        <f t="shared" si="44"/>
        <v>0.0142956423714922</v>
      </c>
    </row>
    <row r="168" customFormat="1" ht="14.25" spans="2:5">
      <c r="B168" s="8"/>
      <c r="C168">
        <f t="shared" si="51"/>
        <v>12</v>
      </c>
      <c r="D168">
        <f t="shared" si="52"/>
        <v>0.0002394</v>
      </c>
      <c r="E168">
        <f t="shared" si="44"/>
        <v>0.0303360405057275</v>
      </c>
    </row>
    <row r="169" customFormat="1" ht="14.25" spans="2:5">
      <c r="B169" s="8"/>
      <c r="C169">
        <f t="shared" si="51"/>
        <v>18</v>
      </c>
      <c r="D169">
        <f t="shared" si="52"/>
        <v>4.914e-5</v>
      </c>
      <c r="E169">
        <f t="shared" si="44"/>
        <v>0.0146338583563878</v>
      </c>
    </row>
    <row r="170" customFormat="1" ht="14.25" spans="2:5">
      <c r="B170" s="8" t="s">
        <v>23</v>
      </c>
      <c r="C170">
        <f t="shared" ref="C170:C175" si="53">J80</f>
        <v>1</v>
      </c>
      <c r="D170">
        <f t="shared" ref="D170:D175" si="54">K80</f>
        <v>0.018225</v>
      </c>
      <c r="E170">
        <f t="shared" si="44"/>
        <v>0.00120245857511146</v>
      </c>
    </row>
    <row r="171" spans="3:5">
      <c r="C171">
        <f t="shared" si="53"/>
        <v>2</v>
      </c>
      <c r="D171">
        <f t="shared" si="54"/>
        <v>0.0042525</v>
      </c>
      <c r="E171">
        <f t="shared" si="44"/>
        <v>0.00671769218905726</v>
      </c>
    </row>
    <row r="172" spans="3:5">
      <c r="C172">
        <f t="shared" si="53"/>
        <v>3</v>
      </c>
      <c r="D172">
        <f t="shared" si="54"/>
        <v>0.0018225</v>
      </c>
      <c r="E172">
        <f t="shared" si="44"/>
        <v>0.00928277601882365</v>
      </c>
    </row>
    <row r="173" spans="3:5">
      <c r="C173">
        <f t="shared" si="53"/>
        <v>4</v>
      </c>
      <c r="D173">
        <f t="shared" si="54"/>
        <v>0.000339325</v>
      </c>
      <c r="E173">
        <f t="shared" si="44"/>
        <v>0.00359927307741071</v>
      </c>
    </row>
    <row r="174" spans="3:5">
      <c r="C174">
        <f t="shared" si="53"/>
        <v>6</v>
      </c>
      <c r="D174">
        <f t="shared" si="54"/>
        <v>0.00029925</v>
      </c>
      <c r="E174">
        <f t="shared" si="44"/>
        <v>0.0082696561452906</v>
      </c>
    </row>
    <row r="175" spans="3:5">
      <c r="C175">
        <f t="shared" si="53"/>
        <v>9</v>
      </c>
      <c r="D175">
        <f t="shared" si="54"/>
        <v>6.1425e-5</v>
      </c>
      <c r="E175">
        <f t="shared" si="44"/>
        <v>0.00418769753768565</v>
      </c>
    </row>
    <row r="176" ht="14.25" spans="2:5">
      <c r="B176" s="7" t="s">
        <v>24</v>
      </c>
      <c r="C176">
        <f>J89</f>
        <v>3.5</v>
      </c>
      <c r="D176">
        <f>K89</f>
        <v>0.0162</v>
      </c>
      <c r="E176">
        <f t="shared" si="44"/>
        <v>0.123124742748016</v>
      </c>
    </row>
    <row r="177" spans="3:5">
      <c r="C177">
        <f>J90</f>
        <v>7</v>
      </c>
      <c r="D177">
        <f>K90</f>
        <v>0.00266</v>
      </c>
      <c r="E177">
        <f t="shared" si="44"/>
        <v>0.104134564975722</v>
      </c>
    </row>
    <row r="178" ht="14.25" spans="2:5">
      <c r="B178" s="9"/>
      <c r="C178">
        <f>J91</f>
        <v>10.5</v>
      </c>
      <c r="D178">
        <f>K91</f>
        <v>0.00114</v>
      </c>
      <c r="E178">
        <f t="shared" si="44"/>
        <v>0.108523864801684</v>
      </c>
    </row>
    <row r="179" ht="14.25" spans="2:5">
      <c r="B179" s="7" t="s">
        <v>25</v>
      </c>
      <c r="C179">
        <f>J114</f>
        <v>0.5</v>
      </c>
      <c r="D179">
        <f>K114</f>
        <v>0.019490625</v>
      </c>
      <c r="E179">
        <f t="shared" si="44"/>
        <v>0.00115220144765175</v>
      </c>
    </row>
    <row r="180" ht="14.25" spans="2:5">
      <c r="B180" s="9"/>
      <c r="C180">
        <f>J115</f>
        <v>1</v>
      </c>
      <c r="D180">
        <f>K115</f>
        <v>0.0038565625</v>
      </c>
      <c r="E180">
        <f t="shared" si="44"/>
        <v>0.000254450296218288</v>
      </c>
    </row>
    <row r="181" spans="3:5">
      <c r="C181">
        <f>J116</f>
        <v>1.5</v>
      </c>
      <c r="D181">
        <f>K116</f>
        <v>0.0016528125</v>
      </c>
      <c r="E181">
        <f t="shared" si="44"/>
        <v>0.00094679937777296</v>
      </c>
    </row>
    <row r="182" ht="14.25" spans="2:5">
      <c r="B182" s="11" t="s">
        <v>26</v>
      </c>
      <c r="C182">
        <f>J139</f>
        <v>18.4126666666667</v>
      </c>
      <c r="D182">
        <f>K139</f>
        <v>0.02</v>
      </c>
      <c r="E182">
        <f t="shared" si="44"/>
        <v>6.24424546533463</v>
      </c>
    </row>
    <row r="183" spans="2:5">
      <c r="B183" t="s">
        <v>104</v>
      </c>
      <c r="C183">
        <v>0</v>
      </c>
      <c r="D183">
        <f>1-$C$27</f>
        <v>0.859988</v>
      </c>
      <c r="E183">
        <f t="shared" si="44"/>
        <v>0.474930804019692</v>
      </c>
    </row>
    <row r="184" spans="2:5">
      <c r="B184" t="s">
        <v>33</v>
      </c>
      <c r="D184">
        <f>SUM(D142:D183)</f>
        <v>1</v>
      </c>
      <c r="E184">
        <f>SUM(E142:E183)</f>
        <v>12.218712370624</v>
      </c>
    </row>
  </sheetData>
  <dataValidations count="1">
    <dataValidation type="list" allowBlank="1" showInputMessage="1" showErrorMessage="1" sqref="C3 C4 C5 C6 C7 C13 C40 C42 C43 C45 C47 C48 C56 C64 C72 C80 C105 C106 C107 C112 C130 C131 C132 C137 C139 C140 C8:C10 C11:C12 C109:C111 C134:C136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4"/>
  <sheetViews>
    <sheetView topLeftCell="A7" workbookViewId="0">
      <selection activeCell="D35" sqref="D35"/>
    </sheetView>
  </sheetViews>
  <sheetFormatPr defaultColWidth="9" defaultRowHeight="13.5"/>
  <cols>
    <col min="2" max="2" width="34.25" customWidth="1"/>
    <col min="3" max="3" width="17.625" customWidth="1"/>
    <col min="4" max="4" width="18.125" customWidth="1"/>
    <col min="5" max="5" width="15.5" customWidth="1"/>
    <col min="6" max="6" width="22.625" customWidth="1"/>
    <col min="7" max="12" width="17.125" customWidth="1"/>
  </cols>
  <sheetData>
    <row r="1" customFormat="1" ht="25.5" spans="1:14">
      <c r="A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1" ht="14.25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customFormat="1" ht="14.25" spans="1:12">
      <c r="A3" s="5">
        <v>1</v>
      </c>
      <c r="B3" s="7" t="s">
        <v>13</v>
      </c>
      <c r="C3" s="7" t="s">
        <v>14</v>
      </c>
      <c r="D3" s="5">
        <v>3</v>
      </c>
      <c r="E3" s="5">
        <v>1000</v>
      </c>
      <c r="F3">
        <v>2e-6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customFormat="1" ht="14.25" spans="1:12">
      <c r="A4" s="5">
        <v>2</v>
      </c>
      <c r="B4" s="7" t="s">
        <v>15</v>
      </c>
      <c r="C4" s="7" t="s">
        <v>14</v>
      </c>
      <c r="D4" s="5">
        <v>3</v>
      </c>
      <c r="E4" s="5">
        <v>500</v>
      </c>
      <c r="F4">
        <v>5e-6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</row>
    <row r="5" customFormat="1" ht="14.25" spans="1:12">
      <c r="A5" s="5">
        <v>3</v>
      </c>
      <c r="B5" s="7" t="s">
        <v>16</v>
      </c>
      <c r="C5" s="7" t="s">
        <v>17</v>
      </c>
      <c r="D5" s="5">
        <v>3</v>
      </c>
      <c r="E5" s="5">
        <v>20</v>
      </c>
      <c r="F5">
        <v>5e-6</v>
      </c>
      <c r="G5">
        <v>0.3</v>
      </c>
      <c r="H5">
        <v>0.7</v>
      </c>
      <c r="I5">
        <v>0.3</v>
      </c>
      <c r="J5">
        <v>0.7</v>
      </c>
      <c r="K5">
        <v>0.3</v>
      </c>
      <c r="L5">
        <v>0.7</v>
      </c>
    </row>
    <row r="6" customFormat="1" ht="14.25" spans="1:12">
      <c r="A6" s="5">
        <v>4</v>
      </c>
      <c r="B6" s="8" t="s">
        <v>18</v>
      </c>
      <c r="C6" s="7" t="s">
        <v>19</v>
      </c>
      <c r="D6" s="7">
        <v>3</v>
      </c>
      <c r="E6" s="7">
        <v>7</v>
      </c>
      <c r="F6">
        <v>0.035</v>
      </c>
      <c r="G6">
        <v>0.03</v>
      </c>
      <c r="H6">
        <v>0.07</v>
      </c>
      <c r="I6">
        <v>0.03</v>
      </c>
      <c r="J6">
        <v>0.07</v>
      </c>
      <c r="K6">
        <v>0.03</v>
      </c>
      <c r="L6">
        <v>0.07</v>
      </c>
    </row>
    <row r="7" customFormat="1" ht="14.25" spans="1:12">
      <c r="A7" s="5">
        <v>5</v>
      </c>
      <c r="B7" s="8" t="s">
        <v>20</v>
      </c>
      <c r="C7" s="7" t="s">
        <v>19</v>
      </c>
      <c r="D7" s="7">
        <v>3</v>
      </c>
      <c r="E7" s="7">
        <v>5</v>
      </c>
      <c r="F7">
        <v>0.035</v>
      </c>
      <c r="G7">
        <v>0.03</v>
      </c>
      <c r="H7">
        <v>0.07</v>
      </c>
      <c r="I7">
        <v>0.03</v>
      </c>
      <c r="J7">
        <v>0.07</v>
      </c>
      <c r="K7">
        <v>0.03</v>
      </c>
      <c r="L7">
        <v>0.07</v>
      </c>
    </row>
    <row r="8" customFormat="1" ht="14.25" spans="1:12">
      <c r="A8" s="5">
        <v>6</v>
      </c>
      <c r="B8" s="9" t="s">
        <v>21</v>
      </c>
      <c r="C8" s="7" t="s">
        <v>19</v>
      </c>
      <c r="D8" s="7">
        <v>3</v>
      </c>
      <c r="E8" s="7">
        <v>3</v>
      </c>
      <c r="F8">
        <v>0.03</v>
      </c>
      <c r="G8">
        <v>0.03</v>
      </c>
      <c r="H8">
        <v>0.07</v>
      </c>
      <c r="I8">
        <v>0.03</v>
      </c>
      <c r="J8">
        <v>0.07</v>
      </c>
      <c r="K8">
        <v>0.03</v>
      </c>
      <c r="L8">
        <v>0.07</v>
      </c>
    </row>
    <row r="9" customFormat="1" ht="14.25" spans="1:12">
      <c r="A9" s="5">
        <v>7</v>
      </c>
      <c r="B9" s="9" t="s">
        <v>22</v>
      </c>
      <c r="C9" s="7" t="s">
        <v>19</v>
      </c>
      <c r="D9" s="7">
        <v>3</v>
      </c>
      <c r="E9" s="7">
        <v>2</v>
      </c>
      <c r="F9">
        <v>0.01</v>
      </c>
      <c r="G9">
        <v>0.03</v>
      </c>
      <c r="H9">
        <v>0.07</v>
      </c>
      <c r="I9">
        <v>0.03</v>
      </c>
      <c r="J9">
        <v>0.07</v>
      </c>
      <c r="K9">
        <v>0.03</v>
      </c>
      <c r="L9">
        <v>0.07</v>
      </c>
    </row>
    <row r="10" customFormat="1" ht="14.25" spans="1:12">
      <c r="A10" s="5">
        <v>8</v>
      </c>
      <c r="B10" s="9" t="s">
        <v>23</v>
      </c>
      <c r="C10" s="7" t="s">
        <v>19</v>
      </c>
      <c r="D10" s="7">
        <v>3</v>
      </c>
      <c r="E10" s="7">
        <v>1</v>
      </c>
      <c r="F10">
        <v>0.01</v>
      </c>
      <c r="G10">
        <v>0.03</v>
      </c>
      <c r="H10">
        <v>0.07</v>
      </c>
      <c r="I10">
        <v>0.03</v>
      </c>
      <c r="J10">
        <v>0.07</v>
      </c>
      <c r="K10">
        <v>0.03</v>
      </c>
      <c r="L10">
        <v>0.07</v>
      </c>
    </row>
    <row r="11" customFormat="1" ht="14.25" spans="1:12">
      <c r="A11" s="5">
        <v>9</v>
      </c>
      <c r="B11" s="7" t="s">
        <v>24</v>
      </c>
      <c r="C11" s="7" t="s">
        <v>17</v>
      </c>
      <c r="D11" s="7">
        <v>3</v>
      </c>
      <c r="E11" s="7">
        <v>3.5</v>
      </c>
      <c r="F11">
        <v>0.03</v>
      </c>
      <c r="G11">
        <v>0.03</v>
      </c>
      <c r="H11">
        <v>0.07</v>
      </c>
      <c r="I11">
        <v>0.03</v>
      </c>
      <c r="J11">
        <v>0.07</v>
      </c>
      <c r="K11">
        <v>0.03</v>
      </c>
      <c r="L11">
        <v>0.07</v>
      </c>
    </row>
    <row r="12" customFormat="1" ht="14.25" spans="1:12">
      <c r="A12" s="5">
        <v>10</v>
      </c>
      <c r="B12" s="7" t="s">
        <v>25</v>
      </c>
      <c r="C12" s="7" t="s">
        <v>17</v>
      </c>
      <c r="D12" s="10">
        <v>3</v>
      </c>
      <c r="E12" s="10">
        <v>0.5</v>
      </c>
      <c r="F12">
        <v>0.01</v>
      </c>
      <c r="G12">
        <v>0.03</v>
      </c>
      <c r="H12">
        <v>0.07</v>
      </c>
      <c r="I12">
        <v>0.03</v>
      </c>
      <c r="J12">
        <v>0.07</v>
      </c>
      <c r="K12">
        <v>0.03</v>
      </c>
      <c r="L12">
        <v>0.07</v>
      </c>
    </row>
    <row r="13" customFormat="1" ht="14.25" spans="1:12">
      <c r="A13" s="5">
        <v>11</v>
      </c>
      <c r="B13" s="11" t="s">
        <v>26</v>
      </c>
      <c r="C13" s="7" t="s">
        <v>19</v>
      </c>
      <c r="D13" s="7">
        <v>3</v>
      </c>
      <c r="E13" s="7">
        <v>1</v>
      </c>
      <c r="F13">
        <v>0.04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5" customFormat="1" ht="25.5" spans="1:14">
      <c r="A15" s="3" t="s">
        <v>27</v>
      </c>
      <c r="C15" s="4" t="s">
        <v>28</v>
      </c>
      <c r="D15" s="4" t="s">
        <v>29</v>
      </c>
      <c r="E15" s="4" t="s">
        <v>30</v>
      </c>
      <c r="F15" s="4" t="s">
        <v>31</v>
      </c>
      <c r="G15" s="4" t="s">
        <v>32</v>
      </c>
      <c r="J15" s="4"/>
      <c r="K15" s="4"/>
      <c r="L15" s="4"/>
      <c r="M15" s="4"/>
      <c r="N15" s="4"/>
    </row>
    <row r="16" customFormat="1" ht="14.25" spans="2:4">
      <c r="B16" s="7" t="s">
        <v>13</v>
      </c>
      <c r="C16">
        <f t="shared" ref="C16:C26" si="0">F3</f>
        <v>2e-6</v>
      </c>
      <c r="D16">
        <f>K42</f>
        <v>0.002</v>
      </c>
    </row>
    <row r="17" customFormat="1" ht="14.25" spans="2:4">
      <c r="B17" s="7" t="s">
        <v>15</v>
      </c>
      <c r="C17">
        <f t="shared" si="0"/>
        <v>5e-6</v>
      </c>
      <c r="D17">
        <f>K43</f>
        <v>0.0025</v>
      </c>
    </row>
    <row r="18" customFormat="1" ht="14.25" spans="2:4">
      <c r="B18" s="7" t="s">
        <v>16</v>
      </c>
      <c r="C18">
        <f t="shared" si="0"/>
        <v>5e-6</v>
      </c>
      <c r="D18">
        <f>L47</f>
        <v>0.0013296</v>
      </c>
    </row>
    <row r="19" customFormat="1" ht="14.25" spans="2:8">
      <c r="B19" s="8" t="s">
        <v>18</v>
      </c>
      <c r="C19">
        <f t="shared" si="0"/>
        <v>0.035</v>
      </c>
      <c r="D19">
        <f>L55</f>
        <v>0.351850625</v>
      </c>
      <c r="H19" s="12"/>
    </row>
    <row r="20" customFormat="1" ht="14.25" spans="2:8">
      <c r="B20" s="8" t="s">
        <v>20</v>
      </c>
      <c r="C20">
        <f t="shared" si="0"/>
        <v>0.035</v>
      </c>
      <c r="D20">
        <f>L63</f>
        <v>0.251321875</v>
      </c>
      <c r="H20" s="12"/>
    </row>
    <row r="21" customFormat="1" ht="14.25" spans="2:4">
      <c r="B21" s="9" t="s">
        <v>21</v>
      </c>
      <c r="C21">
        <f t="shared" si="0"/>
        <v>0.03</v>
      </c>
      <c r="D21">
        <f>L71</f>
        <v>0.12925125</v>
      </c>
    </row>
    <row r="22" customFormat="1" ht="14.25" spans="2:4">
      <c r="B22" s="9" t="s">
        <v>22</v>
      </c>
      <c r="C22">
        <f t="shared" si="0"/>
        <v>0.01</v>
      </c>
      <c r="D22">
        <f>L79</f>
        <v>0.0287225</v>
      </c>
    </row>
    <row r="23" customFormat="1" ht="14.25" spans="2:4">
      <c r="B23" s="9" t="s">
        <v>23</v>
      </c>
      <c r="C23">
        <f t="shared" si="0"/>
        <v>0.01</v>
      </c>
      <c r="D23">
        <f>L87</f>
        <v>0.01436125</v>
      </c>
    </row>
    <row r="24" customFormat="1" ht="14.25" spans="2:4">
      <c r="B24" s="7" t="s">
        <v>24</v>
      </c>
      <c r="C24">
        <f t="shared" si="0"/>
        <v>0.03</v>
      </c>
      <c r="D24">
        <f>L92</f>
        <v>0.130935</v>
      </c>
    </row>
    <row r="25" customFormat="1" ht="14.25" spans="2:4">
      <c r="B25" s="7" t="s">
        <v>25</v>
      </c>
      <c r="C25">
        <f t="shared" si="0"/>
        <v>0.01</v>
      </c>
      <c r="D25">
        <f>L117</f>
        <v>0.0064324375</v>
      </c>
    </row>
    <row r="26" customFormat="1" ht="14.25" spans="2:4">
      <c r="B26" s="11" t="s">
        <v>26</v>
      </c>
      <c r="C26">
        <f t="shared" si="0"/>
        <v>0.04</v>
      </c>
      <c r="D26">
        <f>L139</f>
        <v>0.98968</v>
      </c>
    </row>
    <row r="27" s="1" customFormat="1" spans="2:7">
      <c r="B27" s="1" t="s">
        <v>33</v>
      </c>
      <c r="C27" s="13">
        <f>SUM(C16:C26)</f>
        <v>0.200012</v>
      </c>
      <c r="D27" s="13">
        <f>SUM(D16:D26)</f>
        <v>1.9083845375</v>
      </c>
      <c r="E27" s="1">
        <f>E184</f>
        <v>33.6228632857809</v>
      </c>
      <c r="F27" s="1">
        <f>SQRT(E27)</f>
        <v>5.79852250886214</v>
      </c>
      <c r="G27" s="1">
        <f>F27/D27</f>
        <v>3.0384455516802</v>
      </c>
    </row>
    <row r="28" customFormat="1" spans="3:4">
      <c r="C28" s="14"/>
      <c r="D28" s="14"/>
    </row>
    <row r="29" customFormat="1" spans="1:5">
      <c r="A29" t="s">
        <v>34</v>
      </c>
      <c r="C29" t="s">
        <v>35</v>
      </c>
      <c r="D29" t="s">
        <v>36</v>
      </c>
      <c r="E29" t="s">
        <v>37</v>
      </c>
    </row>
    <row r="30" customFormat="1" spans="2:5">
      <c r="B30">
        <v>20</v>
      </c>
      <c r="C30">
        <v>0.01</v>
      </c>
      <c r="D30">
        <v>1</v>
      </c>
      <c r="E30">
        <f t="shared" ref="E30:E36" si="1">B30*C30</f>
        <v>0.2</v>
      </c>
    </row>
    <row r="31" customFormat="1" spans="2:5">
      <c r="B31">
        <v>15</v>
      </c>
      <c r="C31">
        <v>0.03</v>
      </c>
      <c r="D31">
        <v>1</v>
      </c>
      <c r="E31">
        <f t="shared" si="1"/>
        <v>0.45</v>
      </c>
    </row>
    <row r="32" customFormat="1" spans="2:5">
      <c r="B32">
        <v>10</v>
      </c>
      <c r="C32">
        <v>0.06</v>
      </c>
      <c r="D32">
        <v>1</v>
      </c>
      <c r="E32">
        <f t="shared" si="1"/>
        <v>0.6</v>
      </c>
    </row>
    <row r="33" customFormat="1" ht="14.25" spans="2:7">
      <c r="B33">
        <v>7</v>
      </c>
      <c r="C33">
        <v>0.1</v>
      </c>
      <c r="D33">
        <v>0.8</v>
      </c>
      <c r="E33">
        <f t="shared" si="1"/>
        <v>0.7</v>
      </c>
      <c r="G33" s="12" t="s">
        <v>105</v>
      </c>
    </row>
    <row r="34" customFormat="1" spans="2:5">
      <c r="B34">
        <v>5</v>
      </c>
      <c r="C34">
        <v>0.2</v>
      </c>
      <c r="D34">
        <v>0.8</v>
      </c>
      <c r="E34">
        <f t="shared" si="1"/>
        <v>1</v>
      </c>
    </row>
    <row r="35" customFormat="1" spans="2:5">
      <c r="B35">
        <v>3</v>
      </c>
      <c r="C35">
        <v>0.3</v>
      </c>
      <c r="D35">
        <v>0.7</v>
      </c>
      <c r="E35">
        <f t="shared" si="1"/>
        <v>0.9</v>
      </c>
    </row>
    <row r="36" customFormat="1" spans="2:5">
      <c r="B36">
        <v>2</v>
      </c>
      <c r="C36">
        <v>0.3</v>
      </c>
      <c r="D36">
        <v>0.6</v>
      </c>
      <c r="E36">
        <f t="shared" si="1"/>
        <v>0.6</v>
      </c>
    </row>
    <row r="37" customFormat="1" spans="2:5">
      <c r="B37" s="15" t="s">
        <v>38</v>
      </c>
      <c r="C37" s="1">
        <f>SUM(C30:C36)</f>
        <v>1</v>
      </c>
      <c r="D37" s="1"/>
      <c r="E37" s="1">
        <f>SUM(E30:E36)</f>
        <v>4.45</v>
      </c>
    </row>
    <row r="38" customFormat="1" spans="2:5">
      <c r="B38" s="15" t="s">
        <v>39</v>
      </c>
      <c r="C38" s="1"/>
      <c r="D38" s="1"/>
      <c r="E38" s="1">
        <f>D30+D31*D30+D30*D31*D32+D30*D31*D32*D33+D30*D31*D32*D33*D34+D30*D31*D32*D33*D34*D35+D30*D31*D32*D33*D34*D35*D36/(1-D36)</f>
        <v>5.56</v>
      </c>
    </row>
    <row r="39" customFormat="1" spans="2:5">
      <c r="B39" s="15" t="s">
        <v>40</v>
      </c>
      <c r="C39" s="1"/>
      <c r="D39" s="1"/>
      <c r="E39" s="1">
        <f>E37*E38</f>
        <v>24.742</v>
      </c>
    </row>
    <row r="40" customFormat="1" ht="25.5" spans="1:14">
      <c r="A40" s="3" t="s">
        <v>41</v>
      </c>
      <c r="C40" s="16"/>
      <c r="D40" s="16"/>
      <c r="E40" s="17"/>
      <c r="F40" s="4"/>
      <c r="G40" s="17"/>
      <c r="H40" s="4"/>
      <c r="I40" s="27"/>
      <c r="J40" s="4"/>
      <c r="K40" s="4"/>
      <c r="L40" s="4"/>
      <c r="M40" s="4"/>
      <c r="N40" s="16"/>
    </row>
    <row r="41" customFormat="1" ht="14.25" spans="2:14">
      <c r="B41" t="s">
        <v>42</v>
      </c>
      <c r="C41" t="s">
        <v>43</v>
      </c>
      <c r="D41" s="6" t="s">
        <v>4</v>
      </c>
      <c r="E41" s="4" t="s">
        <v>44</v>
      </c>
      <c r="F41" s="4" t="s">
        <v>45</v>
      </c>
      <c r="G41" s="4" t="s">
        <v>46</v>
      </c>
      <c r="H41" s="4" t="s">
        <v>47</v>
      </c>
      <c r="I41" s="4" t="s">
        <v>28</v>
      </c>
      <c r="J41" s="4" t="s">
        <v>48</v>
      </c>
      <c r="K41" s="4" t="s">
        <v>49</v>
      </c>
      <c r="L41" s="4"/>
      <c r="M41" s="4"/>
      <c r="N41" s="16"/>
    </row>
    <row r="42" customFormat="1" ht="14.25" spans="2:11">
      <c r="B42" s="7" t="s">
        <v>13</v>
      </c>
      <c r="C42" s="7" t="s">
        <v>14</v>
      </c>
      <c r="D42" s="5">
        <v>3</v>
      </c>
      <c r="E42">
        <v>1</v>
      </c>
      <c r="F42" s="7" t="s">
        <v>13</v>
      </c>
      <c r="G42">
        <v>1</v>
      </c>
      <c r="H42">
        <v>1</v>
      </c>
      <c r="I42">
        <f>H42*F3</f>
        <v>2e-6</v>
      </c>
      <c r="J42">
        <f>E3*E42</f>
        <v>1000</v>
      </c>
      <c r="K42">
        <f>I42*J42</f>
        <v>0.002</v>
      </c>
    </row>
    <row r="43" customFormat="1" ht="14.25" spans="2:11">
      <c r="B43" s="7" t="s">
        <v>15</v>
      </c>
      <c r="C43" s="7" t="s">
        <v>14</v>
      </c>
      <c r="D43" s="5">
        <v>3</v>
      </c>
      <c r="E43">
        <v>1</v>
      </c>
      <c r="F43" s="7" t="s">
        <v>15</v>
      </c>
      <c r="G43">
        <v>1</v>
      </c>
      <c r="H43">
        <v>1</v>
      </c>
      <c r="I43">
        <f>F4*H43</f>
        <v>5e-6</v>
      </c>
      <c r="J43">
        <f>E4*E43</f>
        <v>500</v>
      </c>
      <c r="K43">
        <f>I43*J43</f>
        <v>0.0025</v>
      </c>
    </row>
    <row r="44" customFormat="1" ht="14.25" spans="2:14">
      <c r="B44" s="18" t="s">
        <v>42</v>
      </c>
      <c r="C44" s="18" t="s">
        <v>43</v>
      </c>
      <c r="D44" s="19" t="s">
        <v>4</v>
      </c>
      <c r="E44" s="4" t="s">
        <v>44</v>
      </c>
      <c r="F44" s="4" t="s">
        <v>45</v>
      </c>
      <c r="G44" s="4" t="s">
        <v>46</v>
      </c>
      <c r="H44" s="4" t="s">
        <v>47</v>
      </c>
      <c r="I44" s="4" t="s">
        <v>48</v>
      </c>
      <c r="J44" s="4" t="s">
        <v>50</v>
      </c>
      <c r="K44" s="4" t="s">
        <v>28</v>
      </c>
      <c r="L44" s="4" t="s">
        <v>49</v>
      </c>
      <c r="N44" s="16"/>
    </row>
    <row r="45" customFormat="1" ht="14.25" spans="2:12">
      <c r="B45" s="7" t="s">
        <v>16</v>
      </c>
      <c r="C45" s="7" t="s">
        <v>17</v>
      </c>
      <c r="D45" s="5">
        <v>3</v>
      </c>
      <c r="E45" s="20">
        <v>12</v>
      </c>
      <c r="F45" t="s">
        <v>51</v>
      </c>
      <c r="G45">
        <f>0.7*0.7+0.7*0.3*0.7*2</f>
        <v>0.784</v>
      </c>
      <c r="H45">
        <f>G45</f>
        <v>0.784</v>
      </c>
      <c r="I45">
        <f>$E$5*E45</f>
        <v>240</v>
      </c>
      <c r="J45">
        <f t="shared" ref="J45:J53" si="2">I45</f>
        <v>240</v>
      </c>
      <c r="K45">
        <f>$F$5*H45</f>
        <v>3.92e-6</v>
      </c>
      <c r="L45">
        <f t="shared" ref="L45:L54" si="3">J45*K45</f>
        <v>0.0009408</v>
      </c>
    </row>
    <row r="46" customFormat="1" ht="14.25" spans="5:12">
      <c r="E46" s="21">
        <v>18</v>
      </c>
      <c r="F46" t="s">
        <v>52</v>
      </c>
      <c r="G46">
        <f>0.3*0.3+0.7*0.3*0.3*2</f>
        <v>0.216</v>
      </c>
      <c r="H46">
        <f>G46</f>
        <v>0.216</v>
      </c>
      <c r="I46">
        <f>$E$5*E46</f>
        <v>360</v>
      </c>
      <c r="J46">
        <f t="shared" si="2"/>
        <v>360</v>
      </c>
      <c r="K46">
        <f>$F$5*H46</f>
        <v>1.08e-6</v>
      </c>
      <c r="L46">
        <f t="shared" si="3"/>
        <v>0.0003888</v>
      </c>
    </row>
    <row r="47" s="2" customFormat="1" ht="14.25" spans="2:12">
      <c r="B47" s="22"/>
      <c r="C47" s="22"/>
      <c r="D47" s="23"/>
      <c r="E47" s="24"/>
      <c r="F47" s="2" t="s">
        <v>33</v>
      </c>
      <c r="H47" s="2">
        <f t="shared" ref="H47:L47" si="4">SUM(H45:H46)</f>
        <v>1</v>
      </c>
      <c r="K47" s="2">
        <f t="shared" si="4"/>
        <v>5e-6</v>
      </c>
      <c r="L47" s="2">
        <f t="shared" si="4"/>
        <v>0.0013296</v>
      </c>
    </row>
    <row r="48" customFormat="1" ht="14.25" spans="2:13">
      <c r="B48" s="7" t="s">
        <v>18</v>
      </c>
      <c r="C48" s="7" t="s">
        <v>19</v>
      </c>
      <c r="D48" s="7">
        <v>3</v>
      </c>
      <c r="E48">
        <v>1</v>
      </c>
      <c r="F48" s="25" t="s">
        <v>53</v>
      </c>
      <c r="G48">
        <f>(1-($G$7+$H$7))*(1-($I$7+$J$7))*(1-($K$7+$L$7))</f>
        <v>0.729</v>
      </c>
      <c r="H48">
        <v>0.729</v>
      </c>
      <c r="I48">
        <f t="shared" ref="I48:I54" si="5">$E$6*E48</f>
        <v>7</v>
      </c>
      <c r="J48">
        <f t="shared" si="2"/>
        <v>7</v>
      </c>
      <c r="K48">
        <f t="shared" ref="K48:K54" si="6">$F$6*H48</f>
        <v>0.025515</v>
      </c>
      <c r="L48">
        <f t="shared" si="3"/>
        <v>0.178605</v>
      </c>
      <c r="M48">
        <f t="shared" ref="M48:M54" si="7">E48*H48</f>
        <v>0.729</v>
      </c>
    </row>
    <row r="49" customFormat="1" spans="5:13">
      <c r="E49">
        <v>2</v>
      </c>
      <c r="F49" s="25" t="s">
        <v>54</v>
      </c>
      <c r="G49">
        <f>$H$7*(1-($G$7+$H$7))*(1-($I$7+$J$7))+(1-($G$7+$H$7))*$J$7*(1-($K$7+$L$7))+(1-($G$7+$H$7))*(1-($I$7+$J$7))*$L$7</f>
        <v>0.1701</v>
      </c>
      <c r="H49">
        <v>0.1701</v>
      </c>
      <c r="I49">
        <f t="shared" si="5"/>
        <v>14</v>
      </c>
      <c r="J49">
        <f t="shared" si="2"/>
        <v>14</v>
      </c>
      <c r="K49">
        <f t="shared" si="6"/>
        <v>0.0059535</v>
      </c>
      <c r="L49">
        <f t="shared" si="3"/>
        <v>0.083349</v>
      </c>
      <c r="M49">
        <f t="shared" si="7"/>
        <v>0.3402</v>
      </c>
    </row>
    <row r="50" customFormat="1" spans="5:13">
      <c r="E50">
        <v>3</v>
      </c>
      <c r="F50" s="25" t="s">
        <v>55</v>
      </c>
      <c r="G50">
        <f>$G$7*(1-($G$7+$H$7))*(1-($I$7+$J$7))+(1-($G$7+$H$7))*$I$7*(1-($K$7+$L$7))+(1-($G$7+$H$7))*(1-($I$7+$J$7))*$K$7</f>
        <v>0.0729</v>
      </c>
      <c r="H50">
        <v>0.0729</v>
      </c>
      <c r="I50">
        <f t="shared" si="5"/>
        <v>21</v>
      </c>
      <c r="J50">
        <f t="shared" si="2"/>
        <v>21</v>
      </c>
      <c r="K50">
        <f t="shared" si="6"/>
        <v>0.0025515</v>
      </c>
      <c r="L50">
        <f t="shared" si="3"/>
        <v>0.0535815</v>
      </c>
      <c r="M50">
        <f t="shared" si="7"/>
        <v>0.2187</v>
      </c>
    </row>
    <row r="51" customFormat="1" spans="5:13">
      <c r="E51">
        <v>4</v>
      </c>
      <c r="F51" s="25" t="s">
        <v>56</v>
      </c>
      <c r="G51">
        <f>$H$7*$J$7*(1-($K$7+$L$7))+$H$7*(1-($I$7+$J$7))*$L$7+(1-($G$7+$H$7))*$J$7*$L$7</f>
        <v>0.01323</v>
      </c>
      <c r="H51">
        <v>0.013573</v>
      </c>
      <c r="I51">
        <f t="shared" si="5"/>
        <v>28</v>
      </c>
      <c r="J51">
        <f t="shared" si="2"/>
        <v>28</v>
      </c>
      <c r="K51">
        <f t="shared" si="6"/>
        <v>0.000475055</v>
      </c>
      <c r="L51">
        <f t="shared" si="3"/>
        <v>0.01330154</v>
      </c>
      <c r="M51">
        <f t="shared" si="7"/>
        <v>0.054292</v>
      </c>
    </row>
    <row r="52" customFormat="1" spans="5:13">
      <c r="E52">
        <v>6</v>
      </c>
      <c r="F52" s="26" t="s">
        <v>57</v>
      </c>
      <c r="G52">
        <f>$G$7*$J$7*(1-($K$7+$L$7))*6</f>
        <v>0.01134</v>
      </c>
      <c r="H52">
        <v>0.01197</v>
      </c>
      <c r="I52">
        <f t="shared" si="5"/>
        <v>42</v>
      </c>
      <c r="J52">
        <f t="shared" si="2"/>
        <v>42</v>
      </c>
      <c r="K52">
        <f t="shared" si="6"/>
        <v>0.00041895</v>
      </c>
      <c r="L52">
        <f t="shared" si="3"/>
        <v>0.0175959</v>
      </c>
      <c r="M52">
        <f t="shared" si="7"/>
        <v>0.07182</v>
      </c>
    </row>
    <row r="53" customFormat="1" spans="5:13">
      <c r="E53">
        <v>9</v>
      </c>
      <c r="F53" s="26" t="s">
        <v>58</v>
      </c>
      <c r="G53">
        <f>$G$7*$I$7*(1-($K$7+$L$7))+$G$7*(1-($I$7+$J$7))*$K$7+(1-($G$7+$H$7))*$I$7*$K$7</f>
        <v>0.00243</v>
      </c>
      <c r="H53">
        <v>0.002457</v>
      </c>
      <c r="I53">
        <f t="shared" si="5"/>
        <v>63</v>
      </c>
      <c r="J53">
        <f t="shared" si="2"/>
        <v>63</v>
      </c>
      <c r="K53">
        <f t="shared" si="6"/>
        <v>8.5995e-5</v>
      </c>
      <c r="L53">
        <f t="shared" si="3"/>
        <v>0.005417685</v>
      </c>
      <c r="M53">
        <f t="shared" si="7"/>
        <v>0.022113</v>
      </c>
    </row>
    <row r="54" customFormat="1" spans="5:13">
      <c r="E54">
        <v>0</v>
      </c>
      <c r="F54" s="1" t="s">
        <v>59</v>
      </c>
      <c r="G54">
        <f>($K$7+$L$7)^3</f>
        <v>0.001</v>
      </c>
      <c r="H54">
        <v>0</v>
      </c>
      <c r="I54">
        <f t="shared" si="5"/>
        <v>0</v>
      </c>
      <c r="J54">
        <v>0</v>
      </c>
      <c r="K54">
        <f t="shared" si="6"/>
        <v>0</v>
      </c>
      <c r="L54">
        <f t="shared" si="3"/>
        <v>0</v>
      </c>
      <c r="M54">
        <f t="shared" si="7"/>
        <v>0</v>
      </c>
    </row>
    <row r="55" s="2" customFormat="1" spans="6:13">
      <c r="F55" s="2" t="s">
        <v>33</v>
      </c>
      <c r="G55" s="2">
        <f t="shared" ref="G55:M55" si="8">SUM(G48:G54)</f>
        <v>1</v>
      </c>
      <c r="H55" s="2">
        <f t="shared" si="8"/>
        <v>1</v>
      </c>
      <c r="K55" s="2">
        <f t="shared" si="8"/>
        <v>0.035</v>
      </c>
      <c r="L55" s="2">
        <f t="shared" si="8"/>
        <v>0.351850625</v>
      </c>
      <c r="M55" s="2">
        <f t="shared" si="8"/>
        <v>1.436125</v>
      </c>
    </row>
    <row r="56" customFormat="1" ht="14.25" spans="2:13">
      <c r="B56" s="7" t="s">
        <v>20</v>
      </c>
      <c r="C56" s="7" t="s">
        <v>19</v>
      </c>
      <c r="D56" s="7">
        <v>3</v>
      </c>
      <c r="E56">
        <v>1</v>
      </c>
      <c r="F56" s="25" t="s">
        <v>60</v>
      </c>
      <c r="G56">
        <f>(1-($G$7+$H$7))*(1-($I$7+$J$7))*(1-($K$7+$L$7))</f>
        <v>0.729</v>
      </c>
      <c r="H56">
        <v>0.729</v>
      </c>
      <c r="I56">
        <f t="shared" ref="I56:I62" si="9">$E$7*E56</f>
        <v>5</v>
      </c>
      <c r="J56">
        <f t="shared" ref="J56:J61" si="10">I56</f>
        <v>5</v>
      </c>
      <c r="K56">
        <f t="shared" ref="K56:K62" si="11">$F$7*H56</f>
        <v>0.025515</v>
      </c>
      <c r="L56">
        <f t="shared" ref="L56:L62" si="12">J56*K56</f>
        <v>0.127575</v>
      </c>
      <c r="M56">
        <f t="shared" ref="M56:M62" si="13">E56*H56</f>
        <v>0.729</v>
      </c>
    </row>
    <row r="57" customFormat="1" spans="5:13">
      <c r="E57">
        <v>2</v>
      </c>
      <c r="F57" s="25" t="s">
        <v>61</v>
      </c>
      <c r="G57">
        <f>$H$7*(1-($G$7+$H$7))*(1-($I$7+$J$7))+(1-($G$7+$H$7))*$J$7*(1-($K$7+$L$7))+(1-($G$7+$H$7))*(1-($I$7+$J$7))*$L$7</f>
        <v>0.1701</v>
      </c>
      <c r="H57">
        <v>0.1701</v>
      </c>
      <c r="I57">
        <f t="shared" si="9"/>
        <v>10</v>
      </c>
      <c r="J57">
        <f t="shared" si="10"/>
        <v>10</v>
      </c>
      <c r="K57">
        <f t="shared" si="11"/>
        <v>0.0059535</v>
      </c>
      <c r="L57">
        <f t="shared" si="12"/>
        <v>0.059535</v>
      </c>
      <c r="M57">
        <f t="shared" si="13"/>
        <v>0.3402</v>
      </c>
    </row>
    <row r="58" customFormat="1" spans="5:13">
      <c r="E58">
        <v>3</v>
      </c>
      <c r="F58" s="25" t="s">
        <v>62</v>
      </c>
      <c r="G58">
        <f>$G$7*(1-($G$7+$H$7))*(1-($I$7+$J$7))+(1-($G$7+$H$7))*$I$7*(1-($K$7+$L$7))+(1-($G$7+$H$7))*(1-($I$7+$J$7))*$K$7</f>
        <v>0.0729</v>
      </c>
      <c r="H58">
        <v>0.0729</v>
      </c>
      <c r="I58">
        <f t="shared" si="9"/>
        <v>15</v>
      </c>
      <c r="J58">
        <f t="shared" si="10"/>
        <v>15</v>
      </c>
      <c r="K58">
        <f t="shared" si="11"/>
        <v>0.0025515</v>
      </c>
      <c r="L58">
        <f t="shared" si="12"/>
        <v>0.0382725</v>
      </c>
      <c r="M58">
        <f t="shared" si="13"/>
        <v>0.2187</v>
      </c>
    </row>
    <row r="59" customFormat="1" spans="5:13">
      <c r="E59">
        <v>4</v>
      </c>
      <c r="F59" s="25" t="s">
        <v>63</v>
      </c>
      <c r="G59">
        <f>$H$7*$J$7*(1-($K$7+$L$7))+$H$7*(1-($I$7+$J$7))*$L$7+(1-($G$7+$H$7))*$J$7*$L$7</f>
        <v>0.01323</v>
      </c>
      <c r="H59">
        <v>0.013573</v>
      </c>
      <c r="I59">
        <f t="shared" si="9"/>
        <v>20</v>
      </c>
      <c r="J59">
        <f t="shared" si="10"/>
        <v>20</v>
      </c>
      <c r="K59">
        <f t="shared" si="11"/>
        <v>0.000475055</v>
      </c>
      <c r="L59">
        <f t="shared" si="12"/>
        <v>0.0095011</v>
      </c>
      <c r="M59">
        <f t="shared" si="13"/>
        <v>0.054292</v>
      </c>
    </row>
    <row r="60" customFormat="1" spans="5:13">
      <c r="E60">
        <v>6</v>
      </c>
      <c r="F60" s="26" t="s">
        <v>64</v>
      </c>
      <c r="G60">
        <f>$G$7*$J$7*(1-($K$7+$L$7))*6</f>
        <v>0.01134</v>
      </c>
      <c r="H60">
        <v>0.01197</v>
      </c>
      <c r="I60">
        <f t="shared" si="9"/>
        <v>30</v>
      </c>
      <c r="J60">
        <f t="shared" si="10"/>
        <v>30</v>
      </c>
      <c r="K60">
        <f t="shared" si="11"/>
        <v>0.00041895</v>
      </c>
      <c r="L60">
        <f t="shared" si="12"/>
        <v>0.0125685</v>
      </c>
      <c r="M60">
        <f t="shared" si="13"/>
        <v>0.07182</v>
      </c>
    </row>
    <row r="61" customFormat="1" spans="5:13">
      <c r="E61">
        <v>9</v>
      </c>
      <c r="F61" s="26" t="s">
        <v>65</v>
      </c>
      <c r="G61">
        <f>$G$7*$I$7*(1-($K$7+$L$7))+$G$7*(1-($I$7+$J$7))*$K$7+(1-($G$7+$H$7))*$I$7*$K$7</f>
        <v>0.00243</v>
      </c>
      <c r="H61">
        <v>0.002457</v>
      </c>
      <c r="I61">
        <f t="shared" si="9"/>
        <v>45</v>
      </c>
      <c r="J61">
        <f t="shared" si="10"/>
        <v>45</v>
      </c>
      <c r="K61">
        <f t="shared" si="11"/>
        <v>8.5995e-5</v>
      </c>
      <c r="L61">
        <f t="shared" si="12"/>
        <v>0.003869775</v>
      </c>
      <c r="M61">
        <f t="shared" si="13"/>
        <v>0.022113</v>
      </c>
    </row>
    <row r="62" customFormat="1" spans="5:13">
      <c r="E62">
        <v>0</v>
      </c>
      <c r="F62" s="1" t="s">
        <v>59</v>
      </c>
      <c r="G62">
        <f>($K$7+$L$7)^3</f>
        <v>0.001</v>
      </c>
      <c r="H62">
        <v>0</v>
      </c>
      <c r="I62">
        <f t="shared" si="9"/>
        <v>0</v>
      </c>
      <c r="J62">
        <v>0</v>
      </c>
      <c r="K62">
        <f t="shared" si="11"/>
        <v>0</v>
      </c>
      <c r="L62">
        <f t="shared" si="12"/>
        <v>0</v>
      </c>
      <c r="M62">
        <f t="shared" si="13"/>
        <v>0</v>
      </c>
    </row>
    <row r="63" s="2" customFormat="1" spans="6:13">
      <c r="F63" s="2" t="s">
        <v>33</v>
      </c>
      <c r="G63" s="2">
        <f t="shared" ref="G63:M63" si="14">SUM(G56:G62)</f>
        <v>1</v>
      </c>
      <c r="H63" s="2">
        <f t="shared" si="14"/>
        <v>1</v>
      </c>
      <c r="K63" s="2">
        <f t="shared" si="14"/>
        <v>0.035</v>
      </c>
      <c r="L63" s="2">
        <f t="shared" si="14"/>
        <v>0.251321875</v>
      </c>
      <c r="M63" s="2">
        <f t="shared" si="14"/>
        <v>1.436125</v>
      </c>
    </row>
    <row r="64" customFormat="1" ht="14.25" spans="2:13">
      <c r="B64" s="7" t="s">
        <v>21</v>
      </c>
      <c r="C64" s="7" t="s">
        <v>19</v>
      </c>
      <c r="D64" s="7">
        <v>3</v>
      </c>
      <c r="E64">
        <v>1</v>
      </c>
      <c r="F64" s="25" t="s">
        <v>66</v>
      </c>
      <c r="G64">
        <f>(1-($G$7+$H$7))*(1-($I$7+$J$7))*(1-($K$7+$L$7))</f>
        <v>0.729</v>
      </c>
      <c r="H64">
        <v>0.729</v>
      </c>
      <c r="I64">
        <f t="shared" ref="I64:I70" si="15">$E$8*E64</f>
        <v>3</v>
      </c>
      <c r="J64">
        <f t="shared" ref="J64:J69" si="16">I64</f>
        <v>3</v>
      </c>
      <c r="K64">
        <f t="shared" ref="K64:K70" si="17">$F$8*H64</f>
        <v>0.02187</v>
      </c>
      <c r="L64">
        <f t="shared" ref="L64:L70" si="18">J64*K64</f>
        <v>0.06561</v>
      </c>
      <c r="M64">
        <f t="shared" ref="M64:M70" si="19">E64*H64</f>
        <v>0.729</v>
      </c>
    </row>
    <row r="65" customFormat="1" spans="5:13">
      <c r="E65">
        <v>2</v>
      </c>
      <c r="F65" s="25" t="s">
        <v>67</v>
      </c>
      <c r="G65">
        <f>$H$7*(1-($G$7+$H$7))*(1-($I$7+$J$7))+(1-($G$7+$H$7))*$J$7*(1-($K$7+$L$7))+(1-($G$7+$H$7))*(1-($I$7+$J$7))*$L$7</f>
        <v>0.1701</v>
      </c>
      <c r="H65">
        <v>0.1701</v>
      </c>
      <c r="I65">
        <f t="shared" si="15"/>
        <v>6</v>
      </c>
      <c r="J65">
        <f t="shared" si="16"/>
        <v>6</v>
      </c>
      <c r="K65">
        <f t="shared" si="17"/>
        <v>0.005103</v>
      </c>
      <c r="L65">
        <f t="shared" si="18"/>
        <v>0.030618</v>
      </c>
      <c r="M65">
        <f t="shared" si="19"/>
        <v>0.3402</v>
      </c>
    </row>
    <row r="66" customFormat="1" spans="5:13">
      <c r="E66">
        <v>3</v>
      </c>
      <c r="F66" s="25" t="s">
        <v>68</v>
      </c>
      <c r="G66">
        <f>$G$7*(1-($G$7+$H$7))*(1-($I$7+$J$7))+(1-($G$7+$H$7))*$I$7*(1-($K$7+$L$7))+(1-($G$7+$H$7))*(1-($I$7+$J$7))*$K$7</f>
        <v>0.0729</v>
      </c>
      <c r="H66">
        <v>0.0729</v>
      </c>
      <c r="I66">
        <f t="shared" si="15"/>
        <v>9</v>
      </c>
      <c r="J66">
        <f t="shared" si="16"/>
        <v>9</v>
      </c>
      <c r="K66">
        <f t="shared" si="17"/>
        <v>0.002187</v>
      </c>
      <c r="L66">
        <f t="shared" si="18"/>
        <v>0.019683</v>
      </c>
      <c r="M66">
        <f t="shared" si="19"/>
        <v>0.2187</v>
      </c>
    </row>
    <row r="67" customFormat="1" spans="5:13">
      <c r="E67">
        <v>4</v>
      </c>
      <c r="F67" s="25" t="s">
        <v>69</v>
      </c>
      <c r="G67">
        <f>$H$7*$J$7*(1-($K$7+$L$7))+$H$7*(1-($I$7+$J$7))*$L$7+(1-($G$7+$H$7))*$J$7*$L$7</f>
        <v>0.01323</v>
      </c>
      <c r="H67">
        <v>0.013573</v>
      </c>
      <c r="I67">
        <f t="shared" si="15"/>
        <v>12</v>
      </c>
      <c r="J67">
        <f t="shared" si="16"/>
        <v>12</v>
      </c>
      <c r="K67">
        <f t="shared" si="17"/>
        <v>0.00040719</v>
      </c>
      <c r="L67">
        <f t="shared" si="18"/>
        <v>0.00488628</v>
      </c>
      <c r="M67">
        <f t="shared" si="19"/>
        <v>0.054292</v>
      </c>
    </row>
    <row r="68" customFormat="1" spans="5:13">
      <c r="E68">
        <v>6</v>
      </c>
      <c r="F68" s="26" t="s">
        <v>70</v>
      </c>
      <c r="G68">
        <f>$G$7*$J$7*(1-($K$7+$L$7))*6</f>
        <v>0.01134</v>
      </c>
      <c r="H68">
        <v>0.01197</v>
      </c>
      <c r="I68">
        <f t="shared" si="15"/>
        <v>18</v>
      </c>
      <c r="J68">
        <f t="shared" si="16"/>
        <v>18</v>
      </c>
      <c r="K68">
        <f t="shared" si="17"/>
        <v>0.0003591</v>
      </c>
      <c r="L68">
        <f t="shared" si="18"/>
        <v>0.0064638</v>
      </c>
      <c r="M68">
        <f t="shared" si="19"/>
        <v>0.07182</v>
      </c>
    </row>
    <row r="69" customFormat="1" spans="5:13">
      <c r="E69">
        <v>9</v>
      </c>
      <c r="F69" s="26" t="s">
        <v>71</v>
      </c>
      <c r="G69">
        <f>$G$7*$I$7*(1-($K$7+$L$7))+$G$7*(1-($I$7+$J$7))*$K$7+(1-($G$7+$H$7))*$I$7*$K$7</f>
        <v>0.00243</v>
      </c>
      <c r="H69">
        <v>0.002457</v>
      </c>
      <c r="I69">
        <f t="shared" si="15"/>
        <v>27</v>
      </c>
      <c r="J69">
        <f t="shared" si="16"/>
        <v>27</v>
      </c>
      <c r="K69">
        <f t="shared" si="17"/>
        <v>7.371e-5</v>
      </c>
      <c r="L69">
        <f t="shared" si="18"/>
        <v>0.00199017</v>
      </c>
      <c r="M69">
        <f t="shared" si="19"/>
        <v>0.022113</v>
      </c>
    </row>
    <row r="70" customFormat="1" spans="5:13">
      <c r="E70">
        <v>0</v>
      </c>
      <c r="F70" s="1" t="s">
        <v>59</v>
      </c>
      <c r="G70">
        <f>($K$7+$L$7)^3</f>
        <v>0.001</v>
      </c>
      <c r="H70">
        <v>0</v>
      </c>
      <c r="I70">
        <f t="shared" si="15"/>
        <v>0</v>
      </c>
      <c r="J70">
        <v>0</v>
      </c>
      <c r="K70">
        <f t="shared" si="17"/>
        <v>0</v>
      </c>
      <c r="L70">
        <f t="shared" si="18"/>
        <v>0</v>
      </c>
      <c r="M70">
        <f t="shared" si="19"/>
        <v>0</v>
      </c>
    </row>
    <row r="71" s="2" customFormat="1" spans="6:13">
      <c r="F71" s="2" t="s">
        <v>33</v>
      </c>
      <c r="G71" s="2">
        <f t="shared" ref="G71:M71" si="20">SUM(G64:G70)</f>
        <v>1</v>
      </c>
      <c r="H71" s="2">
        <f t="shared" si="20"/>
        <v>1</v>
      </c>
      <c r="K71" s="2">
        <f t="shared" si="20"/>
        <v>0.03</v>
      </c>
      <c r="L71" s="2">
        <f t="shared" si="20"/>
        <v>0.12925125</v>
      </c>
      <c r="M71" s="2">
        <f t="shared" si="20"/>
        <v>1.436125</v>
      </c>
    </row>
    <row r="72" customFormat="1" ht="14.25" spans="2:13">
      <c r="B72" s="7" t="s">
        <v>22</v>
      </c>
      <c r="C72" s="7" t="s">
        <v>19</v>
      </c>
      <c r="D72" s="7">
        <v>3</v>
      </c>
      <c r="E72">
        <v>1</v>
      </c>
      <c r="F72" s="25" t="s">
        <v>72</v>
      </c>
      <c r="G72">
        <f>(1-($G$7+$H$7))*(1-($I$7+$J$7))*(1-($K$7+$L$7))</f>
        <v>0.729</v>
      </c>
      <c r="H72">
        <v>0.729</v>
      </c>
      <c r="I72">
        <f t="shared" ref="I72:I78" si="21">$E$9*E72</f>
        <v>2</v>
      </c>
      <c r="J72">
        <f t="shared" ref="J72:J77" si="22">I72</f>
        <v>2</v>
      </c>
      <c r="K72">
        <f t="shared" ref="K72:K78" si="23">$F$9*H72</f>
        <v>0.00729</v>
      </c>
      <c r="L72">
        <f t="shared" ref="L72:L78" si="24">J72*K72</f>
        <v>0.01458</v>
      </c>
      <c r="M72">
        <f t="shared" ref="M72:M78" si="25">E72*H72</f>
        <v>0.729</v>
      </c>
    </row>
    <row r="73" customFormat="1" spans="5:13">
      <c r="E73">
        <v>2</v>
      </c>
      <c r="F73" s="25" t="s">
        <v>73</v>
      </c>
      <c r="G73">
        <f>$H$7*(1-($G$7+$H$7))*(1-($I$7+$J$7))+(1-($G$7+$H$7))*$J$7*(1-($K$7+$L$7))+(1-($G$7+$H$7))*(1-($I$7+$J$7))*$L$7</f>
        <v>0.1701</v>
      </c>
      <c r="H73">
        <v>0.1701</v>
      </c>
      <c r="I73">
        <f t="shared" si="21"/>
        <v>4</v>
      </c>
      <c r="J73">
        <f t="shared" si="22"/>
        <v>4</v>
      </c>
      <c r="K73">
        <f t="shared" si="23"/>
        <v>0.001701</v>
      </c>
      <c r="L73">
        <f t="shared" si="24"/>
        <v>0.006804</v>
      </c>
      <c r="M73">
        <f t="shared" si="25"/>
        <v>0.3402</v>
      </c>
    </row>
    <row r="74" customFormat="1" spans="5:13">
      <c r="E74">
        <v>3</v>
      </c>
      <c r="F74" s="25" t="s">
        <v>74</v>
      </c>
      <c r="G74">
        <f>$G$7*(1-($G$7+$H$7))*(1-($I$7+$J$7))+(1-($G$7+$H$7))*$I$7*(1-($K$7+$L$7))+(1-($G$7+$H$7))*(1-($I$7+$J$7))*$K$7</f>
        <v>0.0729</v>
      </c>
      <c r="H74">
        <v>0.0729</v>
      </c>
      <c r="I74">
        <f t="shared" si="21"/>
        <v>6</v>
      </c>
      <c r="J74">
        <f t="shared" si="22"/>
        <v>6</v>
      </c>
      <c r="K74">
        <f t="shared" si="23"/>
        <v>0.000729</v>
      </c>
      <c r="L74">
        <f t="shared" si="24"/>
        <v>0.004374</v>
      </c>
      <c r="M74">
        <f t="shared" si="25"/>
        <v>0.2187</v>
      </c>
    </row>
    <row r="75" customFormat="1" spans="5:13">
      <c r="E75">
        <v>4</v>
      </c>
      <c r="F75" s="25" t="s">
        <v>75</v>
      </c>
      <c r="G75">
        <f>$H$7*$J$7*(1-($K$7+$L$7))+$H$7*(1-($I$7+$J$7))*$L$7+(1-($G$7+$H$7))*$J$7*$L$7</f>
        <v>0.01323</v>
      </c>
      <c r="H75">
        <v>0.013573</v>
      </c>
      <c r="I75">
        <f t="shared" si="21"/>
        <v>8</v>
      </c>
      <c r="J75">
        <f t="shared" si="22"/>
        <v>8</v>
      </c>
      <c r="K75">
        <f t="shared" si="23"/>
        <v>0.00013573</v>
      </c>
      <c r="L75">
        <f t="shared" si="24"/>
        <v>0.00108584</v>
      </c>
      <c r="M75">
        <f t="shared" si="25"/>
        <v>0.054292</v>
      </c>
    </row>
    <row r="76" customFormat="1" spans="5:13">
      <c r="E76">
        <v>6</v>
      </c>
      <c r="F76" s="26" t="s">
        <v>76</v>
      </c>
      <c r="G76">
        <f>$G$7*$J$7*(1-($K$7+$L$7))*6</f>
        <v>0.01134</v>
      </c>
      <c r="H76">
        <v>0.01197</v>
      </c>
      <c r="I76">
        <f t="shared" si="21"/>
        <v>12</v>
      </c>
      <c r="J76">
        <f t="shared" si="22"/>
        <v>12</v>
      </c>
      <c r="K76">
        <f t="shared" si="23"/>
        <v>0.0001197</v>
      </c>
      <c r="L76">
        <f t="shared" si="24"/>
        <v>0.0014364</v>
      </c>
      <c r="M76">
        <f t="shared" si="25"/>
        <v>0.07182</v>
      </c>
    </row>
    <row r="77" customFormat="1" spans="5:13">
      <c r="E77">
        <v>9</v>
      </c>
      <c r="F77" s="26" t="s">
        <v>77</v>
      </c>
      <c r="G77">
        <f>$G$7*$I$7*(1-($K$7+$L$7))+$G$7*(1-($I$7+$J$7))*$K$7+(1-($G$7+$H$7))*$I$7*$K$7</f>
        <v>0.00243</v>
      </c>
      <c r="H77">
        <v>0.002457</v>
      </c>
      <c r="I77">
        <f t="shared" si="21"/>
        <v>18</v>
      </c>
      <c r="J77">
        <f t="shared" si="22"/>
        <v>18</v>
      </c>
      <c r="K77">
        <f t="shared" si="23"/>
        <v>2.457e-5</v>
      </c>
      <c r="L77">
        <f t="shared" si="24"/>
        <v>0.00044226</v>
      </c>
      <c r="M77">
        <f t="shared" si="25"/>
        <v>0.022113</v>
      </c>
    </row>
    <row r="78" customFormat="1" spans="5:13">
      <c r="E78">
        <v>0</v>
      </c>
      <c r="F78" s="1" t="s">
        <v>59</v>
      </c>
      <c r="G78">
        <f>($K$7+$L$7)^3</f>
        <v>0.001</v>
      </c>
      <c r="H78">
        <v>0</v>
      </c>
      <c r="I78">
        <f t="shared" si="21"/>
        <v>0</v>
      </c>
      <c r="J78">
        <v>0</v>
      </c>
      <c r="K78">
        <f t="shared" si="23"/>
        <v>0</v>
      </c>
      <c r="L78">
        <f t="shared" si="24"/>
        <v>0</v>
      </c>
      <c r="M78">
        <f t="shared" si="25"/>
        <v>0</v>
      </c>
    </row>
    <row r="79" s="2" customFormat="1" spans="6:13">
      <c r="F79" s="2" t="s">
        <v>33</v>
      </c>
      <c r="G79" s="2">
        <f t="shared" ref="G79:M79" si="26">SUM(G72:G78)</f>
        <v>1</v>
      </c>
      <c r="H79" s="2">
        <f t="shared" si="26"/>
        <v>1</v>
      </c>
      <c r="K79" s="2">
        <f t="shared" si="26"/>
        <v>0.01</v>
      </c>
      <c r="L79" s="2">
        <f t="shared" si="26"/>
        <v>0.0287225</v>
      </c>
      <c r="M79" s="2">
        <f t="shared" si="26"/>
        <v>1.436125</v>
      </c>
    </row>
    <row r="80" customFormat="1" ht="14.25" spans="2:13">
      <c r="B80" s="7" t="s">
        <v>23</v>
      </c>
      <c r="C80" s="7" t="s">
        <v>19</v>
      </c>
      <c r="D80" s="7">
        <v>3</v>
      </c>
      <c r="E80">
        <v>1</v>
      </c>
      <c r="F80" s="25" t="s">
        <v>78</v>
      </c>
      <c r="G80">
        <f>(1-($G$7+$H$7))*(1-($I$7+$J$7))*(1-($K$7+$L$7))</f>
        <v>0.729</v>
      </c>
      <c r="H80">
        <v>0.729</v>
      </c>
      <c r="I80">
        <f t="shared" ref="I80:I86" si="27">$E$10*E80</f>
        <v>1</v>
      </c>
      <c r="J80">
        <f t="shared" ref="J80:J85" si="28">I80</f>
        <v>1</v>
      </c>
      <c r="K80">
        <f t="shared" ref="K80:K86" si="29">$F$10*H80</f>
        <v>0.00729</v>
      </c>
      <c r="L80">
        <f t="shared" ref="L80:L86" si="30">J80*K80</f>
        <v>0.00729</v>
      </c>
      <c r="M80">
        <f t="shared" ref="M80:M86" si="31">E80*H80</f>
        <v>0.729</v>
      </c>
    </row>
    <row r="81" customFormat="1" spans="5:13">
      <c r="E81">
        <v>2</v>
      </c>
      <c r="F81" s="25" t="s">
        <v>79</v>
      </c>
      <c r="G81">
        <f>$H$7*(1-($G$7+$H$7))*(1-($I$7+$J$7))+(1-($G$7+$H$7))*$J$7*(1-($K$7+$L$7))+(1-($G$7+$H$7))*(1-($I$7+$J$7))*$L$7</f>
        <v>0.1701</v>
      </c>
      <c r="H81">
        <v>0.1701</v>
      </c>
      <c r="I81">
        <f t="shared" si="27"/>
        <v>2</v>
      </c>
      <c r="J81">
        <f t="shared" si="28"/>
        <v>2</v>
      </c>
      <c r="K81">
        <f t="shared" si="29"/>
        <v>0.001701</v>
      </c>
      <c r="L81">
        <f t="shared" si="30"/>
        <v>0.003402</v>
      </c>
      <c r="M81">
        <f t="shared" si="31"/>
        <v>0.3402</v>
      </c>
    </row>
    <row r="82" customFormat="1" spans="5:13">
      <c r="E82">
        <v>3</v>
      </c>
      <c r="F82" s="25" t="s">
        <v>80</v>
      </c>
      <c r="G82">
        <f>$G$7*(1-($G$7+$H$7))*(1-($I$7+$J$7))+(1-($G$7+$H$7))*$I$7*(1-($K$7+$L$7))+(1-($G$7+$H$7))*(1-($I$7+$J$7))*$K$7</f>
        <v>0.0729</v>
      </c>
      <c r="H82">
        <v>0.0729</v>
      </c>
      <c r="I82">
        <f t="shared" si="27"/>
        <v>3</v>
      </c>
      <c r="J82">
        <f t="shared" si="28"/>
        <v>3</v>
      </c>
      <c r="K82">
        <f t="shared" si="29"/>
        <v>0.000729</v>
      </c>
      <c r="L82">
        <f t="shared" si="30"/>
        <v>0.002187</v>
      </c>
      <c r="M82">
        <f t="shared" si="31"/>
        <v>0.2187</v>
      </c>
    </row>
    <row r="83" customFormat="1" spans="5:13">
      <c r="E83">
        <v>4</v>
      </c>
      <c r="F83" s="25" t="s">
        <v>81</v>
      </c>
      <c r="G83">
        <f>$H$7*$J$7*(1-($K$7+$L$7))+$H$7*(1-($I$7+$J$7))*$L$7+(1-($G$7+$H$7))*$J$7*$L$7</f>
        <v>0.01323</v>
      </c>
      <c r="H83">
        <v>0.013573</v>
      </c>
      <c r="I83">
        <f t="shared" si="27"/>
        <v>4</v>
      </c>
      <c r="J83">
        <f t="shared" si="28"/>
        <v>4</v>
      </c>
      <c r="K83">
        <f t="shared" si="29"/>
        <v>0.00013573</v>
      </c>
      <c r="L83">
        <f t="shared" si="30"/>
        <v>0.00054292</v>
      </c>
      <c r="M83">
        <f t="shared" si="31"/>
        <v>0.054292</v>
      </c>
    </row>
    <row r="84" customFormat="1" spans="5:13">
      <c r="E84">
        <v>6</v>
      </c>
      <c r="F84" s="26" t="s">
        <v>82</v>
      </c>
      <c r="G84">
        <f>$G$7*$J$7*(1-($K$7+$L$7))*6</f>
        <v>0.01134</v>
      </c>
      <c r="H84">
        <v>0.01197</v>
      </c>
      <c r="I84">
        <f t="shared" si="27"/>
        <v>6</v>
      </c>
      <c r="J84">
        <f t="shared" si="28"/>
        <v>6</v>
      </c>
      <c r="K84">
        <f t="shared" si="29"/>
        <v>0.0001197</v>
      </c>
      <c r="L84">
        <f t="shared" si="30"/>
        <v>0.0007182</v>
      </c>
      <c r="M84">
        <f t="shared" si="31"/>
        <v>0.07182</v>
      </c>
    </row>
    <row r="85" customFormat="1" spans="5:13">
      <c r="E85">
        <v>9</v>
      </c>
      <c r="F85" s="26" t="s">
        <v>83</v>
      </c>
      <c r="G85">
        <f>$G$7*$I$7*(1-($K$7+$L$7))+$G$7*(1-($I$7+$J$7))*$K$7+(1-($G$7+$H$7))*$I$7*$K$7</f>
        <v>0.00243</v>
      </c>
      <c r="H85">
        <v>0.002457</v>
      </c>
      <c r="I85">
        <f t="shared" si="27"/>
        <v>9</v>
      </c>
      <c r="J85">
        <f t="shared" si="28"/>
        <v>9</v>
      </c>
      <c r="K85">
        <f t="shared" si="29"/>
        <v>2.457e-5</v>
      </c>
      <c r="L85">
        <f t="shared" si="30"/>
        <v>0.00022113</v>
      </c>
      <c r="M85">
        <f t="shared" si="31"/>
        <v>0.022113</v>
      </c>
    </row>
    <row r="86" customFormat="1" spans="5:13">
      <c r="E86">
        <v>0</v>
      </c>
      <c r="F86" s="1" t="s">
        <v>59</v>
      </c>
      <c r="G86">
        <f>($K$7+$L$7)^3</f>
        <v>0.001</v>
      </c>
      <c r="H86">
        <v>0</v>
      </c>
      <c r="I86">
        <f t="shared" si="27"/>
        <v>0</v>
      </c>
      <c r="J86">
        <v>0</v>
      </c>
      <c r="K86">
        <f t="shared" si="29"/>
        <v>0</v>
      </c>
      <c r="L86">
        <f t="shared" si="30"/>
        <v>0</v>
      </c>
      <c r="M86">
        <f t="shared" si="31"/>
        <v>0</v>
      </c>
    </row>
    <row r="87" s="2" customFormat="1" spans="6:13">
      <c r="F87" s="2" t="s">
        <v>33</v>
      </c>
      <c r="G87" s="2">
        <f t="shared" ref="G87:M87" si="32">SUM(G80:G86)</f>
        <v>1</v>
      </c>
      <c r="H87" s="2">
        <f t="shared" si="32"/>
        <v>1</v>
      </c>
      <c r="K87" s="2">
        <f t="shared" si="32"/>
        <v>0.01</v>
      </c>
      <c r="L87" s="2">
        <f t="shared" si="32"/>
        <v>0.01436125</v>
      </c>
      <c r="M87" s="2">
        <f t="shared" si="32"/>
        <v>1.436125</v>
      </c>
    </row>
    <row r="88" customFormat="1" spans="2:13">
      <c r="B88" t="s">
        <v>24</v>
      </c>
      <c r="C88" t="s">
        <v>17</v>
      </c>
      <c r="D88">
        <v>3</v>
      </c>
      <c r="E88" t="s">
        <v>44</v>
      </c>
      <c r="F88" t="s">
        <v>45</v>
      </c>
      <c r="G88" t="s">
        <v>46</v>
      </c>
      <c r="H88" t="s">
        <v>47</v>
      </c>
      <c r="I88" t="s">
        <v>48</v>
      </c>
      <c r="J88" t="s">
        <v>50</v>
      </c>
      <c r="K88" t="s">
        <v>28</v>
      </c>
      <c r="L88" t="s">
        <v>49</v>
      </c>
      <c r="M88" t="s">
        <v>84</v>
      </c>
    </row>
    <row r="89" customFormat="1" spans="5:13">
      <c r="E89">
        <v>1</v>
      </c>
      <c r="F89" t="s">
        <v>85</v>
      </c>
      <c r="G89">
        <f>G94*D94+G99*D99*3</f>
        <v>0.81</v>
      </c>
      <c r="H89">
        <f t="shared" ref="H89:H91" si="33">G89</f>
        <v>0.81</v>
      </c>
      <c r="I89">
        <f t="shared" ref="I89:I91" si="34">$E$11*E89</f>
        <v>3.5</v>
      </c>
      <c r="J89">
        <f t="shared" ref="J89:J91" si="35">I89</f>
        <v>3.5</v>
      </c>
      <c r="K89">
        <f t="shared" ref="K89:K91" si="36">$F$11*H89</f>
        <v>0.0243</v>
      </c>
      <c r="L89">
        <f t="shared" ref="L89:L91" si="37">J89*K89</f>
        <v>0.08505</v>
      </c>
      <c r="M89">
        <f t="shared" ref="M89:M91" si="38">E89*H89</f>
        <v>0.81</v>
      </c>
    </row>
    <row r="90" customFormat="1" spans="5:13">
      <c r="E90">
        <v>2</v>
      </c>
      <c r="F90" t="s">
        <v>86</v>
      </c>
      <c r="G90">
        <f>G95*D94+G100*D99*3</f>
        <v>0.133</v>
      </c>
      <c r="H90">
        <f t="shared" si="33"/>
        <v>0.133</v>
      </c>
      <c r="I90">
        <f t="shared" si="34"/>
        <v>7</v>
      </c>
      <c r="J90">
        <f t="shared" si="35"/>
        <v>7</v>
      </c>
      <c r="K90">
        <f t="shared" si="36"/>
        <v>0.00399</v>
      </c>
      <c r="L90">
        <f t="shared" si="37"/>
        <v>0.02793</v>
      </c>
      <c r="M90">
        <f t="shared" si="38"/>
        <v>0.266</v>
      </c>
    </row>
    <row r="91" customFormat="1" spans="5:13">
      <c r="E91">
        <v>3</v>
      </c>
      <c r="F91" t="s">
        <v>87</v>
      </c>
      <c r="G91">
        <f>G96*D94+G101*D99*3</f>
        <v>0.057</v>
      </c>
      <c r="H91">
        <f t="shared" si="33"/>
        <v>0.057</v>
      </c>
      <c r="I91">
        <f t="shared" si="34"/>
        <v>10.5</v>
      </c>
      <c r="J91">
        <f t="shared" si="35"/>
        <v>10.5</v>
      </c>
      <c r="K91">
        <f t="shared" si="36"/>
        <v>0.00171</v>
      </c>
      <c r="L91">
        <f t="shared" si="37"/>
        <v>0.017955</v>
      </c>
      <c r="M91">
        <f t="shared" si="38"/>
        <v>0.171</v>
      </c>
    </row>
    <row r="92" s="2" customFormat="1" spans="5:13">
      <c r="E92" s="2" t="s">
        <v>33</v>
      </c>
      <c r="G92" s="2">
        <f t="shared" ref="G92:M92" si="39">SUM(G89:G91)</f>
        <v>1</v>
      </c>
      <c r="H92" s="2">
        <f t="shared" si="39"/>
        <v>1</v>
      </c>
      <c r="K92" s="2">
        <f t="shared" si="39"/>
        <v>0.03</v>
      </c>
      <c r="L92" s="2">
        <f t="shared" si="39"/>
        <v>0.130935</v>
      </c>
      <c r="M92" s="2">
        <f t="shared" si="39"/>
        <v>1.247</v>
      </c>
    </row>
    <row r="93" customFormat="1" ht="14.25" spans="3:13">
      <c r="C93" s="28" t="s">
        <v>88</v>
      </c>
      <c r="D93" s="29" t="s">
        <v>89</v>
      </c>
      <c r="E93" s="30" t="s">
        <v>44</v>
      </c>
      <c r="F93" s="30" t="s">
        <v>45</v>
      </c>
      <c r="G93" s="30" t="s">
        <v>46</v>
      </c>
      <c r="H93" s="29" t="s">
        <v>47</v>
      </c>
      <c r="I93" s="29" t="s">
        <v>48</v>
      </c>
      <c r="J93" s="29" t="s">
        <v>50</v>
      </c>
      <c r="K93" s="29" t="s">
        <v>28</v>
      </c>
      <c r="L93" s="29" t="s">
        <v>49</v>
      </c>
      <c r="M93" s="40" t="s">
        <v>84</v>
      </c>
    </row>
    <row r="94" customFormat="1" ht="14.25" spans="3:13">
      <c r="C94" s="31" t="s">
        <v>90</v>
      </c>
      <c r="D94" s="32">
        <v>0</v>
      </c>
      <c r="E94" s="33">
        <v>1</v>
      </c>
      <c r="F94" s="34" t="s">
        <v>85</v>
      </c>
      <c r="G94" s="35">
        <f>0.9*0.9*0.9</f>
        <v>0.729</v>
      </c>
      <c r="H94" s="35"/>
      <c r="I94" s="35"/>
      <c r="J94" s="35"/>
      <c r="K94" s="35"/>
      <c r="L94" s="35"/>
      <c r="M94" s="41"/>
    </row>
    <row r="95" customFormat="1" ht="14.25" spans="3:13">
      <c r="C95" s="31"/>
      <c r="D95" s="35"/>
      <c r="E95" s="33">
        <v>2</v>
      </c>
      <c r="F95" s="34" t="s">
        <v>86</v>
      </c>
      <c r="G95" s="35">
        <f>(1-0.729)*0.7</f>
        <v>0.1897</v>
      </c>
      <c r="H95" s="35"/>
      <c r="I95" s="35"/>
      <c r="J95" s="35"/>
      <c r="K95" s="35"/>
      <c r="L95" s="35"/>
      <c r="M95" s="41"/>
    </row>
    <row r="96" customFormat="1" ht="14.25" spans="3:13">
      <c r="C96" s="31"/>
      <c r="D96" s="35"/>
      <c r="E96" s="35">
        <v>3</v>
      </c>
      <c r="F96" s="35" t="s">
        <v>87</v>
      </c>
      <c r="G96" s="35">
        <f>(1-0.729)*0.3</f>
        <v>0.0813</v>
      </c>
      <c r="H96" s="35"/>
      <c r="I96" s="35"/>
      <c r="J96" s="35"/>
      <c r="K96" s="35"/>
      <c r="L96" s="35"/>
      <c r="M96" s="41"/>
    </row>
    <row r="97" customFormat="1" ht="14.25" spans="3:13">
      <c r="C97" s="31"/>
      <c r="D97" s="35"/>
      <c r="E97" s="36" t="s">
        <v>33</v>
      </c>
      <c r="F97" s="36"/>
      <c r="G97" s="35">
        <f>SUM(G94:G96)</f>
        <v>1</v>
      </c>
      <c r="H97" s="35"/>
      <c r="I97" s="36"/>
      <c r="J97" s="36"/>
      <c r="K97" s="36"/>
      <c r="L97" s="36"/>
      <c r="M97" s="42"/>
    </row>
    <row r="98" customFormat="1" ht="14.25" spans="3:13">
      <c r="C98" s="31"/>
      <c r="D98" s="35"/>
      <c r="E98" s="36" t="s">
        <v>44</v>
      </c>
      <c r="F98" s="36" t="s">
        <v>45</v>
      </c>
      <c r="G98" s="36" t="s">
        <v>46</v>
      </c>
      <c r="H98" s="35" t="s">
        <v>47</v>
      </c>
      <c r="I98" s="35" t="s">
        <v>48</v>
      </c>
      <c r="J98" s="35" t="s">
        <v>50</v>
      </c>
      <c r="K98" s="35" t="s">
        <v>28</v>
      </c>
      <c r="L98" s="35" t="s">
        <v>49</v>
      </c>
      <c r="M98" s="41" t="s">
        <v>84</v>
      </c>
    </row>
    <row r="99" customFormat="1" ht="14.25" spans="3:13">
      <c r="C99" s="31" t="s">
        <v>91</v>
      </c>
      <c r="D99" s="35">
        <f>1/3</f>
        <v>0.333333333333333</v>
      </c>
      <c r="E99" s="33">
        <v>1</v>
      </c>
      <c r="F99" s="34" t="s">
        <v>85</v>
      </c>
      <c r="G99" s="35">
        <v>0.81</v>
      </c>
      <c r="H99" s="35"/>
      <c r="I99" s="35"/>
      <c r="J99" s="35"/>
      <c r="K99" s="35"/>
      <c r="L99" s="35"/>
      <c r="M99" s="41"/>
    </row>
    <row r="100" customFormat="1" ht="14.25" spans="3:13">
      <c r="C100" s="31"/>
      <c r="D100" s="35"/>
      <c r="E100" s="33">
        <v>2</v>
      </c>
      <c r="F100" s="34" t="s">
        <v>92</v>
      </c>
      <c r="G100" s="35">
        <f>0.19*7/10</f>
        <v>0.133</v>
      </c>
      <c r="H100" s="35"/>
      <c r="I100" s="35"/>
      <c r="J100" s="35"/>
      <c r="K100" s="35"/>
      <c r="L100" s="35"/>
      <c r="M100" s="41"/>
    </row>
    <row r="101" customFormat="1" ht="14.25" spans="3:13">
      <c r="C101" s="31"/>
      <c r="D101" s="35"/>
      <c r="E101" s="35">
        <v>3</v>
      </c>
      <c r="F101" s="35" t="s">
        <v>93</v>
      </c>
      <c r="G101" s="35">
        <f>0.19*3/10</f>
        <v>0.057</v>
      </c>
      <c r="H101" s="35"/>
      <c r="I101" s="35"/>
      <c r="J101" s="35"/>
      <c r="K101" s="35"/>
      <c r="L101" s="35"/>
      <c r="M101" s="41"/>
    </row>
    <row r="102" customFormat="1" ht="14.25" spans="3:13">
      <c r="C102" s="31"/>
      <c r="D102" s="35"/>
      <c r="E102" s="36" t="s">
        <v>33</v>
      </c>
      <c r="F102" s="36"/>
      <c r="G102" s="36">
        <f>SUM(G99:G101)</f>
        <v>1</v>
      </c>
      <c r="H102" s="35"/>
      <c r="I102" s="36"/>
      <c r="J102" s="36"/>
      <c r="K102" s="36"/>
      <c r="L102" s="36"/>
      <c r="M102" s="42"/>
    </row>
    <row r="103" customFormat="1" ht="14.25" spans="3:13">
      <c r="C103" s="31" t="s">
        <v>94</v>
      </c>
      <c r="D103" s="35">
        <f>1/3</f>
        <v>0.333333333333333</v>
      </c>
      <c r="E103" s="36" t="s">
        <v>44</v>
      </c>
      <c r="F103" s="36" t="s">
        <v>45</v>
      </c>
      <c r="G103" s="36" t="s">
        <v>46</v>
      </c>
      <c r="H103" s="35" t="s">
        <v>47</v>
      </c>
      <c r="I103" s="35" t="s">
        <v>48</v>
      </c>
      <c r="J103" s="35" t="s">
        <v>50</v>
      </c>
      <c r="K103" s="35" t="s">
        <v>28</v>
      </c>
      <c r="L103" s="35" t="s">
        <v>49</v>
      </c>
      <c r="M103" s="41" t="s">
        <v>84</v>
      </c>
    </row>
    <row r="104" customFormat="1" ht="14.25" spans="3:13">
      <c r="C104" s="31"/>
      <c r="D104" s="35"/>
      <c r="E104" s="33">
        <v>1</v>
      </c>
      <c r="F104" s="34" t="s">
        <v>85</v>
      </c>
      <c r="G104" s="35">
        <v>0.81</v>
      </c>
      <c r="H104" s="35"/>
      <c r="I104" s="35"/>
      <c r="J104" s="35"/>
      <c r="K104" s="35"/>
      <c r="L104" s="35"/>
      <c r="M104" s="41"/>
    </row>
    <row r="105" customFormat="1" ht="14.25" spans="3:13">
      <c r="C105" s="37"/>
      <c r="D105" s="35"/>
      <c r="E105" s="35">
        <v>2</v>
      </c>
      <c r="F105" s="35" t="s">
        <v>95</v>
      </c>
      <c r="G105" s="35">
        <f>0.19*7/10</f>
        <v>0.133</v>
      </c>
      <c r="H105" s="35"/>
      <c r="I105" s="35"/>
      <c r="J105" s="35"/>
      <c r="K105" s="35"/>
      <c r="L105" s="35"/>
      <c r="M105" s="41"/>
    </row>
    <row r="106" customFormat="1" ht="14.25" spans="3:13">
      <c r="C106" s="37"/>
      <c r="D106" s="35"/>
      <c r="E106" s="35">
        <v>3</v>
      </c>
      <c r="F106" s="35" t="s">
        <v>96</v>
      </c>
      <c r="G106" s="35">
        <f>0.19*3/10</f>
        <v>0.057</v>
      </c>
      <c r="H106" s="35"/>
      <c r="I106" s="35"/>
      <c r="J106" s="35"/>
      <c r="K106" s="35"/>
      <c r="L106" s="35"/>
      <c r="M106" s="41"/>
    </row>
    <row r="107" customFormat="1" ht="14.25" spans="3:13">
      <c r="C107" s="37"/>
      <c r="D107" s="35"/>
      <c r="E107" s="35" t="s">
        <v>33</v>
      </c>
      <c r="F107" s="35"/>
      <c r="G107" s="35">
        <f>SUM(G104:G106)</f>
        <v>1</v>
      </c>
      <c r="H107" s="35"/>
      <c r="I107" s="35"/>
      <c r="J107" s="35"/>
      <c r="K107" s="35"/>
      <c r="L107" s="35"/>
      <c r="M107" s="41"/>
    </row>
    <row r="108" customFormat="1" ht="14.25" spans="3:13">
      <c r="C108" s="31" t="s">
        <v>97</v>
      </c>
      <c r="D108" s="35">
        <f>1/3</f>
        <v>0.333333333333333</v>
      </c>
      <c r="E108" s="36" t="s">
        <v>44</v>
      </c>
      <c r="F108" s="36" t="s">
        <v>45</v>
      </c>
      <c r="G108" s="36" t="s">
        <v>46</v>
      </c>
      <c r="H108" s="35" t="s">
        <v>47</v>
      </c>
      <c r="I108" s="35" t="s">
        <v>48</v>
      </c>
      <c r="J108" s="35" t="s">
        <v>50</v>
      </c>
      <c r="K108" s="35" t="s">
        <v>28</v>
      </c>
      <c r="L108" s="35" t="s">
        <v>49</v>
      </c>
      <c r="M108" s="41" t="s">
        <v>84</v>
      </c>
    </row>
    <row r="109" customFormat="1" ht="14.25" spans="3:13">
      <c r="C109" s="37"/>
      <c r="D109" s="35"/>
      <c r="E109" s="33">
        <v>1</v>
      </c>
      <c r="F109" s="34" t="s">
        <v>85</v>
      </c>
      <c r="G109" s="35">
        <v>0.81</v>
      </c>
      <c r="H109" s="35"/>
      <c r="I109" s="35"/>
      <c r="J109" s="35"/>
      <c r="K109" s="35"/>
      <c r="L109" s="35"/>
      <c r="M109" s="41"/>
    </row>
    <row r="110" customFormat="1" ht="14.25" spans="3:13">
      <c r="C110" s="37"/>
      <c r="D110" s="35"/>
      <c r="E110" s="33">
        <v>2</v>
      </c>
      <c r="F110" s="34" t="s">
        <v>98</v>
      </c>
      <c r="G110" s="35">
        <f>0.19*7/10</f>
        <v>0.133</v>
      </c>
      <c r="H110" s="35"/>
      <c r="I110" s="35"/>
      <c r="J110" s="35"/>
      <c r="K110" s="35"/>
      <c r="L110" s="35"/>
      <c r="M110" s="41"/>
    </row>
    <row r="111" customFormat="1" ht="14.25" spans="3:13">
      <c r="C111" s="37"/>
      <c r="D111" s="35"/>
      <c r="E111" s="35">
        <v>3</v>
      </c>
      <c r="F111" s="35" t="s">
        <v>99</v>
      </c>
      <c r="G111" s="35">
        <f>0.19*3/10</f>
        <v>0.057</v>
      </c>
      <c r="H111" s="35"/>
      <c r="I111" s="35"/>
      <c r="J111" s="35"/>
      <c r="K111" s="35"/>
      <c r="L111" s="35"/>
      <c r="M111" s="41"/>
    </row>
    <row r="112" customFormat="1" ht="14.25" spans="3:13">
      <c r="C112" s="38"/>
      <c r="D112" s="39"/>
      <c r="E112" s="39" t="s">
        <v>33</v>
      </c>
      <c r="F112" s="39"/>
      <c r="G112" s="39">
        <f>SUM(G109:G111)</f>
        <v>1</v>
      </c>
      <c r="H112" s="39"/>
      <c r="I112" s="39"/>
      <c r="J112" s="39"/>
      <c r="K112" s="39"/>
      <c r="L112" s="39"/>
      <c r="M112" s="43"/>
    </row>
    <row r="113" customFormat="1" ht="14.25" spans="2:13">
      <c r="B113" s="19" t="s">
        <v>25</v>
      </c>
      <c r="C113" t="s">
        <v>17</v>
      </c>
      <c r="D113">
        <v>3</v>
      </c>
      <c r="E113" t="s">
        <v>44</v>
      </c>
      <c r="F113" t="s">
        <v>45</v>
      </c>
      <c r="G113" t="s">
        <v>46</v>
      </c>
      <c r="H113" t="s">
        <v>47</v>
      </c>
      <c r="I113" t="s">
        <v>48</v>
      </c>
      <c r="J113" t="s">
        <v>50</v>
      </c>
      <c r="K113" t="s">
        <v>28</v>
      </c>
      <c r="L113" t="s">
        <v>49</v>
      </c>
      <c r="M113" t="s">
        <v>84</v>
      </c>
    </row>
    <row r="114" customFormat="1" spans="5:13">
      <c r="E114">
        <v>1</v>
      </c>
      <c r="F114" t="s">
        <v>85</v>
      </c>
      <c r="G114">
        <f>G119*D119+G124*D124*3</f>
        <v>0.779625</v>
      </c>
      <c r="H114">
        <f t="shared" ref="H114:H116" si="40">G114</f>
        <v>0.779625</v>
      </c>
      <c r="I114">
        <f t="shared" ref="I114:I116" si="41">$E$12*E114</f>
        <v>0.5</v>
      </c>
      <c r="J114">
        <f t="shared" ref="J114:J116" si="42">I114</f>
        <v>0.5</v>
      </c>
      <c r="K114">
        <f t="shared" ref="K114:K116" si="43">$F$12*H114</f>
        <v>0.00779625</v>
      </c>
      <c r="L114">
        <f t="shared" ref="L114:L116" si="44">J114*K114</f>
        <v>0.003898125</v>
      </c>
      <c r="M114">
        <f t="shared" ref="M114:M116" si="45">E114*H114</f>
        <v>0.779625</v>
      </c>
    </row>
    <row r="115" customFormat="1" spans="5:13">
      <c r="E115">
        <v>2</v>
      </c>
      <c r="F115" t="s">
        <v>86</v>
      </c>
      <c r="G115">
        <f>G120*D119+G125*D124*3</f>
        <v>0.1542625</v>
      </c>
      <c r="H115">
        <f t="shared" si="40"/>
        <v>0.1542625</v>
      </c>
      <c r="I115">
        <f t="shared" si="41"/>
        <v>1</v>
      </c>
      <c r="J115">
        <f t="shared" si="42"/>
        <v>1</v>
      </c>
      <c r="K115">
        <f t="shared" si="43"/>
        <v>0.001542625</v>
      </c>
      <c r="L115">
        <f t="shared" si="44"/>
        <v>0.001542625</v>
      </c>
      <c r="M115">
        <f t="shared" si="45"/>
        <v>0.308525</v>
      </c>
    </row>
    <row r="116" customFormat="1" spans="5:13">
      <c r="E116">
        <v>3</v>
      </c>
      <c r="F116" t="s">
        <v>87</v>
      </c>
      <c r="G116">
        <f>G121*D119+G126*D124*3</f>
        <v>0.0661125</v>
      </c>
      <c r="H116">
        <f t="shared" si="40"/>
        <v>0.0661125</v>
      </c>
      <c r="I116">
        <f t="shared" si="41"/>
        <v>1.5</v>
      </c>
      <c r="J116">
        <f t="shared" si="42"/>
        <v>1.5</v>
      </c>
      <c r="K116">
        <f t="shared" si="43"/>
        <v>0.000661125</v>
      </c>
      <c r="L116">
        <f t="shared" si="44"/>
        <v>0.0009916875</v>
      </c>
      <c r="M116">
        <f t="shared" si="45"/>
        <v>0.1983375</v>
      </c>
    </row>
    <row r="117" s="2" customFormat="1" spans="5:13">
      <c r="E117" s="2" t="s">
        <v>33</v>
      </c>
      <c r="G117" s="2">
        <f t="shared" ref="G117:M117" si="46">SUM(G114:G116)</f>
        <v>1</v>
      </c>
      <c r="H117" s="2">
        <f t="shared" si="46"/>
        <v>1</v>
      </c>
      <c r="K117" s="2">
        <f t="shared" si="46"/>
        <v>0.01</v>
      </c>
      <c r="L117" s="2">
        <f t="shared" si="46"/>
        <v>0.0064324375</v>
      </c>
      <c r="M117" s="2">
        <f t="shared" si="46"/>
        <v>1.2864875</v>
      </c>
    </row>
    <row r="118" customFormat="1" ht="14.25" spans="3:13">
      <c r="C118" s="28" t="s">
        <v>88</v>
      </c>
      <c r="D118" s="29" t="s">
        <v>89</v>
      </c>
      <c r="E118" s="30" t="s">
        <v>44</v>
      </c>
      <c r="F118" s="30" t="s">
        <v>45</v>
      </c>
      <c r="G118" s="30" t="s">
        <v>46</v>
      </c>
      <c r="H118" s="29" t="s">
        <v>47</v>
      </c>
      <c r="I118" s="29" t="s">
        <v>48</v>
      </c>
      <c r="J118" s="29" t="s">
        <v>50</v>
      </c>
      <c r="K118" s="29" t="s">
        <v>28</v>
      </c>
      <c r="L118" s="29" t="s">
        <v>49</v>
      </c>
      <c r="M118" s="40" t="s">
        <v>84</v>
      </c>
    </row>
    <row r="119" customFormat="1" ht="14.25" spans="3:13">
      <c r="C119" s="31" t="s">
        <v>90</v>
      </c>
      <c r="D119" s="35">
        <f>3/8</f>
        <v>0.375</v>
      </c>
      <c r="E119" s="33">
        <v>1</v>
      </c>
      <c r="F119" s="34" t="s">
        <v>85</v>
      </c>
      <c r="G119" s="35">
        <f>0.9*0.9*0.9</f>
        <v>0.729</v>
      </c>
      <c r="H119" s="35"/>
      <c r="I119" s="35"/>
      <c r="J119" s="35"/>
      <c r="K119" s="35"/>
      <c r="L119" s="35"/>
      <c r="M119" s="41"/>
    </row>
    <row r="120" customFormat="1" ht="14.25" spans="3:13">
      <c r="C120" s="31"/>
      <c r="D120" s="35"/>
      <c r="E120" s="33">
        <v>2</v>
      </c>
      <c r="F120" s="34" t="s">
        <v>86</v>
      </c>
      <c r="G120" s="35">
        <f>(1-0.729)*0.7</f>
        <v>0.1897</v>
      </c>
      <c r="H120" s="35"/>
      <c r="I120" s="35"/>
      <c r="J120" s="35"/>
      <c r="K120" s="35"/>
      <c r="L120" s="35"/>
      <c r="M120" s="41"/>
    </row>
    <row r="121" customFormat="1" ht="14.25" spans="3:13">
      <c r="C121" s="31"/>
      <c r="D121" s="35"/>
      <c r="E121" s="35">
        <v>3</v>
      </c>
      <c r="F121" s="35" t="s">
        <v>87</v>
      </c>
      <c r="G121" s="35">
        <f>(1-0.729)*0.3</f>
        <v>0.0813</v>
      </c>
      <c r="H121" s="35"/>
      <c r="I121" s="35"/>
      <c r="J121" s="35"/>
      <c r="K121" s="35"/>
      <c r="L121" s="35"/>
      <c r="M121" s="41"/>
    </row>
    <row r="122" customFormat="1" ht="14.25" spans="3:13">
      <c r="C122" s="31"/>
      <c r="D122" s="35"/>
      <c r="E122" s="36" t="s">
        <v>33</v>
      </c>
      <c r="F122" s="36"/>
      <c r="G122" s="35">
        <f>SUM(G119:G121)</f>
        <v>1</v>
      </c>
      <c r="H122" s="35"/>
      <c r="I122" s="36"/>
      <c r="J122" s="36"/>
      <c r="K122" s="36"/>
      <c r="L122" s="36"/>
      <c r="M122" s="42"/>
    </row>
    <row r="123" customFormat="1" ht="14.25" spans="3:13">
      <c r="C123" s="31"/>
      <c r="D123" s="35"/>
      <c r="E123" s="36" t="s">
        <v>44</v>
      </c>
      <c r="F123" s="36" t="s">
        <v>45</v>
      </c>
      <c r="G123" s="36" t="s">
        <v>46</v>
      </c>
      <c r="H123" s="35" t="s">
        <v>47</v>
      </c>
      <c r="I123" s="35" t="s">
        <v>48</v>
      </c>
      <c r="J123" s="35" t="s">
        <v>50</v>
      </c>
      <c r="K123" s="35" t="s">
        <v>28</v>
      </c>
      <c r="L123" s="35" t="s">
        <v>49</v>
      </c>
      <c r="M123" s="41" t="s">
        <v>84</v>
      </c>
    </row>
    <row r="124" customFormat="1" ht="14.25" spans="3:13">
      <c r="C124" s="31" t="s">
        <v>91</v>
      </c>
      <c r="D124" s="35">
        <f>5/24</f>
        <v>0.208333333333333</v>
      </c>
      <c r="E124" s="33">
        <v>1</v>
      </c>
      <c r="F124" s="34" t="s">
        <v>85</v>
      </c>
      <c r="G124" s="35">
        <v>0.81</v>
      </c>
      <c r="H124" s="35"/>
      <c r="I124" s="35"/>
      <c r="J124" s="35"/>
      <c r="K124" s="35"/>
      <c r="L124" s="35"/>
      <c r="M124" s="41"/>
    </row>
    <row r="125" customFormat="1" ht="14.25" spans="3:13">
      <c r="C125" s="31"/>
      <c r="D125" s="35"/>
      <c r="E125" s="33">
        <v>2</v>
      </c>
      <c r="F125" s="34" t="s">
        <v>92</v>
      </c>
      <c r="G125" s="35">
        <f>0.19*7/10</f>
        <v>0.133</v>
      </c>
      <c r="H125" s="35"/>
      <c r="I125" s="35"/>
      <c r="J125" s="35"/>
      <c r="K125" s="35"/>
      <c r="L125" s="35"/>
      <c r="M125" s="41"/>
    </row>
    <row r="126" customFormat="1" ht="14.25" spans="3:13">
      <c r="C126" s="31"/>
      <c r="D126" s="35"/>
      <c r="E126" s="35">
        <v>3</v>
      </c>
      <c r="F126" s="35" t="s">
        <v>93</v>
      </c>
      <c r="G126" s="35">
        <f>0.19*3/10</f>
        <v>0.057</v>
      </c>
      <c r="H126" s="35"/>
      <c r="I126" s="35"/>
      <c r="J126" s="35"/>
      <c r="K126" s="35"/>
      <c r="L126" s="35"/>
      <c r="M126" s="41"/>
    </row>
    <row r="127" customFormat="1" ht="14.25" spans="3:13">
      <c r="C127" s="31"/>
      <c r="D127" s="35"/>
      <c r="E127" s="36" t="s">
        <v>33</v>
      </c>
      <c r="F127" s="36"/>
      <c r="G127" s="36">
        <f>SUM(G124:G126)</f>
        <v>1</v>
      </c>
      <c r="H127" s="35"/>
      <c r="I127" s="36"/>
      <c r="J127" s="36"/>
      <c r="K127" s="36"/>
      <c r="L127" s="36"/>
      <c r="M127" s="42"/>
    </row>
    <row r="128" customFormat="1" ht="14.25" spans="3:13">
      <c r="C128" s="31" t="s">
        <v>94</v>
      </c>
      <c r="D128" s="35">
        <f>5/24</f>
        <v>0.208333333333333</v>
      </c>
      <c r="E128" s="36" t="s">
        <v>44</v>
      </c>
      <c r="F128" s="36" t="s">
        <v>45</v>
      </c>
      <c r="G128" s="36" t="s">
        <v>46</v>
      </c>
      <c r="H128" s="35" t="s">
        <v>47</v>
      </c>
      <c r="I128" s="35" t="s">
        <v>48</v>
      </c>
      <c r="J128" s="35" t="s">
        <v>50</v>
      </c>
      <c r="K128" s="35" t="s">
        <v>28</v>
      </c>
      <c r="L128" s="35" t="s">
        <v>49</v>
      </c>
      <c r="M128" s="41" t="s">
        <v>84</v>
      </c>
    </row>
    <row r="129" customFormat="1" ht="14.25" spans="3:13">
      <c r="C129" s="31"/>
      <c r="D129" s="35"/>
      <c r="E129" s="33">
        <v>1</v>
      </c>
      <c r="F129" s="34" t="s">
        <v>85</v>
      </c>
      <c r="G129" s="35">
        <v>0.81</v>
      </c>
      <c r="H129" s="35"/>
      <c r="I129" s="35"/>
      <c r="J129" s="35"/>
      <c r="K129" s="35"/>
      <c r="L129" s="35"/>
      <c r="M129" s="41"/>
    </row>
    <row r="130" customFormat="1" ht="14.25" spans="3:13">
      <c r="C130" s="37"/>
      <c r="D130" s="35"/>
      <c r="E130" s="35">
        <v>2</v>
      </c>
      <c r="F130" s="35" t="s">
        <v>95</v>
      </c>
      <c r="G130" s="35">
        <f>0.19*7/10</f>
        <v>0.133</v>
      </c>
      <c r="H130" s="35"/>
      <c r="I130" s="35"/>
      <c r="J130" s="35"/>
      <c r="K130" s="35"/>
      <c r="L130" s="35"/>
      <c r="M130" s="41"/>
    </row>
    <row r="131" customFormat="1" ht="14.25" spans="3:13">
      <c r="C131" s="37"/>
      <c r="D131" s="35"/>
      <c r="E131" s="35">
        <v>3</v>
      </c>
      <c r="F131" s="35" t="s">
        <v>96</v>
      </c>
      <c r="G131" s="35">
        <f>0.19*3/10</f>
        <v>0.057</v>
      </c>
      <c r="H131" s="35"/>
      <c r="I131" s="35"/>
      <c r="J131" s="35"/>
      <c r="K131" s="35"/>
      <c r="L131" s="35"/>
      <c r="M131" s="41"/>
    </row>
    <row r="132" customFormat="1" ht="14.25" spans="3:13">
      <c r="C132" s="37"/>
      <c r="D132" s="35"/>
      <c r="E132" s="35" t="s">
        <v>33</v>
      </c>
      <c r="F132" s="35"/>
      <c r="G132" s="35">
        <f>SUM(G129:G131)</f>
        <v>1</v>
      </c>
      <c r="H132" s="35"/>
      <c r="I132" s="35"/>
      <c r="J132" s="35"/>
      <c r="K132" s="35"/>
      <c r="L132" s="35"/>
      <c r="M132" s="41"/>
    </row>
    <row r="133" customFormat="1" ht="14.25" spans="3:13">
      <c r="C133" s="31" t="s">
        <v>97</v>
      </c>
      <c r="D133" s="35">
        <f>5/24</f>
        <v>0.208333333333333</v>
      </c>
      <c r="E133" s="36" t="s">
        <v>44</v>
      </c>
      <c r="F133" s="36" t="s">
        <v>45</v>
      </c>
      <c r="G133" s="36" t="s">
        <v>46</v>
      </c>
      <c r="H133" s="35" t="s">
        <v>47</v>
      </c>
      <c r="I133" s="35" t="s">
        <v>48</v>
      </c>
      <c r="J133" s="35" t="s">
        <v>50</v>
      </c>
      <c r="K133" s="35" t="s">
        <v>28</v>
      </c>
      <c r="L133" s="35" t="s">
        <v>49</v>
      </c>
      <c r="M133" s="41" t="s">
        <v>84</v>
      </c>
    </row>
    <row r="134" customFormat="1" ht="14.25" spans="3:13">
      <c r="C134" s="37"/>
      <c r="D134" s="35"/>
      <c r="E134" s="33">
        <v>1</v>
      </c>
      <c r="F134" s="34" t="s">
        <v>85</v>
      </c>
      <c r="G134" s="35">
        <v>0.81</v>
      </c>
      <c r="H134" s="35"/>
      <c r="I134" s="35"/>
      <c r="J134" s="35"/>
      <c r="K134" s="35"/>
      <c r="L134" s="35"/>
      <c r="M134" s="41"/>
    </row>
    <row r="135" customFormat="1" ht="14.25" spans="3:13">
      <c r="C135" s="37"/>
      <c r="D135" s="35"/>
      <c r="E135" s="33">
        <v>2</v>
      </c>
      <c r="F135" s="34" t="s">
        <v>98</v>
      </c>
      <c r="G135" s="35">
        <f>0.19*7/10</f>
        <v>0.133</v>
      </c>
      <c r="H135" s="35"/>
      <c r="I135" s="35"/>
      <c r="J135" s="35"/>
      <c r="K135" s="35"/>
      <c r="L135" s="35"/>
      <c r="M135" s="41"/>
    </row>
    <row r="136" customFormat="1" ht="14.25" spans="3:13">
      <c r="C136" s="37"/>
      <c r="D136" s="35"/>
      <c r="E136" s="35">
        <v>3</v>
      </c>
      <c r="F136" s="35" t="s">
        <v>99</v>
      </c>
      <c r="G136" s="35">
        <f>0.19*3/10</f>
        <v>0.057</v>
      </c>
      <c r="H136" s="35"/>
      <c r="I136" s="35"/>
      <c r="J136" s="35"/>
      <c r="K136" s="35"/>
      <c r="L136" s="35"/>
      <c r="M136" s="41"/>
    </row>
    <row r="137" customFormat="1" ht="14.25" spans="3:13">
      <c r="C137" s="38"/>
      <c r="D137" s="39"/>
      <c r="E137" s="39" t="s">
        <v>33</v>
      </c>
      <c r="F137" s="39"/>
      <c r="G137" s="39">
        <f>SUM(G134:G136)</f>
        <v>1</v>
      </c>
      <c r="H137" s="39"/>
      <c r="I137" s="39"/>
      <c r="J137" s="39"/>
      <c r="K137" s="39"/>
      <c r="L137" s="39"/>
      <c r="M137" s="43"/>
    </row>
    <row r="138" customFormat="1" ht="14.25" spans="2:14">
      <c r="B138" s="18" t="s">
        <v>42</v>
      </c>
      <c r="C138" s="18" t="s">
        <v>43</v>
      </c>
      <c r="D138" s="19" t="s">
        <v>4</v>
      </c>
      <c r="E138" s="4" t="s">
        <v>44</v>
      </c>
      <c r="F138" s="4" t="s">
        <v>45</v>
      </c>
      <c r="G138" s="4" t="s">
        <v>46</v>
      </c>
      <c r="H138" s="4" t="s">
        <v>47</v>
      </c>
      <c r="I138" s="4" t="s">
        <v>48</v>
      </c>
      <c r="J138" s="4" t="s">
        <v>50</v>
      </c>
      <c r="K138" s="4" t="s">
        <v>28</v>
      </c>
      <c r="L138" s="4" t="s">
        <v>49</v>
      </c>
      <c r="N138" s="16"/>
    </row>
    <row r="139" customFormat="1" ht="14.25" spans="2:12">
      <c r="B139" s="7" t="s">
        <v>26</v>
      </c>
      <c r="C139" s="7" t="s">
        <v>19</v>
      </c>
      <c r="D139" s="7">
        <v>3</v>
      </c>
      <c r="E139" s="7">
        <v>1</v>
      </c>
      <c r="F139" t="s">
        <v>100</v>
      </c>
      <c r="G139">
        <v>1</v>
      </c>
      <c r="H139">
        <f>G139</f>
        <v>1</v>
      </c>
      <c r="I139">
        <v>0</v>
      </c>
      <c r="J139">
        <f>I139+E39</f>
        <v>24.742</v>
      </c>
      <c r="K139">
        <f>$F$13*H139</f>
        <v>0.04</v>
      </c>
      <c r="L139">
        <f>J139*K139</f>
        <v>0.98968</v>
      </c>
    </row>
    <row r="140" customFormat="1" ht="22.5" spans="1:14">
      <c r="A140" s="44" t="s">
        <v>101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customFormat="1" ht="14.25" spans="2:14">
      <c r="B141" t="s">
        <v>42</v>
      </c>
      <c r="C141" t="s">
        <v>102</v>
      </c>
      <c r="D141" s="6" t="s">
        <v>103</v>
      </c>
      <c r="E141" s="4" t="s">
        <v>30</v>
      </c>
      <c r="F141" s="4"/>
      <c r="G141" s="4"/>
      <c r="H141" s="4"/>
      <c r="I141" s="4"/>
      <c r="J141" s="4"/>
      <c r="K141" s="4"/>
      <c r="L141" s="4"/>
      <c r="M141" s="4"/>
      <c r="N141" s="4"/>
    </row>
    <row r="142" customFormat="1" ht="14.25" spans="2:5">
      <c r="B142" s="7" t="s">
        <v>13</v>
      </c>
      <c r="C142">
        <f>J42</f>
        <v>1000</v>
      </c>
      <c r="D142">
        <f>I42</f>
        <v>2e-6</v>
      </c>
      <c r="E142">
        <f t="shared" ref="E142:E183" si="47">(C142-$D$27)^2*D142</f>
        <v>1.99237374571309</v>
      </c>
    </row>
    <row r="143" customFormat="1" ht="14.25" spans="2:5">
      <c r="B143" s="7" t="s">
        <v>15</v>
      </c>
      <c r="C143">
        <f>J43</f>
        <v>500</v>
      </c>
      <c r="D143">
        <f>I43</f>
        <v>5e-6</v>
      </c>
      <c r="E143">
        <f t="shared" si="47"/>
        <v>1.24047628697021</v>
      </c>
    </row>
    <row r="144" customFormat="1" ht="14.25" spans="2:5">
      <c r="B144" s="7" t="s">
        <v>16</v>
      </c>
      <c r="C144">
        <f>J45</f>
        <v>240</v>
      </c>
      <c r="D144">
        <f>K45</f>
        <v>3.92e-6</v>
      </c>
      <c r="E144">
        <f t="shared" si="47"/>
        <v>0.222215460025888</v>
      </c>
    </row>
    <row r="145" customFormat="1" ht="14.25" spans="2:5">
      <c r="B145" s="7"/>
      <c r="C145">
        <f>J46</f>
        <v>360</v>
      </c>
      <c r="D145">
        <f>K46</f>
        <v>1.08e-6</v>
      </c>
      <c r="E145">
        <f t="shared" si="47"/>
        <v>0.138487973469706</v>
      </c>
    </row>
    <row r="146" customFormat="1" ht="14.25" spans="2:5">
      <c r="B146" s="8" t="s">
        <v>18</v>
      </c>
      <c r="C146">
        <f t="shared" ref="C146:C151" si="48">J48</f>
        <v>7</v>
      </c>
      <c r="D146">
        <f t="shared" ref="D146:D151" si="49">K48</f>
        <v>0.025515</v>
      </c>
      <c r="E146">
        <f t="shared" si="47"/>
        <v>0.661464842678481</v>
      </c>
    </row>
    <row r="147" customFormat="1" ht="14.25" spans="2:5">
      <c r="B147" s="8"/>
      <c r="C147">
        <f t="shared" si="48"/>
        <v>14</v>
      </c>
      <c r="D147">
        <f t="shared" si="49"/>
        <v>0.0059535</v>
      </c>
      <c r="E147">
        <f t="shared" si="47"/>
        <v>0.870444353808892</v>
      </c>
    </row>
    <row r="148" customFormat="1" ht="14.25" spans="2:5">
      <c r="B148" s="8"/>
      <c r="C148">
        <f t="shared" si="48"/>
        <v>21</v>
      </c>
      <c r="D148">
        <f t="shared" si="49"/>
        <v>0.0025515</v>
      </c>
      <c r="E148">
        <f t="shared" si="47"/>
        <v>0.929995676139773</v>
      </c>
    </row>
    <row r="149" customFormat="1" ht="14.25" spans="2:5">
      <c r="B149" s="8"/>
      <c r="C149">
        <f t="shared" si="48"/>
        <v>28</v>
      </c>
      <c r="D149">
        <f t="shared" si="49"/>
        <v>0.000475055</v>
      </c>
      <c r="E149">
        <f t="shared" si="47"/>
        <v>0.32340433126727</v>
      </c>
    </row>
    <row r="150" customFormat="1" ht="14.25" spans="2:5">
      <c r="B150" s="8"/>
      <c r="C150">
        <f t="shared" si="48"/>
        <v>42</v>
      </c>
      <c r="D150">
        <f t="shared" si="49"/>
        <v>0.00041895</v>
      </c>
      <c r="E150">
        <f t="shared" si="47"/>
        <v>0.673394100253135</v>
      </c>
    </row>
    <row r="151" customFormat="1" ht="14.25" spans="2:5">
      <c r="B151" s="8"/>
      <c r="C151">
        <f t="shared" si="48"/>
        <v>63</v>
      </c>
      <c r="D151">
        <f t="shared" si="49"/>
        <v>8.5995e-5</v>
      </c>
      <c r="E151">
        <f t="shared" si="47"/>
        <v>0.320949290336946</v>
      </c>
    </row>
    <row r="152" customFormat="1" ht="14.25" spans="2:5">
      <c r="B152" s="8" t="s">
        <v>20</v>
      </c>
      <c r="C152">
        <f t="shared" ref="C152:C157" si="50">J56</f>
        <v>5</v>
      </c>
      <c r="D152">
        <f t="shared" ref="D152:D157" si="51">K56</f>
        <v>0.025515</v>
      </c>
      <c r="E152">
        <f t="shared" si="47"/>
        <v>0.243874568575731</v>
      </c>
    </row>
    <row r="153" customFormat="1" ht="14.25" spans="2:5">
      <c r="B153" s="8"/>
      <c r="C153">
        <f t="shared" si="50"/>
        <v>10</v>
      </c>
      <c r="D153">
        <f t="shared" si="51"/>
        <v>0.0059535</v>
      </c>
      <c r="E153">
        <f t="shared" si="47"/>
        <v>0.389800892560941</v>
      </c>
    </row>
    <row r="154" customFormat="1" ht="14.25" spans="2:5">
      <c r="B154" s="8"/>
      <c r="C154">
        <f t="shared" si="50"/>
        <v>15</v>
      </c>
      <c r="D154">
        <f t="shared" si="51"/>
        <v>0.0025515</v>
      </c>
      <c r="E154">
        <f t="shared" si="47"/>
        <v>0.437302593908948</v>
      </c>
    </row>
    <row r="155" customFormat="1" ht="14.25" spans="2:5">
      <c r="B155" s="8"/>
      <c r="C155">
        <f t="shared" si="50"/>
        <v>20</v>
      </c>
      <c r="D155">
        <f t="shared" si="51"/>
        <v>0.000475055</v>
      </c>
      <c r="E155">
        <f t="shared" si="47"/>
        <v>0.155488613130663</v>
      </c>
    </row>
    <row r="156" customFormat="1" ht="14.25" spans="2:5">
      <c r="B156" s="8"/>
      <c r="C156">
        <f t="shared" si="50"/>
        <v>30</v>
      </c>
      <c r="D156">
        <f t="shared" si="51"/>
        <v>0.00041895</v>
      </c>
      <c r="E156">
        <f t="shared" si="47"/>
        <v>0.330609725100789</v>
      </c>
    </row>
    <row r="157" customFormat="1" ht="14.25" spans="2:5">
      <c r="B157" s="8"/>
      <c r="C157">
        <f t="shared" si="50"/>
        <v>45</v>
      </c>
      <c r="D157">
        <f t="shared" si="51"/>
        <v>8.5995e-5</v>
      </c>
      <c r="E157">
        <f t="shared" si="47"/>
        <v>0.15968302535583</v>
      </c>
    </row>
    <row r="158" customFormat="1" ht="14.25" spans="2:5">
      <c r="B158" s="8" t="s">
        <v>21</v>
      </c>
      <c r="C158">
        <f t="shared" ref="C158:C163" si="52">J64</f>
        <v>3</v>
      </c>
      <c r="D158">
        <f t="shared" ref="D158:D163" si="53">K64</f>
        <v>0.02187</v>
      </c>
      <c r="E158">
        <f t="shared" si="47"/>
        <v>0.026060823833984</v>
      </c>
    </row>
    <row r="159" customFormat="1" ht="14.25" spans="2:5">
      <c r="B159" s="8"/>
      <c r="C159">
        <f t="shared" si="52"/>
        <v>6</v>
      </c>
      <c r="D159">
        <f t="shared" si="53"/>
        <v>0.005103</v>
      </c>
      <c r="E159">
        <f t="shared" si="47"/>
        <v>0.0854309411254213</v>
      </c>
    </row>
    <row r="160" customFormat="1" ht="14.25" spans="2:5">
      <c r="B160" s="8"/>
      <c r="C160">
        <f t="shared" si="52"/>
        <v>9</v>
      </c>
      <c r="D160">
        <f t="shared" si="53"/>
        <v>0.002187</v>
      </c>
      <c r="E160">
        <f t="shared" si="47"/>
        <v>0.109986438581248</v>
      </c>
    </row>
    <row r="161" customFormat="1" ht="14.25" spans="2:5">
      <c r="B161" s="8"/>
      <c r="C161">
        <f t="shared" si="52"/>
        <v>12</v>
      </c>
      <c r="D161">
        <f t="shared" si="53"/>
        <v>0.00040719</v>
      </c>
      <c r="E161">
        <f t="shared" si="47"/>
        <v>0.0414685157091906</v>
      </c>
    </row>
    <row r="162" customFormat="1" ht="14.25" spans="2:5">
      <c r="B162" s="8"/>
      <c r="C162">
        <f t="shared" si="52"/>
        <v>18</v>
      </c>
      <c r="D162">
        <f t="shared" si="53"/>
        <v>0.0003591</v>
      </c>
      <c r="E162">
        <f t="shared" si="47"/>
        <v>0.0929853856700952</v>
      </c>
    </row>
    <row r="163" customFormat="1" ht="14.25" spans="2:5">
      <c r="B163" s="8"/>
      <c r="C163">
        <f t="shared" si="52"/>
        <v>27</v>
      </c>
      <c r="D163">
        <f t="shared" si="53"/>
        <v>7.371e-5</v>
      </c>
      <c r="E163">
        <f t="shared" si="47"/>
        <v>0.0464070174640395</v>
      </c>
    </row>
    <row r="164" customFormat="1" ht="14.25" spans="2:5">
      <c r="B164" s="8" t="s">
        <v>22</v>
      </c>
      <c r="C164">
        <f t="shared" ref="C164:C169" si="54">J72</f>
        <v>2</v>
      </c>
      <c r="D164">
        <f t="shared" ref="D164:D169" si="55">K72</f>
        <v>0.00729</v>
      </c>
      <c r="E164">
        <f t="shared" si="47"/>
        <v>6.11878347446582e-5</v>
      </c>
    </row>
    <row r="165" customFormat="1" ht="14.25" spans="2:5">
      <c r="B165" s="8"/>
      <c r="C165">
        <f t="shared" si="54"/>
        <v>4</v>
      </c>
      <c r="D165">
        <f t="shared" si="55"/>
        <v>0.001701</v>
      </c>
      <c r="E165">
        <f t="shared" si="47"/>
        <v>0.00744162876829042</v>
      </c>
    </row>
    <row r="166" customFormat="1" ht="14.25" spans="2:5">
      <c r="B166" s="8"/>
      <c r="C166">
        <f t="shared" si="54"/>
        <v>6</v>
      </c>
      <c r="D166">
        <f t="shared" si="55"/>
        <v>0.000729</v>
      </c>
      <c r="E166">
        <f t="shared" si="47"/>
        <v>0.0122044201607745</v>
      </c>
    </row>
    <row r="167" customFormat="1" ht="14.25" spans="2:5">
      <c r="B167" s="8"/>
      <c r="C167">
        <f t="shared" si="54"/>
        <v>8</v>
      </c>
      <c r="D167">
        <f t="shared" si="55"/>
        <v>0.00013573</v>
      </c>
      <c r="E167">
        <f t="shared" si="47"/>
        <v>0.0050366388359292</v>
      </c>
    </row>
    <row r="168" customFormat="1" ht="14.25" spans="2:5">
      <c r="B168" s="8"/>
      <c r="C168">
        <f t="shared" si="54"/>
        <v>12</v>
      </c>
      <c r="D168">
        <f t="shared" si="55"/>
        <v>0.0001197</v>
      </c>
      <c r="E168">
        <f t="shared" si="47"/>
        <v>0.0121903321063634</v>
      </c>
    </row>
    <row r="169" customFormat="1" ht="14.25" spans="2:5">
      <c r="B169" s="8"/>
      <c r="C169">
        <f t="shared" si="54"/>
        <v>18</v>
      </c>
      <c r="D169">
        <f t="shared" si="55"/>
        <v>2.457e-5</v>
      </c>
      <c r="E169">
        <f t="shared" si="47"/>
        <v>0.00636215796690125</v>
      </c>
    </row>
    <row r="170" customFormat="1" ht="14.25" spans="2:5">
      <c r="B170" s="8" t="s">
        <v>23</v>
      </c>
      <c r="C170">
        <f t="shared" ref="C170:C175" si="56">J80</f>
        <v>1</v>
      </c>
      <c r="D170">
        <f t="shared" ref="D170:D175" si="57">K80</f>
        <v>0.00729</v>
      </c>
      <c r="E170">
        <f t="shared" si="47"/>
        <v>0.00601543439149466</v>
      </c>
    </row>
    <row r="171" customFormat="1" spans="3:5">
      <c r="C171">
        <f t="shared" si="56"/>
        <v>2</v>
      </c>
      <c r="D171">
        <f t="shared" si="57"/>
        <v>0.001701</v>
      </c>
      <c r="E171">
        <f t="shared" si="47"/>
        <v>1.42771614404203e-5</v>
      </c>
    </row>
    <row r="172" customFormat="1" spans="3:5">
      <c r="C172">
        <f t="shared" si="56"/>
        <v>3</v>
      </c>
      <c r="D172">
        <f t="shared" si="57"/>
        <v>0.000729</v>
      </c>
      <c r="E172">
        <f t="shared" si="47"/>
        <v>0.000868694127799466</v>
      </c>
    </row>
    <row r="173" customFormat="1" spans="3:5">
      <c r="C173">
        <f t="shared" si="56"/>
        <v>4</v>
      </c>
      <c r="D173">
        <f t="shared" si="57"/>
        <v>0.00013573</v>
      </c>
      <c r="E173">
        <f t="shared" si="47"/>
        <v>0.000593799102128195</v>
      </c>
    </row>
    <row r="174" customFormat="1" spans="3:5">
      <c r="C174">
        <f t="shared" si="56"/>
        <v>6</v>
      </c>
      <c r="D174">
        <f t="shared" si="57"/>
        <v>0.0001197</v>
      </c>
      <c r="E174">
        <f t="shared" si="47"/>
        <v>0.0020039356560284</v>
      </c>
    </row>
    <row r="175" customFormat="1" spans="3:5">
      <c r="C175">
        <f t="shared" si="56"/>
        <v>9</v>
      </c>
      <c r="D175">
        <f t="shared" si="57"/>
        <v>2.457e-5</v>
      </c>
      <c r="E175">
        <f t="shared" si="47"/>
        <v>0.001235650112456</v>
      </c>
    </row>
    <row r="176" customFormat="1" ht="14.25" spans="2:5">
      <c r="B176" s="7" t="s">
        <v>24</v>
      </c>
      <c r="C176">
        <f t="shared" ref="C176:C178" si="58">J89</f>
        <v>3.5</v>
      </c>
      <c r="D176">
        <f t="shared" ref="D176:D178" si="59">K89</f>
        <v>0.0243</v>
      </c>
      <c r="E176">
        <f t="shared" si="47"/>
        <v>0.0615577266653989</v>
      </c>
    </row>
    <row r="177" customFormat="1" spans="3:5">
      <c r="C177">
        <f t="shared" si="58"/>
        <v>7</v>
      </c>
      <c r="D177">
        <f t="shared" si="59"/>
        <v>0.00399</v>
      </c>
      <c r="E177">
        <f t="shared" si="47"/>
        <v>0.103438946591697</v>
      </c>
    </row>
    <row r="178" customFormat="1" ht="14.25" spans="2:5">
      <c r="B178" s="9"/>
      <c r="C178">
        <f t="shared" si="58"/>
        <v>10.5</v>
      </c>
      <c r="D178">
        <f t="shared" si="59"/>
        <v>0.00171</v>
      </c>
      <c r="E178">
        <f t="shared" si="47"/>
        <v>0.126225114196852</v>
      </c>
    </row>
    <row r="179" customFormat="1" ht="14.25" spans="2:5">
      <c r="B179" s="7" t="s">
        <v>25</v>
      </c>
      <c r="C179">
        <f t="shared" ref="C179:C181" si="60">J114</f>
        <v>0.5</v>
      </c>
      <c r="D179">
        <f t="shared" ref="D179:D181" si="61">K114</f>
        <v>0.00779625</v>
      </c>
      <c r="E179">
        <f t="shared" si="47"/>
        <v>0.0154642283413884</v>
      </c>
    </row>
    <row r="180" customFormat="1" ht="14.25" spans="2:5">
      <c r="B180" s="9"/>
      <c r="C180">
        <f t="shared" si="60"/>
        <v>1</v>
      </c>
      <c r="D180">
        <f t="shared" si="61"/>
        <v>0.001542625</v>
      </c>
      <c r="E180">
        <f t="shared" si="47"/>
        <v>0.00127291625215082</v>
      </c>
    </row>
    <row r="181" customFormat="1" spans="3:5">
      <c r="C181">
        <f t="shared" si="60"/>
        <v>1.5</v>
      </c>
      <c r="D181">
        <f t="shared" si="61"/>
        <v>0.000661125</v>
      </c>
      <c r="E181">
        <f t="shared" si="47"/>
        <v>0.000110261059281376</v>
      </c>
    </row>
    <row r="182" customFormat="1" ht="14.25" spans="2:5">
      <c r="B182" s="11" t="s">
        <v>26</v>
      </c>
      <c r="C182">
        <f>J139</f>
        <v>24.742</v>
      </c>
      <c r="D182">
        <f>K139</f>
        <v>0.04</v>
      </c>
      <c r="E182">
        <f t="shared" si="47"/>
        <v>20.8549598035728</v>
      </c>
    </row>
    <row r="183" customFormat="1" spans="2:5">
      <c r="B183" t="s">
        <v>104</v>
      </c>
      <c r="C183">
        <v>0</v>
      </c>
      <c r="D183">
        <f>1-$C$27</f>
        <v>0.799988</v>
      </c>
      <c r="E183">
        <f t="shared" si="47"/>
        <v>2.91350153119676</v>
      </c>
    </row>
    <row r="184" customFormat="1" spans="2:5">
      <c r="B184" t="s">
        <v>33</v>
      </c>
      <c r="D184">
        <f>SUM(D142:D183)</f>
        <v>1</v>
      </c>
      <c r="E184">
        <f>SUM(E142:E183)</f>
        <v>33.6228632857809</v>
      </c>
    </row>
  </sheetData>
  <dataValidations count="1">
    <dataValidation type="list" allowBlank="1" showInputMessage="1" showErrorMessage="1" sqref="C3 C4 C5 C6 C7 C13 C40 C42 C43 C45 C47 C48 C56 C64 C72 C80 C105 C106 C107 C112 C130 C131 C132 C137 C139 C140 C8:C10 C11:C12 C109:C111 C134:C136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4"/>
  <sheetViews>
    <sheetView tabSelected="1" workbookViewId="0">
      <selection activeCell="E26" sqref="E26"/>
    </sheetView>
  </sheetViews>
  <sheetFormatPr defaultColWidth="9" defaultRowHeight="13.5"/>
  <cols>
    <col min="2" max="2" width="34.25" customWidth="1"/>
    <col min="3" max="3" width="17.625" customWidth="1"/>
    <col min="4" max="4" width="18.125" customWidth="1"/>
    <col min="5" max="5" width="15.5" customWidth="1"/>
    <col min="6" max="6" width="22.625" customWidth="1"/>
    <col min="7" max="12" width="17.125" customWidth="1"/>
  </cols>
  <sheetData>
    <row r="1" customFormat="1" ht="25.5" spans="1:14">
      <c r="A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1" ht="14.25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customFormat="1" ht="14.25" spans="1:12">
      <c r="A3" s="5">
        <v>1</v>
      </c>
      <c r="B3" s="7" t="s">
        <v>13</v>
      </c>
      <c r="C3" s="7" t="s">
        <v>14</v>
      </c>
      <c r="D3" s="5">
        <v>3</v>
      </c>
      <c r="E3" s="5">
        <v>1000</v>
      </c>
      <c r="F3">
        <v>2e-6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customFormat="1" ht="14.25" spans="1:12">
      <c r="A4" s="5">
        <v>2</v>
      </c>
      <c r="B4" s="7" t="s">
        <v>15</v>
      </c>
      <c r="C4" s="7" t="s">
        <v>14</v>
      </c>
      <c r="D4" s="5">
        <v>3</v>
      </c>
      <c r="E4" s="5">
        <v>500</v>
      </c>
      <c r="F4">
        <v>5e-6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</row>
    <row r="5" customFormat="1" ht="14.25" spans="1:12">
      <c r="A5" s="5">
        <v>3</v>
      </c>
      <c r="B5" s="7" t="s">
        <v>16</v>
      </c>
      <c r="C5" s="7" t="s">
        <v>17</v>
      </c>
      <c r="D5" s="5">
        <v>3</v>
      </c>
      <c r="E5" s="5">
        <v>20</v>
      </c>
      <c r="F5">
        <v>5e-6</v>
      </c>
      <c r="G5">
        <v>0.3</v>
      </c>
      <c r="H5">
        <v>0.7</v>
      </c>
      <c r="I5">
        <v>0.3</v>
      </c>
      <c r="J5">
        <v>0.7</v>
      </c>
      <c r="K5">
        <v>0.3</v>
      </c>
      <c r="L5">
        <v>0.7</v>
      </c>
    </row>
    <row r="6" customFormat="1" ht="14.25" spans="1:12">
      <c r="A6" s="5">
        <v>4</v>
      </c>
      <c r="B6" s="8" t="s">
        <v>18</v>
      </c>
      <c r="C6" s="7" t="s">
        <v>19</v>
      </c>
      <c r="D6" s="7">
        <v>3</v>
      </c>
      <c r="E6" s="7">
        <v>7</v>
      </c>
      <c r="F6">
        <v>0.005</v>
      </c>
      <c r="G6">
        <v>0.03</v>
      </c>
      <c r="H6">
        <v>0.07</v>
      </c>
      <c r="I6">
        <v>0.03</v>
      </c>
      <c r="J6">
        <v>0.07</v>
      </c>
      <c r="K6">
        <v>0.03</v>
      </c>
      <c r="L6">
        <v>0.07</v>
      </c>
    </row>
    <row r="7" customFormat="1" ht="14.25" spans="1:12">
      <c r="A7" s="5">
        <v>5</v>
      </c>
      <c r="B7" s="8" t="s">
        <v>20</v>
      </c>
      <c r="C7" s="7" t="s">
        <v>19</v>
      </c>
      <c r="D7" s="7">
        <v>3</v>
      </c>
      <c r="E7" s="7">
        <v>5</v>
      </c>
      <c r="F7">
        <v>0.005</v>
      </c>
      <c r="G7">
        <v>0.03</v>
      </c>
      <c r="H7">
        <v>0.07</v>
      </c>
      <c r="I7">
        <v>0.03</v>
      </c>
      <c r="J7">
        <v>0.07</v>
      </c>
      <c r="K7">
        <v>0.03</v>
      </c>
      <c r="L7">
        <v>0.07</v>
      </c>
    </row>
    <row r="8" customFormat="1" ht="14.25" spans="1:12">
      <c r="A8" s="5">
        <v>6</v>
      </c>
      <c r="B8" s="9" t="s">
        <v>21</v>
      </c>
      <c r="C8" s="7" t="s">
        <v>19</v>
      </c>
      <c r="D8" s="7">
        <v>3</v>
      </c>
      <c r="E8" s="7">
        <v>3</v>
      </c>
      <c r="F8">
        <v>0.025</v>
      </c>
      <c r="G8">
        <v>0.03</v>
      </c>
      <c r="H8">
        <v>0.07</v>
      </c>
      <c r="I8">
        <v>0.03</v>
      </c>
      <c r="J8">
        <v>0.07</v>
      </c>
      <c r="K8">
        <v>0.03</v>
      </c>
      <c r="L8">
        <v>0.07</v>
      </c>
    </row>
    <row r="9" customFormat="1" ht="14.25" spans="1:12">
      <c r="A9" s="5">
        <v>7</v>
      </c>
      <c r="B9" s="9" t="s">
        <v>22</v>
      </c>
      <c r="C9" s="7" t="s">
        <v>19</v>
      </c>
      <c r="D9" s="7">
        <v>3</v>
      </c>
      <c r="E9" s="7">
        <v>2</v>
      </c>
      <c r="F9">
        <v>0.025</v>
      </c>
      <c r="G9">
        <v>0.03</v>
      </c>
      <c r="H9">
        <v>0.07</v>
      </c>
      <c r="I9">
        <v>0.03</v>
      </c>
      <c r="J9">
        <v>0.07</v>
      </c>
      <c r="K9">
        <v>0.03</v>
      </c>
      <c r="L9">
        <v>0.07</v>
      </c>
    </row>
    <row r="10" customFormat="1" ht="14.25" spans="1:12">
      <c r="A10" s="5">
        <v>8</v>
      </c>
      <c r="B10" s="9" t="s">
        <v>23</v>
      </c>
      <c r="C10" s="7" t="s">
        <v>19</v>
      </c>
      <c r="D10" s="7">
        <v>3</v>
      </c>
      <c r="E10" s="7">
        <v>1</v>
      </c>
      <c r="F10">
        <v>0.025</v>
      </c>
      <c r="G10">
        <v>0.03</v>
      </c>
      <c r="H10">
        <v>0.07</v>
      </c>
      <c r="I10">
        <v>0.03</v>
      </c>
      <c r="J10">
        <v>0.07</v>
      </c>
      <c r="K10">
        <v>0.03</v>
      </c>
      <c r="L10">
        <v>0.07</v>
      </c>
    </row>
    <row r="11" customFormat="1" ht="14.25" spans="1:12">
      <c r="A11" s="5">
        <v>9</v>
      </c>
      <c r="B11" s="7" t="s">
        <v>24</v>
      </c>
      <c r="C11" s="7" t="s">
        <v>17</v>
      </c>
      <c r="D11" s="7">
        <v>3</v>
      </c>
      <c r="E11" s="7">
        <v>3.5</v>
      </c>
      <c r="F11">
        <v>0.02</v>
      </c>
      <c r="G11">
        <v>0.03</v>
      </c>
      <c r="H11">
        <v>0.07</v>
      </c>
      <c r="I11">
        <v>0.03</v>
      </c>
      <c r="J11">
        <v>0.07</v>
      </c>
      <c r="K11">
        <v>0.03</v>
      </c>
      <c r="L11">
        <v>0.07</v>
      </c>
    </row>
    <row r="12" customFormat="1" ht="14.25" spans="1:12">
      <c r="A12" s="5">
        <v>10</v>
      </c>
      <c r="B12" s="7" t="s">
        <v>25</v>
      </c>
      <c r="C12" s="7" t="s">
        <v>17</v>
      </c>
      <c r="D12" s="10">
        <v>3</v>
      </c>
      <c r="E12" s="10">
        <v>0.5</v>
      </c>
      <c r="F12">
        <v>0.02</v>
      </c>
      <c r="G12">
        <v>0.03</v>
      </c>
      <c r="H12">
        <v>0.07</v>
      </c>
      <c r="I12">
        <v>0.03</v>
      </c>
      <c r="J12">
        <v>0.07</v>
      </c>
      <c r="K12">
        <v>0.03</v>
      </c>
      <c r="L12">
        <v>0.07</v>
      </c>
    </row>
    <row r="13" customFormat="1" ht="14.25" spans="1:12">
      <c r="A13" s="5">
        <v>11</v>
      </c>
      <c r="B13" s="11" t="s">
        <v>26</v>
      </c>
      <c r="C13" s="7" t="s">
        <v>19</v>
      </c>
      <c r="D13" s="7">
        <v>3</v>
      </c>
      <c r="E13" s="7">
        <v>0</v>
      </c>
      <c r="F13">
        <v>0.015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5" customFormat="1" ht="25.5" spans="1:14">
      <c r="A15" s="3" t="s">
        <v>27</v>
      </c>
      <c r="C15" s="4" t="s">
        <v>28</v>
      </c>
      <c r="D15" s="4" t="s">
        <v>29</v>
      </c>
      <c r="E15" s="4" t="s">
        <v>30</v>
      </c>
      <c r="F15" s="4" t="s">
        <v>31</v>
      </c>
      <c r="G15" s="4" t="s">
        <v>32</v>
      </c>
      <c r="J15" s="4"/>
      <c r="K15" s="4"/>
      <c r="L15" s="4"/>
      <c r="M15" s="4"/>
      <c r="N15" s="4"/>
    </row>
    <row r="16" customFormat="1" ht="14.25" spans="2:4">
      <c r="B16" s="7" t="s">
        <v>13</v>
      </c>
      <c r="C16">
        <f t="shared" ref="C16:C26" si="0">F3</f>
        <v>2e-6</v>
      </c>
      <c r="D16">
        <f>K42</f>
        <v>0.002</v>
      </c>
    </row>
    <row r="17" customFormat="1" ht="14.25" spans="2:4">
      <c r="B17" s="7" t="s">
        <v>15</v>
      </c>
      <c r="C17">
        <f t="shared" si="0"/>
        <v>5e-6</v>
      </c>
      <c r="D17">
        <f>K43</f>
        <v>0.0025</v>
      </c>
    </row>
    <row r="18" customFormat="1" ht="14.25" spans="2:4">
      <c r="B18" s="7" t="s">
        <v>16</v>
      </c>
      <c r="C18">
        <f t="shared" si="0"/>
        <v>5e-6</v>
      </c>
      <c r="D18">
        <f>L47</f>
        <v>0.0013296</v>
      </c>
    </row>
    <row r="19" customFormat="1" ht="14.25" spans="2:4">
      <c r="B19" s="8" t="s">
        <v>18</v>
      </c>
      <c r="C19">
        <f t="shared" si="0"/>
        <v>0.005</v>
      </c>
      <c r="D19">
        <f>L55</f>
        <v>0.050264375</v>
      </c>
    </row>
    <row r="20" customFormat="1" ht="14.25" spans="2:4">
      <c r="B20" s="8" t="s">
        <v>20</v>
      </c>
      <c r="C20">
        <f t="shared" si="0"/>
        <v>0.005</v>
      </c>
      <c r="D20">
        <f>L63</f>
        <v>0.035903125</v>
      </c>
    </row>
    <row r="21" customFormat="1" ht="14.25" spans="2:4">
      <c r="B21" s="9" t="s">
        <v>21</v>
      </c>
      <c r="C21">
        <f t="shared" si="0"/>
        <v>0.025</v>
      </c>
      <c r="D21">
        <f>L71</f>
        <v>0.107709375</v>
      </c>
    </row>
    <row r="22" customFormat="1" ht="14.25" spans="2:4">
      <c r="B22" s="9" t="s">
        <v>22</v>
      </c>
      <c r="C22">
        <f t="shared" si="0"/>
        <v>0.025</v>
      </c>
      <c r="D22">
        <f>L79</f>
        <v>0.07180625</v>
      </c>
    </row>
    <row r="23" customFormat="1" ht="14.25" spans="2:4">
      <c r="B23" s="9" t="s">
        <v>23</v>
      </c>
      <c r="C23">
        <f t="shared" si="0"/>
        <v>0.025</v>
      </c>
      <c r="D23">
        <f>L87</f>
        <v>0.035903125</v>
      </c>
    </row>
    <row r="24" customFormat="1" ht="14.25" spans="2:4">
      <c r="B24" s="7" t="s">
        <v>24</v>
      </c>
      <c r="C24">
        <f t="shared" si="0"/>
        <v>0.02</v>
      </c>
      <c r="D24">
        <f>L92</f>
        <v>0.08729</v>
      </c>
    </row>
    <row r="25" customFormat="1" ht="14.25" spans="2:4">
      <c r="B25" s="7" t="s">
        <v>25</v>
      </c>
      <c r="C25">
        <f t="shared" si="0"/>
        <v>0.02</v>
      </c>
      <c r="D25">
        <f>L117</f>
        <v>0.012864875</v>
      </c>
    </row>
    <row r="26" customFormat="1" ht="14.25" spans="2:4">
      <c r="B26" s="11" t="s">
        <v>26</v>
      </c>
      <c r="C26">
        <f t="shared" si="0"/>
        <v>0.015</v>
      </c>
      <c r="D26">
        <f>L139</f>
        <v>0.39192</v>
      </c>
    </row>
    <row r="27" s="1" customFormat="1" spans="2:7">
      <c r="B27" s="1" t="s">
        <v>33</v>
      </c>
      <c r="C27" s="13">
        <f>SUM(C16:C26)</f>
        <v>0.140012</v>
      </c>
      <c r="D27" s="13">
        <f>SUM(D16:D26)</f>
        <v>0.799490725</v>
      </c>
      <c r="E27" s="1">
        <f>E184</f>
        <v>15.778169378139</v>
      </c>
      <c r="F27" s="1">
        <f>SQRT(E27)</f>
        <v>3.97217438919025</v>
      </c>
      <c r="G27" s="1">
        <f>F27/D27</f>
        <v>4.9683808266697</v>
      </c>
    </row>
    <row r="28" customFormat="1" spans="3:4">
      <c r="C28" s="14"/>
      <c r="D28" s="14"/>
    </row>
    <row r="29" customFormat="1" spans="1:5">
      <c r="A29" t="s">
        <v>34</v>
      </c>
      <c r="C29" t="s">
        <v>35</v>
      </c>
      <c r="D29" t="s">
        <v>36</v>
      </c>
      <c r="E29" t="s">
        <v>37</v>
      </c>
    </row>
    <row r="30" customFormat="1" spans="2:5">
      <c r="B30">
        <v>100</v>
      </c>
      <c r="C30">
        <v>0.003</v>
      </c>
      <c r="D30">
        <v>1</v>
      </c>
      <c r="E30">
        <f t="shared" ref="E30:E36" si="1">B30*C30</f>
        <v>0.3</v>
      </c>
    </row>
    <row r="31" customFormat="1" spans="2:5">
      <c r="B31">
        <v>50</v>
      </c>
      <c r="C31">
        <v>0.007</v>
      </c>
      <c r="D31">
        <v>1</v>
      </c>
      <c r="E31">
        <f t="shared" si="1"/>
        <v>0.35</v>
      </c>
    </row>
    <row r="32" customFormat="1" spans="2:5">
      <c r="B32">
        <v>20</v>
      </c>
      <c r="C32">
        <v>0.03</v>
      </c>
      <c r="D32">
        <v>0.8</v>
      </c>
      <c r="E32">
        <f t="shared" si="1"/>
        <v>0.6</v>
      </c>
    </row>
    <row r="33" customFormat="1" ht="14.25" spans="2:7">
      <c r="B33">
        <v>15</v>
      </c>
      <c r="C33">
        <v>0.03</v>
      </c>
      <c r="D33">
        <v>0.6</v>
      </c>
      <c r="E33">
        <f t="shared" si="1"/>
        <v>0.45</v>
      </c>
      <c r="G33" s="12"/>
    </row>
    <row r="34" customFormat="1" spans="2:5">
      <c r="B34">
        <v>10</v>
      </c>
      <c r="C34">
        <v>0.28</v>
      </c>
      <c r="D34">
        <v>0.5</v>
      </c>
      <c r="E34">
        <f t="shared" si="1"/>
        <v>2.8</v>
      </c>
    </row>
    <row r="35" customFormat="1" spans="2:5">
      <c r="B35">
        <v>5</v>
      </c>
      <c r="C35">
        <v>0.325</v>
      </c>
      <c r="D35">
        <v>0.4</v>
      </c>
      <c r="E35">
        <f t="shared" si="1"/>
        <v>1.625</v>
      </c>
    </row>
    <row r="36" customFormat="1" spans="2:5">
      <c r="B36">
        <v>3</v>
      </c>
      <c r="C36">
        <v>0.325</v>
      </c>
      <c r="D36">
        <v>0.4</v>
      </c>
      <c r="E36">
        <f t="shared" si="1"/>
        <v>0.975</v>
      </c>
    </row>
    <row r="37" customFormat="1" spans="2:5">
      <c r="B37" s="15" t="s">
        <v>38</v>
      </c>
      <c r="C37" s="1">
        <f>SUM(C30:C36)</f>
        <v>1</v>
      </c>
      <c r="D37" s="1"/>
      <c r="E37" s="1">
        <f>SUM(E30:E36)</f>
        <v>7.1</v>
      </c>
    </row>
    <row r="38" customFormat="1" spans="2:5">
      <c r="B38" s="15" t="s">
        <v>39</v>
      </c>
      <c r="C38" s="1"/>
      <c r="D38" s="1"/>
      <c r="E38" s="1">
        <f>D30+D31*D30+D30*D31*D32+D30*D31*D32*D33+D30*D31*D32*D33*D34+D30*D31*D32*D33*D34*D35+D30*D31*D32*D33*D34*D35*D36/(1-D36)</f>
        <v>3.68</v>
      </c>
    </row>
    <row r="39" customFormat="1" spans="2:5">
      <c r="B39" s="15" t="s">
        <v>40</v>
      </c>
      <c r="C39" s="1"/>
      <c r="D39" s="1"/>
      <c r="E39" s="1">
        <f>E37*E38</f>
        <v>26.128</v>
      </c>
    </row>
    <row r="40" customFormat="1" ht="25.5" spans="1:14">
      <c r="A40" s="3" t="s">
        <v>41</v>
      </c>
      <c r="C40" s="16"/>
      <c r="D40" s="16"/>
      <c r="E40" s="17"/>
      <c r="F40" s="4"/>
      <c r="G40" s="17"/>
      <c r="H40" s="4"/>
      <c r="I40" s="27"/>
      <c r="J40" s="4"/>
      <c r="K40" s="4"/>
      <c r="L40" s="4"/>
      <c r="M40" s="4"/>
      <c r="N40" s="16"/>
    </row>
    <row r="41" customFormat="1" ht="14.25" spans="2:14">
      <c r="B41" t="s">
        <v>42</v>
      </c>
      <c r="C41" t="s">
        <v>43</v>
      </c>
      <c r="D41" s="6" t="s">
        <v>4</v>
      </c>
      <c r="E41" s="4" t="s">
        <v>44</v>
      </c>
      <c r="F41" s="4" t="s">
        <v>45</v>
      </c>
      <c r="G41" s="4" t="s">
        <v>46</v>
      </c>
      <c r="H41" s="4" t="s">
        <v>47</v>
      </c>
      <c r="I41" s="4" t="s">
        <v>28</v>
      </c>
      <c r="J41" s="4" t="s">
        <v>48</v>
      </c>
      <c r="K41" s="4" t="s">
        <v>49</v>
      </c>
      <c r="L41" s="4"/>
      <c r="M41" s="4"/>
      <c r="N41" s="16"/>
    </row>
    <row r="42" customFormat="1" ht="14.25" spans="2:11">
      <c r="B42" s="7" t="s">
        <v>13</v>
      </c>
      <c r="C42" s="7" t="s">
        <v>14</v>
      </c>
      <c r="D42" s="5">
        <v>3</v>
      </c>
      <c r="E42">
        <v>1</v>
      </c>
      <c r="F42" s="7" t="s">
        <v>13</v>
      </c>
      <c r="G42">
        <v>1</v>
      </c>
      <c r="H42">
        <v>1</v>
      </c>
      <c r="I42">
        <f>H42*F3</f>
        <v>2e-6</v>
      </c>
      <c r="J42">
        <f>E3*E42</f>
        <v>1000</v>
      </c>
      <c r="K42">
        <f>I42*J42</f>
        <v>0.002</v>
      </c>
    </row>
    <row r="43" customFormat="1" ht="14.25" spans="2:11">
      <c r="B43" s="7" t="s">
        <v>15</v>
      </c>
      <c r="C43" s="7" t="s">
        <v>14</v>
      </c>
      <c r="D43" s="5">
        <v>3</v>
      </c>
      <c r="E43">
        <v>1</v>
      </c>
      <c r="F43" s="7" t="s">
        <v>15</v>
      </c>
      <c r="G43">
        <v>1</v>
      </c>
      <c r="H43">
        <v>1</v>
      </c>
      <c r="I43">
        <f>F4*H43</f>
        <v>5e-6</v>
      </c>
      <c r="J43">
        <f>E4*E43</f>
        <v>500</v>
      </c>
      <c r="K43">
        <f>I43*J43</f>
        <v>0.0025</v>
      </c>
    </row>
    <row r="44" customFormat="1" ht="14.25" spans="2:14">
      <c r="B44" s="18" t="s">
        <v>42</v>
      </c>
      <c r="C44" s="18" t="s">
        <v>43</v>
      </c>
      <c r="D44" s="19" t="s">
        <v>4</v>
      </c>
      <c r="E44" s="4" t="s">
        <v>44</v>
      </c>
      <c r="F44" s="4" t="s">
        <v>45</v>
      </c>
      <c r="G44" s="4" t="s">
        <v>46</v>
      </c>
      <c r="H44" s="4" t="s">
        <v>47</v>
      </c>
      <c r="I44" s="4" t="s">
        <v>48</v>
      </c>
      <c r="J44" s="4" t="s">
        <v>50</v>
      </c>
      <c r="K44" s="4" t="s">
        <v>28</v>
      </c>
      <c r="L44" s="4" t="s">
        <v>49</v>
      </c>
      <c r="N44" s="16"/>
    </row>
    <row r="45" customFormat="1" ht="14.25" spans="2:12">
      <c r="B45" s="7" t="s">
        <v>16</v>
      </c>
      <c r="C45" s="7" t="s">
        <v>17</v>
      </c>
      <c r="D45" s="5">
        <v>3</v>
      </c>
      <c r="E45" s="20">
        <v>12</v>
      </c>
      <c r="F45" t="s">
        <v>51</v>
      </c>
      <c r="G45">
        <f>0.7*0.7+0.7*0.3*0.7*2</f>
        <v>0.784</v>
      </c>
      <c r="H45">
        <f>G45</f>
        <v>0.784</v>
      </c>
      <c r="I45">
        <f>$E$5*E45</f>
        <v>240</v>
      </c>
      <c r="J45">
        <f t="shared" ref="J45:J53" si="2">I45</f>
        <v>240</v>
      </c>
      <c r="K45">
        <f>$F$5*H45</f>
        <v>3.92e-6</v>
      </c>
      <c r="L45">
        <f t="shared" ref="L45:L54" si="3">J45*K45</f>
        <v>0.0009408</v>
      </c>
    </row>
    <row r="46" customFormat="1" ht="14.25" spans="5:12">
      <c r="E46" s="21">
        <v>18</v>
      </c>
      <c r="F46" t="s">
        <v>52</v>
      </c>
      <c r="G46">
        <f>0.3*0.3+0.7*0.3*0.3*2</f>
        <v>0.216</v>
      </c>
      <c r="H46">
        <f>G46</f>
        <v>0.216</v>
      </c>
      <c r="I46">
        <f>$E$5*E46</f>
        <v>360</v>
      </c>
      <c r="J46">
        <f t="shared" si="2"/>
        <v>360</v>
      </c>
      <c r="K46">
        <f>$F$5*H46</f>
        <v>1.08e-6</v>
      </c>
      <c r="L46">
        <f t="shared" si="3"/>
        <v>0.0003888</v>
      </c>
    </row>
    <row r="47" s="2" customFormat="1" ht="14.25" spans="2:12">
      <c r="B47" s="22"/>
      <c r="C47" s="22"/>
      <c r="D47" s="23"/>
      <c r="E47" s="24"/>
      <c r="F47" s="2" t="s">
        <v>33</v>
      </c>
      <c r="H47" s="2">
        <f t="shared" ref="H47:L47" si="4">SUM(H45:H46)</f>
        <v>1</v>
      </c>
      <c r="K47" s="2">
        <f t="shared" si="4"/>
        <v>5e-6</v>
      </c>
      <c r="L47" s="2">
        <f t="shared" si="4"/>
        <v>0.0013296</v>
      </c>
    </row>
    <row r="48" customFormat="1" ht="14.25" spans="2:13">
      <c r="B48" s="7" t="s">
        <v>18</v>
      </c>
      <c r="C48" s="7" t="s">
        <v>19</v>
      </c>
      <c r="D48" s="7">
        <v>3</v>
      </c>
      <c r="E48">
        <v>1</v>
      </c>
      <c r="F48" s="25" t="s">
        <v>53</v>
      </c>
      <c r="G48">
        <f>(1-($G$7+$H$7))*(1-($I$7+$J$7))*(1-($K$7+$L$7))</f>
        <v>0.729</v>
      </c>
      <c r="H48">
        <v>0.729</v>
      </c>
      <c r="I48">
        <f t="shared" ref="I48:I54" si="5">$E$6*E48</f>
        <v>7</v>
      </c>
      <c r="J48">
        <f t="shared" si="2"/>
        <v>7</v>
      </c>
      <c r="K48">
        <f t="shared" ref="K48:K54" si="6">$F$6*H48</f>
        <v>0.003645</v>
      </c>
      <c r="L48">
        <f t="shared" si="3"/>
        <v>0.025515</v>
      </c>
      <c r="M48">
        <f t="shared" ref="M48:M54" si="7">E48*H48</f>
        <v>0.729</v>
      </c>
    </row>
    <row r="49" customFormat="1" spans="5:13">
      <c r="E49">
        <v>2</v>
      </c>
      <c r="F49" s="25" t="s">
        <v>54</v>
      </c>
      <c r="G49">
        <f>$H$7*(1-($G$7+$H$7))*(1-($I$7+$J$7))+(1-($G$7+$H$7))*$J$7*(1-($K$7+$L$7))+(1-($G$7+$H$7))*(1-($I$7+$J$7))*$L$7</f>
        <v>0.1701</v>
      </c>
      <c r="H49">
        <v>0.1701</v>
      </c>
      <c r="I49">
        <f t="shared" si="5"/>
        <v>14</v>
      </c>
      <c r="J49">
        <f t="shared" si="2"/>
        <v>14</v>
      </c>
      <c r="K49">
        <f t="shared" si="6"/>
        <v>0.0008505</v>
      </c>
      <c r="L49">
        <f t="shared" si="3"/>
        <v>0.011907</v>
      </c>
      <c r="M49">
        <f t="shared" si="7"/>
        <v>0.3402</v>
      </c>
    </row>
    <row r="50" customFormat="1" spans="5:13">
      <c r="E50">
        <v>3</v>
      </c>
      <c r="F50" s="25" t="s">
        <v>55</v>
      </c>
      <c r="G50">
        <f>$G$7*(1-($G$7+$H$7))*(1-($I$7+$J$7))+(1-($G$7+$H$7))*$I$7*(1-($K$7+$L$7))+(1-($G$7+$H$7))*(1-($I$7+$J$7))*$K$7</f>
        <v>0.0729</v>
      </c>
      <c r="H50">
        <v>0.0729</v>
      </c>
      <c r="I50">
        <f t="shared" si="5"/>
        <v>21</v>
      </c>
      <c r="J50">
        <f t="shared" si="2"/>
        <v>21</v>
      </c>
      <c r="K50">
        <f t="shared" si="6"/>
        <v>0.0003645</v>
      </c>
      <c r="L50">
        <f t="shared" si="3"/>
        <v>0.0076545</v>
      </c>
      <c r="M50">
        <f t="shared" si="7"/>
        <v>0.2187</v>
      </c>
    </row>
    <row r="51" customFormat="1" spans="5:13">
      <c r="E51">
        <v>4</v>
      </c>
      <c r="F51" s="25" t="s">
        <v>56</v>
      </c>
      <c r="G51">
        <f>$H$7*$J$7*(1-($K$7+$L$7))+$H$7*(1-($I$7+$J$7))*$L$7+(1-($G$7+$H$7))*$J$7*$L$7</f>
        <v>0.01323</v>
      </c>
      <c r="H51">
        <v>0.013573</v>
      </c>
      <c r="I51">
        <f t="shared" si="5"/>
        <v>28</v>
      </c>
      <c r="J51">
        <f t="shared" si="2"/>
        <v>28</v>
      </c>
      <c r="K51">
        <f t="shared" si="6"/>
        <v>6.7865e-5</v>
      </c>
      <c r="L51">
        <f t="shared" si="3"/>
        <v>0.00190022</v>
      </c>
      <c r="M51">
        <f t="shared" si="7"/>
        <v>0.054292</v>
      </c>
    </row>
    <row r="52" customFormat="1" spans="5:13">
      <c r="E52">
        <v>6</v>
      </c>
      <c r="F52" s="26" t="s">
        <v>57</v>
      </c>
      <c r="G52">
        <f>$G$7*$J$7*(1-($K$7+$L$7))*6</f>
        <v>0.01134</v>
      </c>
      <c r="H52">
        <v>0.01197</v>
      </c>
      <c r="I52">
        <f t="shared" si="5"/>
        <v>42</v>
      </c>
      <c r="J52">
        <f t="shared" si="2"/>
        <v>42</v>
      </c>
      <c r="K52">
        <f t="shared" si="6"/>
        <v>5.985e-5</v>
      </c>
      <c r="L52">
        <f t="shared" si="3"/>
        <v>0.0025137</v>
      </c>
      <c r="M52">
        <f t="shared" si="7"/>
        <v>0.07182</v>
      </c>
    </row>
    <row r="53" customFormat="1" spans="5:13">
      <c r="E53">
        <v>9</v>
      </c>
      <c r="F53" s="26" t="s">
        <v>58</v>
      </c>
      <c r="G53">
        <f>$G$7*$I$7*(1-($K$7+$L$7))+$G$7*(1-($I$7+$J$7))*$K$7+(1-($G$7+$H$7))*$I$7*$K$7</f>
        <v>0.00243</v>
      </c>
      <c r="H53">
        <v>0.002457</v>
      </c>
      <c r="I53">
        <f t="shared" si="5"/>
        <v>63</v>
      </c>
      <c r="J53">
        <f t="shared" si="2"/>
        <v>63</v>
      </c>
      <c r="K53">
        <f t="shared" si="6"/>
        <v>1.2285e-5</v>
      </c>
      <c r="L53">
        <f t="shared" si="3"/>
        <v>0.000773955</v>
      </c>
      <c r="M53">
        <f t="shared" si="7"/>
        <v>0.022113</v>
      </c>
    </row>
    <row r="54" customFormat="1" spans="5:13">
      <c r="E54">
        <v>0</v>
      </c>
      <c r="F54" s="1" t="s">
        <v>59</v>
      </c>
      <c r="G54">
        <f>($K$7+$L$7)^3</f>
        <v>0.001</v>
      </c>
      <c r="H54">
        <v>0</v>
      </c>
      <c r="I54">
        <f t="shared" si="5"/>
        <v>0</v>
      </c>
      <c r="J54">
        <v>0</v>
      </c>
      <c r="K54">
        <f t="shared" si="6"/>
        <v>0</v>
      </c>
      <c r="L54">
        <f t="shared" si="3"/>
        <v>0</v>
      </c>
      <c r="M54">
        <f t="shared" si="7"/>
        <v>0</v>
      </c>
    </row>
    <row r="55" s="2" customFormat="1" spans="6:13">
      <c r="F55" s="2" t="s">
        <v>33</v>
      </c>
      <c r="G55" s="2">
        <f t="shared" ref="G55:M55" si="8">SUM(G48:G54)</f>
        <v>1</v>
      </c>
      <c r="H55" s="2">
        <f t="shared" si="8"/>
        <v>1</v>
      </c>
      <c r="K55" s="2">
        <f t="shared" si="8"/>
        <v>0.005</v>
      </c>
      <c r="L55" s="2">
        <f t="shared" si="8"/>
        <v>0.050264375</v>
      </c>
      <c r="M55" s="2">
        <f t="shared" si="8"/>
        <v>1.436125</v>
      </c>
    </row>
    <row r="56" customFormat="1" ht="14.25" spans="2:13">
      <c r="B56" s="7" t="s">
        <v>20</v>
      </c>
      <c r="C56" s="7" t="s">
        <v>19</v>
      </c>
      <c r="D56" s="7">
        <v>3</v>
      </c>
      <c r="E56">
        <v>1</v>
      </c>
      <c r="F56" s="25" t="s">
        <v>60</v>
      </c>
      <c r="G56">
        <f>(1-($G$7+$H$7))*(1-($I$7+$J$7))*(1-($K$7+$L$7))</f>
        <v>0.729</v>
      </c>
      <c r="H56">
        <v>0.729</v>
      </c>
      <c r="I56">
        <f t="shared" ref="I56:I62" si="9">$E$7*E56</f>
        <v>5</v>
      </c>
      <c r="J56">
        <f t="shared" ref="J56:J61" si="10">I56</f>
        <v>5</v>
      </c>
      <c r="K56">
        <f t="shared" ref="K56:K62" si="11">$F$7*H56</f>
        <v>0.003645</v>
      </c>
      <c r="L56">
        <f t="shared" ref="L56:L62" si="12">J56*K56</f>
        <v>0.018225</v>
      </c>
      <c r="M56">
        <f t="shared" ref="M56:M62" si="13">E56*H56</f>
        <v>0.729</v>
      </c>
    </row>
    <row r="57" customFormat="1" spans="5:13">
      <c r="E57">
        <v>2</v>
      </c>
      <c r="F57" s="25" t="s">
        <v>61</v>
      </c>
      <c r="G57">
        <f>$H$7*(1-($G$7+$H$7))*(1-($I$7+$J$7))+(1-($G$7+$H$7))*$J$7*(1-($K$7+$L$7))+(1-($G$7+$H$7))*(1-($I$7+$J$7))*$L$7</f>
        <v>0.1701</v>
      </c>
      <c r="H57">
        <v>0.1701</v>
      </c>
      <c r="I57">
        <f t="shared" si="9"/>
        <v>10</v>
      </c>
      <c r="J57">
        <f t="shared" si="10"/>
        <v>10</v>
      </c>
      <c r="K57">
        <f t="shared" si="11"/>
        <v>0.0008505</v>
      </c>
      <c r="L57">
        <f t="shared" si="12"/>
        <v>0.008505</v>
      </c>
      <c r="M57">
        <f t="shared" si="13"/>
        <v>0.3402</v>
      </c>
    </row>
    <row r="58" customFormat="1" spans="5:13">
      <c r="E58">
        <v>3</v>
      </c>
      <c r="F58" s="25" t="s">
        <v>62</v>
      </c>
      <c r="G58">
        <f>$G$7*(1-($G$7+$H$7))*(1-($I$7+$J$7))+(1-($G$7+$H$7))*$I$7*(1-($K$7+$L$7))+(1-($G$7+$H$7))*(1-($I$7+$J$7))*$K$7</f>
        <v>0.0729</v>
      </c>
      <c r="H58">
        <v>0.0729</v>
      </c>
      <c r="I58">
        <f t="shared" si="9"/>
        <v>15</v>
      </c>
      <c r="J58">
        <f t="shared" si="10"/>
        <v>15</v>
      </c>
      <c r="K58">
        <f t="shared" si="11"/>
        <v>0.0003645</v>
      </c>
      <c r="L58">
        <f t="shared" si="12"/>
        <v>0.0054675</v>
      </c>
      <c r="M58">
        <f t="shared" si="13"/>
        <v>0.2187</v>
      </c>
    </row>
    <row r="59" customFormat="1" spans="5:13">
      <c r="E59">
        <v>4</v>
      </c>
      <c r="F59" s="25" t="s">
        <v>63</v>
      </c>
      <c r="G59">
        <f>$H$7*$J$7*(1-($K$7+$L$7))+$H$7*(1-($I$7+$J$7))*$L$7+(1-($G$7+$H$7))*$J$7*$L$7</f>
        <v>0.01323</v>
      </c>
      <c r="H59">
        <v>0.013573</v>
      </c>
      <c r="I59">
        <f t="shared" si="9"/>
        <v>20</v>
      </c>
      <c r="J59">
        <f t="shared" si="10"/>
        <v>20</v>
      </c>
      <c r="K59">
        <f t="shared" si="11"/>
        <v>6.7865e-5</v>
      </c>
      <c r="L59">
        <f t="shared" si="12"/>
        <v>0.0013573</v>
      </c>
      <c r="M59">
        <f t="shared" si="13"/>
        <v>0.054292</v>
      </c>
    </row>
    <row r="60" customFormat="1" spans="5:13">
      <c r="E60">
        <v>6</v>
      </c>
      <c r="F60" s="26" t="s">
        <v>64</v>
      </c>
      <c r="G60">
        <f>$G$7*$J$7*(1-($K$7+$L$7))*6</f>
        <v>0.01134</v>
      </c>
      <c r="H60">
        <v>0.01197</v>
      </c>
      <c r="I60">
        <f t="shared" si="9"/>
        <v>30</v>
      </c>
      <c r="J60">
        <f t="shared" si="10"/>
        <v>30</v>
      </c>
      <c r="K60">
        <f t="shared" si="11"/>
        <v>5.985e-5</v>
      </c>
      <c r="L60">
        <f t="shared" si="12"/>
        <v>0.0017955</v>
      </c>
      <c r="M60">
        <f t="shared" si="13"/>
        <v>0.07182</v>
      </c>
    </row>
    <row r="61" customFormat="1" spans="5:13">
      <c r="E61">
        <v>9</v>
      </c>
      <c r="F61" s="26" t="s">
        <v>65</v>
      </c>
      <c r="G61">
        <f>$G$7*$I$7*(1-($K$7+$L$7))+$G$7*(1-($I$7+$J$7))*$K$7+(1-($G$7+$H$7))*$I$7*$K$7</f>
        <v>0.00243</v>
      </c>
      <c r="H61">
        <v>0.002457</v>
      </c>
      <c r="I61">
        <f t="shared" si="9"/>
        <v>45</v>
      </c>
      <c r="J61">
        <f t="shared" si="10"/>
        <v>45</v>
      </c>
      <c r="K61">
        <f t="shared" si="11"/>
        <v>1.2285e-5</v>
      </c>
      <c r="L61">
        <f t="shared" si="12"/>
        <v>0.000552825</v>
      </c>
      <c r="M61">
        <f t="shared" si="13"/>
        <v>0.022113</v>
      </c>
    </row>
    <row r="62" customFormat="1" spans="5:13">
      <c r="E62">
        <v>0</v>
      </c>
      <c r="F62" s="1" t="s">
        <v>59</v>
      </c>
      <c r="G62">
        <f>($K$7+$L$7)^3</f>
        <v>0.001</v>
      </c>
      <c r="H62">
        <v>0</v>
      </c>
      <c r="I62">
        <f t="shared" si="9"/>
        <v>0</v>
      </c>
      <c r="J62">
        <v>0</v>
      </c>
      <c r="K62">
        <f t="shared" si="11"/>
        <v>0</v>
      </c>
      <c r="L62">
        <f t="shared" si="12"/>
        <v>0</v>
      </c>
      <c r="M62">
        <f t="shared" si="13"/>
        <v>0</v>
      </c>
    </row>
    <row r="63" s="2" customFormat="1" spans="6:13">
      <c r="F63" s="2" t="s">
        <v>33</v>
      </c>
      <c r="G63" s="2">
        <f t="shared" ref="G63:M63" si="14">SUM(G56:G62)</f>
        <v>1</v>
      </c>
      <c r="H63" s="2">
        <f t="shared" si="14"/>
        <v>1</v>
      </c>
      <c r="K63" s="2">
        <f t="shared" si="14"/>
        <v>0.005</v>
      </c>
      <c r="L63" s="2">
        <f t="shared" si="14"/>
        <v>0.035903125</v>
      </c>
      <c r="M63" s="2">
        <f t="shared" si="14"/>
        <v>1.436125</v>
      </c>
    </row>
    <row r="64" customFormat="1" ht="14.25" spans="2:13">
      <c r="B64" s="7" t="s">
        <v>21</v>
      </c>
      <c r="C64" s="7" t="s">
        <v>19</v>
      </c>
      <c r="D64" s="7">
        <v>3</v>
      </c>
      <c r="E64">
        <v>1</v>
      </c>
      <c r="F64" s="25" t="s">
        <v>66</v>
      </c>
      <c r="G64">
        <f>(1-($G$7+$H$7))*(1-($I$7+$J$7))*(1-($K$7+$L$7))</f>
        <v>0.729</v>
      </c>
      <c r="H64">
        <v>0.729</v>
      </c>
      <c r="I64">
        <f t="shared" ref="I64:I70" si="15">$E$8*E64</f>
        <v>3</v>
      </c>
      <c r="J64">
        <f t="shared" ref="J64:J69" si="16">I64</f>
        <v>3</v>
      </c>
      <c r="K64">
        <f t="shared" ref="K64:K70" si="17">$F$8*H64</f>
        <v>0.018225</v>
      </c>
      <c r="L64">
        <f t="shared" ref="L64:L70" si="18">J64*K64</f>
        <v>0.054675</v>
      </c>
      <c r="M64">
        <f t="shared" ref="M64:M70" si="19">E64*H64</f>
        <v>0.729</v>
      </c>
    </row>
    <row r="65" customFormat="1" spans="5:13">
      <c r="E65">
        <v>2</v>
      </c>
      <c r="F65" s="25" t="s">
        <v>67</v>
      </c>
      <c r="G65">
        <f>$H$7*(1-($G$7+$H$7))*(1-($I$7+$J$7))+(1-($G$7+$H$7))*$J$7*(1-($K$7+$L$7))+(1-($G$7+$H$7))*(1-($I$7+$J$7))*$L$7</f>
        <v>0.1701</v>
      </c>
      <c r="H65">
        <v>0.1701</v>
      </c>
      <c r="I65">
        <f t="shared" si="15"/>
        <v>6</v>
      </c>
      <c r="J65">
        <f t="shared" si="16"/>
        <v>6</v>
      </c>
      <c r="K65">
        <f t="shared" si="17"/>
        <v>0.0042525</v>
      </c>
      <c r="L65">
        <f t="shared" si="18"/>
        <v>0.025515</v>
      </c>
      <c r="M65">
        <f t="shared" si="19"/>
        <v>0.3402</v>
      </c>
    </row>
    <row r="66" customFormat="1" spans="5:13">
      <c r="E66">
        <v>3</v>
      </c>
      <c r="F66" s="25" t="s">
        <v>68</v>
      </c>
      <c r="G66">
        <f>$G$7*(1-($G$7+$H$7))*(1-($I$7+$J$7))+(1-($G$7+$H$7))*$I$7*(1-($K$7+$L$7))+(1-($G$7+$H$7))*(1-($I$7+$J$7))*$K$7</f>
        <v>0.0729</v>
      </c>
      <c r="H66">
        <v>0.0729</v>
      </c>
      <c r="I66">
        <f t="shared" si="15"/>
        <v>9</v>
      </c>
      <c r="J66">
        <f t="shared" si="16"/>
        <v>9</v>
      </c>
      <c r="K66">
        <f t="shared" si="17"/>
        <v>0.0018225</v>
      </c>
      <c r="L66">
        <f t="shared" si="18"/>
        <v>0.0164025</v>
      </c>
      <c r="M66">
        <f t="shared" si="19"/>
        <v>0.2187</v>
      </c>
    </row>
    <row r="67" customFormat="1" spans="5:13">
      <c r="E67">
        <v>4</v>
      </c>
      <c r="F67" s="25" t="s">
        <v>69</v>
      </c>
      <c r="G67">
        <f>$H$7*$J$7*(1-($K$7+$L$7))+$H$7*(1-($I$7+$J$7))*$L$7+(1-($G$7+$H$7))*$J$7*$L$7</f>
        <v>0.01323</v>
      </c>
      <c r="H67">
        <v>0.013573</v>
      </c>
      <c r="I67">
        <f t="shared" si="15"/>
        <v>12</v>
      </c>
      <c r="J67">
        <f t="shared" si="16"/>
        <v>12</v>
      </c>
      <c r="K67">
        <f t="shared" si="17"/>
        <v>0.000339325</v>
      </c>
      <c r="L67">
        <f t="shared" si="18"/>
        <v>0.0040719</v>
      </c>
      <c r="M67">
        <f t="shared" si="19"/>
        <v>0.054292</v>
      </c>
    </row>
    <row r="68" customFormat="1" spans="5:13">
      <c r="E68">
        <v>6</v>
      </c>
      <c r="F68" s="26" t="s">
        <v>70</v>
      </c>
      <c r="G68">
        <f>$G$7*$J$7*(1-($K$7+$L$7))*6</f>
        <v>0.01134</v>
      </c>
      <c r="H68">
        <v>0.01197</v>
      </c>
      <c r="I68">
        <f t="shared" si="15"/>
        <v>18</v>
      </c>
      <c r="J68">
        <f t="shared" si="16"/>
        <v>18</v>
      </c>
      <c r="K68">
        <f t="shared" si="17"/>
        <v>0.00029925</v>
      </c>
      <c r="L68">
        <f t="shared" si="18"/>
        <v>0.0053865</v>
      </c>
      <c r="M68">
        <f t="shared" si="19"/>
        <v>0.07182</v>
      </c>
    </row>
    <row r="69" customFormat="1" spans="5:13">
      <c r="E69">
        <v>9</v>
      </c>
      <c r="F69" s="26" t="s">
        <v>71</v>
      </c>
      <c r="G69">
        <f>$G$7*$I$7*(1-($K$7+$L$7))+$G$7*(1-($I$7+$J$7))*$K$7+(1-($G$7+$H$7))*$I$7*$K$7</f>
        <v>0.00243</v>
      </c>
      <c r="H69">
        <v>0.002457</v>
      </c>
      <c r="I69">
        <f t="shared" si="15"/>
        <v>27</v>
      </c>
      <c r="J69">
        <f t="shared" si="16"/>
        <v>27</v>
      </c>
      <c r="K69">
        <f t="shared" si="17"/>
        <v>6.1425e-5</v>
      </c>
      <c r="L69">
        <f t="shared" si="18"/>
        <v>0.001658475</v>
      </c>
      <c r="M69">
        <f t="shared" si="19"/>
        <v>0.022113</v>
      </c>
    </row>
    <row r="70" customFormat="1" spans="5:13">
      <c r="E70">
        <v>0</v>
      </c>
      <c r="F70" s="1" t="s">
        <v>59</v>
      </c>
      <c r="G70">
        <f>($K$7+$L$7)^3</f>
        <v>0.001</v>
      </c>
      <c r="H70">
        <v>0</v>
      </c>
      <c r="I70">
        <f t="shared" si="15"/>
        <v>0</v>
      </c>
      <c r="J70">
        <v>0</v>
      </c>
      <c r="K70">
        <f t="shared" si="17"/>
        <v>0</v>
      </c>
      <c r="L70">
        <f t="shared" si="18"/>
        <v>0</v>
      </c>
      <c r="M70">
        <f t="shared" si="19"/>
        <v>0</v>
      </c>
    </row>
    <row r="71" s="2" customFormat="1" spans="6:13">
      <c r="F71" s="2" t="s">
        <v>33</v>
      </c>
      <c r="G71" s="2">
        <f t="shared" ref="G71:M71" si="20">SUM(G64:G70)</f>
        <v>1</v>
      </c>
      <c r="H71" s="2">
        <f t="shared" si="20"/>
        <v>1</v>
      </c>
      <c r="K71" s="2">
        <f t="shared" si="20"/>
        <v>0.025</v>
      </c>
      <c r="L71" s="2">
        <f t="shared" si="20"/>
        <v>0.107709375</v>
      </c>
      <c r="M71" s="2">
        <f t="shared" si="20"/>
        <v>1.436125</v>
      </c>
    </row>
    <row r="72" customFormat="1" ht="14.25" spans="2:13">
      <c r="B72" s="7" t="s">
        <v>22</v>
      </c>
      <c r="C72" s="7" t="s">
        <v>19</v>
      </c>
      <c r="D72" s="7">
        <v>3</v>
      </c>
      <c r="E72">
        <v>1</v>
      </c>
      <c r="F72" s="25" t="s">
        <v>72</v>
      </c>
      <c r="G72">
        <f>(1-($G$7+$H$7))*(1-($I$7+$J$7))*(1-($K$7+$L$7))</f>
        <v>0.729</v>
      </c>
      <c r="H72">
        <v>0.729</v>
      </c>
      <c r="I72">
        <f t="shared" ref="I72:I78" si="21">$E$9*E72</f>
        <v>2</v>
      </c>
      <c r="J72">
        <f t="shared" ref="J72:J77" si="22">I72</f>
        <v>2</v>
      </c>
      <c r="K72">
        <f t="shared" ref="K72:K78" si="23">$F$9*H72</f>
        <v>0.018225</v>
      </c>
      <c r="L72">
        <f t="shared" ref="L72:L78" si="24">J72*K72</f>
        <v>0.03645</v>
      </c>
      <c r="M72">
        <f t="shared" ref="M72:M78" si="25">E72*H72</f>
        <v>0.729</v>
      </c>
    </row>
    <row r="73" customFormat="1" spans="5:13">
      <c r="E73">
        <v>2</v>
      </c>
      <c r="F73" s="25" t="s">
        <v>73</v>
      </c>
      <c r="G73">
        <f>$H$7*(1-($G$7+$H$7))*(1-($I$7+$J$7))+(1-($G$7+$H$7))*$J$7*(1-($K$7+$L$7))+(1-($G$7+$H$7))*(1-($I$7+$J$7))*$L$7</f>
        <v>0.1701</v>
      </c>
      <c r="H73">
        <v>0.1701</v>
      </c>
      <c r="I73">
        <f t="shared" si="21"/>
        <v>4</v>
      </c>
      <c r="J73">
        <f t="shared" si="22"/>
        <v>4</v>
      </c>
      <c r="K73">
        <f t="shared" si="23"/>
        <v>0.0042525</v>
      </c>
      <c r="L73">
        <f t="shared" si="24"/>
        <v>0.01701</v>
      </c>
      <c r="M73">
        <f t="shared" si="25"/>
        <v>0.3402</v>
      </c>
    </row>
    <row r="74" customFormat="1" spans="5:13">
      <c r="E74">
        <v>3</v>
      </c>
      <c r="F74" s="25" t="s">
        <v>74</v>
      </c>
      <c r="G74">
        <f>$G$7*(1-($G$7+$H$7))*(1-($I$7+$J$7))+(1-($G$7+$H$7))*$I$7*(1-($K$7+$L$7))+(1-($G$7+$H$7))*(1-($I$7+$J$7))*$K$7</f>
        <v>0.0729</v>
      </c>
      <c r="H74">
        <v>0.0729</v>
      </c>
      <c r="I74">
        <f t="shared" si="21"/>
        <v>6</v>
      </c>
      <c r="J74">
        <f t="shared" si="22"/>
        <v>6</v>
      </c>
      <c r="K74">
        <f t="shared" si="23"/>
        <v>0.0018225</v>
      </c>
      <c r="L74">
        <f t="shared" si="24"/>
        <v>0.010935</v>
      </c>
      <c r="M74">
        <f t="shared" si="25"/>
        <v>0.2187</v>
      </c>
    </row>
    <row r="75" customFormat="1" spans="5:13">
      <c r="E75">
        <v>4</v>
      </c>
      <c r="F75" s="25" t="s">
        <v>75</v>
      </c>
      <c r="G75">
        <f>$H$7*$J$7*(1-($K$7+$L$7))+$H$7*(1-($I$7+$J$7))*$L$7+(1-($G$7+$H$7))*$J$7*$L$7</f>
        <v>0.01323</v>
      </c>
      <c r="H75">
        <v>0.013573</v>
      </c>
      <c r="I75">
        <f t="shared" si="21"/>
        <v>8</v>
      </c>
      <c r="J75">
        <f t="shared" si="22"/>
        <v>8</v>
      </c>
      <c r="K75">
        <f t="shared" si="23"/>
        <v>0.000339325</v>
      </c>
      <c r="L75">
        <f t="shared" si="24"/>
        <v>0.0027146</v>
      </c>
      <c r="M75">
        <f t="shared" si="25"/>
        <v>0.054292</v>
      </c>
    </row>
    <row r="76" customFormat="1" spans="5:13">
      <c r="E76">
        <v>6</v>
      </c>
      <c r="F76" s="26" t="s">
        <v>76</v>
      </c>
      <c r="G76">
        <f>$G$7*$J$7*(1-($K$7+$L$7))*6</f>
        <v>0.01134</v>
      </c>
      <c r="H76">
        <v>0.01197</v>
      </c>
      <c r="I76">
        <f t="shared" si="21"/>
        <v>12</v>
      </c>
      <c r="J76">
        <f t="shared" si="22"/>
        <v>12</v>
      </c>
      <c r="K76">
        <f t="shared" si="23"/>
        <v>0.00029925</v>
      </c>
      <c r="L76">
        <f t="shared" si="24"/>
        <v>0.003591</v>
      </c>
      <c r="M76">
        <f t="shared" si="25"/>
        <v>0.07182</v>
      </c>
    </row>
    <row r="77" customFormat="1" spans="5:13">
      <c r="E77">
        <v>9</v>
      </c>
      <c r="F77" s="26" t="s">
        <v>77</v>
      </c>
      <c r="G77">
        <f>$G$7*$I$7*(1-($K$7+$L$7))+$G$7*(1-($I$7+$J$7))*$K$7+(1-($G$7+$H$7))*$I$7*$K$7</f>
        <v>0.00243</v>
      </c>
      <c r="H77">
        <v>0.002457</v>
      </c>
      <c r="I77">
        <f t="shared" si="21"/>
        <v>18</v>
      </c>
      <c r="J77">
        <f t="shared" si="22"/>
        <v>18</v>
      </c>
      <c r="K77">
        <f t="shared" si="23"/>
        <v>6.1425e-5</v>
      </c>
      <c r="L77">
        <f t="shared" si="24"/>
        <v>0.00110565</v>
      </c>
      <c r="M77">
        <f t="shared" si="25"/>
        <v>0.022113</v>
      </c>
    </row>
    <row r="78" customFormat="1" spans="5:13">
      <c r="E78">
        <v>0</v>
      </c>
      <c r="F78" s="1" t="s">
        <v>59</v>
      </c>
      <c r="G78">
        <f>($K$7+$L$7)^3</f>
        <v>0.001</v>
      </c>
      <c r="H78">
        <v>0</v>
      </c>
      <c r="I78">
        <f t="shared" si="21"/>
        <v>0</v>
      </c>
      <c r="J78">
        <v>0</v>
      </c>
      <c r="K78">
        <f t="shared" si="23"/>
        <v>0</v>
      </c>
      <c r="L78">
        <f t="shared" si="24"/>
        <v>0</v>
      </c>
      <c r="M78">
        <f t="shared" si="25"/>
        <v>0</v>
      </c>
    </row>
    <row r="79" s="2" customFormat="1" spans="6:13">
      <c r="F79" s="2" t="s">
        <v>33</v>
      </c>
      <c r="G79" s="2">
        <f t="shared" ref="G79:M79" si="26">SUM(G72:G78)</f>
        <v>1</v>
      </c>
      <c r="H79" s="2">
        <f t="shared" si="26"/>
        <v>1</v>
      </c>
      <c r="K79" s="2">
        <f t="shared" si="26"/>
        <v>0.025</v>
      </c>
      <c r="L79" s="2">
        <f t="shared" si="26"/>
        <v>0.07180625</v>
      </c>
      <c r="M79" s="2">
        <f t="shared" si="26"/>
        <v>1.436125</v>
      </c>
    </row>
    <row r="80" customFormat="1" ht="14.25" spans="2:13">
      <c r="B80" s="7" t="s">
        <v>23</v>
      </c>
      <c r="C80" s="7" t="s">
        <v>19</v>
      </c>
      <c r="D80" s="7">
        <v>3</v>
      </c>
      <c r="E80">
        <v>1</v>
      </c>
      <c r="F80" s="25" t="s">
        <v>78</v>
      </c>
      <c r="G80">
        <f>(1-($G$7+$H$7))*(1-($I$7+$J$7))*(1-($K$7+$L$7))</f>
        <v>0.729</v>
      </c>
      <c r="H80">
        <v>0.729</v>
      </c>
      <c r="I80">
        <f t="shared" ref="I80:I86" si="27">$E$10*E80</f>
        <v>1</v>
      </c>
      <c r="J80">
        <f t="shared" ref="J80:J85" si="28">I80</f>
        <v>1</v>
      </c>
      <c r="K80">
        <f t="shared" ref="K80:K86" si="29">$F$10*H80</f>
        <v>0.018225</v>
      </c>
      <c r="L80">
        <f t="shared" ref="L80:L86" si="30">J80*K80</f>
        <v>0.018225</v>
      </c>
      <c r="M80">
        <f t="shared" ref="M80:M86" si="31">E80*H80</f>
        <v>0.729</v>
      </c>
    </row>
    <row r="81" customFormat="1" spans="5:13">
      <c r="E81">
        <v>2</v>
      </c>
      <c r="F81" s="25" t="s">
        <v>79</v>
      </c>
      <c r="G81">
        <f>$H$7*(1-($G$7+$H$7))*(1-($I$7+$J$7))+(1-($G$7+$H$7))*$J$7*(1-($K$7+$L$7))+(1-($G$7+$H$7))*(1-($I$7+$J$7))*$L$7</f>
        <v>0.1701</v>
      </c>
      <c r="H81">
        <v>0.1701</v>
      </c>
      <c r="I81">
        <f t="shared" si="27"/>
        <v>2</v>
      </c>
      <c r="J81">
        <f t="shared" si="28"/>
        <v>2</v>
      </c>
      <c r="K81">
        <f t="shared" si="29"/>
        <v>0.0042525</v>
      </c>
      <c r="L81">
        <f t="shared" si="30"/>
        <v>0.008505</v>
      </c>
      <c r="M81">
        <f t="shared" si="31"/>
        <v>0.3402</v>
      </c>
    </row>
    <row r="82" customFormat="1" spans="5:13">
      <c r="E82">
        <v>3</v>
      </c>
      <c r="F82" s="25" t="s">
        <v>80</v>
      </c>
      <c r="G82">
        <f>$G$7*(1-($G$7+$H$7))*(1-($I$7+$J$7))+(1-($G$7+$H$7))*$I$7*(1-($K$7+$L$7))+(1-($G$7+$H$7))*(1-($I$7+$J$7))*$K$7</f>
        <v>0.0729</v>
      </c>
      <c r="H82">
        <v>0.0729</v>
      </c>
      <c r="I82">
        <f t="shared" si="27"/>
        <v>3</v>
      </c>
      <c r="J82">
        <f t="shared" si="28"/>
        <v>3</v>
      </c>
      <c r="K82">
        <f t="shared" si="29"/>
        <v>0.0018225</v>
      </c>
      <c r="L82">
        <f t="shared" si="30"/>
        <v>0.0054675</v>
      </c>
      <c r="M82">
        <f t="shared" si="31"/>
        <v>0.2187</v>
      </c>
    </row>
    <row r="83" customFormat="1" spans="5:13">
      <c r="E83">
        <v>4</v>
      </c>
      <c r="F83" s="25" t="s">
        <v>81</v>
      </c>
      <c r="G83">
        <f>$H$7*$J$7*(1-($K$7+$L$7))+$H$7*(1-($I$7+$J$7))*$L$7+(1-($G$7+$H$7))*$J$7*$L$7</f>
        <v>0.01323</v>
      </c>
      <c r="H83">
        <v>0.013573</v>
      </c>
      <c r="I83">
        <f t="shared" si="27"/>
        <v>4</v>
      </c>
      <c r="J83">
        <f t="shared" si="28"/>
        <v>4</v>
      </c>
      <c r="K83">
        <f t="shared" si="29"/>
        <v>0.000339325</v>
      </c>
      <c r="L83">
        <f t="shared" si="30"/>
        <v>0.0013573</v>
      </c>
      <c r="M83">
        <f t="shared" si="31"/>
        <v>0.054292</v>
      </c>
    </row>
    <row r="84" customFormat="1" spans="5:13">
      <c r="E84">
        <v>6</v>
      </c>
      <c r="F84" s="26" t="s">
        <v>82</v>
      </c>
      <c r="G84">
        <f>$G$7*$J$7*(1-($K$7+$L$7))*6</f>
        <v>0.01134</v>
      </c>
      <c r="H84">
        <v>0.01197</v>
      </c>
      <c r="I84">
        <f t="shared" si="27"/>
        <v>6</v>
      </c>
      <c r="J84">
        <f t="shared" si="28"/>
        <v>6</v>
      </c>
      <c r="K84">
        <f t="shared" si="29"/>
        <v>0.00029925</v>
      </c>
      <c r="L84">
        <f t="shared" si="30"/>
        <v>0.0017955</v>
      </c>
      <c r="M84">
        <f t="shared" si="31"/>
        <v>0.07182</v>
      </c>
    </row>
    <row r="85" customFormat="1" spans="5:13">
      <c r="E85">
        <v>9</v>
      </c>
      <c r="F85" s="26" t="s">
        <v>83</v>
      </c>
      <c r="G85">
        <f>$G$7*$I$7*(1-($K$7+$L$7))+$G$7*(1-($I$7+$J$7))*$K$7+(1-($G$7+$H$7))*$I$7*$K$7</f>
        <v>0.00243</v>
      </c>
      <c r="H85">
        <v>0.002457</v>
      </c>
      <c r="I85">
        <f t="shared" si="27"/>
        <v>9</v>
      </c>
      <c r="J85">
        <f t="shared" si="28"/>
        <v>9</v>
      </c>
      <c r="K85">
        <f t="shared" si="29"/>
        <v>6.1425e-5</v>
      </c>
      <c r="L85">
        <f t="shared" si="30"/>
        <v>0.000552825</v>
      </c>
      <c r="M85">
        <f t="shared" si="31"/>
        <v>0.022113</v>
      </c>
    </row>
    <row r="86" customFormat="1" spans="5:13">
      <c r="E86">
        <v>0</v>
      </c>
      <c r="F86" s="1" t="s">
        <v>59</v>
      </c>
      <c r="G86">
        <f>($K$7+$L$7)^3</f>
        <v>0.001</v>
      </c>
      <c r="H86">
        <v>0</v>
      </c>
      <c r="I86">
        <f t="shared" si="27"/>
        <v>0</v>
      </c>
      <c r="J86">
        <v>0</v>
      </c>
      <c r="K86">
        <f t="shared" si="29"/>
        <v>0</v>
      </c>
      <c r="L86">
        <f t="shared" si="30"/>
        <v>0</v>
      </c>
      <c r="M86">
        <f t="shared" si="31"/>
        <v>0</v>
      </c>
    </row>
    <row r="87" s="2" customFormat="1" spans="6:13">
      <c r="F87" s="2" t="s">
        <v>33</v>
      </c>
      <c r="G87" s="2">
        <f t="shared" ref="G87:M87" si="32">SUM(G80:G86)</f>
        <v>1</v>
      </c>
      <c r="H87" s="2">
        <f t="shared" si="32"/>
        <v>1</v>
      </c>
      <c r="K87" s="2">
        <f t="shared" si="32"/>
        <v>0.025</v>
      </c>
      <c r="L87" s="2">
        <f t="shared" si="32"/>
        <v>0.035903125</v>
      </c>
      <c r="M87" s="2">
        <f t="shared" si="32"/>
        <v>1.436125</v>
      </c>
    </row>
    <row r="88" customFormat="1" spans="2:13">
      <c r="B88" t="s">
        <v>24</v>
      </c>
      <c r="C88" t="s">
        <v>17</v>
      </c>
      <c r="D88">
        <v>3</v>
      </c>
      <c r="E88" t="s">
        <v>44</v>
      </c>
      <c r="F88" t="s">
        <v>45</v>
      </c>
      <c r="G88" t="s">
        <v>46</v>
      </c>
      <c r="H88" t="s">
        <v>47</v>
      </c>
      <c r="I88" t="s">
        <v>48</v>
      </c>
      <c r="J88" t="s">
        <v>50</v>
      </c>
      <c r="K88" t="s">
        <v>28</v>
      </c>
      <c r="L88" t="s">
        <v>49</v>
      </c>
      <c r="M88" t="s">
        <v>84</v>
      </c>
    </row>
    <row r="89" customFormat="1" spans="5:13">
      <c r="E89">
        <v>1</v>
      </c>
      <c r="F89" t="s">
        <v>85</v>
      </c>
      <c r="G89">
        <f>G94*D94+G99*D99*3</f>
        <v>0.81</v>
      </c>
      <c r="H89">
        <f t="shared" ref="H89:H91" si="33">G89</f>
        <v>0.81</v>
      </c>
      <c r="I89">
        <f t="shared" ref="I89:I91" si="34">$E$11*E89</f>
        <v>3.5</v>
      </c>
      <c r="J89">
        <f t="shared" ref="J89:J91" si="35">I89</f>
        <v>3.5</v>
      </c>
      <c r="K89">
        <f t="shared" ref="K89:K91" si="36">$F$11*H89</f>
        <v>0.0162</v>
      </c>
      <c r="L89">
        <f t="shared" ref="L89:L91" si="37">J89*K89</f>
        <v>0.0567</v>
      </c>
      <c r="M89">
        <f t="shared" ref="M89:M91" si="38">E89*H89</f>
        <v>0.81</v>
      </c>
    </row>
    <row r="90" customFormat="1" spans="5:13">
      <c r="E90">
        <v>2</v>
      </c>
      <c r="F90" t="s">
        <v>86</v>
      </c>
      <c r="G90">
        <f>G95*D94+G100*D99*3</f>
        <v>0.133</v>
      </c>
      <c r="H90">
        <f t="shared" si="33"/>
        <v>0.133</v>
      </c>
      <c r="I90">
        <f t="shared" si="34"/>
        <v>7</v>
      </c>
      <c r="J90">
        <f t="shared" si="35"/>
        <v>7</v>
      </c>
      <c r="K90">
        <f t="shared" si="36"/>
        <v>0.00266</v>
      </c>
      <c r="L90">
        <f t="shared" si="37"/>
        <v>0.01862</v>
      </c>
      <c r="M90">
        <f t="shared" si="38"/>
        <v>0.266</v>
      </c>
    </row>
    <row r="91" customFormat="1" spans="5:13">
      <c r="E91">
        <v>3</v>
      </c>
      <c r="F91" t="s">
        <v>87</v>
      </c>
      <c r="G91">
        <f>G96*D94+G101*D99*3</f>
        <v>0.057</v>
      </c>
      <c r="H91">
        <f t="shared" si="33"/>
        <v>0.057</v>
      </c>
      <c r="I91">
        <f t="shared" si="34"/>
        <v>10.5</v>
      </c>
      <c r="J91">
        <f t="shared" si="35"/>
        <v>10.5</v>
      </c>
      <c r="K91">
        <f t="shared" si="36"/>
        <v>0.00114</v>
      </c>
      <c r="L91">
        <f t="shared" si="37"/>
        <v>0.01197</v>
      </c>
      <c r="M91">
        <f t="shared" si="38"/>
        <v>0.171</v>
      </c>
    </row>
    <row r="92" s="2" customFormat="1" spans="5:13">
      <c r="E92" s="2" t="s">
        <v>33</v>
      </c>
      <c r="G92" s="2">
        <f t="shared" ref="G92:M92" si="39">SUM(G89:G91)</f>
        <v>1</v>
      </c>
      <c r="H92" s="2">
        <f t="shared" si="39"/>
        <v>1</v>
      </c>
      <c r="K92" s="2">
        <f t="shared" si="39"/>
        <v>0.02</v>
      </c>
      <c r="L92" s="2">
        <f t="shared" si="39"/>
        <v>0.08729</v>
      </c>
      <c r="M92" s="2">
        <f t="shared" si="39"/>
        <v>1.247</v>
      </c>
    </row>
    <row r="93" customFormat="1" ht="14.25" spans="3:13">
      <c r="C93" s="28" t="s">
        <v>88</v>
      </c>
      <c r="D93" s="29" t="s">
        <v>89</v>
      </c>
      <c r="E93" s="30" t="s">
        <v>44</v>
      </c>
      <c r="F93" s="30" t="s">
        <v>45</v>
      </c>
      <c r="G93" s="30" t="s">
        <v>46</v>
      </c>
      <c r="H93" s="29" t="s">
        <v>47</v>
      </c>
      <c r="I93" s="29" t="s">
        <v>48</v>
      </c>
      <c r="J93" s="29" t="s">
        <v>50</v>
      </c>
      <c r="K93" s="29" t="s">
        <v>28</v>
      </c>
      <c r="L93" s="29" t="s">
        <v>49</v>
      </c>
      <c r="M93" s="40" t="s">
        <v>84</v>
      </c>
    </row>
    <row r="94" customFormat="1" ht="14.25" spans="3:13">
      <c r="C94" s="31" t="s">
        <v>90</v>
      </c>
      <c r="D94" s="32">
        <v>0</v>
      </c>
      <c r="E94" s="33">
        <v>1</v>
      </c>
      <c r="F94" s="34" t="s">
        <v>85</v>
      </c>
      <c r="G94" s="35">
        <f>0.9*0.9*0.9</f>
        <v>0.729</v>
      </c>
      <c r="H94" s="35"/>
      <c r="I94" s="35"/>
      <c r="J94" s="35"/>
      <c r="K94" s="35"/>
      <c r="L94" s="35"/>
      <c r="M94" s="41"/>
    </row>
    <row r="95" customFormat="1" ht="14.25" spans="3:13">
      <c r="C95" s="31"/>
      <c r="D95" s="35"/>
      <c r="E95" s="33">
        <v>2</v>
      </c>
      <c r="F95" s="34" t="s">
        <v>86</v>
      </c>
      <c r="G95" s="35">
        <f>(1-0.729)*0.7</f>
        <v>0.1897</v>
      </c>
      <c r="H95" s="35"/>
      <c r="I95" s="35"/>
      <c r="J95" s="35"/>
      <c r="K95" s="35"/>
      <c r="L95" s="35"/>
      <c r="M95" s="41"/>
    </row>
    <row r="96" customFormat="1" ht="14.25" spans="3:13">
      <c r="C96" s="31"/>
      <c r="D96" s="35"/>
      <c r="E96" s="35">
        <v>3</v>
      </c>
      <c r="F96" s="35" t="s">
        <v>87</v>
      </c>
      <c r="G96" s="35">
        <f>(1-0.729)*0.3</f>
        <v>0.0813</v>
      </c>
      <c r="H96" s="35"/>
      <c r="I96" s="35"/>
      <c r="J96" s="35"/>
      <c r="K96" s="35"/>
      <c r="L96" s="35"/>
      <c r="M96" s="41"/>
    </row>
    <row r="97" customFormat="1" ht="14.25" spans="3:13">
      <c r="C97" s="31"/>
      <c r="D97" s="35"/>
      <c r="E97" s="36" t="s">
        <v>33</v>
      </c>
      <c r="F97" s="36"/>
      <c r="G97" s="35">
        <f>SUM(G94:G96)</f>
        <v>1</v>
      </c>
      <c r="H97" s="35"/>
      <c r="I97" s="36"/>
      <c r="J97" s="36"/>
      <c r="K97" s="36"/>
      <c r="L97" s="36"/>
      <c r="M97" s="42"/>
    </row>
    <row r="98" customFormat="1" ht="14.25" spans="3:13">
      <c r="C98" s="31"/>
      <c r="D98" s="35"/>
      <c r="E98" s="36" t="s">
        <v>44</v>
      </c>
      <c r="F98" s="36" t="s">
        <v>45</v>
      </c>
      <c r="G98" s="36" t="s">
        <v>46</v>
      </c>
      <c r="H98" s="35" t="s">
        <v>47</v>
      </c>
      <c r="I98" s="35" t="s">
        <v>48</v>
      </c>
      <c r="J98" s="35" t="s">
        <v>50</v>
      </c>
      <c r="K98" s="35" t="s">
        <v>28</v>
      </c>
      <c r="L98" s="35" t="s">
        <v>49</v>
      </c>
      <c r="M98" s="41" t="s">
        <v>84</v>
      </c>
    </row>
    <row r="99" customFormat="1" ht="14.25" spans="3:13">
      <c r="C99" s="31" t="s">
        <v>91</v>
      </c>
      <c r="D99" s="35">
        <f>1/3</f>
        <v>0.333333333333333</v>
      </c>
      <c r="E99" s="33">
        <v>1</v>
      </c>
      <c r="F99" s="34" t="s">
        <v>85</v>
      </c>
      <c r="G99" s="35">
        <v>0.81</v>
      </c>
      <c r="H99" s="35"/>
      <c r="I99" s="35"/>
      <c r="J99" s="35"/>
      <c r="K99" s="35"/>
      <c r="L99" s="35"/>
      <c r="M99" s="41"/>
    </row>
    <row r="100" customFormat="1" ht="14.25" spans="3:13">
      <c r="C100" s="31"/>
      <c r="D100" s="35"/>
      <c r="E100" s="33">
        <v>2</v>
      </c>
      <c r="F100" s="34" t="s">
        <v>92</v>
      </c>
      <c r="G100" s="35">
        <f>0.19*7/10</f>
        <v>0.133</v>
      </c>
      <c r="H100" s="35"/>
      <c r="I100" s="35"/>
      <c r="J100" s="35"/>
      <c r="K100" s="35"/>
      <c r="L100" s="35"/>
      <c r="M100" s="41"/>
    </row>
    <row r="101" customFormat="1" ht="14.25" spans="3:13">
      <c r="C101" s="31"/>
      <c r="D101" s="35"/>
      <c r="E101" s="35">
        <v>3</v>
      </c>
      <c r="F101" s="35" t="s">
        <v>93</v>
      </c>
      <c r="G101" s="35">
        <f>0.19*3/10</f>
        <v>0.057</v>
      </c>
      <c r="H101" s="35"/>
      <c r="I101" s="35"/>
      <c r="J101" s="35"/>
      <c r="K101" s="35"/>
      <c r="L101" s="35"/>
      <c r="M101" s="41"/>
    </row>
    <row r="102" customFormat="1" ht="14.25" spans="3:13">
      <c r="C102" s="31"/>
      <c r="D102" s="35"/>
      <c r="E102" s="36" t="s">
        <v>33</v>
      </c>
      <c r="F102" s="36"/>
      <c r="G102" s="36">
        <f>SUM(G99:G101)</f>
        <v>1</v>
      </c>
      <c r="H102" s="35"/>
      <c r="I102" s="36"/>
      <c r="J102" s="36"/>
      <c r="K102" s="36"/>
      <c r="L102" s="36"/>
      <c r="M102" s="42"/>
    </row>
    <row r="103" customFormat="1" ht="14.25" spans="3:13">
      <c r="C103" s="31" t="s">
        <v>94</v>
      </c>
      <c r="D103" s="35">
        <f>1/3</f>
        <v>0.333333333333333</v>
      </c>
      <c r="E103" s="36" t="s">
        <v>44</v>
      </c>
      <c r="F103" s="36" t="s">
        <v>45</v>
      </c>
      <c r="G103" s="36" t="s">
        <v>46</v>
      </c>
      <c r="H103" s="35" t="s">
        <v>47</v>
      </c>
      <c r="I103" s="35" t="s">
        <v>48</v>
      </c>
      <c r="J103" s="35" t="s">
        <v>50</v>
      </c>
      <c r="K103" s="35" t="s">
        <v>28</v>
      </c>
      <c r="L103" s="35" t="s">
        <v>49</v>
      </c>
      <c r="M103" s="41" t="s">
        <v>84</v>
      </c>
    </row>
    <row r="104" customFormat="1" ht="14.25" spans="3:13">
      <c r="C104" s="31"/>
      <c r="D104" s="35"/>
      <c r="E104" s="33">
        <v>1</v>
      </c>
      <c r="F104" s="34" t="s">
        <v>85</v>
      </c>
      <c r="G104" s="35">
        <v>0.81</v>
      </c>
      <c r="H104" s="35"/>
      <c r="I104" s="35"/>
      <c r="J104" s="35"/>
      <c r="K104" s="35"/>
      <c r="L104" s="35"/>
      <c r="M104" s="41"/>
    </row>
    <row r="105" customFormat="1" ht="14.25" spans="3:13">
      <c r="C105" s="37"/>
      <c r="D105" s="35"/>
      <c r="E105" s="35">
        <v>2</v>
      </c>
      <c r="F105" s="35" t="s">
        <v>95</v>
      </c>
      <c r="G105" s="35">
        <f>0.19*7/10</f>
        <v>0.133</v>
      </c>
      <c r="H105" s="35"/>
      <c r="I105" s="35"/>
      <c r="J105" s="35"/>
      <c r="K105" s="35"/>
      <c r="L105" s="35"/>
      <c r="M105" s="41"/>
    </row>
    <row r="106" customFormat="1" ht="14.25" spans="3:13">
      <c r="C106" s="37"/>
      <c r="D106" s="35"/>
      <c r="E106" s="35">
        <v>3</v>
      </c>
      <c r="F106" s="35" t="s">
        <v>96</v>
      </c>
      <c r="G106" s="35">
        <f>0.19*3/10</f>
        <v>0.057</v>
      </c>
      <c r="H106" s="35"/>
      <c r="I106" s="35"/>
      <c r="J106" s="35"/>
      <c r="K106" s="35"/>
      <c r="L106" s="35"/>
      <c r="M106" s="41"/>
    </row>
    <row r="107" customFormat="1" ht="14.25" spans="3:13">
      <c r="C107" s="37"/>
      <c r="D107" s="35"/>
      <c r="E107" s="35" t="s">
        <v>33</v>
      </c>
      <c r="F107" s="35"/>
      <c r="G107" s="35">
        <f>SUM(G104:G106)</f>
        <v>1</v>
      </c>
      <c r="H107" s="35"/>
      <c r="I107" s="35"/>
      <c r="J107" s="35"/>
      <c r="K107" s="35"/>
      <c r="L107" s="35"/>
      <c r="M107" s="41"/>
    </row>
    <row r="108" customFormat="1" ht="14.25" spans="3:13">
      <c r="C108" s="31" t="s">
        <v>97</v>
      </c>
      <c r="D108" s="35">
        <f>1/3</f>
        <v>0.333333333333333</v>
      </c>
      <c r="E108" s="36" t="s">
        <v>44</v>
      </c>
      <c r="F108" s="36" t="s">
        <v>45</v>
      </c>
      <c r="G108" s="36" t="s">
        <v>46</v>
      </c>
      <c r="H108" s="35" t="s">
        <v>47</v>
      </c>
      <c r="I108" s="35" t="s">
        <v>48</v>
      </c>
      <c r="J108" s="35" t="s">
        <v>50</v>
      </c>
      <c r="K108" s="35" t="s">
        <v>28</v>
      </c>
      <c r="L108" s="35" t="s">
        <v>49</v>
      </c>
      <c r="M108" s="41" t="s">
        <v>84</v>
      </c>
    </row>
    <row r="109" customFormat="1" ht="14.25" spans="3:13">
      <c r="C109" s="37"/>
      <c r="D109" s="35"/>
      <c r="E109" s="33">
        <v>1</v>
      </c>
      <c r="F109" s="34" t="s">
        <v>85</v>
      </c>
      <c r="G109" s="35">
        <v>0.81</v>
      </c>
      <c r="H109" s="35"/>
      <c r="I109" s="35"/>
      <c r="J109" s="35"/>
      <c r="K109" s="35"/>
      <c r="L109" s="35"/>
      <c r="M109" s="41"/>
    </row>
    <row r="110" customFormat="1" ht="14.25" spans="3:13">
      <c r="C110" s="37"/>
      <c r="D110" s="35"/>
      <c r="E110" s="33">
        <v>2</v>
      </c>
      <c r="F110" s="34" t="s">
        <v>98</v>
      </c>
      <c r="G110" s="35">
        <f>0.19*7/10</f>
        <v>0.133</v>
      </c>
      <c r="H110" s="35"/>
      <c r="I110" s="35"/>
      <c r="J110" s="35"/>
      <c r="K110" s="35"/>
      <c r="L110" s="35"/>
      <c r="M110" s="41"/>
    </row>
    <row r="111" customFormat="1" ht="14.25" spans="3:13">
      <c r="C111" s="37"/>
      <c r="D111" s="35"/>
      <c r="E111" s="35">
        <v>3</v>
      </c>
      <c r="F111" s="35" t="s">
        <v>99</v>
      </c>
      <c r="G111" s="35">
        <f>0.19*3/10</f>
        <v>0.057</v>
      </c>
      <c r="H111" s="35"/>
      <c r="I111" s="35"/>
      <c r="J111" s="35"/>
      <c r="K111" s="35"/>
      <c r="L111" s="35"/>
      <c r="M111" s="41"/>
    </row>
    <row r="112" customFormat="1" ht="14.25" spans="3:13">
      <c r="C112" s="38"/>
      <c r="D112" s="39"/>
      <c r="E112" s="39" t="s">
        <v>33</v>
      </c>
      <c r="F112" s="39"/>
      <c r="G112" s="39">
        <f>SUM(G109:G111)</f>
        <v>1</v>
      </c>
      <c r="H112" s="39"/>
      <c r="I112" s="39"/>
      <c r="J112" s="39"/>
      <c r="K112" s="39"/>
      <c r="L112" s="39"/>
      <c r="M112" s="43"/>
    </row>
    <row r="113" customFormat="1" ht="14.25" spans="2:13">
      <c r="B113" s="19" t="s">
        <v>25</v>
      </c>
      <c r="C113" t="s">
        <v>17</v>
      </c>
      <c r="D113">
        <v>3</v>
      </c>
      <c r="E113" t="s">
        <v>44</v>
      </c>
      <c r="F113" t="s">
        <v>45</v>
      </c>
      <c r="G113" t="s">
        <v>46</v>
      </c>
      <c r="H113" t="s">
        <v>47</v>
      </c>
      <c r="I113" t="s">
        <v>48</v>
      </c>
      <c r="J113" t="s">
        <v>50</v>
      </c>
      <c r="K113" t="s">
        <v>28</v>
      </c>
      <c r="L113" t="s">
        <v>49</v>
      </c>
      <c r="M113" t="s">
        <v>84</v>
      </c>
    </row>
    <row r="114" customFormat="1" spans="5:13">
      <c r="E114">
        <v>1</v>
      </c>
      <c r="F114" t="s">
        <v>85</v>
      </c>
      <c r="G114">
        <f>G119*D119+G124*D124*3</f>
        <v>0.779625</v>
      </c>
      <c r="H114">
        <f t="shared" ref="H114:H116" si="40">G114</f>
        <v>0.779625</v>
      </c>
      <c r="I114">
        <f t="shared" ref="I114:I116" si="41">$E$12*E114</f>
        <v>0.5</v>
      </c>
      <c r="J114">
        <f t="shared" ref="J114:J116" si="42">I114</f>
        <v>0.5</v>
      </c>
      <c r="K114">
        <f t="shared" ref="K114:K116" si="43">$F$12*H114</f>
        <v>0.0155925</v>
      </c>
      <c r="L114">
        <f t="shared" ref="L114:L116" si="44">J114*K114</f>
        <v>0.00779625</v>
      </c>
      <c r="M114">
        <f t="shared" ref="M114:M116" si="45">E114*H114</f>
        <v>0.779625</v>
      </c>
    </row>
    <row r="115" customFormat="1" spans="5:13">
      <c r="E115">
        <v>2</v>
      </c>
      <c r="F115" t="s">
        <v>86</v>
      </c>
      <c r="G115">
        <f>G120*D119+G125*D124*3</f>
        <v>0.1542625</v>
      </c>
      <c r="H115">
        <f t="shared" si="40"/>
        <v>0.1542625</v>
      </c>
      <c r="I115">
        <f t="shared" si="41"/>
        <v>1</v>
      </c>
      <c r="J115">
        <f t="shared" si="42"/>
        <v>1</v>
      </c>
      <c r="K115">
        <f t="shared" si="43"/>
        <v>0.00308525</v>
      </c>
      <c r="L115">
        <f t="shared" si="44"/>
        <v>0.00308525</v>
      </c>
      <c r="M115">
        <f t="shared" si="45"/>
        <v>0.308525</v>
      </c>
    </row>
    <row r="116" customFormat="1" spans="5:13">
      <c r="E116">
        <v>3</v>
      </c>
      <c r="F116" t="s">
        <v>87</v>
      </c>
      <c r="G116">
        <f>G121*D119+G126*D124*3</f>
        <v>0.0661125</v>
      </c>
      <c r="H116">
        <f t="shared" si="40"/>
        <v>0.0661125</v>
      </c>
      <c r="I116">
        <f t="shared" si="41"/>
        <v>1.5</v>
      </c>
      <c r="J116">
        <f t="shared" si="42"/>
        <v>1.5</v>
      </c>
      <c r="K116">
        <f t="shared" si="43"/>
        <v>0.00132225</v>
      </c>
      <c r="L116">
        <f t="shared" si="44"/>
        <v>0.001983375</v>
      </c>
      <c r="M116">
        <f t="shared" si="45"/>
        <v>0.1983375</v>
      </c>
    </row>
    <row r="117" s="2" customFormat="1" spans="5:13">
      <c r="E117" s="2" t="s">
        <v>33</v>
      </c>
      <c r="G117" s="2">
        <f t="shared" ref="G117:M117" si="46">SUM(G114:G116)</f>
        <v>1</v>
      </c>
      <c r="H117" s="2">
        <f t="shared" si="46"/>
        <v>1</v>
      </c>
      <c r="K117" s="2">
        <f t="shared" si="46"/>
        <v>0.02</v>
      </c>
      <c r="L117" s="2">
        <f t="shared" si="46"/>
        <v>0.012864875</v>
      </c>
      <c r="M117" s="2">
        <f t="shared" si="46"/>
        <v>1.2864875</v>
      </c>
    </row>
    <row r="118" customFormat="1" ht="14.25" spans="3:13">
      <c r="C118" s="28" t="s">
        <v>88</v>
      </c>
      <c r="D118" s="29" t="s">
        <v>89</v>
      </c>
      <c r="E118" s="30" t="s">
        <v>44</v>
      </c>
      <c r="F118" s="30" t="s">
        <v>45</v>
      </c>
      <c r="G118" s="30" t="s">
        <v>46</v>
      </c>
      <c r="H118" s="29" t="s">
        <v>47</v>
      </c>
      <c r="I118" s="29" t="s">
        <v>48</v>
      </c>
      <c r="J118" s="29" t="s">
        <v>50</v>
      </c>
      <c r="K118" s="29" t="s">
        <v>28</v>
      </c>
      <c r="L118" s="29" t="s">
        <v>49</v>
      </c>
      <c r="M118" s="40" t="s">
        <v>84</v>
      </c>
    </row>
    <row r="119" customFormat="1" ht="14.25" spans="3:13">
      <c r="C119" s="31" t="s">
        <v>90</v>
      </c>
      <c r="D119" s="35">
        <f>3/8</f>
        <v>0.375</v>
      </c>
      <c r="E119" s="33">
        <v>1</v>
      </c>
      <c r="F119" s="34" t="s">
        <v>85</v>
      </c>
      <c r="G119" s="35">
        <f>0.9*0.9*0.9</f>
        <v>0.729</v>
      </c>
      <c r="H119" s="35"/>
      <c r="I119" s="35"/>
      <c r="J119" s="35"/>
      <c r="K119" s="35"/>
      <c r="L119" s="35"/>
      <c r="M119" s="41"/>
    </row>
    <row r="120" customFormat="1" ht="14.25" spans="3:13">
      <c r="C120" s="31"/>
      <c r="D120" s="35"/>
      <c r="E120" s="33">
        <v>2</v>
      </c>
      <c r="F120" s="34" t="s">
        <v>86</v>
      </c>
      <c r="G120" s="35">
        <f>(1-0.729)*0.7</f>
        <v>0.1897</v>
      </c>
      <c r="H120" s="35"/>
      <c r="I120" s="35"/>
      <c r="J120" s="35"/>
      <c r="K120" s="35"/>
      <c r="L120" s="35"/>
      <c r="M120" s="41"/>
    </row>
    <row r="121" customFormat="1" ht="14.25" spans="3:13">
      <c r="C121" s="31"/>
      <c r="D121" s="35"/>
      <c r="E121" s="35">
        <v>3</v>
      </c>
      <c r="F121" s="35" t="s">
        <v>87</v>
      </c>
      <c r="G121" s="35">
        <f>(1-0.729)*0.3</f>
        <v>0.0813</v>
      </c>
      <c r="H121" s="35"/>
      <c r="I121" s="35"/>
      <c r="J121" s="35"/>
      <c r="K121" s="35"/>
      <c r="L121" s="35"/>
      <c r="M121" s="41"/>
    </row>
    <row r="122" customFormat="1" ht="14.25" spans="3:13">
      <c r="C122" s="31"/>
      <c r="D122" s="35"/>
      <c r="E122" s="36" t="s">
        <v>33</v>
      </c>
      <c r="F122" s="36"/>
      <c r="G122" s="35">
        <f>SUM(G119:G121)</f>
        <v>1</v>
      </c>
      <c r="H122" s="35"/>
      <c r="I122" s="36"/>
      <c r="J122" s="36"/>
      <c r="K122" s="36"/>
      <c r="L122" s="36"/>
      <c r="M122" s="42"/>
    </row>
    <row r="123" customFormat="1" ht="14.25" spans="3:13">
      <c r="C123" s="31"/>
      <c r="D123" s="35"/>
      <c r="E123" s="36" t="s">
        <v>44</v>
      </c>
      <c r="F123" s="36" t="s">
        <v>45</v>
      </c>
      <c r="G123" s="36" t="s">
        <v>46</v>
      </c>
      <c r="H123" s="35" t="s">
        <v>47</v>
      </c>
      <c r="I123" s="35" t="s">
        <v>48</v>
      </c>
      <c r="J123" s="35" t="s">
        <v>50</v>
      </c>
      <c r="K123" s="35" t="s">
        <v>28</v>
      </c>
      <c r="L123" s="35" t="s">
        <v>49</v>
      </c>
      <c r="M123" s="41" t="s">
        <v>84</v>
      </c>
    </row>
    <row r="124" customFormat="1" ht="14.25" spans="3:13">
      <c r="C124" s="31" t="s">
        <v>91</v>
      </c>
      <c r="D124" s="35">
        <f>5/24</f>
        <v>0.208333333333333</v>
      </c>
      <c r="E124" s="33">
        <v>1</v>
      </c>
      <c r="F124" s="34" t="s">
        <v>85</v>
      </c>
      <c r="G124" s="35">
        <v>0.81</v>
      </c>
      <c r="H124" s="35"/>
      <c r="I124" s="35"/>
      <c r="J124" s="35"/>
      <c r="K124" s="35"/>
      <c r="L124" s="35"/>
      <c r="M124" s="41"/>
    </row>
    <row r="125" customFormat="1" ht="14.25" spans="3:13">
      <c r="C125" s="31"/>
      <c r="D125" s="35"/>
      <c r="E125" s="33">
        <v>2</v>
      </c>
      <c r="F125" s="34" t="s">
        <v>92</v>
      </c>
      <c r="G125" s="35">
        <f>0.19*7/10</f>
        <v>0.133</v>
      </c>
      <c r="H125" s="35"/>
      <c r="I125" s="35"/>
      <c r="J125" s="35"/>
      <c r="K125" s="35"/>
      <c r="L125" s="35"/>
      <c r="M125" s="41"/>
    </row>
    <row r="126" customFormat="1" ht="14.25" spans="3:13">
      <c r="C126" s="31"/>
      <c r="D126" s="35"/>
      <c r="E126" s="35">
        <v>3</v>
      </c>
      <c r="F126" s="35" t="s">
        <v>93</v>
      </c>
      <c r="G126" s="35">
        <f>0.19*3/10</f>
        <v>0.057</v>
      </c>
      <c r="H126" s="35"/>
      <c r="I126" s="35"/>
      <c r="J126" s="35"/>
      <c r="K126" s="35"/>
      <c r="L126" s="35"/>
      <c r="M126" s="41"/>
    </row>
    <row r="127" customFormat="1" ht="14.25" spans="3:13">
      <c r="C127" s="31"/>
      <c r="D127" s="35"/>
      <c r="E127" s="36" t="s">
        <v>33</v>
      </c>
      <c r="F127" s="36"/>
      <c r="G127" s="36">
        <f>SUM(G124:G126)</f>
        <v>1</v>
      </c>
      <c r="H127" s="35"/>
      <c r="I127" s="36"/>
      <c r="J127" s="36"/>
      <c r="K127" s="36"/>
      <c r="L127" s="36"/>
      <c r="M127" s="42"/>
    </row>
    <row r="128" customFormat="1" ht="14.25" spans="3:13">
      <c r="C128" s="31" t="s">
        <v>94</v>
      </c>
      <c r="D128" s="35">
        <f>5/24</f>
        <v>0.208333333333333</v>
      </c>
      <c r="E128" s="36" t="s">
        <v>44</v>
      </c>
      <c r="F128" s="36" t="s">
        <v>45</v>
      </c>
      <c r="G128" s="36" t="s">
        <v>46</v>
      </c>
      <c r="H128" s="35" t="s">
        <v>47</v>
      </c>
      <c r="I128" s="35" t="s">
        <v>48</v>
      </c>
      <c r="J128" s="35" t="s">
        <v>50</v>
      </c>
      <c r="K128" s="35" t="s">
        <v>28</v>
      </c>
      <c r="L128" s="35" t="s">
        <v>49</v>
      </c>
      <c r="M128" s="41" t="s">
        <v>84</v>
      </c>
    </row>
    <row r="129" customFormat="1" ht="14.25" spans="3:13">
      <c r="C129" s="31"/>
      <c r="D129" s="35"/>
      <c r="E129" s="33">
        <v>1</v>
      </c>
      <c r="F129" s="34" t="s">
        <v>85</v>
      </c>
      <c r="G129" s="35">
        <v>0.81</v>
      </c>
      <c r="H129" s="35"/>
      <c r="I129" s="35"/>
      <c r="J129" s="35"/>
      <c r="K129" s="35"/>
      <c r="L129" s="35"/>
      <c r="M129" s="41"/>
    </row>
    <row r="130" customFormat="1" ht="14.25" spans="3:13">
      <c r="C130" s="37"/>
      <c r="D130" s="35"/>
      <c r="E130" s="35">
        <v>2</v>
      </c>
      <c r="F130" s="35" t="s">
        <v>95</v>
      </c>
      <c r="G130" s="35">
        <f>0.19*7/10</f>
        <v>0.133</v>
      </c>
      <c r="H130" s="35"/>
      <c r="I130" s="35"/>
      <c r="J130" s="35"/>
      <c r="K130" s="35"/>
      <c r="L130" s="35"/>
      <c r="M130" s="41"/>
    </row>
    <row r="131" customFormat="1" ht="14.25" spans="3:13">
      <c r="C131" s="37"/>
      <c r="D131" s="35"/>
      <c r="E131" s="35">
        <v>3</v>
      </c>
      <c r="F131" s="35" t="s">
        <v>96</v>
      </c>
      <c r="G131" s="35">
        <f>0.19*3/10</f>
        <v>0.057</v>
      </c>
      <c r="H131" s="35"/>
      <c r="I131" s="35"/>
      <c r="J131" s="35"/>
      <c r="K131" s="35"/>
      <c r="L131" s="35"/>
      <c r="M131" s="41"/>
    </row>
    <row r="132" customFormat="1" ht="14.25" spans="3:13">
      <c r="C132" s="37"/>
      <c r="D132" s="35"/>
      <c r="E132" s="35" t="s">
        <v>33</v>
      </c>
      <c r="F132" s="35"/>
      <c r="G132" s="35">
        <f>SUM(G129:G131)</f>
        <v>1</v>
      </c>
      <c r="H132" s="35"/>
      <c r="I132" s="35"/>
      <c r="J132" s="35"/>
      <c r="K132" s="35"/>
      <c r="L132" s="35"/>
      <c r="M132" s="41"/>
    </row>
    <row r="133" customFormat="1" ht="14.25" spans="3:13">
      <c r="C133" s="31" t="s">
        <v>97</v>
      </c>
      <c r="D133" s="35">
        <f>5/24</f>
        <v>0.208333333333333</v>
      </c>
      <c r="E133" s="36" t="s">
        <v>44</v>
      </c>
      <c r="F133" s="36" t="s">
        <v>45</v>
      </c>
      <c r="G133" s="36" t="s">
        <v>46</v>
      </c>
      <c r="H133" s="35" t="s">
        <v>47</v>
      </c>
      <c r="I133" s="35" t="s">
        <v>48</v>
      </c>
      <c r="J133" s="35" t="s">
        <v>50</v>
      </c>
      <c r="K133" s="35" t="s">
        <v>28</v>
      </c>
      <c r="L133" s="35" t="s">
        <v>49</v>
      </c>
      <c r="M133" s="41" t="s">
        <v>84</v>
      </c>
    </row>
    <row r="134" customFormat="1" ht="14.25" spans="3:13">
      <c r="C134" s="37"/>
      <c r="D134" s="35"/>
      <c r="E134" s="33">
        <v>1</v>
      </c>
      <c r="F134" s="34" t="s">
        <v>85</v>
      </c>
      <c r="G134" s="35">
        <v>0.81</v>
      </c>
      <c r="H134" s="35"/>
      <c r="I134" s="35"/>
      <c r="J134" s="35"/>
      <c r="K134" s="35"/>
      <c r="L134" s="35"/>
      <c r="M134" s="41"/>
    </row>
    <row r="135" customFormat="1" ht="14.25" spans="3:13">
      <c r="C135" s="37"/>
      <c r="D135" s="35"/>
      <c r="E135" s="33">
        <v>2</v>
      </c>
      <c r="F135" s="34" t="s">
        <v>98</v>
      </c>
      <c r="G135" s="35">
        <f>0.19*7/10</f>
        <v>0.133</v>
      </c>
      <c r="H135" s="35"/>
      <c r="I135" s="35"/>
      <c r="J135" s="35"/>
      <c r="K135" s="35"/>
      <c r="L135" s="35"/>
      <c r="M135" s="41"/>
    </row>
    <row r="136" customFormat="1" ht="14.25" spans="3:13">
      <c r="C136" s="37"/>
      <c r="D136" s="35"/>
      <c r="E136" s="35">
        <v>3</v>
      </c>
      <c r="F136" s="35" t="s">
        <v>99</v>
      </c>
      <c r="G136" s="35">
        <f>0.19*3/10</f>
        <v>0.057</v>
      </c>
      <c r="H136" s="35"/>
      <c r="I136" s="35"/>
      <c r="J136" s="35"/>
      <c r="K136" s="35"/>
      <c r="L136" s="35"/>
      <c r="M136" s="41"/>
    </row>
    <row r="137" customFormat="1" ht="14.25" spans="3:13">
      <c r="C137" s="38"/>
      <c r="D137" s="39"/>
      <c r="E137" s="39" t="s">
        <v>33</v>
      </c>
      <c r="F137" s="39"/>
      <c r="G137" s="39">
        <f>SUM(G134:G136)</f>
        <v>1</v>
      </c>
      <c r="H137" s="39"/>
      <c r="I137" s="39"/>
      <c r="J137" s="39"/>
      <c r="K137" s="39"/>
      <c r="L137" s="39"/>
      <c r="M137" s="43"/>
    </row>
    <row r="138" customFormat="1" ht="14.25" spans="2:14">
      <c r="B138" s="18" t="s">
        <v>42</v>
      </c>
      <c r="C138" s="18" t="s">
        <v>43</v>
      </c>
      <c r="D138" s="19" t="s">
        <v>4</v>
      </c>
      <c r="E138" s="4" t="s">
        <v>44</v>
      </c>
      <c r="F138" s="4" t="s">
        <v>45</v>
      </c>
      <c r="G138" s="4" t="s">
        <v>46</v>
      </c>
      <c r="H138" s="4" t="s">
        <v>47</v>
      </c>
      <c r="I138" s="4" t="s">
        <v>48</v>
      </c>
      <c r="J138" s="4" t="s">
        <v>50</v>
      </c>
      <c r="K138" s="4" t="s">
        <v>28</v>
      </c>
      <c r="L138" s="4" t="s">
        <v>49</v>
      </c>
      <c r="N138" s="16"/>
    </row>
    <row r="139" customFormat="1" ht="14.25" spans="2:12">
      <c r="B139" s="7" t="s">
        <v>26</v>
      </c>
      <c r="C139" s="7" t="s">
        <v>19</v>
      </c>
      <c r="D139" s="7">
        <v>3</v>
      </c>
      <c r="E139" s="7">
        <v>1</v>
      </c>
      <c r="F139" t="s">
        <v>100</v>
      </c>
      <c r="G139">
        <v>1</v>
      </c>
      <c r="H139">
        <f>G139</f>
        <v>1</v>
      </c>
      <c r="I139">
        <f>H139*E13</f>
        <v>0</v>
      </c>
      <c r="J139">
        <f>I139+E39</f>
        <v>26.128</v>
      </c>
      <c r="K139">
        <f>$F$13*H139</f>
        <v>0.015</v>
      </c>
      <c r="L139">
        <f>J139*K139</f>
        <v>0.39192</v>
      </c>
    </row>
    <row r="140" customFormat="1" ht="22.5" spans="1:14">
      <c r="A140" s="44" t="s">
        <v>101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customFormat="1" ht="14.25" spans="2:14">
      <c r="B141" t="s">
        <v>42</v>
      </c>
      <c r="C141" t="s">
        <v>102</v>
      </c>
      <c r="D141" s="6" t="s">
        <v>103</v>
      </c>
      <c r="E141" s="4" t="s">
        <v>30</v>
      </c>
      <c r="F141" s="4"/>
      <c r="G141" s="4"/>
      <c r="H141" s="4"/>
      <c r="I141" s="4"/>
      <c r="J141" s="4"/>
      <c r="K141" s="4"/>
      <c r="L141" s="4"/>
      <c r="M141" s="4"/>
      <c r="N141" s="4"/>
    </row>
    <row r="142" customFormat="1" ht="14.25" spans="2:5">
      <c r="B142" s="7" t="s">
        <v>13</v>
      </c>
      <c r="C142">
        <f>J42</f>
        <v>1000</v>
      </c>
      <c r="D142">
        <f>I42</f>
        <v>2e-6</v>
      </c>
      <c r="E142">
        <f t="shared" ref="E142:E183" si="47">(C142-$D$27)^2*D142</f>
        <v>1.99680331547084</v>
      </c>
    </row>
    <row r="143" customFormat="1" ht="14.25" spans="2:5">
      <c r="B143" s="7" t="s">
        <v>15</v>
      </c>
      <c r="C143">
        <f>J43</f>
        <v>500</v>
      </c>
      <c r="D143">
        <f>I43</f>
        <v>5e-6</v>
      </c>
      <c r="E143">
        <f t="shared" si="47"/>
        <v>1.2460057423021</v>
      </c>
    </row>
    <row r="144" customFormat="1" ht="14.25" spans="2:5">
      <c r="B144" s="7" t="s">
        <v>16</v>
      </c>
      <c r="C144">
        <f>J45</f>
        <v>240</v>
      </c>
      <c r="D144">
        <f>K45</f>
        <v>3.92e-6</v>
      </c>
      <c r="E144">
        <f t="shared" si="47"/>
        <v>0.224290183858684</v>
      </c>
    </row>
    <row r="145" customFormat="1" ht="14.25" spans="2:5">
      <c r="B145" s="7"/>
      <c r="C145">
        <f>J46</f>
        <v>360</v>
      </c>
      <c r="D145">
        <f>K46</f>
        <v>1.08e-6</v>
      </c>
      <c r="E145">
        <f t="shared" si="47"/>
        <v>0.139347006332493</v>
      </c>
    </row>
    <row r="146" customFormat="1" ht="14.25" spans="2:5">
      <c r="B146" s="8" t="s">
        <v>18</v>
      </c>
      <c r="C146">
        <f t="shared" ref="C146:C151" si="48">J48</f>
        <v>7</v>
      </c>
      <c r="D146">
        <f t="shared" ref="D146:D151" si="49">K48</f>
        <v>0.003645</v>
      </c>
      <c r="E146">
        <f t="shared" si="47"/>
        <v>0.140136819156821</v>
      </c>
    </row>
    <row r="147" customFormat="1" ht="14.25" spans="2:5">
      <c r="B147" s="8"/>
      <c r="C147">
        <f t="shared" si="48"/>
        <v>14</v>
      </c>
      <c r="D147">
        <f t="shared" si="49"/>
        <v>0.0008505</v>
      </c>
      <c r="E147">
        <f t="shared" si="47"/>
        <v>0.148202555074017</v>
      </c>
    </row>
    <row r="148" customFormat="1" ht="14.25" spans="2:5">
      <c r="B148" s="8"/>
      <c r="C148">
        <f t="shared" si="48"/>
        <v>21</v>
      </c>
      <c r="D148">
        <f t="shared" si="49"/>
        <v>0.0003645</v>
      </c>
      <c r="E148">
        <f t="shared" si="47"/>
        <v>0.148738079576332</v>
      </c>
    </row>
    <row r="149" customFormat="1" ht="14.25" spans="2:5">
      <c r="B149" s="8"/>
      <c r="C149">
        <f t="shared" si="48"/>
        <v>28</v>
      </c>
      <c r="D149">
        <f t="shared" si="49"/>
        <v>6.7865e-5</v>
      </c>
      <c r="E149">
        <f t="shared" si="47"/>
        <v>0.0502111217875659</v>
      </c>
    </row>
    <row r="150" customFormat="1" ht="14.25" spans="2:5">
      <c r="B150" s="8"/>
      <c r="C150">
        <f t="shared" si="48"/>
        <v>42</v>
      </c>
      <c r="D150">
        <f t="shared" si="49"/>
        <v>5.985e-5</v>
      </c>
      <c r="E150">
        <f t="shared" si="47"/>
        <v>0.101594295576484</v>
      </c>
    </row>
    <row r="151" customFormat="1" ht="14.25" spans="2:5">
      <c r="B151" s="8"/>
      <c r="C151">
        <f t="shared" si="48"/>
        <v>63</v>
      </c>
      <c r="D151">
        <f t="shared" si="49"/>
        <v>1.2285e-5</v>
      </c>
      <c r="E151">
        <f t="shared" si="47"/>
        <v>0.0475294777047421</v>
      </c>
    </row>
    <row r="152" customFormat="1" ht="14.25" spans="2:5">
      <c r="B152" s="8" t="s">
        <v>20</v>
      </c>
      <c r="C152">
        <f t="shared" ref="C152:C157" si="50">J56</f>
        <v>5</v>
      </c>
      <c r="D152">
        <f t="shared" ref="D152:D157" si="51">K56</f>
        <v>0.003645</v>
      </c>
      <c r="E152">
        <f t="shared" si="47"/>
        <v>0.0643133939273209</v>
      </c>
    </row>
    <row r="153" customFormat="1" ht="14.25" spans="2:5">
      <c r="B153" s="8"/>
      <c r="C153">
        <f t="shared" si="50"/>
        <v>10</v>
      </c>
      <c r="D153">
        <f t="shared" si="51"/>
        <v>0.0008505</v>
      </c>
      <c r="E153">
        <f t="shared" si="47"/>
        <v>0.0719942899669165</v>
      </c>
    </row>
    <row r="154" customFormat="1" ht="14.25" spans="2:5">
      <c r="B154" s="8"/>
      <c r="C154">
        <f t="shared" si="50"/>
        <v>15</v>
      </c>
      <c r="D154">
        <f t="shared" si="51"/>
        <v>0.0003645</v>
      </c>
      <c r="E154">
        <f t="shared" si="47"/>
        <v>0.0735030520074821</v>
      </c>
    </row>
    <row r="155" customFormat="1" ht="14.25" spans="2:5">
      <c r="B155" s="8"/>
      <c r="C155">
        <f t="shared" si="50"/>
        <v>20</v>
      </c>
      <c r="D155">
        <f t="shared" si="51"/>
        <v>6.7865e-5</v>
      </c>
      <c r="E155">
        <f t="shared" si="47"/>
        <v>0.0250190807963999</v>
      </c>
    </row>
    <row r="156" customFormat="1" ht="14.25" spans="2:5">
      <c r="B156" s="8"/>
      <c r="C156">
        <f t="shared" si="50"/>
        <v>30</v>
      </c>
      <c r="D156">
        <f t="shared" si="51"/>
        <v>5.985e-5</v>
      </c>
      <c r="E156">
        <f t="shared" si="47"/>
        <v>0.0510322840538738</v>
      </c>
    </row>
    <row r="157" customFormat="1" ht="14.25" spans="2:5">
      <c r="B157" s="8"/>
      <c r="C157">
        <f t="shared" si="50"/>
        <v>45</v>
      </c>
      <c r="D157">
        <f t="shared" si="51"/>
        <v>1.2285e-5</v>
      </c>
      <c r="E157">
        <f t="shared" si="47"/>
        <v>0.0240010204727806</v>
      </c>
    </row>
    <row r="158" customFormat="1" ht="14.25" spans="2:5">
      <c r="B158" s="8" t="s">
        <v>21</v>
      </c>
      <c r="C158">
        <f t="shared" ref="C158:C163" si="52">J64</f>
        <v>3</v>
      </c>
      <c r="D158">
        <f t="shared" ref="D158:D163" si="53">K64</f>
        <v>0.018225</v>
      </c>
      <c r="E158">
        <f t="shared" si="47"/>
        <v>0.0882498434891047</v>
      </c>
    </row>
    <row r="159" customFormat="1" ht="14.25" spans="2:5">
      <c r="B159" s="8"/>
      <c r="C159">
        <f t="shared" si="52"/>
        <v>6</v>
      </c>
      <c r="D159">
        <f t="shared" si="53"/>
        <v>0.0042525</v>
      </c>
      <c r="E159">
        <f t="shared" si="47"/>
        <v>0.115010124299083</v>
      </c>
    </row>
    <row r="160" customFormat="1" ht="14.25" spans="2:5">
      <c r="B160" s="8"/>
      <c r="C160">
        <f t="shared" si="52"/>
        <v>9</v>
      </c>
      <c r="D160">
        <f t="shared" si="53"/>
        <v>0.0018225</v>
      </c>
      <c r="E160">
        <f t="shared" si="47"/>
        <v>0.12256012219316</v>
      </c>
    </row>
    <row r="161" customFormat="1" ht="14.25" spans="2:5">
      <c r="B161" s="8"/>
      <c r="C161">
        <f t="shared" si="52"/>
        <v>12</v>
      </c>
      <c r="D161">
        <f t="shared" si="53"/>
        <v>0.000339325</v>
      </c>
      <c r="E161">
        <f t="shared" si="47"/>
        <v>0.0425687990261697</v>
      </c>
    </row>
    <row r="162" customFormat="1" ht="14.25" spans="2:5">
      <c r="B162" s="8"/>
      <c r="C162">
        <f t="shared" si="52"/>
        <v>18</v>
      </c>
      <c r="D162">
        <f t="shared" si="53"/>
        <v>0.00029925</v>
      </c>
      <c r="E162">
        <f t="shared" si="47"/>
        <v>0.0885353626563188</v>
      </c>
    </row>
    <row r="163" customFormat="1" ht="14.25" spans="2:5">
      <c r="B163" s="8"/>
      <c r="C163">
        <f t="shared" si="52"/>
        <v>27</v>
      </c>
      <c r="D163">
        <f t="shared" si="53"/>
        <v>6.1425e-5</v>
      </c>
      <c r="E163">
        <f t="shared" si="47"/>
        <v>0.0421662162040955</v>
      </c>
    </row>
    <row r="164" customFormat="1" ht="14.25" spans="2:5">
      <c r="B164" s="8" t="s">
        <v>22</v>
      </c>
      <c r="C164">
        <f t="shared" ref="C164:C169" si="54">J72</f>
        <v>2</v>
      </c>
      <c r="D164">
        <f t="shared" ref="D164:D169" si="55">K72</f>
        <v>0.018225</v>
      </c>
      <c r="E164">
        <f t="shared" si="47"/>
        <v>0.0262662804153547</v>
      </c>
    </row>
    <row r="165" customFormat="1" ht="14.25" spans="2:5">
      <c r="B165" s="8"/>
      <c r="C165">
        <f t="shared" si="54"/>
        <v>4</v>
      </c>
      <c r="D165">
        <f t="shared" si="55"/>
        <v>0.0042525</v>
      </c>
      <c r="E165">
        <f t="shared" si="47"/>
        <v>0.0435594615313328</v>
      </c>
    </row>
    <row r="166" customFormat="1" ht="14.25" spans="2:5">
      <c r="B166" s="8"/>
      <c r="C166">
        <f t="shared" si="54"/>
        <v>6</v>
      </c>
      <c r="D166">
        <f t="shared" si="55"/>
        <v>0.0018225</v>
      </c>
      <c r="E166">
        <f t="shared" si="47"/>
        <v>0.0492900532710355</v>
      </c>
    </row>
    <row r="167" customFormat="1" ht="14.25" spans="2:5">
      <c r="B167" s="8"/>
      <c r="C167">
        <f t="shared" si="54"/>
        <v>8</v>
      </c>
      <c r="D167">
        <f t="shared" si="55"/>
        <v>0.000339325</v>
      </c>
      <c r="E167">
        <f t="shared" si="47"/>
        <v>0.0175930965482547</v>
      </c>
    </row>
    <row r="168" customFormat="1" ht="14.25" spans="2:5">
      <c r="B168" s="8"/>
      <c r="C168">
        <f t="shared" si="54"/>
        <v>12</v>
      </c>
      <c r="D168">
        <f t="shared" si="55"/>
        <v>0.00029925</v>
      </c>
      <c r="E168">
        <f t="shared" si="47"/>
        <v>0.0375413338497938</v>
      </c>
    </row>
    <row r="169" customFormat="1" ht="14.25" spans="2:5">
      <c r="B169" s="8"/>
      <c r="C169">
        <f t="shared" si="54"/>
        <v>18</v>
      </c>
      <c r="D169">
        <f t="shared" si="55"/>
        <v>6.1425e-5</v>
      </c>
      <c r="E169">
        <f t="shared" si="47"/>
        <v>0.0181730481241918</v>
      </c>
    </row>
    <row r="170" customFormat="1" ht="14.25" spans="2:5">
      <c r="B170" s="8" t="s">
        <v>23</v>
      </c>
      <c r="C170">
        <f t="shared" ref="C170:C175" si="56">J80</f>
        <v>1</v>
      </c>
      <c r="D170">
        <f t="shared" ref="D170:D175" si="57">K80</f>
        <v>0.018225</v>
      </c>
      <c r="E170">
        <f t="shared" si="47"/>
        <v>0.000732717341604692</v>
      </c>
    </row>
    <row r="171" customFormat="1" spans="3:5">
      <c r="C171">
        <f t="shared" si="56"/>
        <v>2</v>
      </c>
      <c r="D171">
        <f t="shared" si="57"/>
        <v>0.0042525</v>
      </c>
      <c r="E171">
        <f t="shared" si="47"/>
        <v>0.00612879876358276</v>
      </c>
    </row>
    <row r="172" customFormat="1" spans="3:5">
      <c r="C172">
        <f t="shared" si="56"/>
        <v>3</v>
      </c>
      <c r="D172">
        <f t="shared" si="57"/>
        <v>0.0018225</v>
      </c>
      <c r="E172">
        <f t="shared" si="47"/>
        <v>0.00882498434891047</v>
      </c>
    </row>
    <row r="173" customFormat="1" spans="3:5">
      <c r="C173">
        <f t="shared" si="56"/>
        <v>4</v>
      </c>
      <c r="D173">
        <f t="shared" si="57"/>
        <v>0.000339325</v>
      </c>
      <c r="E173">
        <f t="shared" si="47"/>
        <v>0.00347579407033968</v>
      </c>
    </row>
    <row r="174" customFormat="1" spans="3:5">
      <c r="C174">
        <f t="shared" si="56"/>
        <v>6</v>
      </c>
      <c r="D174">
        <f t="shared" si="57"/>
        <v>0.00029925</v>
      </c>
      <c r="E174">
        <f t="shared" si="47"/>
        <v>0.00809330504326879</v>
      </c>
    </row>
    <row r="175" customFormat="1" spans="3:5">
      <c r="C175">
        <f t="shared" si="56"/>
        <v>9</v>
      </c>
      <c r="D175">
        <f t="shared" si="57"/>
        <v>6.1425e-5</v>
      </c>
      <c r="E175">
        <f t="shared" si="47"/>
        <v>0.004130730044288</v>
      </c>
    </row>
    <row r="176" customFormat="1" ht="14.25" spans="2:5">
      <c r="B176" s="7" t="s">
        <v>24</v>
      </c>
      <c r="C176">
        <f t="shared" ref="C176:C178" si="58">J89</f>
        <v>3.5</v>
      </c>
      <c r="D176">
        <f t="shared" ref="D176:D178" si="59">K89</f>
        <v>0.0162</v>
      </c>
      <c r="E176">
        <f t="shared" si="47"/>
        <v>0.118142555578649</v>
      </c>
    </row>
    <row r="177" customFormat="1" spans="3:5">
      <c r="C177">
        <f t="shared" si="58"/>
        <v>7</v>
      </c>
      <c r="D177">
        <f t="shared" si="59"/>
        <v>0.00266</v>
      </c>
      <c r="E177">
        <f t="shared" si="47"/>
        <v>0.1022671986165</v>
      </c>
    </row>
    <row r="178" customFormat="1" ht="14.25" spans="2:5">
      <c r="B178" s="9"/>
      <c r="C178">
        <f t="shared" si="58"/>
        <v>10.5</v>
      </c>
      <c r="D178">
        <f t="shared" si="59"/>
        <v>0.00114</v>
      </c>
      <c r="E178">
        <f t="shared" si="47"/>
        <v>0.107273863421572</v>
      </c>
    </row>
    <row r="179" customFormat="1" ht="14.25" spans="2:5">
      <c r="B179" s="7" t="s">
        <v>25</v>
      </c>
      <c r="C179">
        <f t="shared" ref="C179:C181" si="60">J114</f>
        <v>0.5</v>
      </c>
      <c r="D179">
        <f t="shared" ref="D179:D181" si="61">K114</f>
        <v>0.0155925</v>
      </c>
      <c r="E179">
        <f t="shared" si="47"/>
        <v>0.00139856452182429</v>
      </c>
    </row>
    <row r="180" customFormat="1" ht="14.25" spans="2:5">
      <c r="B180" s="9"/>
      <c r="C180">
        <f t="shared" si="60"/>
        <v>1</v>
      </c>
      <c r="D180">
        <f t="shared" si="61"/>
        <v>0.00308525</v>
      </c>
      <c r="E180">
        <f t="shared" si="47"/>
        <v>0.000124039296471104</v>
      </c>
    </row>
    <row r="181" customFormat="1" spans="3:5">
      <c r="C181">
        <f t="shared" si="60"/>
        <v>1.5</v>
      </c>
      <c r="D181">
        <f t="shared" si="61"/>
        <v>0.00132225</v>
      </c>
      <c r="E181">
        <f t="shared" si="47"/>
        <v>0.000648845587356366</v>
      </c>
    </row>
    <row r="182" customFormat="1" ht="14.25" spans="2:5">
      <c r="B182" s="11" t="s">
        <v>26</v>
      </c>
      <c r="C182">
        <f>J139</f>
        <v>26.128</v>
      </c>
      <c r="D182">
        <f>K139</f>
        <v>0.015</v>
      </c>
      <c r="E182">
        <f t="shared" si="47"/>
        <v>9.62300073140642</v>
      </c>
    </row>
    <row r="183" customFormat="1" spans="2:5">
      <c r="B183" t="s">
        <v>104</v>
      </c>
      <c r="C183">
        <v>0</v>
      </c>
      <c r="D183">
        <f>1-$C$27</f>
        <v>0.859988</v>
      </c>
      <c r="E183">
        <f t="shared" si="47"/>
        <v>0.54969179042545</v>
      </c>
    </row>
    <row r="184" customFormat="1" spans="2:5">
      <c r="B184" t="s">
        <v>33</v>
      </c>
      <c r="D184">
        <f>SUM(D142:D183)</f>
        <v>1</v>
      </c>
      <c r="E184">
        <f>SUM(E142:E183)</f>
        <v>15.778169378139</v>
      </c>
    </row>
  </sheetData>
  <dataValidations count="1">
    <dataValidation type="list" allowBlank="1" showInputMessage="1" showErrorMessage="1" sqref="C3 C4 C5 C6 C7 C13 C40 C42 C43 C45 C47 C48 C56 C64 C72 C80 C105 C106 C107 C112 C130 C131 C132 C137 C139 C140 C8:C10 C11:C12 C109:C111 C134:C136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4"/>
  <sheetViews>
    <sheetView workbookViewId="0">
      <selection activeCell="F13" sqref="F13"/>
    </sheetView>
  </sheetViews>
  <sheetFormatPr defaultColWidth="9" defaultRowHeight="13.5"/>
  <cols>
    <col min="2" max="2" width="34.25" customWidth="1"/>
    <col min="3" max="3" width="17.625" customWidth="1"/>
    <col min="4" max="4" width="18.125" customWidth="1"/>
    <col min="5" max="5" width="15.5" customWidth="1"/>
    <col min="6" max="6" width="22.625" customWidth="1"/>
    <col min="7" max="12" width="17.125" customWidth="1"/>
  </cols>
  <sheetData>
    <row r="1" customFormat="1" ht="25.5" spans="1:14">
      <c r="A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customFormat="1" ht="14.25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</row>
    <row r="3" customFormat="1" ht="14.25" spans="1:12">
      <c r="A3" s="5">
        <v>1</v>
      </c>
      <c r="B3" s="7" t="s">
        <v>13</v>
      </c>
      <c r="C3" s="7" t="s">
        <v>14</v>
      </c>
      <c r="D3" s="5">
        <v>3</v>
      </c>
      <c r="E3" s="5">
        <v>1000</v>
      </c>
      <c r="F3">
        <v>2e-6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customFormat="1" ht="14.25" spans="1:12">
      <c r="A4" s="5">
        <v>2</v>
      </c>
      <c r="B4" s="7" t="s">
        <v>15</v>
      </c>
      <c r="C4" s="7" t="s">
        <v>14</v>
      </c>
      <c r="D4" s="5">
        <v>3</v>
      </c>
      <c r="E4" s="5">
        <v>500</v>
      </c>
      <c r="F4">
        <v>5e-6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</row>
    <row r="5" customFormat="1" ht="14.25" spans="1:12">
      <c r="A5" s="5">
        <v>3</v>
      </c>
      <c r="B5" s="7" t="s">
        <v>16</v>
      </c>
      <c r="C5" s="7" t="s">
        <v>17</v>
      </c>
      <c r="D5" s="5">
        <v>3</v>
      </c>
      <c r="E5" s="5">
        <v>20</v>
      </c>
      <c r="F5">
        <v>5e-6</v>
      </c>
      <c r="G5">
        <v>0.3</v>
      </c>
      <c r="H5">
        <v>0.7</v>
      </c>
      <c r="I5">
        <v>0.3</v>
      </c>
      <c r="J5">
        <v>0.7</v>
      </c>
      <c r="K5">
        <v>0.3</v>
      </c>
      <c r="L5">
        <v>0.7</v>
      </c>
    </row>
    <row r="6" customFormat="1" ht="14.25" spans="1:12">
      <c r="A6" s="5">
        <v>4</v>
      </c>
      <c r="B6" s="8" t="s">
        <v>18</v>
      </c>
      <c r="C6" s="7" t="s">
        <v>19</v>
      </c>
      <c r="D6" s="7">
        <v>3</v>
      </c>
      <c r="E6" s="7">
        <v>7</v>
      </c>
      <c r="F6">
        <v>0.035</v>
      </c>
      <c r="G6">
        <v>0.03</v>
      </c>
      <c r="H6">
        <v>0.07</v>
      </c>
      <c r="I6">
        <v>0.03</v>
      </c>
      <c r="J6">
        <v>0.07</v>
      </c>
      <c r="K6">
        <v>0.03</v>
      </c>
      <c r="L6">
        <v>0.07</v>
      </c>
    </row>
    <row r="7" customFormat="1" ht="14.25" spans="1:12">
      <c r="A7" s="5">
        <v>5</v>
      </c>
      <c r="B7" s="8" t="s">
        <v>20</v>
      </c>
      <c r="C7" s="7" t="s">
        <v>19</v>
      </c>
      <c r="D7" s="7">
        <v>3</v>
      </c>
      <c r="E7" s="7">
        <v>5</v>
      </c>
      <c r="F7">
        <v>0.04</v>
      </c>
      <c r="G7">
        <v>0.03</v>
      </c>
      <c r="H7">
        <v>0.07</v>
      </c>
      <c r="I7">
        <v>0.03</v>
      </c>
      <c r="J7">
        <v>0.07</v>
      </c>
      <c r="K7">
        <v>0.03</v>
      </c>
      <c r="L7">
        <v>0.07</v>
      </c>
    </row>
    <row r="8" customFormat="1" ht="14.25" spans="1:12">
      <c r="A8" s="5">
        <v>6</v>
      </c>
      <c r="B8" s="9" t="s">
        <v>21</v>
      </c>
      <c r="C8" s="7" t="s">
        <v>19</v>
      </c>
      <c r="D8" s="7">
        <v>3</v>
      </c>
      <c r="E8" s="7">
        <v>3</v>
      </c>
      <c r="F8">
        <v>0.04</v>
      </c>
      <c r="G8">
        <v>0.03</v>
      </c>
      <c r="H8">
        <v>0.07</v>
      </c>
      <c r="I8">
        <v>0.03</v>
      </c>
      <c r="J8">
        <v>0.07</v>
      </c>
      <c r="K8">
        <v>0.03</v>
      </c>
      <c r="L8">
        <v>0.07</v>
      </c>
    </row>
    <row r="9" customFormat="1" ht="14.25" spans="1:12">
      <c r="A9" s="5">
        <v>7</v>
      </c>
      <c r="B9" s="9" t="s">
        <v>22</v>
      </c>
      <c r="C9" s="7" t="s">
        <v>19</v>
      </c>
      <c r="D9" s="7">
        <v>3</v>
      </c>
      <c r="E9" s="7">
        <v>2</v>
      </c>
      <c r="F9">
        <v>0.01</v>
      </c>
      <c r="G9">
        <v>0.03</v>
      </c>
      <c r="H9">
        <v>0.07</v>
      </c>
      <c r="I9">
        <v>0.03</v>
      </c>
      <c r="J9">
        <v>0.07</v>
      </c>
      <c r="K9">
        <v>0.03</v>
      </c>
      <c r="L9">
        <v>0.07</v>
      </c>
    </row>
    <row r="10" customFormat="1" ht="14.25" spans="1:12">
      <c r="A10" s="5">
        <v>8</v>
      </c>
      <c r="B10" s="9" t="s">
        <v>23</v>
      </c>
      <c r="C10" s="7" t="s">
        <v>19</v>
      </c>
      <c r="D10" s="7">
        <v>3</v>
      </c>
      <c r="E10" s="7">
        <v>1</v>
      </c>
      <c r="F10">
        <v>0.01</v>
      </c>
      <c r="G10">
        <v>0.03</v>
      </c>
      <c r="H10">
        <v>0.07</v>
      </c>
      <c r="I10">
        <v>0.03</v>
      </c>
      <c r="J10">
        <v>0.07</v>
      </c>
      <c r="K10">
        <v>0.03</v>
      </c>
      <c r="L10">
        <v>0.07</v>
      </c>
    </row>
    <row r="11" customFormat="1" ht="14.25" spans="1:12">
      <c r="A11" s="5">
        <v>9</v>
      </c>
      <c r="B11" s="7" t="s">
        <v>24</v>
      </c>
      <c r="C11" s="7" t="s">
        <v>17</v>
      </c>
      <c r="D11" s="7">
        <v>3</v>
      </c>
      <c r="E11" s="7">
        <v>3.5</v>
      </c>
      <c r="F11">
        <v>0.03</v>
      </c>
      <c r="G11">
        <v>0.03</v>
      </c>
      <c r="H11">
        <v>0.07</v>
      </c>
      <c r="I11">
        <v>0.03</v>
      </c>
      <c r="J11">
        <v>0.07</v>
      </c>
      <c r="K11">
        <v>0.03</v>
      </c>
      <c r="L11">
        <v>0.07</v>
      </c>
    </row>
    <row r="12" customFormat="1" ht="14.25" spans="1:12">
      <c r="A12" s="5">
        <v>10</v>
      </c>
      <c r="B12" s="7" t="s">
        <v>25</v>
      </c>
      <c r="C12" s="7" t="s">
        <v>17</v>
      </c>
      <c r="D12" s="10">
        <v>3</v>
      </c>
      <c r="E12" s="10">
        <v>0.5</v>
      </c>
      <c r="F12">
        <v>0.01</v>
      </c>
      <c r="G12">
        <v>0.03</v>
      </c>
      <c r="H12">
        <v>0.07</v>
      </c>
      <c r="I12">
        <v>0.03</v>
      </c>
      <c r="J12">
        <v>0.07</v>
      </c>
      <c r="K12">
        <v>0.03</v>
      </c>
      <c r="L12">
        <v>0.07</v>
      </c>
    </row>
    <row r="13" customFormat="1" ht="14.25" spans="1:12">
      <c r="A13" s="5">
        <v>11</v>
      </c>
      <c r="B13" s="11" t="s">
        <v>26</v>
      </c>
      <c r="C13" s="7" t="s">
        <v>19</v>
      </c>
      <c r="D13" s="7">
        <v>3</v>
      </c>
      <c r="E13" s="7">
        <v>1</v>
      </c>
      <c r="F13">
        <v>0.025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5" customFormat="1" ht="25.5" spans="1:14">
      <c r="A15" s="3" t="s">
        <v>27</v>
      </c>
      <c r="C15" s="4" t="s">
        <v>28</v>
      </c>
      <c r="D15" s="4" t="s">
        <v>29</v>
      </c>
      <c r="E15" s="4" t="s">
        <v>30</v>
      </c>
      <c r="F15" s="4" t="s">
        <v>31</v>
      </c>
      <c r="G15" s="4" t="s">
        <v>32</v>
      </c>
      <c r="J15" s="4"/>
      <c r="K15" s="4"/>
      <c r="L15" s="4"/>
      <c r="M15" s="4"/>
      <c r="N15" s="4"/>
    </row>
    <row r="16" customFormat="1" ht="14.25" spans="2:4">
      <c r="B16" s="7" t="s">
        <v>13</v>
      </c>
      <c r="C16">
        <f t="shared" ref="C16:C26" si="0">F3</f>
        <v>2e-6</v>
      </c>
      <c r="D16">
        <f>K42</f>
        <v>0.002</v>
      </c>
    </row>
    <row r="17" customFormat="1" ht="14.25" spans="2:4">
      <c r="B17" s="7" t="s">
        <v>15</v>
      </c>
      <c r="C17">
        <f t="shared" si="0"/>
        <v>5e-6</v>
      </c>
      <c r="D17">
        <f>K43</f>
        <v>0.0025</v>
      </c>
    </row>
    <row r="18" customFormat="1" ht="14.25" spans="2:4">
      <c r="B18" s="7" t="s">
        <v>16</v>
      </c>
      <c r="C18">
        <f t="shared" si="0"/>
        <v>5e-6</v>
      </c>
      <c r="D18">
        <f>L47</f>
        <v>0.0013296</v>
      </c>
    </row>
    <row r="19" customFormat="1" ht="14.25" spans="2:8">
      <c r="B19" s="8" t="s">
        <v>18</v>
      </c>
      <c r="C19">
        <f t="shared" si="0"/>
        <v>0.035</v>
      </c>
      <c r="D19">
        <f>L55</f>
        <v>0.351850625</v>
      </c>
      <c r="H19" s="12"/>
    </row>
    <row r="20" customFormat="1" ht="14.25" spans="2:8">
      <c r="B20" s="8" t="s">
        <v>20</v>
      </c>
      <c r="C20">
        <f t="shared" si="0"/>
        <v>0.04</v>
      </c>
      <c r="D20">
        <f>L63</f>
        <v>0.287225</v>
      </c>
      <c r="H20" s="12"/>
    </row>
    <row r="21" customFormat="1" ht="14.25" spans="2:4">
      <c r="B21" s="9" t="s">
        <v>21</v>
      </c>
      <c r="C21">
        <f t="shared" si="0"/>
        <v>0.04</v>
      </c>
      <c r="D21">
        <f>L71</f>
        <v>0.172335</v>
      </c>
    </row>
    <row r="22" customFormat="1" ht="14.25" spans="2:4">
      <c r="B22" s="9" t="s">
        <v>22</v>
      </c>
      <c r="C22">
        <f t="shared" si="0"/>
        <v>0.01</v>
      </c>
      <c r="D22">
        <f>L79</f>
        <v>0.0287225</v>
      </c>
    </row>
    <row r="23" customFormat="1" ht="14.25" spans="2:4">
      <c r="B23" s="9" t="s">
        <v>23</v>
      </c>
      <c r="C23">
        <f t="shared" si="0"/>
        <v>0.01</v>
      </c>
      <c r="D23">
        <f>L87</f>
        <v>0.01436125</v>
      </c>
    </row>
    <row r="24" customFormat="1" ht="14.25" spans="2:4">
      <c r="B24" s="7" t="s">
        <v>24</v>
      </c>
      <c r="C24">
        <f t="shared" si="0"/>
        <v>0.03</v>
      </c>
      <c r="D24">
        <f>L92</f>
        <v>0.130935</v>
      </c>
    </row>
    <row r="25" customFormat="1" ht="14.25" spans="2:4">
      <c r="B25" s="7" t="s">
        <v>25</v>
      </c>
      <c r="C25">
        <f t="shared" si="0"/>
        <v>0.01</v>
      </c>
      <c r="D25">
        <f>L117</f>
        <v>0.0064324375</v>
      </c>
    </row>
    <row r="26" customFormat="1" ht="14.25" spans="2:4">
      <c r="B26" s="11" t="s">
        <v>26</v>
      </c>
      <c r="C26">
        <f t="shared" si="0"/>
        <v>0.025</v>
      </c>
      <c r="D26">
        <f>L139</f>
        <v>1.02825666666667</v>
      </c>
    </row>
    <row r="27" s="1" customFormat="1" spans="2:7">
      <c r="B27" s="1" t="s">
        <v>33</v>
      </c>
      <c r="C27" s="13">
        <f>SUM(C16:C26)</f>
        <v>0.200012</v>
      </c>
      <c r="D27" s="13">
        <f>SUM(D16:D26)</f>
        <v>2.02594807916667</v>
      </c>
      <c r="E27" s="1">
        <f>E184</f>
        <v>51.5923476260487</v>
      </c>
      <c r="F27" s="1">
        <f>SQRT(E27)</f>
        <v>7.18278132940498</v>
      </c>
      <c r="G27" s="1">
        <f>F27/D27</f>
        <v>3.54539260076175</v>
      </c>
    </row>
    <row r="28" customFormat="1" spans="3:4">
      <c r="C28" s="14"/>
      <c r="D28" s="14"/>
    </row>
    <row r="29" customFormat="1" spans="1:5">
      <c r="A29" t="s">
        <v>34</v>
      </c>
      <c r="C29" t="s">
        <v>35</v>
      </c>
      <c r="D29" t="s">
        <v>36</v>
      </c>
      <c r="E29" t="s">
        <v>37</v>
      </c>
    </row>
    <row r="30" customFormat="1" spans="2:5">
      <c r="B30">
        <v>100</v>
      </c>
      <c r="C30">
        <v>0.003</v>
      </c>
      <c r="D30">
        <v>1</v>
      </c>
      <c r="E30">
        <f t="shared" ref="E30:E36" si="1">B30*C30</f>
        <v>0.3</v>
      </c>
    </row>
    <row r="31" customFormat="1" spans="2:5">
      <c r="B31">
        <v>50</v>
      </c>
      <c r="C31">
        <v>0.007</v>
      </c>
      <c r="D31">
        <v>1</v>
      </c>
      <c r="E31">
        <f t="shared" si="1"/>
        <v>0.35</v>
      </c>
    </row>
    <row r="32" customFormat="1" spans="2:5">
      <c r="B32">
        <v>20</v>
      </c>
      <c r="C32">
        <v>0.06</v>
      </c>
      <c r="D32">
        <v>1</v>
      </c>
      <c r="E32">
        <f t="shared" si="1"/>
        <v>1.2</v>
      </c>
    </row>
    <row r="33" customFormat="1" ht="14.25" spans="2:7">
      <c r="B33">
        <v>15</v>
      </c>
      <c r="C33">
        <v>0.1</v>
      </c>
      <c r="D33">
        <v>0.8</v>
      </c>
      <c r="E33">
        <f t="shared" si="1"/>
        <v>1.5</v>
      </c>
      <c r="G33" s="12" t="s">
        <v>105</v>
      </c>
    </row>
    <row r="34" customFormat="1" spans="2:5">
      <c r="B34">
        <v>10</v>
      </c>
      <c r="C34">
        <v>0.21</v>
      </c>
      <c r="D34">
        <v>0.8</v>
      </c>
      <c r="E34">
        <f t="shared" si="1"/>
        <v>2.1</v>
      </c>
    </row>
    <row r="35" customFormat="1" spans="2:5">
      <c r="B35">
        <v>5</v>
      </c>
      <c r="C35">
        <v>0.31</v>
      </c>
      <c r="D35">
        <v>0.7</v>
      </c>
      <c r="E35">
        <f t="shared" si="1"/>
        <v>1.55</v>
      </c>
    </row>
    <row r="36" customFormat="1" spans="2:5">
      <c r="B36">
        <v>3</v>
      </c>
      <c r="C36">
        <v>0.31</v>
      </c>
      <c r="D36">
        <v>0.4</v>
      </c>
      <c r="E36">
        <f t="shared" si="1"/>
        <v>0.93</v>
      </c>
    </row>
    <row r="37" customFormat="1" spans="2:5">
      <c r="B37" s="15" t="s">
        <v>38</v>
      </c>
      <c r="C37" s="1">
        <f>SUM(C30:C36)</f>
        <v>1</v>
      </c>
      <c r="D37" s="1"/>
      <c r="E37" s="1">
        <f>SUM(E30:E36)</f>
        <v>7.93</v>
      </c>
    </row>
    <row r="38" customFormat="1" spans="2:5">
      <c r="B38" s="15" t="s">
        <v>39</v>
      </c>
      <c r="C38" s="1"/>
      <c r="D38" s="1"/>
      <c r="E38" s="1">
        <f>D30+D31*D30+D30*D31*D32+D30*D31*D32*D33+D30*D31*D32*D33*D34+D30*D31*D32*D33*D34*D35+D30*D31*D32*D33*D34*D35*D36/(1-D36)</f>
        <v>5.18666666666667</v>
      </c>
    </row>
    <row r="39" customFormat="1" spans="2:5">
      <c r="B39" s="15" t="s">
        <v>40</v>
      </c>
      <c r="C39" s="1"/>
      <c r="D39" s="1"/>
      <c r="E39" s="1">
        <f>E37*E38</f>
        <v>41.1302666666667</v>
      </c>
    </row>
    <row r="40" customFormat="1" ht="25.5" spans="1:14">
      <c r="A40" s="3" t="s">
        <v>41</v>
      </c>
      <c r="C40" s="16"/>
      <c r="D40" s="16"/>
      <c r="E40" s="17"/>
      <c r="F40" s="4"/>
      <c r="G40" s="17"/>
      <c r="H40" s="4"/>
      <c r="I40" s="27"/>
      <c r="J40" s="4"/>
      <c r="K40" s="4"/>
      <c r="L40" s="4"/>
      <c r="M40" s="4"/>
      <c r="N40" s="16"/>
    </row>
    <row r="41" customFormat="1" ht="14.25" spans="2:14">
      <c r="B41" t="s">
        <v>42</v>
      </c>
      <c r="C41" t="s">
        <v>43</v>
      </c>
      <c r="D41" s="6" t="s">
        <v>4</v>
      </c>
      <c r="E41" s="4" t="s">
        <v>44</v>
      </c>
      <c r="F41" s="4" t="s">
        <v>45</v>
      </c>
      <c r="G41" s="4" t="s">
        <v>46</v>
      </c>
      <c r="H41" s="4" t="s">
        <v>47</v>
      </c>
      <c r="I41" s="4" t="s">
        <v>28</v>
      </c>
      <c r="J41" s="4" t="s">
        <v>48</v>
      </c>
      <c r="K41" s="4" t="s">
        <v>49</v>
      </c>
      <c r="L41" s="4"/>
      <c r="M41" s="4"/>
      <c r="N41" s="16"/>
    </row>
    <row r="42" customFormat="1" ht="14.25" spans="2:11">
      <c r="B42" s="7" t="s">
        <v>13</v>
      </c>
      <c r="C42" s="7" t="s">
        <v>14</v>
      </c>
      <c r="D42" s="5">
        <v>3</v>
      </c>
      <c r="E42">
        <v>1</v>
      </c>
      <c r="F42" s="7" t="s">
        <v>13</v>
      </c>
      <c r="G42">
        <v>1</v>
      </c>
      <c r="H42">
        <v>1</v>
      </c>
      <c r="I42">
        <f>H42*F3</f>
        <v>2e-6</v>
      </c>
      <c r="J42">
        <f>E3*E42</f>
        <v>1000</v>
      </c>
      <c r="K42">
        <f>I42*J42</f>
        <v>0.002</v>
      </c>
    </row>
    <row r="43" customFormat="1" ht="14.25" spans="2:11">
      <c r="B43" s="7" t="s">
        <v>15</v>
      </c>
      <c r="C43" s="7" t="s">
        <v>14</v>
      </c>
      <c r="D43" s="5">
        <v>3</v>
      </c>
      <c r="E43">
        <v>1</v>
      </c>
      <c r="F43" s="7" t="s">
        <v>15</v>
      </c>
      <c r="G43">
        <v>1</v>
      </c>
      <c r="H43">
        <v>1</v>
      </c>
      <c r="I43">
        <f>F4*H43</f>
        <v>5e-6</v>
      </c>
      <c r="J43">
        <f>E4*E43</f>
        <v>500</v>
      </c>
      <c r="K43">
        <f>I43*J43</f>
        <v>0.0025</v>
      </c>
    </row>
    <row r="44" customFormat="1" ht="14.25" spans="2:14">
      <c r="B44" s="18" t="s">
        <v>42</v>
      </c>
      <c r="C44" s="18" t="s">
        <v>43</v>
      </c>
      <c r="D44" s="19" t="s">
        <v>4</v>
      </c>
      <c r="E44" s="4" t="s">
        <v>44</v>
      </c>
      <c r="F44" s="4" t="s">
        <v>45</v>
      </c>
      <c r="G44" s="4" t="s">
        <v>46</v>
      </c>
      <c r="H44" s="4" t="s">
        <v>47</v>
      </c>
      <c r="I44" s="4" t="s">
        <v>48</v>
      </c>
      <c r="J44" s="4" t="s">
        <v>50</v>
      </c>
      <c r="K44" s="4" t="s">
        <v>28</v>
      </c>
      <c r="L44" s="4" t="s">
        <v>49</v>
      </c>
      <c r="N44" s="16"/>
    </row>
    <row r="45" customFormat="1" ht="14.25" spans="2:12">
      <c r="B45" s="7" t="s">
        <v>16</v>
      </c>
      <c r="C45" s="7" t="s">
        <v>17</v>
      </c>
      <c r="D45" s="5">
        <v>3</v>
      </c>
      <c r="E45" s="20">
        <v>12</v>
      </c>
      <c r="F45" t="s">
        <v>51</v>
      </c>
      <c r="G45">
        <f>0.7*0.7+0.7*0.3*0.7*2</f>
        <v>0.784</v>
      </c>
      <c r="H45">
        <f>G45</f>
        <v>0.784</v>
      </c>
      <c r="I45">
        <f>$E$5*E45</f>
        <v>240</v>
      </c>
      <c r="J45">
        <f t="shared" ref="J45:J53" si="2">I45</f>
        <v>240</v>
      </c>
      <c r="K45">
        <f>$F$5*H45</f>
        <v>3.92e-6</v>
      </c>
      <c r="L45">
        <f t="shared" ref="L45:L54" si="3">J45*K45</f>
        <v>0.0009408</v>
      </c>
    </row>
    <row r="46" customFormat="1" ht="14.25" spans="5:12">
      <c r="E46" s="21">
        <v>18</v>
      </c>
      <c r="F46" t="s">
        <v>52</v>
      </c>
      <c r="G46">
        <f>0.3*0.3+0.7*0.3*0.3*2</f>
        <v>0.216</v>
      </c>
      <c r="H46">
        <f>G46</f>
        <v>0.216</v>
      </c>
      <c r="I46">
        <f>$E$5*E46</f>
        <v>360</v>
      </c>
      <c r="J46">
        <f t="shared" si="2"/>
        <v>360</v>
      </c>
      <c r="K46">
        <f>$F$5*H46</f>
        <v>1.08e-6</v>
      </c>
      <c r="L46">
        <f t="shared" si="3"/>
        <v>0.0003888</v>
      </c>
    </row>
    <row r="47" s="2" customFormat="1" ht="14.25" spans="2:12">
      <c r="B47" s="22"/>
      <c r="C47" s="22"/>
      <c r="D47" s="23"/>
      <c r="E47" s="24"/>
      <c r="F47" s="2" t="s">
        <v>33</v>
      </c>
      <c r="H47" s="2">
        <f t="shared" ref="H47:L47" si="4">SUM(H45:H46)</f>
        <v>1</v>
      </c>
      <c r="K47" s="2">
        <f t="shared" si="4"/>
        <v>5e-6</v>
      </c>
      <c r="L47" s="2">
        <f t="shared" si="4"/>
        <v>0.0013296</v>
      </c>
    </row>
    <row r="48" customFormat="1" ht="14.25" spans="2:13">
      <c r="B48" s="7" t="s">
        <v>18</v>
      </c>
      <c r="C48" s="7" t="s">
        <v>19</v>
      </c>
      <c r="D48" s="7">
        <v>3</v>
      </c>
      <c r="E48">
        <v>1</v>
      </c>
      <c r="F48" s="25" t="s">
        <v>53</v>
      </c>
      <c r="G48">
        <f>(1-($G$7+$H$7))*(1-($I$7+$J$7))*(1-($K$7+$L$7))</f>
        <v>0.729</v>
      </c>
      <c r="H48">
        <v>0.729</v>
      </c>
      <c r="I48">
        <f t="shared" ref="I48:I54" si="5">$E$6*E48</f>
        <v>7</v>
      </c>
      <c r="J48">
        <f t="shared" si="2"/>
        <v>7</v>
      </c>
      <c r="K48">
        <f t="shared" ref="K48:K54" si="6">$F$6*H48</f>
        <v>0.025515</v>
      </c>
      <c r="L48">
        <f t="shared" si="3"/>
        <v>0.178605</v>
      </c>
      <c r="M48">
        <f t="shared" ref="M48:M54" si="7">E48*H48</f>
        <v>0.729</v>
      </c>
    </row>
    <row r="49" customFormat="1" spans="5:13">
      <c r="E49">
        <v>2</v>
      </c>
      <c r="F49" s="25" t="s">
        <v>54</v>
      </c>
      <c r="G49">
        <f>$H$7*(1-($G$7+$H$7))*(1-($I$7+$J$7))+(1-($G$7+$H$7))*$J$7*(1-($K$7+$L$7))+(1-($G$7+$H$7))*(1-($I$7+$J$7))*$L$7</f>
        <v>0.1701</v>
      </c>
      <c r="H49">
        <v>0.1701</v>
      </c>
      <c r="I49">
        <f t="shared" si="5"/>
        <v>14</v>
      </c>
      <c r="J49">
        <f t="shared" si="2"/>
        <v>14</v>
      </c>
      <c r="K49">
        <f t="shared" si="6"/>
        <v>0.0059535</v>
      </c>
      <c r="L49">
        <f t="shared" si="3"/>
        <v>0.083349</v>
      </c>
      <c r="M49">
        <f t="shared" si="7"/>
        <v>0.3402</v>
      </c>
    </row>
    <row r="50" customFormat="1" spans="5:13">
      <c r="E50">
        <v>3</v>
      </c>
      <c r="F50" s="25" t="s">
        <v>55</v>
      </c>
      <c r="G50">
        <f>$G$7*(1-($G$7+$H$7))*(1-($I$7+$J$7))+(1-($G$7+$H$7))*$I$7*(1-($K$7+$L$7))+(1-($G$7+$H$7))*(1-($I$7+$J$7))*$K$7</f>
        <v>0.0729</v>
      </c>
      <c r="H50">
        <v>0.0729</v>
      </c>
      <c r="I50">
        <f t="shared" si="5"/>
        <v>21</v>
      </c>
      <c r="J50">
        <f t="shared" si="2"/>
        <v>21</v>
      </c>
      <c r="K50">
        <f t="shared" si="6"/>
        <v>0.0025515</v>
      </c>
      <c r="L50">
        <f t="shared" si="3"/>
        <v>0.0535815</v>
      </c>
      <c r="M50">
        <f t="shared" si="7"/>
        <v>0.2187</v>
      </c>
    </row>
    <row r="51" customFormat="1" spans="5:13">
      <c r="E51">
        <v>4</v>
      </c>
      <c r="F51" s="25" t="s">
        <v>56</v>
      </c>
      <c r="G51">
        <f>$H$7*$J$7*(1-($K$7+$L$7))+$H$7*(1-($I$7+$J$7))*$L$7+(1-($G$7+$H$7))*$J$7*$L$7</f>
        <v>0.01323</v>
      </c>
      <c r="H51">
        <v>0.013573</v>
      </c>
      <c r="I51">
        <f t="shared" si="5"/>
        <v>28</v>
      </c>
      <c r="J51">
        <f t="shared" si="2"/>
        <v>28</v>
      </c>
      <c r="K51">
        <f t="shared" si="6"/>
        <v>0.000475055</v>
      </c>
      <c r="L51">
        <f t="shared" si="3"/>
        <v>0.01330154</v>
      </c>
      <c r="M51">
        <f t="shared" si="7"/>
        <v>0.054292</v>
      </c>
    </row>
    <row r="52" customFormat="1" spans="5:13">
      <c r="E52">
        <v>6</v>
      </c>
      <c r="F52" s="26" t="s">
        <v>57</v>
      </c>
      <c r="G52">
        <f>$G$7*$J$7*(1-($K$7+$L$7))*6</f>
        <v>0.01134</v>
      </c>
      <c r="H52">
        <v>0.01197</v>
      </c>
      <c r="I52">
        <f t="shared" si="5"/>
        <v>42</v>
      </c>
      <c r="J52">
        <f t="shared" si="2"/>
        <v>42</v>
      </c>
      <c r="K52">
        <f t="shared" si="6"/>
        <v>0.00041895</v>
      </c>
      <c r="L52">
        <f t="shared" si="3"/>
        <v>0.0175959</v>
      </c>
      <c r="M52">
        <f t="shared" si="7"/>
        <v>0.07182</v>
      </c>
    </row>
    <row r="53" customFormat="1" spans="5:13">
      <c r="E53">
        <v>9</v>
      </c>
      <c r="F53" s="26" t="s">
        <v>58</v>
      </c>
      <c r="G53">
        <f>$G$7*$I$7*(1-($K$7+$L$7))+$G$7*(1-($I$7+$J$7))*$K$7+(1-($G$7+$H$7))*$I$7*$K$7</f>
        <v>0.00243</v>
      </c>
      <c r="H53">
        <v>0.002457</v>
      </c>
      <c r="I53">
        <f t="shared" si="5"/>
        <v>63</v>
      </c>
      <c r="J53">
        <f t="shared" si="2"/>
        <v>63</v>
      </c>
      <c r="K53">
        <f t="shared" si="6"/>
        <v>8.5995e-5</v>
      </c>
      <c r="L53">
        <f t="shared" si="3"/>
        <v>0.005417685</v>
      </c>
      <c r="M53">
        <f t="shared" si="7"/>
        <v>0.022113</v>
      </c>
    </row>
    <row r="54" customFormat="1" spans="5:13">
      <c r="E54">
        <v>0</v>
      </c>
      <c r="F54" s="1" t="s">
        <v>59</v>
      </c>
      <c r="G54">
        <f>($K$7+$L$7)^3</f>
        <v>0.001</v>
      </c>
      <c r="H54">
        <v>0</v>
      </c>
      <c r="I54">
        <f t="shared" si="5"/>
        <v>0</v>
      </c>
      <c r="J54">
        <v>0</v>
      </c>
      <c r="K54">
        <f t="shared" si="6"/>
        <v>0</v>
      </c>
      <c r="L54">
        <f t="shared" si="3"/>
        <v>0</v>
      </c>
      <c r="M54">
        <f t="shared" si="7"/>
        <v>0</v>
      </c>
    </row>
    <row r="55" s="2" customFormat="1" spans="6:13">
      <c r="F55" s="2" t="s">
        <v>33</v>
      </c>
      <c r="G55" s="2">
        <f t="shared" ref="G55:M55" si="8">SUM(G48:G54)</f>
        <v>1</v>
      </c>
      <c r="H55" s="2">
        <f t="shared" si="8"/>
        <v>1</v>
      </c>
      <c r="K55" s="2">
        <f t="shared" si="8"/>
        <v>0.035</v>
      </c>
      <c r="L55" s="2">
        <f t="shared" si="8"/>
        <v>0.351850625</v>
      </c>
      <c r="M55" s="2">
        <f t="shared" si="8"/>
        <v>1.436125</v>
      </c>
    </row>
    <row r="56" customFormat="1" ht="14.25" spans="2:13">
      <c r="B56" s="7" t="s">
        <v>20</v>
      </c>
      <c r="C56" s="7" t="s">
        <v>19</v>
      </c>
      <c r="D56" s="7">
        <v>3</v>
      </c>
      <c r="E56">
        <v>1</v>
      </c>
      <c r="F56" s="25" t="s">
        <v>60</v>
      </c>
      <c r="G56">
        <f>(1-($G$7+$H$7))*(1-($I$7+$J$7))*(1-($K$7+$L$7))</f>
        <v>0.729</v>
      </c>
      <c r="H56">
        <v>0.729</v>
      </c>
      <c r="I56">
        <f t="shared" ref="I56:I62" si="9">$E$7*E56</f>
        <v>5</v>
      </c>
      <c r="J56">
        <f t="shared" ref="J56:J61" si="10">I56</f>
        <v>5</v>
      </c>
      <c r="K56">
        <f t="shared" ref="K56:K62" si="11">$F$7*H56</f>
        <v>0.02916</v>
      </c>
      <c r="L56">
        <f t="shared" ref="L56:L62" si="12">J56*K56</f>
        <v>0.1458</v>
      </c>
      <c r="M56">
        <f t="shared" ref="M56:M62" si="13">E56*H56</f>
        <v>0.729</v>
      </c>
    </row>
    <row r="57" customFormat="1" spans="5:13">
      <c r="E57">
        <v>2</v>
      </c>
      <c r="F57" s="25" t="s">
        <v>61</v>
      </c>
      <c r="G57">
        <f>$H$7*(1-($G$7+$H$7))*(1-($I$7+$J$7))+(1-($G$7+$H$7))*$J$7*(1-($K$7+$L$7))+(1-($G$7+$H$7))*(1-($I$7+$J$7))*$L$7</f>
        <v>0.1701</v>
      </c>
      <c r="H57">
        <v>0.1701</v>
      </c>
      <c r="I57">
        <f t="shared" si="9"/>
        <v>10</v>
      </c>
      <c r="J57">
        <f t="shared" si="10"/>
        <v>10</v>
      </c>
      <c r="K57">
        <f t="shared" si="11"/>
        <v>0.006804</v>
      </c>
      <c r="L57">
        <f t="shared" si="12"/>
        <v>0.06804</v>
      </c>
      <c r="M57">
        <f t="shared" si="13"/>
        <v>0.3402</v>
      </c>
    </row>
    <row r="58" customFormat="1" spans="5:13">
      <c r="E58">
        <v>3</v>
      </c>
      <c r="F58" s="25" t="s">
        <v>62</v>
      </c>
      <c r="G58">
        <f>$G$7*(1-($G$7+$H$7))*(1-($I$7+$J$7))+(1-($G$7+$H$7))*$I$7*(1-($K$7+$L$7))+(1-($G$7+$H$7))*(1-($I$7+$J$7))*$K$7</f>
        <v>0.0729</v>
      </c>
      <c r="H58">
        <v>0.0729</v>
      </c>
      <c r="I58">
        <f t="shared" si="9"/>
        <v>15</v>
      </c>
      <c r="J58">
        <f t="shared" si="10"/>
        <v>15</v>
      </c>
      <c r="K58">
        <f t="shared" si="11"/>
        <v>0.002916</v>
      </c>
      <c r="L58">
        <f t="shared" si="12"/>
        <v>0.04374</v>
      </c>
      <c r="M58">
        <f t="shared" si="13"/>
        <v>0.2187</v>
      </c>
    </row>
    <row r="59" customFormat="1" spans="5:13">
      <c r="E59">
        <v>4</v>
      </c>
      <c r="F59" s="25" t="s">
        <v>63</v>
      </c>
      <c r="G59">
        <f>$H$7*$J$7*(1-($K$7+$L$7))+$H$7*(1-($I$7+$J$7))*$L$7+(1-($G$7+$H$7))*$J$7*$L$7</f>
        <v>0.01323</v>
      </c>
      <c r="H59">
        <v>0.013573</v>
      </c>
      <c r="I59">
        <f t="shared" si="9"/>
        <v>20</v>
      </c>
      <c r="J59">
        <f t="shared" si="10"/>
        <v>20</v>
      </c>
      <c r="K59">
        <f t="shared" si="11"/>
        <v>0.00054292</v>
      </c>
      <c r="L59">
        <f t="shared" si="12"/>
        <v>0.0108584</v>
      </c>
      <c r="M59">
        <f t="shared" si="13"/>
        <v>0.054292</v>
      </c>
    </row>
    <row r="60" customFormat="1" spans="5:13">
      <c r="E60">
        <v>6</v>
      </c>
      <c r="F60" s="26" t="s">
        <v>64</v>
      </c>
      <c r="G60">
        <f>$G$7*$J$7*(1-($K$7+$L$7))*6</f>
        <v>0.01134</v>
      </c>
      <c r="H60">
        <v>0.01197</v>
      </c>
      <c r="I60">
        <f t="shared" si="9"/>
        <v>30</v>
      </c>
      <c r="J60">
        <f t="shared" si="10"/>
        <v>30</v>
      </c>
      <c r="K60">
        <f t="shared" si="11"/>
        <v>0.0004788</v>
      </c>
      <c r="L60">
        <f t="shared" si="12"/>
        <v>0.014364</v>
      </c>
      <c r="M60">
        <f t="shared" si="13"/>
        <v>0.07182</v>
      </c>
    </row>
    <row r="61" customFormat="1" spans="5:13">
      <c r="E61">
        <v>9</v>
      </c>
      <c r="F61" s="26" t="s">
        <v>65</v>
      </c>
      <c r="G61">
        <f>$G$7*$I$7*(1-($K$7+$L$7))+$G$7*(1-($I$7+$J$7))*$K$7+(1-($G$7+$H$7))*$I$7*$K$7</f>
        <v>0.00243</v>
      </c>
      <c r="H61">
        <v>0.002457</v>
      </c>
      <c r="I61">
        <f t="shared" si="9"/>
        <v>45</v>
      </c>
      <c r="J61">
        <f t="shared" si="10"/>
        <v>45</v>
      </c>
      <c r="K61">
        <f t="shared" si="11"/>
        <v>9.828e-5</v>
      </c>
      <c r="L61">
        <f t="shared" si="12"/>
        <v>0.0044226</v>
      </c>
      <c r="M61">
        <f t="shared" si="13"/>
        <v>0.022113</v>
      </c>
    </row>
    <row r="62" customFormat="1" spans="5:13">
      <c r="E62">
        <v>0</v>
      </c>
      <c r="F62" s="1" t="s">
        <v>59</v>
      </c>
      <c r="G62">
        <f>($K$7+$L$7)^3</f>
        <v>0.001</v>
      </c>
      <c r="H62">
        <v>0</v>
      </c>
      <c r="I62">
        <f t="shared" si="9"/>
        <v>0</v>
      </c>
      <c r="J62">
        <v>0</v>
      </c>
      <c r="K62">
        <f t="shared" si="11"/>
        <v>0</v>
      </c>
      <c r="L62">
        <f t="shared" si="12"/>
        <v>0</v>
      </c>
      <c r="M62">
        <f t="shared" si="13"/>
        <v>0</v>
      </c>
    </row>
    <row r="63" s="2" customFormat="1" spans="6:13">
      <c r="F63" s="2" t="s">
        <v>33</v>
      </c>
      <c r="G63" s="2">
        <f t="shared" ref="G63:M63" si="14">SUM(G56:G62)</f>
        <v>1</v>
      </c>
      <c r="H63" s="2">
        <f t="shared" si="14"/>
        <v>1</v>
      </c>
      <c r="K63" s="2">
        <f t="shared" si="14"/>
        <v>0.04</v>
      </c>
      <c r="L63" s="2">
        <f t="shared" si="14"/>
        <v>0.287225</v>
      </c>
      <c r="M63" s="2">
        <f t="shared" si="14"/>
        <v>1.436125</v>
      </c>
    </row>
    <row r="64" customFormat="1" ht="14.25" spans="2:13">
      <c r="B64" s="7" t="s">
        <v>21</v>
      </c>
      <c r="C64" s="7" t="s">
        <v>19</v>
      </c>
      <c r="D64" s="7">
        <v>3</v>
      </c>
      <c r="E64">
        <v>1</v>
      </c>
      <c r="F64" s="25" t="s">
        <v>66</v>
      </c>
      <c r="G64">
        <f>(1-($G$7+$H$7))*(1-($I$7+$J$7))*(1-($K$7+$L$7))</f>
        <v>0.729</v>
      </c>
      <c r="H64">
        <v>0.729</v>
      </c>
      <c r="I64">
        <f t="shared" ref="I64:I70" si="15">$E$8*E64</f>
        <v>3</v>
      </c>
      <c r="J64">
        <f t="shared" ref="J64:J69" si="16">I64</f>
        <v>3</v>
      </c>
      <c r="K64">
        <f t="shared" ref="K64:K70" si="17">$F$8*H64</f>
        <v>0.02916</v>
      </c>
      <c r="L64">
        <f t="shared" ref="L64:L70" si="18">J64*K64</f>
        <v>0.08748</v>
      </c>
      <c r="M64">
        <f t="shared" ref="M64:M70" si="19">E64*H64</f>
        <v>0.729</v>
      </c>
    </row>
    <row r="65" customFormat="1" spans="5:13">
      <c r="E65">
        <v>2</v>
      </c>
      <c r="F65" s="25" t="s">
        <v>67</v>
      </c>
      <c r="G65">
        <f>$H$7*(1-($G$7+$H$7))*(1-($I$7+$J$7))+(1-($G$7+$H$7))*$J$7*(1-($K$7+$L$7))+(1-($G$7+$H$7))*(1-($I$7+$J$7))*$L$7</f>
        <v>0.1701</v>
      </c>
      <c r="H65">
        <v>0.1701</v>
      </c>
      <c r="I65">
        <f t="shared" si="15"/>
        <v>6</v>
      </c>
      <c r="J65">
        <f t="shared" si="16"/>
        <v>6</v>
      </c>
      <c r="K65">
        <f t="shared" si="17"/>
        <v>0.006804</v>
      </c>
      <c r="L65">
        <f t="shared" si="18"/>
        <v>0.040824</v>
      </c>
      <c r="M65">
        <f t="shared" si="19"/>
        <v>0.3402</v>
      </c>
    </row>
    <row r="66" customFormat="1" spans="5:13">
      <c r="E66">
        <v>3</v>
      </c>
      <c r="F66" s="25" t="s">
        <v>68</v>
      </c>
      <c r="G66">
        <f>$G$7*(1-($G$7+$H$7))*(1-($I$7+$J$7))+(1-($G$7+$H$7))*$I$7*(1-($K$7+$L$7))+(1-($G$7+$H$7))*(1-($I$7+$J$7))*$K$7</f>
        <v>0.0729</v>
      </c>
      <c r="H66">
        <v>0.0729</v>
      </c>
      <c r="I66">
        <f t="shared" si="15"/>
        <v>9</v>
      </c>
      <c r="J66">
        <f t="shared" si="16"/>
        <v>9</v>
      </c>
      <c r="K66">
        <f t="shared" si="17"/>
        <v>0.002916</v>
      </c>
      <c r="L66">
        <f t="shared" si="18"/>
        <v>0.026244</v>
      </c>
      <c r="M66">
        <f t="shared" si="19"/>
        <v>0.2187</v>
      </c>
    </row>
    <row r="67" customFormat="1" spans="5:13">
      <c r="E67">
        <v>4</v>
      </c>
      <c r="F67" s="25" t="s">
        <v>69</v>
      </c>
      <c r="G67">
        <f>$H$7*$J$7*(1-($K$7+$L$7))+$H$7*(1-($I$7+$J$7))*$L$7+(1-($G$7+$H$7))*$J$7*$L$7</f>
        <v>0.01323</v>
      </c>
      <c r="H67">
        <v>0.013573</v>
      </c>
      <c r="I67">
        <f t="shared" si="15"/>
        <v>12</v>
      </c>
      <c r="J67">
        <f t="shared" si="16"/>
        <v>12</v>
      </c>
      <c r="K67">
        <f t="shared" si="17"/>
        <v>0.00054292</v>
      </c>
      <c r="L67">
        <f t="shared" si="18"/>
        <v>0.00651504</v>
      </c>
      <c r="M67">
        <f t="shared" si="19"/>
        <v>0.054292</v>
      </c>
    </row>
    <row r="68" customFormat="1" spans="5:13">
      <c r="E68">
        <v>6</v>
      </c>
      <c r="F68" s="26" t="s">
        <v>70</v>
      </c>
      <c r="G68">
        <f>$G$7*$J$7*(1-($K$7+$L$7))*6</f>
        <v>0.01134</v>
      </c>
      <c r="H68">
        <v>0.01197</v>
      </c>
      <c r="I68">
        <f t="shared" si="15"/>
        <v>18</v>
      </c>
      <c r="J68">
        <f t="shared" si="16"/>
        <v>18</v>
      </c>
      <c r="K68">
        <f t="shared" si="17"/>
        <v>0.0004788</v>
      </c>
      <c r="L68">
        <f t="shared" si="18"/>
        <v>0.0086184</v>
      </c>
      <c r="M68">
        <f t="shared" si="19"/>
        <v>0.07182</v>
      </c>
    </row>
    <row r="69" customFormat="1" spans="5:13">
      <c r="E69">
        <v>9</v>
      </c>
      <c r="F69" s="26" t="s">
        <v>71</v>
      </c>
      <c r="G69">
        <f>$G$7*$I$7*(1-($K$7+$L$7))+$G$7*(1-($I$7+$J$7))*$K$7+(1-($G$7+$H$7))*$I$7*$K$7</f>
        <v>0.00243</v>
      </c>
      <c r="H69">
        <v>0.002457</v>
      </c>
      <c r="I69">
        <f t="shared" si="15"/>
        <v>27</v>
      </c>
      <c r="J69">
        <f t="shared" si="16"/>
        <v>27</v>
      </c>
      <c r="K69">
        <f t="shared" si="17"/>
        <v>9.828e-5</v>
      </c>
      <c r="L69">
        <f t="shared" si="18"/>
        <v>0.00265356</v>
      </c>
      <c r="M69">
        <f t="shared" si="19"/>
        <v>0.022113</v>
      </c>
    </row>
    <row r="70" customFormat="1" spans="5:13">
      <c r="E70">
        <v>0</v>
      </c>
      <c r="F70" s="1" t="s">
        <v>59</v>
      </c>
      <c r="G70">
        <f>($K$7+$L$7)^3</f>
        <v>0.001</v>
      </c>
      <c r="H70">
        <v>0</v>
      </c>
      <c r="I70">
        <f t="shared" si="15"/>
        <v>0</v>
      </c>
      <c r="J70">
        <v>0</v>
      </c>
      <c r="K70">
        <f t="shared" si="17"/>
        <v>0</v>
      </c>
      <c r="L70">
        <f t="shared" si="18"/>
        <v>0</v>
      </c>
      <c r="M70">
        <f t="shared" si="19"/>
        <v>0</v>
      </c>
    </row>
    <row r="71" s="2" customFormat="1" spans="6:13">
      <c r="F71" s="2" t="s">
        <v>33</v>
      </c>
      <c r="G71" s="2">
        <f t="shared" ref="G71:M71" si="20">SUM(G64:G70)</f>
        <v>1</v>
      </c>
      <c r="H71" s="2">
        <f t="shared" si="20"/>
        <v>1</v>
      </c>
      <c r="K71" s="2">
        <f t="shared" si="20"/>
        <v>0.04</v>
      </c>
      <c r="L71" s="2">
        <f t="shared" si="20"/>
        <v>0.172335</v>
      </c>
      <c r="M71" s="2">
        <f t="shared" si="20"/>
        <v>1.436125</v>
      </c>
    </row>
    <row r="72" customFormat="1" ht="14.25" spans="2:13">
      <c r="B72" s="7" t="s">
        <v>22</v>
      </c>
      <c r="C72" s="7" t="s">
        <v>19</v>
      </c>
      <c r="D72" s="7">
        <v>3</v>
      </c>
      <c r="E72">
        <v>1</v>
      </c>
      <c r="F72" s="25" t="s">
        <v>72</v>
      </c>
      <c r="G72">
        <f>(1-($G$7+$H$7))*(1-($I$7+$J$7))*(1-($K$7+$L$7))</f>
        <v>0.729</v>
      </c>
      <c r="H72">
        <v>0.729</v>
      </c>
      <c r="I72">
        <f t="shared" ref="I72:I78" si="21">$E$9*E72</f>
        <v>2</v>
      </c>
      <c r="J72">
        <f t="shared" ref="J72:J77" si="22">I72</f>
        <v>2</v>
      </c>
      <c r="K72">
        <f t="shared" ref="K72:K78" si="23">$F$9*H72</f>
        <v>0.00729</v>
      </c>
      <c r="L72">
        <f t="shared" ref="L72:L78" si="24">J72*K72</f>
        <v>0.01458</v>
      </c>
      <c r="M72">
        <f t="shared" ref="M72:M78" si="25">E72*H72</f>
        <v>0.729</v>
      </c>
    </row>
    <row r="73" customFormat="1" spans="5:13">
      <c r="E73">
        <v>2</v>
      </c>
      <c r="F73" s="25" t="s">
        <v>73</v>
      </c>
      <c r="G73">
        <f>$H$7*(1-($G$7+$H$7))*(1-($I$7+$J$7))+(1-($G$7+$H$7))*$J$7*(1-($K$7+$L$7))+(1-($G$7+$H$7))*(1-($I$7+$J$7))*$L$7</f>
        <v>0.1701</v>
      </c>
      <c r="H73">
        <v>0.1701</v>
      </c>
      <c r="I73">
        <f t="shared" si="21"/>
        <v>4</v>
      </c>
      <c r="J73">
        <f t="shared" si="22"/>
        <v>4</v>
      </c>
      <c r="K73">
        <f t="shared" si="23"/>
        <v>0.001701</v>
      </c>
      <c r="L73">
        <f t="shared" si="24"/>
        <v>0.006804</v>
      </c>
      <c r="M73">
        <f t="shared" si="25"/>
        <v>0.3402</v>
      </c>
    </row>
    <row r="74" customFormat="1" spans="5:13">
      <c r="E74">
        <v>3</v>
      </c>
      <c r="F74" s="25" t="s">
        <v>74</v>
      </c>
      <c r="G74">
        <f>$G$7*(1-($G$7+$H$7))*(1-($I$7+$J$7))+(1-($G$7+$H$7))*$I$7*(1-($K$7+$L$7))+(1-($G$7+$H$7))*(1-($I$7+$J$7))*$K$7</f>
        <v>0.0729</v>
      </c>
      <c r="H74">
        <v>0.0729</v>
      </c>
      <c r="I74">
        <f t="shared" si="21"/>
        <v>6</v>
      </c>
      <c r="J74">
        <f t="shared" si="22"/>
        <v>6</v>
      </c>
      <c r="K74">
        <f t="shared" si="23"/>
        <v>0.000729</v>
      </c>
      <c r="L74">
        <f t="shared" si="24"/>
        <v>0.004374</v>
      </c>
      <c r="M74">
        <f t="shared" si="25"/>
        <v>0.2187</v>
      </c>
    </row>
    <row r="75" customFormat="1" spans="5:13">
      <c r="E75">
        <v>4</v>
      </c>
      <c r="F75" s="25" t="s">
        <v>75</v>
      </c>
      <c r="G75">
        <f>$H$7*$J$7*(1-($K$7+$L$7))+$H$7*(1-($I$7+$J$7))*$L$7+(1-($G$7+$H$7))*$J$7*$L$7</f>
        <v>0.01323</v>
      </c>
      <c r="H75">
        <v>0.013573</v>
      </c>
      <c r="I75">
        <f t="shared" si="21"/>
        <v>8</v>
      </c>
      <c r="J75">
        <f t="shared" si="22"/>
        <v>8</v>
      </c>
      <c r="K75">
        <f t="shared" si="23"/>
        <v>0.00013573</v>
      </c>
      <c r="L75">
        <f t="shared" si="24"/>
        <v>0.00108584</v>
      </c>
      <c r="M75">
        <f t="shared" si="25"/>
        <v>0.054292</v>
      </c>
    </row>
    <row r="76" customFormat="1" spans="5:13">
      <c r="E76">
        <v>6</v>
      </c>
      <c r="F76" s="26" t="s">
        <v>76</v>
      </c>
      <c r="G76">
        <f>$G$7*$J$7*(1-($K$7+$L$7))*6</f>
        <v>0.01134</v>
      </c>
      <c r="H76">
        <v>0.01197</v>
      </c>
      <c r="I76">
        <f t="shared" si="21"/>
        <v>12</v>
      </c>
      <c r="J76">
        <f t="shared" si="22"/>
        <v>12</v>
      </c>
      <c r="K76">
        <f t="shared" si="23"/>
        <v>0.0001197</v>
      </c>
      <c r="L76">
        <f t="shared" si="24"/>
        <v>0.0014364</v>
      </c>
      <c r="M76">
        <f t="shared" si="25"/>
        <v>0.07182</v>
      </c>
    </row>
    <row r="77" customFormat="1" spans="5:13">
      <c r="E77">
        <v>9</v>
      </c>
      <c r="F77" s="26" t="s">
        <v>77</v>
      </c>
      <c r="G77">
        <f>$G$7*$I$7*(1-($K$7+$L$7))+$G$7*(1-($I$7+$J$7))*$K$7+(1-($G$7+$H$7))*$I$7*$K$7</f>
        <v>0.00243</v>
      </c>
      <c r="H77">
        <v>0.002457</v>
      </c>
      <c r="I77">
        <f t="shared" si="21"/>
        <v>18</v>
      </c>
      <c r="J77">
        <f t="shared" si="22"/>
        <v>18</v>
      </c>
      <c r="K77">
        <f t="shared" si="23"/>
        <v>2.457e-5</v>
      </c>
      <c r="L77">
        <f t="shared" si="24"/>
        <v>0.00044226</v>
      </c>
      <c r="M77">
        <f t="shared" si="25"/>
        <v>0.022113</v>
      </c>
    </row>
    <row r="78" customFormat="1" spans="5:13">
      <c r="E78">
        <v>0</v>
      </c>
      <c r="F78" s="1" t="s">
        <v>59</v>
      </c>
      <c r="G78">
        <f>($K$7+$L$7)^3</f>
        <v>0.001</v>
      </c>
      <c r="H78">
        <v>0</v>
      </c>
      <c r="I78">
        <f t="shared" si="21"/>
        <v>0</v>
      </c>
      <c r="J78">
        <v>0</v>
      </c>
      <c r="K78">
        <f t="shared" si="23"/>
        <v>0</v>
      </c>
      <c r="L78">
        <f t="shared" si="24"/>
        <v>0</v>
      </c>
      <c r="M78">
        <f t="shared" si="25"/>
        <v>0</v>
      </c>
    </row>
    <row r="79" s="2" customFormat="1" spans="6:13">
      <c r="F79" s="2" t="s">
        <v>33</v>
      </c>
      <c r="G79" s="2">
        <f t="shared" ref="G79:M79" si="26">SUM(G72:G78)</f>
        <v>1</v>
      </c>
      <c r="H79" s="2">
        <f t="shared" si="26"/>
        <v>1</v>
      </c>
      <c r="K79" s="2">
        <f t="shared" si="26"/>
        <v>0.01</v>
      </c>
      <c r="L79" s="2">
        <f t="shared" si="26"/>
        <v>0.0287225</v>
      </c>
      <c r="M79" s="2">
        <f t="shared" si="26"/>
        <v>1.436125</v>
      </c>
    </row>
    <row r="80" customFormat="1" ht="14.25" spans="2:13">
      <c r="B80" s="7" t="s">
        <v>23</v>
      </c>
      <c r="C80" s="7" t="s">
        <v>19</v>
      </c>
      <c r="D80" s="7">
        <v>3</v>
      </c>
      <c r="E80">
        <v>1</v>
      </c>
      <c r="F80" s="25" t="s">
        <v>78</v>
      </c>
      <c r="G80">
        <f>(1-($G$7+$H$7))*(1-($I$7+$J$7))*(1-($K$7+$L$7))</f>
        <v>0.729</v>
      </c>
      <c r="H80">
        <v>0.729</v>
      </c>
      <c r="I80">
        <f t="shared" ref="I80:I86" si="27">$E$10*E80</f>
        <v>1</v>
      </c>
      <c r="J80">
        <f t="shared" ref="J80:J85" si="28">I80</f>
        <v>1</v>
      </c>
      <c r="K80">
        <f t="shared" ref="K80:K86" si="29">$F$10*H80</f>
        <v>0.00729</v>
      </c>
      <c r="L80">
        <f t="shared" ref="L80:L86" si="30">J80*K80</f>
        <v>0.00729</v>
      </c>
      <c r="M80">
        <f t="shared" ref="M80:M86" si="31">E80*H80</f>
        <v>0.729</v>
      </c>
    </row>
    <row r="81" customFormat="1" spans="5:13">
      <c r="E81">
        <v>2</v>
      </c>
      <c r="F81" s="25" t="s">
        <v>79</v>
      </c>
      <c r="G81">
        <f>$H$7*(1-($G$7+$H$7))*(1-($I$7+$J$7))+(1-($G$7+$H$7))*$J$7*(1-($K$7+$L$7))+(1-($G$7+$H$7))*(1-($I$7+$J$7))*$L$7</f>
        <v>0.1701</v>
      </c>
      <c r="H81">
        <v>0.1701</v>
      </c>
      <c r="I81">
        <f t="shared" si="27"/>
        <v>2</v>
      </c>
      <c r="J81">
        <f t="shared" si="28"/>
        <v>2</v>
      </c>
      <c r="K81">
        <f t="shared" si="29"/>
        <v>0.001701</v>
      </c>
      <c r="L81">
        <f t="shared" si="30"/>
        <v>0.003402</v>
      </c>
      <c r="M81">
        <f t="shared" si="31"/>
        <v>0.3402</v>
      </c>
    </row>
    <row r="82" customFormat="1" spans="5:13">
      <c r="E82">
        <v>3</v>
      </c>
      <c r="F82" s="25" t="s">
        <v>80</v>
      </c>
      <c r="G82">
        <f>$G$7*(1-($G$7+$H$7))*(1-($I$7+$J$7))+(1-($G$7+$H$7))*$I$7*(1-($K$7+$L$7))+(1-($G$7+$H$7))*(1-($I$7+$J$7))*$K$7</f>
        <v>0.0729</v>
      </c>
      <c r="H82">
        <v>0.0729</v>
      </c>
      <c r="I82">
        <f t="shared" si="27"/>
        <v>3</v>
      </c>
      <c r="J82">
        <f t="shared" si="28"/>
        <v>3</v>
      </c>
      <c r="K82">
        <f t="shared" si="29"/>
        <v>0.000729</v>
      </c>
      <c r="L82">
        <f t="shared" si="30"/>
        <v>0.002187</v>
      </c>
      <c r="M82">
        <f t="shared" si="31"/>
        <v>0.2187</v>
      </c>
    </row>
    <row r="83" customFormat="1" spans="5:13">
      <c r="E83">
        <v>4</v>
      </c>
      <c r="F83" s="25" t="s">
        <v>81</v>
      </c>
      <c r="G83">
        <f>$H$7*$J$7*(1-($K$7+$L$7))+$H$7*(1-($I$7+$J$7))*$L$7+(1-($G$7+$H$7))*$J$7*$L$7</f>
        <v>0.01323</v>
      </c>
      <c r="H83">
        <v>0.013573</v>
      </c>
      <c r="I83">
        <f t="shared" si="27"/>
        <v>4</v>
      </c>
      <c r="J83">
        <f t="shared" si="28"/>
        <v>4</v>
      </c>
      <c r="K83">
        <f t="shared" si="29"/>
        <v>0.00013573</v>
      </c>
      <c r="L83">
        <f t="shared" si="30"/>
        <v>0.00054292</v>
      </c>
      <c r="M83">
        <f t="shared" si="31"/>
        <v>0.054292</v>
      </c>
    </row>
    <row r="84" customFormat="1" spans="5:13">
      <c r="E84">
        <v>6</v>
      </c>
      <c r="F84" s="26" t="s">
        <v>82</v>
      </c>
      <c r="G84">
        <f>$G$7*$J$7*(1-($K$7+$L$7))*6</f>
        <v>0.01134</v>
      </c>
      <c r="H84">
        <v>0.01197</v>
      </c>
      <c r="I84">
        <f t="shared" si="27"/>
        <v>6</v>
      </c>
      <c r="J84">
        <f t="shared" si="28"/>
        <v>6</v>
      </c>
      <c r="K84">
        <f t="shared" si="29"/>
        <v>0.0001197</v>
      </c>
      <c r="L84">
        <f t="shared" si="30"/>
        <v>0.0007182</v>
      </c>
      <c r="M84">
        <f t="shared" si="31"/>
        <v>0.07182</v>
      </c>
    </row>
    <row r="85" customFormat="1" spans="5:13">
      <c r="E85">
        <v>9</v>
      </c>
      <c r="F85" s="26" t="s">
        <v>83</v>
      </c>
      <c r="G85">
        <f>$G$7*$I$7*(1-($K$7+$L$7))+$G$7*(1-($I$7+$J$7))*$K$7+(1-($G$7+$H$7))*$I$7*$K$7</f>
        <v>0.00243</v>
      </c>
      <c r="H85">
        <v>0.002457</v>
      </c>
      <c r="I85">
        <f t="shared" si="27"/>
        <v>9</v>
      </c>
      <c r="J85">
        <f t="shared" si="28"/>
        <v>9</v>
      </c>
      <c r="K85">
        <f t="shared" si="29"/>
        <v>2.457e-5</v>
      </c>
      <c r="L85">
        <f t="shared" si="30"/>
        <v>0.00022113</v>
      </c>
      <c r="M85">
        <f t="shared" si="31"/>
        <v>0.022113</v>
      </c>
    </row>
    <row r="86" customFormat="1" spans="5:13">
      <c r="E86">
        <v>0</v>
      </c>
      <c r="F86" s="1" t="s">
        <v>59</v>
      </c>
      <c r="G86">
        <f>($K$7+$L$7)^3</f>
        <v>0.001</v>
      </c>
      <c r="H86">
        <v>0</v>
      </c>
      <c r="I86">
        <f t="shared" si="27"/>
        <v>0</v>
      </c>
      <c r="J86">
        <v>0</v>
      </c>
      <c r="K86">
        <f t="shared" si="29"/>
        <v>0</v>
      </c>
      <c r="L86">
        <f t="shared" si="30"/>
        <v>0</v>
      </c>
      <c r="M86">
        <f t="shared" si="31"/>
        <v>0</v>
      </c>
    </row>
    <row r="87" s="2" customFormat="1" spans="6:13">
      <c r="F87" s="2" t="s">
        <v>33</v>
      </c>
      <c r="G87" s="2">
        <f t="shared" ref="G87:M87" si="32">SUM(G80:G86)</f>
        <v>1</v>
      </c>
      <c r="H87" s="2">
        <f t="shared" si="32"/>
        <v>1</v>
      </c>
      <c r="K87" s="2">
        <f t="shared" si="32"/>
        <v>0.01</v>
      </c>
      <c r="L87" s="2">
        <f t="shared" si="32"/>
        <v>0.01436125</v>
      </c>
      <c r="M87" s="2">
        <f t="shared" si="32"/>
        <v>1.436125</v>
      </c>
    </row>
    <row r="88" customFormat="1" spans="2:13">
      <c r="B88" t="s">
        <v>24</v>
      </c>
      <c r="C88" t="s">
        <v>17</v>
      </c>
      <c r="D88">
        <v>3</v>
      </c>
      <c r="E88" t="s">
        <v>44</v>
      </c>
      <c r="F88" t="s">
        <v>45</v>
      </c>
      <c r="G88" t="s">
        <v>46</v>
      </c>
      <c r="H88" t="s">
        <v>47</v>
      </c>
      <c r="I88" t="s">
        <v>48</v>
      </c>
      <c r="J88" t="s">
        <v>50</v>
      </c>
      <c r="K88" t="s">
        <v>28</v>
      </c>
      <c r="L88" t="s">
        <v>49</v>
      </c>
      <c r="M88" t="s">
        <v>84</v>
      </c>
    </row>
    <row r="89" customFormat="1" spans="5:13">
      <c r="E89">
        <v>1</v>
      </c>
      <c r="F89" t="s">
        <v>85</v>
      </c>
      <c r="G89">
        <f>G94*D94+G99*D99*3</f>
        <v>0.81</v>
      </c>
      <c r="H89">
        <f t="shared" ref="H89:H91" si="33">G89</f>
        <v>0.81</v>
      </c>
      <c r="I89">
        <f t="shared" ref="I89:I91" si="34">$E$11*E89</f>
        <v>3.5</v>
      </c>
      <c r="J89">
        <f t="shared" ref="J89:J91" si="35">I89</f>
        <v>3.5</v>
      </c>
      <c r="K89">
        <f t="shared" ref="K89:K91" si="36">$F$11*H89</f>
        <v>0.0243</v>
      </c>
      <c r="L89">
        <f t="shared" ref="L89:L91" si="37">J89*K89</f>
        <v>0.08505</v>
      </c>
      <c r="M89">
        <f t="shared" ref="M89:M91" si="38">E89*H89</f>
        <v>0.81</v>
      </c>
    </row>
    <row r="90" customFormat="1" spans="5:13">
      <c r="E90">
        <v>2</v>
      </c>
      <c r="F90" t="s">
        <v>86</v>
      </c>
      <c r="G90">
        <f>G95*D94+G100*D99*3</f>
        <v>0.133</v>
      </c>
      <c r="H90">
        <f t="shared" si="33"/>
        <v>0.133</v>
      </c>
      <c r="I90">
        <f t="shared" si="34"/>
        <v>7</v>
      </c>
      <c r="J90">
        <f t="shared" si="35"/>
        <v>7</v>
      </c>
      <c r="K90">
        <f t="shared" si="36"/>
        <v>0.00399</v>
      </c>
      <c r="L90">
        <f t="shared" si="37"/>
        <v>0.02793</v>
      </c>
      <c r="M90">
        <f t="shared" si="38"/>
        <v>0.266</v>
      </c>
    </row>
    <row r="91" customFormat="1" spans="5:13">
      <c r="E91">
        <v>3</v>
      </c>
      <c r="F91" t="s">
        <v>87</v>
      </c>
      <c r="G91">
        <f>G96*D94+G101*D99*3</f>
        <v>0.057</v>
      </c>
      <c r="H91">
        <f t="shared" si="33"/>
        <v>0.057</v>
      </c>
      <c r="I91">
        <f t="shared" si="34"/>
        <v>10.5</v>
      </c>
      <c r="J91">
        <f t="shared" si="35"/>
        <v>10.5</v>
      </c>
      <c r="K91">
        <f t="shared" si="36"/>
        <v>0.00171</v>
      </c>
      <c r="L91">
        <f t="shared" si="37"/>
        <v>0.017955</v>
      </c>
      <c r="M91">
        <f t="shared" si="38"/>
        <v>0.171</v>
      </c>
    </row>
    <row r="92" s="2" customFormat="1" spans="5:13">
      <c r="E92" s="2" t="s">
        <v>33</v>
      </c>
      <c r="G92" s="2">
        <f t="shared" ref="G92:M92" si="39">SUM(G89:G91)</f>
        <v>1</v>
      </c>
      <c r="H92" s="2">
        <f t="shared" si="39"/>
        <v>1</v>
      </c>
      <c r="K92" s="2">
        <f t="shared" si="39"/>
        <v>0.03</v>
      </c>
      <c r="L92" s="2">
        <f t="shared" si="39"/>
        <v>0.130935</v>
      </c>
      <c r="M92" s="2">
        <f t="shared" si="39"/>
        <v>1.247</v>
      </c>
    </row>
    <row r="93" customFormat="1" ht="14.25" spans="3:13">
      <c r="C93" s="28" t="s">
        <v>88</v>
      </c>
      <c r="D93" s="29" t="s">
        <v>89</v>
      </c>
      <c r="E93" s="30" t="s">
        <v>44</v>
      </c>
      <c r="F93" s="30" t="s">
        <v>45</v>
      </c>
      <c r="G93" s="30" t="s">
        <v>46</v>
      </c>
      <c r="H93" s="29" t="s">
        <v>47</v>
      </c>
      <c r="I93" s="29" t="s">
        <v>48</v>
      </c>
      <c r="J93" s="29" t="s">
        <v>50</v>
      </c>
      <c r="K93" s="29" t="s">
        <v>28</v>
      </c>
      <c r="L93" s="29" t="s">
        <v>49</v>
      </c>
      <c r="M93" s="40" t="s">
        <v>84</v>
      </c>
    </row>
    <row r="94" customFormat="1" ht="14.25" spans="3:13">
      <c r="C94" s="31" t="s">
        <v>90</v>
      </c>
      <c r="D94" s="32">
        <v>0</v>
      </c>
      <c r="E94" s="33">
        <v>1</v>
      </c>
      <c r="F94" s="34" t="s">
        <v>85</v>
      </c>
      <c r="G94" s="35">
        <f>0.9*0.9*0.9</f>
        <v>0.729</v>
      </c>
      <c r="H94" s="35"/>
      <c r="I94" s="35"/>
      <c r="J94" s="35"/>
      <c r="K94" s="35"/>
      <c r="L94" s="35"/>
      <c r="M94" s="41"/>
    </row>
    <row r="95" customFormat="1" ht="14.25" spans="3:13">
      <c r="C95" s="31"/>
      <c r="D95" s="35"/>
      <c r="E95" s="33">
        <v>2</v>
      </c>
      <c r="F95" s="34" t="s">
        <v>86</v>
      </c>
      <c r="G95" s="35">
        <f>(1-0.729)*0.7</f>
        <v>0.1897</v>
      </c>
      <c r="H95" s="35"/>
      <c r="I95" s="35"/>
      <c r="J95" s="35"/>
      <c r="K95" s="35"/>
      <c r="L95" s="35"/>
      <c r="M95" s="41"/>
    </row>
    <row r="96" customFormat="1" ht="14.25" spans="3:13">
      <c r="C96" s="31"/>
      <c r="D96" s="35"/>
      <c r="E96" s="35">
        <v>3</v>
      </c>
      <c r="F96" s="35" t="s">
        <v>87</v>
      </c>
      <c r="G96" s="35">
        <f>(1-0.729)*0.3</f>
        <v>0.0813</v>
      </c>
      <c r="H96" s="35"/>
      <c r="I96" s="35"/>
      <c r="J96" s="35"/>
      <c r="K96" s="35"/>
      <c r="L96" s="35"/>
      <c r="M96" s="41"/>
    </row>
    <row r="97" customFormat="1" ht="14.25" spans="3:13">
      <c r="C97" s="31"/>
      <c r="D97" s="35"/>
      <c r="E97" s="36" t="s">
        <v>33</v>
      </c>
      <c r="F97" s="36"/>
      <c r="G97" s="35">
        <f>SUM(G94:G96)</f>
        <v>1</v>
      </c>
      <c r="H97" s="35"/>
      <c r="I97" s="36"/>
      <c r="J97" s="36"/>
      <c r="K97" s="36"/>
      <c r="L97" s="36"/>
      <c r="M97" s="42"/>
    </row>
    <row r="98" customFormat="1" ht="14.25" spans="3:13">
      <c r="C98" s="31"/>
      <c r="D98" s="35"/>
      <c r="E98" s="36" t="s">
        <v>44</v>
      </c>
      <c r="F98" s="36" t="s">
        <v>45</v>
      </c>
      <c r="G98" s="36" t="s">
        <v>46</v>
      </c>
      <c r="H98" s="35" t="s">
        <v>47</v>
      </c>
      <c r="I98" s="35" t="s">
        <v>48</v>
      </c>
      <c r="J98" s="35" t="s">
        <v>50</v>
      </c>
      <c r="K98" s="35" t="s">
        <v>28</v>
      </c>
      <c r="L98" s="35" t="s">
        <v>49</v>
      </c>
      <c r="M98" s="41" t="s">
        <v>84</v>
      </c>
    </row>
    <row r="99" customFormat="1" ht="14.25" spans="3:13">
      <c r="C99" s="31" t="s">
        <v>91</v>
      </c>
      <c r="D99" s="35">
        <f>1/3</f>
        <v>0.333333333333333</v>
      </c>
      <c r="E99" s="33">
        <v>1</v>
      </c>
      <c r="F99" s="34" t="s">
        <v>85</v>
      </c>
      <c r="G99" s="35">
        <v>0.81</v>
      </c>
      <c r="H99" s="35"/>
      <c r="I99" s="35"/>
      <c r="J99" s="35"/>
      <c r="K99" s="35"/>
      <c r="L99" s="35"/>
      <c r="M99" s="41"/>
    </row>
    <row r="100" customFormat="1" ht="14.25" spans="3:13">
      <c r="C100" s="31"/>
      <c r="D100" s="35"/>
      <c r="E100" s="33">
        <v>2</v>
      </c>
      <c r="F100" s="34" t="s">
        <v>92</v>
      </c>
      <c r="G100" s="35">
        <f>0.19*7/10</f>
        <v>0.133</v>
      </c>
      <c r="H100" s="35"/>
      <c r="I100" s="35"/>
      <c r="J100" s="35"/>
      <c r="K100" s="35"/>
      <c r="L100" s="35"/>
      <c r="M100" s="41"/>
    </row>
    <row r="101" customFormat="1" ht="14.25" spans="3:13">
      <c r="C101" s="31"/>
      <c r="D101" s="35"/>
      <c r="E101" s="35">
        <v>3</v>
      </c>
      <c r="F101" s="35" t="s">
        <v>93</v>
      </c>
      <c r="G101" s="35">
        <f>0.19*3/10</f>
        <v>0.057</v>
      </c>
      <c r="H101" s="35"/>
      <c r="I101" s="35"/>
      <c r="J101" s="35"/>
      <c r="K101" s="35"/>
      <c r="L101" s="35"/>
      <c r="M101" s="41"/>
    </row>
    <row r="102" customFormat="1" ht="14.25" spans="3:13">
      <c r="C102" s="31"/>
      <c r="D102" s="35"/>
      <c r="E102" s="36" t="s">
        <v>33</v>
      </c>
      <c r="F102" s="36"/>
      <c r="G102" s="36">
        <f>SUM(G99:G101)</f>
        <v>1</v>
      </c>
      <c r="H102" s="35"/>
      <c r="I102" s="36"/>
      <c r="J102" s="36"/>
      <c r="K102" s="36"/>
      <c r="L102" s="36"/>
      <c r="M102" s="42"/>
    </row>
    <row r="103" customFormat="1" ht="14.25" spans="3:13">
      <c r="C103" s="31" t="s">
        <v>94</v>
      </c>
      <c r="D103" s="35">
        <f>1/3</f>
        <v>0.333333333333333</v>
      </c>
      <c r="E103" s="36" t="s">
        <v>44</v>
      </c>
      <c r="F103" s="36" t="s">
        <v>45</v>
      </c>
      <c r="G103" s="36" t="s">
        <v>46</v>
      </c>
      <c r="H103" s="35" t="s">
        <v>47</v>
      </c>
      <c r="I103" s="35" t="s">
        <v>48</v>
      </c>
      <c r="J103" s="35" t="s">
        <v>50</v>
      </c>
      <c r="K103" s="35" t="s">
        <v>28</v>
      </c>
      <c r="L103" s="35" t="s">
        <v>49</v>
      </c>
      <c r="M103" s="41" t="s">
        <v>84</v>
      </c>
    </row>
    <row r="104" customFormat="1" ht="14.25" spans="3:13">
      <c r="C104" s="31"/>
      <c r="D104" s="35"/>
      <c r="E104" s="33">
        <v>1</v>
      </c>
      <c r="F104" s="34" t="s">
        <v>85</v>
      </c>
      <c r="G104" s="35">
        <v>0.81</v>
      </c>
      <c r="H104" s="35"/>
      <c r="I104" s="35"/>
      <c r="J104" s="35"/>
      <c r="K104" s="35"/>
      <c r="L104" s="35"/>
      <c r="M104" s="41"/>
    </row>
    <row r="105" customFormat="1" ht="14.25" spans="3:13">
      <c r="C105" s="37"/>
      <c r="D105" s="35"/>
      <c r="E105" s="35">
        <v>2</v>
      </c>
      <c r="F105" s="35" t="s">
        <v>95</v>
      </c>
      <c r="G105" s="35">
        <f>0.19*7/10</f>
        <v>0.133</v>
      </c>
      <c r="H105" s="35"/>
      <c r="I105" s="35"/>
      <c r="J105" s="35"/>
      <c r="K105" s="35"/>
      <c r="L105" s="35"/>
      <c r="M105" s="41"/>
    </row>
    <row r="106" customFormat="1" ht="14.25" spans="3:13">
      <c r="C106" s="37"/>
      <c r="D106" s="35"/>
      <c r="E106" s="35">
        <v>3</v>
      </c>
      <c r="F106" s="35" t="s">
        <v>96</v>
      </c>
      <c r="G106" s="35">
        <f>0.19*3/10</f>
        <v>0.057</v>
      </c>
      <c r="H106" s="35"/>
      <c r="I106" s="35"/>
      <c r="J106" s="35"/>
      <c r="K106" s="35"/>
      <c r="L106" s="35"/>
      <c r="M106" s="41"/>
    </row>
    <row r="107" customFormat="1" ht="14.25" spans="3:13">
      <c r="C107" s="37"/>
      <c r="D107" s="35"/>
      <c r="E107" s="35" t="s">
        <v>33</v>
      </c>
      <c r="F107" s="35"/>
      <c r="G107" s="35">
        <f>SUM(G104:G106)</f>
        <v>1</v>
      </c>
      <c r="H107" s="35"/>
      <c r="I107" s="35"/>
      <c r="J107" s="35"/>
      <c r="K107" s="35"/>
      <c r="L107" s="35"/>
      <c r="M107" s="41"/>
    </row>
    <row r="108" customFormat="1" ht="14.25" spans="3:13">
      <c r="C108" s="31" t="s">
        <v>97</v>
      </c>
      <c r="D108" s="35">
        <f>1/3</f>
        <v>0.333333333333333</v>
      </c>
      <c r="E108" s="36" t="s">
        <v>44</v>
      </c>
      <c r="F108" s="36" t="s">
        <v>45</v>
      </c>
      <c r="G108" s="36" t="s">
        <v>46</v>
      </c>
      <c r="H108" s="35" t="s">
        <v>47</v>
      </c>
      <c r="I108" s="35" t="s">
        <v>48</v>
      </c>
      <c r="J108" s="35" t="s">
        <v>50</v>
      </c>
      <c r="K108" s="35" t="s">
        <v>28</v>
      </c>
      <c r="L108" s="35" t="s">
        <v>49</v>
      </c>
      <c r="M108" s="41" t="s">
        <v>84</v>
      </c>
    </row>
    <row r="109" customFormat="1" ht="14.25" spans="3:13">
      <c r="C109" s="37"/>
      <c r="D109" s="35"/>
      <c r="E109" s="33">
        <v>1</v>
      </c>
      <c r="F109" s="34" t="s">
        <v>85</v>
      </c>
      <c r="G109" s="35">
        <v>0.81</v>
      </c>
      <c r="H109" s="35"/>
      <c r="I109" s="35"/>
      <c r="J109" s="35"/>
      <c r="K109" s="35"/>
      <c r="L109" s="35"/>
      <c r="M109" s="41"/>
    </row>
    <row r="110" customFormat="1" ht="14.25" spans="3:13">
      <c r="C110" s="37"/>
      <c r="D110" s="35"/>
      <c r="E110" s="33">
        <v>2</v>
      </c>
      <c r="F110" s="34" t="s">
        <v>98</v>
      </c>
      <c r="G110" s="35">
        <f>0.19*7/10</f>
        <v>0.133</v>
      </c>
      <c r="H110" s="35"/>
      <c r="I110" s="35"/>
      <c r="J110" s="35"/>
      <c r="K110" s="35"/>
      <c r="L110" s="35"/>
      <c r="M110" s="41"/>
    </row>
    <row r="111" customFormat="1" ht="14.25" spans="3:13">
      <c r="C111" s="37"/>
      <c r="D111" s="35"/>
      <c r="E111" s="35">
        <v>3</v>
      </c>
      <c r="F111" s="35" t="s">
        <v>99</v>
      </c>
      <c r="G111" s="35">
        <f>0.19*3/10</f>
        <v>0.057</v>
      </c>
      <c r="H111" s="35"/>
      <c r="I111" s="35"/>
      <c r="J111" s="35"/>
      <c r="K111" s="35"/>
      <c r="L111" s="35"/>
      <c r="M111" s="41"/>
    </row>
    <row r="112" customFormat="1" ht="14.25" spans="3:13">
      <c r="C112" s="38"/>
      <c r="D112" s="39"/>
      <c r="E112" s="39" t="s">
        <v>33</v>
      </c>
      <c r="F112" s="39"/>
      <c r="G112" s="39">
        <f>SUM(G109:G111)</f>
        <v>1</v>
      </c>
      <c r="H112" s="39"/>
      <c r="I112" s="39"/>
      <c r="J112" s="39"/>
      <c r="K112" s="39"/>
      <c r="L112" s="39"/>
      <c r="M112" s="43"/>
    </row>
    <row r="113" customFormat="1" ht="14.25" spans="2:13">
      <c r="B113" s="19" t="s">
        <v>25</v>
      </c>
      <c r="C113" t="s">
        <v>17</v>
      </c>
      <c r="D113">
        <v>3</v>
      </c>
      <c r="E113" t="s">
        <v>44</v>
      </c>
      <c r="F113" t="s">
        <v>45</v>
      </c>
      <c r="G113" t="s">
        <v>46</v>
      </c>
      <c r="H113" t="s">
        <v>47</v>
      </c>
      <c r="I113" t="s">
        <v>48</v>
      </c>
      <c r="J113" t="s">
        <v>50</v>
      </c>
      <c r="K113" t="s">
        <v>28</v>
      </c>
      <c r="L113" t="s">
        <v>49</v>
      </c>
      <c r="M113" t="s">
        <v>84</v>
      </c>
    </row>
    <row r="114" customFormat="1" spans="5:13">
      <c r="E114">
        <v>1</v>
      </c>
      <c r="F114" t="s">
        <v>85</v>
      </c>
      <c r="G114">
        <f>G119*D119+G124*D124*3</f>
        <v>0.779625</v>
      </c>
      <c r="H114">
        <f t="shared" ref="H114:H116" si="40">G114</f>
        <v>0.779625</v>
      </c>
      <c r="I114">
        <f t="shared" ref="I114:I116" si="41">$E$12*E114</f>
        <v>0.5</v>
      </c>
      <c r="J114">
        <f t="shared" ref="J114:J116" si="42">I114</f>
        <v>0.5</v>
      </c>
      <c r="K114">
        <f t="shared" ref="K114:K116" si="43">$F$12*H114</f>
        <v>0.00779625</v>
      </c>
      <c r="L114">
        <f t="shared" ref="L114:L116" si="44">J114*K114</f>
        <v>0.003898125</v>
      </c>
      <c r="M114">
        <f t="shared" ref="M114:M116" si="45">E114*H114</f>
        <v>0.779625</v>
      </c>
    </row>
    <row r="115" customFormat="1" spans="5:13">
      <c r="E115">
        <v>2</v>
      </c>
      <c r="F115" t="s">
        <v>86</v>
      </c>
      <c r="G115">
        <f>G120*D119+G125*D124*3</f>
        <v>0.1542625</v>
      </c>
      <c r="H115">
        <f t="shared" si="40"/>
        <v>0.1542625</v>
      </c>
      <c r="I115">
        <f t="shared" si="41"/>
        <v>1</v>
      </c>
      <c r="J115">
        <f t="shared" si="42"/>
        <v>1</v>
      </c>
      <c r="K115">
        <f t="shared" si="43"/>
        <v>0.001542625</v>
      </c>
      <c r="L115">
        <f t="shared" si="44"/>
        <v>0.001542625</v>
      </c>
      <c r="M115">
        <f t="shared" si="45"/>
        <v>0.308525</v>
      </c>
    </row>
    <row r="116" customFormat="1" spans="5:13">
      <c r="E116">
        <v>3</v>
      </c>
      <c r="F116" t="s">
        <v>87</v>
      </c>
      <c r="G116">
        <f>G121*D119+G126*D124*3</f>
        <v>0.0661125</v>
      </c>
      <c r="H116">
        <f t="shared" si="40"/>
        <v>0.0661125</v>
      </c>
      <c r="I116">
        <f t="shared" si="41"/>
        <v>1.5</v>
      </c>
      <c r="J116">
        <f t="shared" si="42"/>
        <v>1.5</v>
      </c>
      <c r="K116">
        <f t="shared" si="43"/>
        <v>0.000661125</v>
      </c>
      <c r="L116">
        <f t="shared" si="44"/>
        <v>0.0009916875</v>
      </c>
      <c r="M116">
        <f t="shared" si="45"/>
        <v>0.1983375</v>
      </c>
    </row>
    <row r="117" s="2" customFormat="1" spans="5:13">
      <c r="E117" s="2" t="s">
        <v>33</v>
      </c>
      <c r="G117" s="2">
        <f t="shared" ref="G117:M117" si="46">SUM(G114:G116)</f>
        <v>1</v>
      </c>
      <c r="H117" s="2">
        <f t="shared" si="46"/>
        <v>1</v>
      </c>
      <c r="K117" s="2">
        <f t="shared" si="46"/>
        <v>0.01</v>
      </c>
      <c r="L117" s="2">
        <f t="shared" si="46"/>
        <v>0.0064324375</v>
      </c>
      <c r="M117" s="2">
        <f t="shared" si="46"/>
        <v>1.2864875</v>
      </c>
    </row>
    <row r="118" customFormat="1" ht="14.25" spans="3:13">
      <c r="C118" s="28" t="s">
        <v>88</v>
      </c>
      <c r="D118" s="29" t="s">
        <v>89</v>
      </c>
      <c r="E118" s="30" t="s">
        <v>44</v>
      </c>
      <c r="F118" s="30" t="s">
        <v>45</v>
      </c>
      <c r="G118" s="30" t="s">
        <v>46</v>
      </c>
      <c r="H118" s="29" t="s">
        <v>47</v>
      </c>
      <c r="I118" s="29" t="s">
        <v>48</v>
      </c>
      <c r="J118" s="29" t="s">
        <v>50</v>
      </c>
      <c r="K118" s="29" t="s">
        <v>28</v>
      </c>
      <c r="L118" s="29" t="s">
        <v>49</v>
      </c>
      <c r="M118" s="40" t="s">
        <v>84</v>
      </c>
    </row>
    <row r="119" customFormat="1" ht="14.25" spans="3:13">
      <c r="C119" s="31" t="s">
        <v>90</v>
      </c>
      <c r="D119" s="35">
        <f>3/8</f>
        <v>0.375</v>
      </c>
      <c r="E119" s="33">
        <v>1</v>
      </c>
      <c r="F119" s="34" t="s">
        <v>85</v>
      </c>
      <c r="G119" s="35">
        <f>0.9*0.9*0.9</f>
        <v>0.729</v>
      </c>
      <c r="H119" s="35"/>
      <c r="I119" s="35"/>
      <c r="J119" s="35"/>
      <c r="K119" s="35"/>
      <c r="L119" s="35"/>
      <c r="M119" s="41"/>
    </row>
    <row r="120" customFormat="1" ht="14.25" spans="3:13">
      <c r="C120" s="31"/>
      <c r="D120" s="35"/>
      <c r="E120" s="33">
        <v>2</v>
      </c>
      <c r="F120" s="34" t="s">
        <v>86</v>
      </c>
      <c r="G120" s="35">
        <f>(1-0.729)*0.7</f>
        <v>0.1897</v>
      </c>
      <c r="H120" s="35"/>
      <c r="I120" s="35"/>
      <c r="J120" s="35"/>
      <c r="K120" s="35"/>
      <c r="L120" s="35"/>
      <c r="M120" s="41"/>
    </row>
    <row r="121" customFormat="1" ht="14.25" spans="3:13">
      <c r="C121" s="31"/>
      <c r="D121" s="35"/>
      <c r="E121" s="35">
        <v>3</v>
      </c>
      <c r="F121" s="35" t="s">
        <v>87</v>
      </c>
      <c r="G121" s="35">
        <f>(1-0.729)*0.3</f>
        <v>0.0813</v>
      </c>
      <c r="H121" s="35"/>
      <c r="I121" s="35"/>
      <c r="J121" s="35"/>
      <c r="K121" s="35"/>
      <c r="L121" s="35"/>
      <c r="M121" s="41"/>
    </row>
    <row r="122" customFormat="1" ht="14.25" spans="3:13">
      <c r="C122" s="31"/>
      <c r="D122" s="35"/>
      <c r="E122" s="36" t="s">
        <v>33</v>
      </c>
      <c r="F122" s="36"/>
      <c r="G122" s="35">
        <f>SUM(G119:G121)</f>
        <v>1</v>
      </c>
      <c r="H122" s="35"/>
      <c r="I122" s="36"/>
      <c r="J122" s="36"/>
      <c r="K122" s="36"/>
      <c r="L122" s="36"/>
      <c r="M122" s="42"/>
    </row>
    <row r="123" customFormat="1" ht="14.25" spans="3:13">
      <c r="C123" s="31"/>
      <c r="D123" s="35"/>
      <c r="E123" s="36" t="s">
        <v>44</v>
      </c>
      <c r="F123" s="36" t="s">
        <v>45</v>
      </c>
      <c r="G123" s="36" t="s">
        <v>46</v>
      </c>
      <c r="H123" s="35" t="s">
        <v>47</v>
      </c>
      <c r="I123" s="35" t="s">
        <v>48</v>
      </c>
      <c r="J123" s="35" t="s">
        <v>50</v>
      </c>
      <c r="K123" s="35" t="s">
        <v>28</v>
      </c>
      <c r="L123" s="35" t="s">
        <v>49</v>
      </c>
      <c r="M123" s="41" t="s">
        <v>84</v>
      </c>
    </row>
    <row r="124" customFormat="1" ht="14.25" spans="3:13">
      <c r="C124" s="31" t="s">
        <v>91</v>
      </c>
      <c r="D124" s="35">
        <f>5/24</f>
        <v>0.208333333333333</v>
      </c>
      <c r="E124" s="33">
        <v>1</v>
      </c>
      <c r="F124" s="34" t="s">
        <v>85</v>
      </c>
      <c r="G124" s="35">
        <v>0.81</v>
      </c>
      <c r="H124" s="35"/>
      <c r="I124" s="35"/>
      <c r="J124" s="35"/>
      <c r="K124" s="35"/>
      <c r="L124" s="35"/>
      <c r="M124" s="41"/>
    </row>
    <row r="125" customFormat="1" ht="14.25" spans="3:13">
      <c r="C125" s="31"/>
      <c r="D125" s="35"/>
      <c r="E125" s="33">
        <v>2</v>
      </c>
      <c r="F125" s="34" t="s">
        <v>92</v>
      </c>
      <c r="G125" s="35">
        <f>0.19*7/10</f>
        <v>0.133</v>
      </c>
      <c r="H125" s="35"/>
      <c r="I125" s="35"/>
      <c r="J125" s="35"/>
      <c r="K125" s="35"/>
      <c r="L125" s="35"/>
      <c r="M125" s="41"/>
    </row>
    <row r="126" customFormat="1" ht="14.25" spans="3:13">
      <c r="C126" s="31"/>
      <c r="D126" s="35"/>
      <c r="E126" s="35">
        <v>3</v>
      </c>
      <c r="F126" s="35" t="s">
        <v>93</v>
      </c>
      <c r="G126" s="35">
        <f>0.19*3/10</f>
        <v>0.057</v>
      </c>
      <c r="H126" s="35"/>
      <c r="I126" s="35"/>
      <c r="J126" s="35"/>
      <c r="K126" s="35"/>
      <c r="L126" s="35"/>
      <c r="M126" s="41"/>
    </row>
    <row r="127" customFormat="1" ht="14.25" spans="3:13">
      <c r="C127" s="31"/>
      <c r="D127" s="35"/>
      <c r="E127" s="36" t="s">
        <v>33</v>
      </c>
      <c r="F127" s="36"/>
      <c r="G127" s="36">
        <f>SUM(G124:G126)</f>
        <v>1</v>
      </c>
      <c r="H127" s="35"/>
      <c r="I127" s="36"/>
      <c r="J127" s="36"/>
      <c r="K127" s="36"/>
      <c r="L127" s="36"/>
      <c r="M127" s="42"/>
    </row>
    <row r="128" customFormat="1" ht="14.25" spans="3:13">
      <c r="C128" s="31" t="s">
        <v>94</v>
      </c>
      <c r="D128" s="35">
        <f>5/24</f>
        <v>0.208333333333333</v>
      </c>
      <c r="E128" s="36" t="s">
        <v>44</v>
      </c>
      <c r="F128" s="36" t="s">
        <v>45</v>
      </c>
      <c r="G128" s="36" t="s">
        <v>46</v>
      </c>
      <c r="H128" s="35" t="s">
        <v>47</v>
      </c>
      <c r="I128" s="35" t="s">
        <v>48</v>
      </c>
      <c r="J128" s="35" t="s">
        <v>50</v>
      </c>
      <c r="K128" s="35" t="s">
        <v>28</v>
      </c>
      <c r="L128" s="35" t="s">
        <v>49</v>
      </c>
      <c r="M128" s="41" t="s">
        <v>84</v>
      </c>
    </row>
    <row r="129" customFormat="1" ht="14.25" spans="3:13">
      <c r="C129" s="31"/>
      <c r="D129" s="35"/>
      <c r="E129" s="33">
        <v>1</v>
      </c>
      <c r="F129" s="34" t="s">
        <v>85</v>
      </c>
      <c r="G129" s="35">
        <v>0.81</v>
      </c>
      <c r="H129" s="35"/>
      <c r="I129" s="35"/>
      <c r="J129" s="35"/>
      <c r="K129" s="35"/>
      <c r="L129" s="35"/>
      <c r="M129" s="41"/>
    </row>
    <row r="130" customFormat="1" ht="14.25" spans="3:13">
      <c r="C130" s="37"/>
      <c r="D130" s="35"/>
      <c r="E130" s="35">
        <v>2</v>
      </c>
      <c r="F130" s="35" t="s">
        <v>95</v>
      </c>
      <c r="G130" s="35">
        <f>0.19*7/10</f>
        <v>0.133</v>
      </c>
      <c r="H130" s="35"/>
      <c r="I130" s="35"/>
      <c r="J130" s="35"/>
      <c r="K130" s="35"/>
      <c r="L130" s="35"/>
      <c r="M130" s="41"/>
    </row>
    <row r="131" customFormat="1" ht="14.25" spans="3:13">
      <c r="C131" s="37"/>
      <c r="D131" s="35"/>
      <c r="E131" s="35">
        <v>3</v>
      </c>
      <c r="F131" s="35" t="s">
        <v>96</v>
      </c>
      <c r="G131" s="35">
        <f>0.19*3/10</f>
        <v>0.057</v>
      </c>
      <c r="H131" s="35"/>
      <c r="I131" s="35"/>
      <c r="J131" s="35"/>
      <c r="K131" s="35"/>
      <c r="L131" s="35"/>
      <c r="M131" s="41"/>
    </row>
    <row r="132" customFormat="1" ht="14.25" spans="3:13">
      <c r="C132" s="37"/>
      <c r="D132" s="35"/>
      <c r="E132" s="35" t="s">
        <v>33</v>
      </c>
      <c r="F132" s="35"/>
      <c r="G132" s="35">
        <f>SUM(G129:G131)</f>
        <v>1</v>
      </c>
      <c r="H132" s="35"/>
      <c r="I132" s="35"/>
      <c r="J132" s="35"/>
      <c r="K132" s="35"/>
      <c r="L132" s="35"/>
      <c r="M132" s="41"/>
    </row>
    <row r="133" customFormat="1" ht="14.25" spans="3:13">
      <c r="C133" s="31" t="s">
        <v>97</v>
      </c>
      <c r="D133" s="35">
        <f>5/24</f>
        <v>0.208333333333333</v>
      </c>
      <c r="E133" s="36" t="s">
        <v>44</v>
      </c>
      <c r="F133" s="36" t="s">
        <v>45</v>
      </c>
      <c r="G133" s="36" t="s">
        <v>46</v>
      </c>
      <c r="H133" s="35" t="s">
        <v>47</v>
      </c>
      <c r="I133" s="35" t="s">
        <v>48</v>
      </c>
      <c r="J133" s="35" t="s">
        <v>50</v>
      </c>
      <c r="K133" s="35" t="s">
        <v>28</v>
      </c>
      <c r="L133" s="35" t="s">
        <v>49</v>
      </c>
      <c r="M133" s="41" t="s">
        <v>84</v>
      </c>
    </row>
    <row r="134" customFormat="1" ht="14.25" spans="3:13">
      <c r="C134" s="37"/>
      <c r="D134" s="35"/>
      <c r="E134" s="33">
        <v>1</v>
      </c>
      <c r="F134" s="34" t="s">
        <v>85</v>
      </c>
      <c r="G134" s="35">
        <v>0.81</v>
      </c>
      <c r="H134" s="35"/>
      <c r="I134" s="35"/>
      <c r="J134" s="35"/>
      <c r="K134" s="35"/>
      <c r="L134" s="35"/>
      <c r="M134" s="41"/>
    </row>
    <row r="135" customFormat="1" ht="14.25" spans="3:13">
      <c r="C135" s="37"/>
      <c r="D135" s="35"/>
      <c r="E135" s="33">
        <v>2</v>
      </c>
      <c r="F135" s="34" t="s">
        <v>98</v>
      </c>
      <c r="G135" s="35">
        <f>0.19*7/10</f>
        <v>0.133</v>
      </c>
      <c r="H135" s="35"/>
      <c r="I135" s="35"/>
      <c r="J135" s="35"/>
      <c r="K135" s="35"/>
      <c r="L135" s="35"/>
      <c r="M135" s="41"/>
    </row>
    <row r="136" customFormat="1" ht="14.25" spans="3:13">
      <c r="C136" s="37"/>
      <c r="D136" s="35"/>
      <c r="E136" s="35">
        <v>3</v>
      </c>
      <c r="F136" s="35" t="s">
        <v>99</v>
      </c>
      <c r="G136" s="35">
        <f>0.19*3/10</f>
        <v>0.057</v>
      </c>
      <c r="H136" s="35"/>
      <c r="I136" s="35"/>
      <c r="J136" s="35"/>
      <c r="K136" s="35"/>
      <c r="L136" s="35"/>
      <c r="M136" s="41"/>
    </row>
    <row r="137" customFormat="1" ht="14.25" spans="3:13">
      <c r="C137" s="38"/>
      <c r="D137" s="39"/>
      <c r="E137" s="39" t="s">
        <v>33</v>
      </c>
      <c r="F137" s="39"/>
      <c r="G137" s="39">
        <f>SUM(G134:G136)</f>
        <v>1</v>
      </c>
      <c r="H137" s="39"/>
      <c r="I137" s="39"/>
      <c r="J137" s="39"/>
      <c r="K137" s="39"/>
      <c r="L137" s="39"/>
      <c r="M137" s="43"/>
    </row>
    <row r="138" customFormat="1" ht="14.25" spans="2:14">
      <c r="B138" s="18" t="s">
        <v>42</v>
      </c>
      <c r="C138" s="18" t="s">
        <v>43</v>
      </c>
      <c r="D138" s="19" t="s">
        <v>4</v>
      </c>
      <c r="E138" s="4" t="s">
        <v>44</v>
      </c>
      <c r="F138" s="4" t="s">
        <v>45</v>
      </c>
      <c r="G138" s="4" t="s">
        <v>46</v>
      </c>
      <c r="H138" s="4" t="s">
        <v>47</v>
      </c>
      <c r="I138" s="4" t="s">
        <v>48</v>
      </c>
      <c r="J138" s="4" t="s">
        <v>50</v>
      </c>
      <c r="K138" s="4" t="s">
        <v>28</v>
      </c>
      <c r="L138" s="4" t="s">
        <v>49</v>
      </c>
      <c r="N138" s="16"/>
    </row>
    <row r="139" customFormat="1" ht="14.25" spans="2:12">
      <c r="B139" s="7" t="s">
        <v>26</v>
      </c>
      <c r="C139" s="7" t="s">
        <v>19</v>
      </c>
      <c r="D139" s="7">
        <v>3</v>
      </c>
      <c r="E139" s="7">
        <v>1</v>
      </c>
      <c r="F139" t="s">
        <v>100</v>
      </c>
      <c r="G139">
        <v>1</v>
      </c>
      <c r="H139">
        <f>G139</f>
        <v>1</v>
      </c>
      <c r="I139">
        <v>0</v>
      </c>
      <c r="J139">
        <f>I139+E39</f>
        <v>41.1302666666667</v>
      </c>
      <c r="K139">
        <f>$F$13*H139</f>
        <v>0.025</v>
      </c>
      <c r="L139">
        <f>J139*K139</f>
        <v>1.02825666666667</v>
      </c>
    </row>
    <row r="140" customFormat="1" ht="22.5" spans="1:14">
      <c r="A140" s="44" t="s">
        <v>101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customFormat="1" ht="14.25" spans="2:14">
      <c r="B141" t="s">
        <v>42</v>
      </c>
      <c r="C141" t="s">
        <v>102</v>
      </c>
      <c r="D141" s="6" t="s">
        <v>103</v>
      </c>
      <c r="E141" s="4" t="s">
        <v>30</v>
      </c>
      <c r="F141" s="4"/>
      <c r="G141" s="4"/>
      <c r="H141" s="4"/>
      <c r="I141" s="4"/>
      <c r="J141" s="4"/>
      <c r="K141" s="4"/>
      <c r="L141" s="4"/>
      <c r="M141" s="4"/>
      <c r="N141" s="4"/>
    </row>
    <row r="142" customFormat="1" ht="14.25" spans="2:5">
      <c r="B142" s="7" t="s">
        <v>13</v>
      </c>
      <c r="C142">
        <f>J42</f>
        <v>1000</v>
      </c>
      <c r="D142">
        <f>I42</f>
        <v>2e-6</v>
      </c>
      <c r="E142">
        <f t="shared" ref="E142:E183" si="47">(C142-$D$27)^2*D142</f>
        <v>1.99190441661457</v>
      </c>
    </row>
    <row r="143" customFormat="1" ht="14.25" spans="2:5">
      <c r="B143" s="7" t="s">
        <v>15</v>
      </c>
      <c r="C143">
        <f>J43</f>
        <v>500</v>
      </c>
      <c r="D143">
        <f>I43</f>
        <v>5e-6</v>
      </c>
      <c r="E143">
        <f t="shared" si="47"/>
        <v>1.23989078193226</v>
      </c>
    </row>
    <row r="144" customFormat="1" ht="14.25" spans="2:5">
      <c r="B144" s="7" t="s">
        <v>16</v>
      </c>
      <c r="C144">
        <f>J45</f>
        <v>240</v>
      </c>
      <c r="D144">
        <f>K45</f>
        <v>3.92e-6</v>
      </c>
      <c r="E144">
        <f t="shared" si="47"/>
        <v>0.221996065599468</v>
      </c>
    </row>
    <row r="145" customFormat="1" ht="14.25" spans="2:5">
      <c r="B145" s="7"/>
      <c r="C145">
        <f>J46</f>
        <v>360</v>
      </c>
      <c r="D145">
        <f>K46</f>
        <v>1.08e-6</v>
      </c>
      <c r="E145">
        <f t="shared" si="47"/>
        <v>0.138397055596509</v>
      </c>
    </row>
    <row r="146" customFormat="1" ht="14.25" spans="2:5">
      <c r="B146" s="8" t="s">
        <v>18</v>
      </c>
      <c r="C146">
        <f t="shared" ref="C146:C151" si="48">J48</f>
        <v>7</v>
      </c>
      <c r="D146">
        <f t="shared" ref="D146:D151" si="49">K48</f>
        <v>0.025515</v>
      </c>
      <c r="E146">
        <f t="shared" si="47"/>
        <v>0.631271526921884</v>
      </c>
    </row>
    <row r="147" customFormat="1" ht="14.25" spans="2:5">
      <c r="B147" s="8"/>
      <c r="C147">
        <f t="shared" si="48"/>
        <v>14</v>
      </c>
      <c r="D147">
        <f t="shared" si="49"/>
        <v>0.0059535</v>
      </c>
      <c r="E147">
        <f t="shared" si="47"/>
        <v>0.853600443164644</v>
      </c>
    </row>
    <row r="148" customFormat="1" ht="14.25" spans="2:5">
      <c r="B148" s="8"/>
      <c r="C148">
        <f t="shared" si="48"/>
        <v>21</v>
      </c>
      <c r="D148">
        <f t="shared" si="49"/>
        <v>0.0025515</v>
      </c>
      <c r="E148">
        <f t="shared" si="47"/>
        <v>0.918577370020363</v>
      </c>
    </row>
    <row r="149" customFormat="1" ht="14.25" spans="2:5">
      <c r="B149" s="8"/>
      <c r="C149">
        <f t="shared" si="48"/>
        <v>28</v>
      </c>
      <c r="D149">
        <f t="shared" si="49"/>
        <v>0.000475055</v>
      </c>
      <c r="E149">
        <f t="shared" si="47"/>
        <v>0.320496508088944</v>
      </c>
    </row>
    <row r="150" customFormat="1" ht="14.25" spans="2:5">
      <c r="B150" s="8"/>
      <c r="C150">
        <f t="shared" si="48"/>
        <v>42</v>
      </c>
      <c r="D150">
        <f t="shared" si="49"/>
        <v>0.00041895</v>
      </c>
      <c r="E150">
        <f t="shared" si="47"/>
        <v>0.669450606258863</v>
      </c>
    </row>
    <row r="151" customFormat="1" ht="14.25" spans="2:5">
      <c r="B151" s="8"/>
      <c r="C151">
        <f t="shared" si="48"/>
        <v>63</v>
      </c>
      <c r="D151">
        <f t="shared" si="49"/>
        <v>8.5995e-5</v>
      </c>
      <c r="E151">
        <f t="shared" si="47"/>
        <v>0.319715221482387</v>
      </c>
    </row>
    <row r="152" customFormat="1" ht="14.25" spans="2:5">
      <c r="B152" s="8" t="s">
        <v>20</v>
      </c>
      <c r="C152">
        <f t="shared" ref="C152:C157" si="50">J56</f>
        <v>5</v>
      </c>
      <c r="D152">
        <f t="shared" ref="D152:D157" si="51">K56</f>
        <v>0.02916</v>
      </c>
      <c r="E152">
        <f t="shared" si="47"/>
        <v>0.257919757579011</v>
      </c>
    </row>
    <row r="153" customFormat="1" ht="14.25" spans="2:5">
      <c r="B153" s="8"/>
      <c r="C153">
        <f t="shared" si="50"/>
        <v>10</v>
      </c>
      <c r="D153">
        <f t="shared" si="51"/>
        <v>0.006804</v>
      </c>
      <c r="E153">
        <f t="shared" si="47"/>
        <v>0.432635769461936</v>
      </c>
    </row>
    <row r="154" customFormat="1" ht="14.25" spans="2:5">
      <c r="B154" s="8"/>
      <c r="C154">
        <f t="shared" si="50"/>
        <v>15</v>
      </c>
      <c r="D154">
        <f t="shared" si="51"/>
        <v>0.002916</v>
      </c>
      <c r="E154">
        <f t="shared" si="47"/>
        <v>0.490838683780901</v>
      </c>
    </row>
    <row r="155" customFormat="1" ht="14.25" spans="2:5">
      <c r="B155" s="8"/>
      <c r="C155">
        <f t="shared" si="50"/>
        <v>20</v>
      </c>
      <c r="D155">
        <f t="shared" si="51"/>
        <v>0.00054292</v>
      </c>
      <c r="E155">
        <f t="shared" si="47"/>
        <v>0.175399287228481</v>
      </c>
    </row>
    <row r="156" customFormat="1" ht="14.25" spans="2:5">
      <c r="B156" s="8"/>
      <c r="C156">
        <f t="shared" si="50"/>
        <v>30</v>
      </c>
      <c r="D156">
        <f t="shared" si="51"/>
        <v>0.0004788</v>
      </c>
      <c r="E156">
        <f t="shared" si="47"/>
        <v>0.374683781720307</v>
      </c>
    </row>
    <row r="157" customFormat="1" ht="14.25" spans="2:5">
      <c r="B157" s="8"/>
      <c r="C157">
        <f t="shared" si="50"/>
        <v>45</v>
      </c>
      <c r="D157">
        <f t="shared" si="51"/>
        <v>9.828e-5</v>
      </c>
      <c r="E157">
        <f t="shared" si="47"/>
        <v>0.181500470931237</v>
      </c>
    </row>
    <row r="158" customFormat="1" ht="14.25" spans="2:5">
      <c r="B158" s="8" t="s">
        <v>21</v>
      </c>
      <c r="C158">
        <f t="shared" ref="C158:C163" si="52">J64</f>
        <v>3</v>
      </c>
      <c r="D158">
        <f t="shared" ref="D158:D163" si="53">K64</f>
        <v>0.02916</v>
      </c>
      <c r="E158">
        <f t="shared" si="47"/>
        <v>0.0276663415330107</v>
      </c>
    </row>
    <row r="159" customFormat="1" ht="14.25" spans="2:5">
      <c r="B159" s="8"/>
      <c r="C159">
        <f t="shared" si="52"/>
        <v>6</v>
      </c>
      <c r="D159">
        <f t="shared" si="53"/>
        <v>0.006804</v>
      </c>
      <c r="E159">
        <f t="shared" si="47"/>
        <v>0.107456175307136</v>
      </c>
    </row>
    <row r="160" customFormat="1" ht="14.25" spans="2:5">
      <c r="B160" s="8"/>
      <c r="C160">
        <f t="shared" si="52"/>
        <v>9</v>
      </c>
      <c r="D160">
        <f t="shared" si="53"/>
        <v>0.002916</v>
      </c>
      <c r="E160">
        <f t="shared" si="47"/>
        <v>0.141826658967101</v>
      </c>
    </row>
    <row r="161" customFormat="1" ht="14.25" spans="2:5">
      <c r="B161" s="8"/>
      <c r="C161">
        <f t="shared" si="52"/>
        <v>12</v>
      </c>
      <c r="D161">
        <f t="shared" si="53"/>
        <v>0.00054292</v>
      </c>
      <c r="E161">
        <f t="shared" si="47"/>
        <v>0.0540106109267396</v>
      </c>
    </row>
    <row r="162" customFormat="1" ht="14.25" spans="2:5">
      <c r="B162" s="8"/>
      <c r="C162">
        <f t="shared" si="52"/>
        <v>18</v>
      </c>
      <c r="D162">
        <f t="shared" si="53"/>
        <v>0.0004788</v>
      </c>
      <c r="E162">
        <f t="shared" si="47"/>
        <v>0.122175556287627</v>
      </c>
    </row>
    <row r="163" customFormat="1" ht="14.25" spans="2:5">
      <c r="B163" s="8"/>
      <c r="C163">
        <f t="shared" si="52"/>
        <v>27</v>
      </c>
      <c r="D163">
        <f t="shared" si="53"/>
        <v>9.828e-5</v>
      </c>
      <c r="E163">
        <f t="shared" si="47"/>
        <v>0.0612975573111754</v>
      </c>
    </row>
    <row r="164" customFormat="1" ht="14.25" spans="2:5">
      <c r="B164" s="8" t="s">
        <v>22</v>
      </c>
      <c r="C164">
        <f t="shared" ref="C164:C169" si="54">J72</f>
        <v>2</v>
      </c>
      <c r="D164">
        <f t="shared" ref="D164:D169" si="55">K72</f>
        <v>0.00729</v>
      </c>
      <c r="E164">
        <f t="shared" si="47"/>
        <v>4.90837750268501e-6</v>
      </c>
    </row>
    <row r="165" customFormat="1" ht="14.25" spans="2:5">
      <c r="B165" s="8"/>
      <c r="C165">
        <f t="shared" si="54"/>
        <v>4</v>
      </c>
      <c r="D165">
        <f t="shared" si="55"/>
        <v>0.001701</v>
      </c>
      <c r="E165">
        <f t="shared" si="47"/>
        <v>0.00662859455743395</v>
      </c>
    </row>
    <row r="166" customFormat="1" ht="14.25" spans="2:5">
      <c r="B166" s="8"/>
      <c r="C166">
        <f t="shared" si="54"/>
        <v>6</v>
      </c>
      <c r="D166">
        <f t="shared" si="55"/>
        <v>0.000729</v>
      </c>
      <c r="E166">
        <f t="shared" si="47"/>
        <v>0.0115131616400503</v>
      </c>
    </row>
    <row r="167" customFormat="1" ht="14.25" spans="2:5">
      <c r="B167" s="8"/>
      <c r="C167">
        <f t="shared" si="54"/>
        <v>8</v>
      </c>
      <c r="D167">
        <f t="shared" si="55"/>
        <v>0.00013573</v>
      </c>
      <c r="E167">
        <f t="shared" si="47"/>
        <v>0.00484410819396723</v>
      </c>
    </row>
    <row r="168" customFormat="1" ht="14.25" spans="2:5">
      <c r="B168" s="8"/>
      <c r="C168">
        <f t="shared" si="54"/>
        <v>12</v>
      </c>
      <c r="D168">
        <f t="shared" si="55"/>
        <v>0.0001197</v>
      </c>
      <c r="E168">
        <f t="shared" si="47"/>
        <v>0.0119079608928216</v>
      </c>
    </row>
    <row r="169" customFormat="1" ht="14.25" spans="2:5">
      <c r="B169" s="8"/>
      <c r="C169">
        <f t="shared" si="54"/>
        <v>18</v>
      </c>
      <c r="D169">
        <f t="shared" si="55"/>
        <v>2.457e-5</v>
      </c>
      <c r="E169">
        <f t="shared" si="47"/>
        <v>0.0062695351252861</v>
      </c>
    </row>
    <row r="170" customFormat="1" ht="14.25" spans="2:5">
      <c r="B170" s="8" t="s">
        <v>23</v>
      </c>
      <c r="C170">
        <f t="shared" ref="C170:C175" si="56">J80</f>
        <v>1</v>
      </c>
      <c r="D170">
        <f t="shared" ref="D170:D175" si="57">K80</f>
        <v>0.00729</v>
      </c>
      <c r="E170">
        <f t="shared" si="47"/>
        <v>0.0076732313717527</v>
      </c>
    </row>
    <row r="171" customFormat="1" spans="3:5">
      <c r="C171">
        <f t="shared" si="56"/>
        <v>2</v>
      </c>
      <c r="D171">
        <f t="shared" si="57"/>
        <v>0.001701</v>
      </c>
      <c r="E171">
        <f t="shared" si="47"/>
        <v>1.14528808395984e-6</v>
      </c>
    </row>
    <row r="172" customFormat="1" spans="3:5">
      <c r="C172">
        <f t="shared" si="56"/>
        <v>3</v>
      </c>
      <c r="D172">
        <f t="shared" si="57"/>
        <v>0.000729</v>
      </c>
      <c r="E172">
        <f t="shared" si="47"/>
        <v>0.000691658538325267</v>
      </c>
    </row>
    <row r="173" customFormat="1" spans="3:5">
      <c r="C173">
        <f t="shared" si="56"/>
        <v>4</v>
      </c>
      <c r="D173">
        <f t="shared" si="57"/>
        <v>0.00013573</v>
      </c>
      <c r="E173">
        <f t="shared" si="47"/>
        <v>0.000528923656249565</v>
      </c>
    </row>
    <row r="174" customFormat="1" spans="3:5">
      <c r="C174">
        <f t="shared" si="56"/>
        <v>6</v>
      </c>
      <c r="D174">
        <f t="shared" si="57"/>
        <v>0.0001197</v>
      </c>
      <c r="E174">
        <f t="shared" si="47"/>
        <v>0.00189043271373665</v>
      </c>
    </row>
    <row r="175" customFormat="1" spans="3:5">
      <c r="C175">
        <f t="shared" si="56"/>
        <v>9</v>
      </c>
      <c r="D175">
        <f t="shared" si="57"/>
        <v>2.457e-5</v>
      </c>
      <c r="E175">
        <f t="shared" si="47"/>
        <v>0.00119502092277835</v>
      </c>
    </row>
    <row r="176" customFormat="1" ht="14.25" spans="2:5">
      <c r="B176" s="7" t="s">
        <v>24</v>
      </c>
      <c r="C176">
        <f t="shared" ref="C176:C178" si="58">J89</f>
        <v>3.5</v>
      </c>
      <c r="D176">
        <f t="shared" ref="D176:D178" si="59">K89</f>
        <v>0.0243</v>
      </c>
      <c r="E176">
        <f t="shared" si="47"/>
        <v>0.0527997462870922</v>
      </c>
    </row>
    <row r="177" customFormat="1" spans="3:5">
      <c r="C177">
        <f t="shared" si="58"/>
        <v>7</v>
      </c>
      <c r="D177">
        <f t="shared" si="59"/>
        <v>0.00399</v>
      </c>
      <c r="E177">
        <f t="shared" si="47"/>
        <v>0.0987173581194716</v>
      </c>
    </row>
    <row r="178" customFormat="1" ht="14.25" spans="2:5">
      <c r="B178" s="9"/>
      <c r="C178">
        <f t="shared" si="58"/>
        <v>10.5</v>
      </c>
      <c r="D178">
        <f t="shared" si="59"/>
        <v>0.00171</v>
      </c>
      <c r="E178">
        <f t="shared" si="47"/>
        <v>0.122794340686434</v>
      </c>
    </row>
    <row r="179" customFormat="1" ht="14.25" spans="2:5">
      <c r="B179" s="7" t="s">
        <v>25</v>
      </c>
      <c r="C179">
        <f t="shared" ref="C179:C181" si="60">J114</f>
        <v>0.5</v>
      </c>
      <c r="D179">
        <f t="shared" ref="D179:D181" si="61">K114</f>
        <v>0.00779625</v>
      </c>
      <c r="E179">
        <f t="shared" si="47"/>
        <v>0.0181537048736609</v>
      </c>
    </row>
    <row r="180" customFormat="1" ht="14.25" spans="2:5">
      <c r="B180" s="9"/>
      <c r="C180">
        <f t="shared" si="60"/>
        <v>1</v>
      </c>
      <c r="D180">
        <f t="shared" si="61"/>
        <v>0.001542625</v>
      </c>
      <c r="E180">
        <f t="shared" si="47"/>
        <v>0.001623719965</v>
      </c>
    </row>
    <row r="181" customFormat="1" spans="3:5">
      <c r="C181">
        <f t="shared" si="60"/>
        <v>1.5</v>
      </c>
      <c r="D181">
        <f t="shared" si="61"/>
        <v>0.000661125</v>
      </c>
      <c r="E181">
        <f t="shared" si="47"/>
        <v>0.000182881311160937</v>
      </c>
    </row>
    <row r="182" customFormat="1" ht="14.25" spans="2:5">
      <c r="B182" s="11" t="s">
        <v>26</v>
      </c>
      <c r="C182">
        <f>J139</f>
        <v>41.1302666666667</v>
      </c>
      <c r="D182">
        <f>K139</f>
        <v>0.025</v>
      </c>
      <c r="E182">
        <f t="shared" si="47"/>
        <v>38.2286933048175</v>
      </c>
    </row>
    <row r="183" customFormat="1" spans="2:5">
      <c r="B183" t="s">
        <v>104</v>
      </c>
      <c r="C183">
        <v>0</v>
      </c>
      <c r="D183">
        <f>1-$C$27</f>
        <v>0.799988</v>
      </c>
      <c r="E183">
        <f t="shared" si="47"/>
        <v>3.28352324199585</v>
      </c>
    </row>
    <row r="184" customFormat="1" spans="2:5">
      <c r="B184" t="s">
        <v>33</v>
      </c>
      <c r="D184">
        <f>SUM(D142:D183)</f>
        <v>1</v>
      </c>
      <c r="E184">
        <f>SUM(E142:E183)</f>
        <v>51.5923476260487</v>
      </c>
    </row>
  </sheetData>
  <dataValidations count="1">
    <dataValidation type="list" allowBlank="1" showInputMessage="1" showErrorMessage="1" sqref="C3 C4 C5 C6 C7 C13 C40 C42 C43 C45 C47 C48 C56 C64 C72 C80 C105 C106 C107 C112 C130 C131 C132 C137 C139 C140 C8:C10 C11:C12 C109:C111 C134:C136">
      <formula1>"PayoutType,Ordered,All,Any"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Normal1.17.0</vt:lpstr>
      <vt:lpstr>Lucky1.17.0</vt:lpstr>
      <vt:lpstr>Normal1.19.0</vt:lpstr>
      <vt:lpstr>Lucky1.19.0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2017-06-07T05:34:00Z</dcterms:created>
  <dcterms:modified xsi:type="dcterms:W3CDTF">2017-11-30T08:27:19Z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