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Normal" sheetId="1" r:id="rId1"/>
    <sheet name="Lucky" sheetId="3" r:id="rId2"/>
  </sheets>
  <calcPr calcId="144525" concurrentCalc="0"/>
</workbook>
</file>

<file path=xl/sharedStrings.xml><?xml version="1.0" encoding="utf-8"?>
<sst xmlns="http://schemas.openxmlformats.org/spreadsheetml/2006/main" count="109">
  <si>
    <t>表格输入</t>
  </si>
  <si>
    <t>Id</t>
  </si>
  <si>
    <t>Symbols</t>
  </si>
  <si>
    <t>PayoutType</t>
  </si>
  <si>
    <t>Count</t>
  </si>
  <si>
    <t>Ratio</t>
  </si>
  <si>
    <t>RewindHits</t>
  </si>
  <si>
    <t>Rewind系数</t>
  </si>
  <si>
    <t>OverallHit</t>
  </si>
  <si>
    <t>IsFixed</t>
  </si>
  <si>
    <t>Reel1Wild（1）</t>
  </si>
  <si>
    <t>Reel1Wild（2）</t>
  </si>
  <si>
    <t>Reel2Wild（1）</t>
  </si>
  <si>
    <t>Reel2Wild（2）</t>
  </si>
  <si>
    <t>Reel3Wild（3）</t>
  </si>
  <si>
    <t>Reel3Wild（1）</t>
  </si>
  <si>
    <t>Reel3Wild（2）</t>
  </si>
  <si>
    <t>Wildx2,Wildx5,Wildx2</t>
  </si>
  <si>
    <t>Ordered</t>
  </si>
  <si>
    <t>Wildx2,Wildx3,Wildx2</t>
  </si>
  <si>
    <t>Wildx2,Wildx2,Wildx2</t>
  </si>
  <si>
    <t>High7</t>
  </si>
  <si>
    <t>All</t>
  </si>
  <si>
    <t>0.2,0.1</t>
  </si>
  <si>
    <t>Mid7</t>
  </si>
  <si>
    <t>TripleBar</t>
  </si>
  <si>
    <t>DoubleBar</t>
  </si>
  <si>
    <t>SingleBar</t>
  </si>
  <si>
    <t>0.2,0,1</t>
  </si>
  <si>
    <t>High7,Mid7</t>
  </si>
  <si>
    <t>Any</t>
  </si>
  <si>
    <t>TripleBar,DoubleBar,SingleBar</t>
  </si>
  <si>
    <t>0.2,0.3</t>
  </si>
  <si>
    <t>辅助系数</t>
  </si>
  <si>
    <t>计算结果</t>
  </si>
  <si>
    <t>概率</t>
  </si>
  <si>
    <t>RTP(无rewind)</t>
  </si>
  <si>
    <t>RTP</t>
  </si>
  <si>
    <t>方差</t>
  </si>
  <si>
    <t>均方差</t>
  </si>
  <si>
    <t>变异系数</t>
  </si>
  <si>
    <t>合计</t>
  </si>
  <si>
    <t>计算过程（期望）</t>
  </si>
  <si>
    <t>中奖模式</t>
  </si>
  <si>
    <t>所属类别</t>
  </si>
  <si>
    <t>中奖倍率</t>
  </si>
  <si>
    <t>中奖方式</t>
  </si>
  <si>
    <t>基本概率</t>
  </si>
  <si>
    <t>修正概率</t>
  </si>
  <si>
    <t>总倍率</t>
  </si>
  <si>
    <t>修正总倍率</t>
  </si>
  <si>
    <t>总概率</t>
  </si>
  <si>
    <t>期望</t>
  </si>
  <si>
    <t>wildfactor</t>
  </si>
  <si>
    <t>H7,H7,H7</t>
  </si>
  <si>
    <t>W2,H7,H7|H7,W2,H7|H7,H7,W2</t>
  </si>
  <si>
    <t>H7,W3,H7</t>
  </si>
  <si>
    <t>W2,W2,H7|W2,H7,W2|H7,W2,W2</t>
  </si>
  <si>
    <t>H7,W5,H7</t>
  </si>
  <si>
    <t>W2,W3,H7|H7,W3,W2</t>
  </si>
  <si>
    <t>W2,W5,H7|H7,W5,W2</t>
  </si>
  <si>
    <t>W,W,W</t>
  </si>
  <si>
    <t>M7,M7,M7</t>
  </si>
  <si>
    <t>W2,M7,M7|M7,W2,M7|M7,M7,W2</t>
  </si>
  <si>
    <t>M7,W3,M7</t>
  </si>
  <si>
    <t>W2,W2,M7|W2,M7,W2|M7,W2,W2</t>
  </si>
  <si>
    <t>M7,W5,M7</t>
  </si>
  <si>
    <t>W2,W3,M7|M7,W3,W2</t>
  </si>
  <si>
    <t>W2,W5,M7|M7,W5,W2</t>
  </si>
  <si>
    <t>TB,TB,TB</t>
  </si>
  <si>
    <t>W2,TB,TB|TB,W2,TB|TB,TB,W2</t>
  </si>
  <si>
    <t>TB,W3,TB</t>
  </si>
  <si>
    <t>W2,W2,TB|W2,TB,W2|TB,W2,W2</t>
  </si>
  <si>
    <t>TB,W5,TB</t>
  </si>
  <si>
    <t>W2,W3,TB|TB,W3,W2</t>
  </si>
  <si>
    <t>W2,W5,TB|TB,W5,W2</t>
  </si>
  <si>
    <t>DB,DB,DB</t>
  </si>
  <si>
    <t>W2,DB,DB|DB,W2,DB|DB,DB,W2</t>
  </si>
  <si>
    <t>DB,W3,DB</t>
  </si>
  <si>
    <t>W2,W2,DB|W2,DB,W2|DB,W2,W2</t>
  </si>
  <si>
    <t>DB,W5,DB</t>
  </si>
  <si>
    <t>W2,W3,DB|DB,W3,W2</t>
  </si>
  <si>
    <t>W2,W5,DB|DB,W5,W2</t>
  </si>
  <si>
    <t>SB,SB,SB</t>
  </si>
  <si>
    <t>W2,SB,SB|SB,W2,SB|SB,SB,W2</t>
  </si>
  <si>
    <t>SB,W3,SB</t>
  </si>
  <si>
    <t>W2,W2,SB|W2,SB,W2|SB,W2,W2</t>
  </si>
  <si>
    <t>SB,W5,SB</t>
  </si>
  <si>
    <t>W2,W3,SB|SB,W3,W2</t>
  </si>
  <si>
    <t>W2,W5,SB|SB,W5,W2</t>
  </si>
  <si>
    <t>N,N,N</t>
  </si>
  <si>
    <t>W2,N,N|N,W2,N|N,N,W2</t>
  </si>
  <si>
    <t>N,W3,N</t>
  </si>
  <si>
    <t>N,W5,N</t>
  </si>
  <si>
    <t>ANY3各种情况</t>
  </si>
  <si>
    <t>出现概率</t>
  </si>
  <si>
    <t>Wild系数</t>
  </si>
  <si>
    <t>A,B,C</t>
  </si>
  <si>
    <t>W3,N,N|N,W3,N|N,N,W3</t>
  </si>
  <si>
    <t>A,A,B</t>
  </si>
  <si>
    <t>W2,N,N|N,W2,N</t>
  </si>
  <si>
    <t>A,B,A</t>
  </si>
  <si>
    <t>W2,N,N|N,N,W2</t>
  </si>
  <si>
    <t>B,A,A</t>
  </si>
  <si>
    <t>N,N,W2|N,W2,N</t>
  </si>
  <si>
    <t>计算过程（方差）</t>
  </si>
  <si>
    <t>中奖总倍率</t>
  </si>
  <si>
    <t>中奖总概率</t>
  </si>
  <si>
    <t>未中奖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</si>
</sst>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0"/>
      <scheme val="minor"/>
    </font>
    <font>
      <sz val="20"/>
      <color theme="1"/>
      <name val="宋体"/>
      <charset val="0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0"/>
      <scheme val="minor"/>
    </font>
    <font>
      <sz val="10"/>
      <name val="Arial"/>
      <charset val="0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0"/>
      <scheme val="minor"/>
    </font>
    <font>
      <sz val="1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51" applyFont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51" applyFont="1" applyAlignment="1">
      <alignment horizontal="left"/>
    </xf>
    <xf numFmtId="0" fontId="0" fillId="3" borderId="0" xfId="0" applyFont="1" applyFill="1" applyAlignment="1">
      <alignment vertical="center"/>
    </xf>
    <xf numFmtId="10" fontId="0" fillId="3" borderId="0" xfId="0" applyNumberFormat="1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5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>
      <alignment vertical="center"/>
    </xf>
    <xf numFmtId="0" fontId="1" fillId="0" borderId="0" xfId="0" applyFont="1" applyFill="1" applyAlignment="1">
      <alignment horizontal="left"/>
    </xf>
    <xf numFmtId="0" fontId="1" fillId="4" borderId="1" xfId="49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1" fillId="4" borderId="3" xfId="49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4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9" fillId="0" borderId="0" xfId="0" applyFont="1" applyFill="1" applyAlignment="1">
      <alignment vertical="center"/>
    </xf>
    <xf numFmtId="0" fontId="1" fillId="0" borderId="0" xfId="50" applyFont="1" applyAlignment="1">
      <alignment horizontal="left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" xfId="49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4"/>
  <sheetViews>
    <sheetView tabSelected="1" workbookViewId="0">
      <selection activeCell="G17" sqref="G17"/>
    </sheetView>
  </sheetViews>
  <sheetFormatPr defaultColWidth="9" defaultRowHeight="13.5"/>
  <cols>
    <col min="2" max="2" width="32.625" customWidth="1"/>
    <col min="3" max="3" width="11.5" customWidth="1"/>
    <col min="4" max="4" width="14.875" customWidth="1"/>
    <col min="5" max="5" width="12.625"/>
    <col min="6" max="6" width="29.375" customWidth="1"/>
    <col min="7" max="7" width="12.625" customWidth="1"/>
    <col min="8" max="8" width="11.5" customWidth="1"/>
    <col min="10" max="16" width="16" customWidth="1"/>
  </cols>
  <sheetData>
    <row r="1" ht="25.5" spans="1:5">
      <c r="A1" s="5" t="s">
        <v>0</v>
      </c>
      <c r="B1" s="1"/>
      <c r="C1" s="1"/>
      <c r="D1" s="1"/>
      <c r="E1" s="1"/>
    </row>
    <row r="2" ht="14.25" spans="1:16">
      <c r="A2" s="6" t="s">
        <v>1</v>
      </c>
      <c r="B2" s="6" t="s">
        <v>2</v>
      </c>
      <c r="C2" s="1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</row>
    <row r="3" ht="14.25" spans="1:16">
      <c r="A3" s="6">
        <v>1</v>
      </c>
      <c r="B3" s="6" t="s">
        <v>17</v>
      </c>
      <c r="C3" s="1" t="s">
        <v>18</v>
      </c>
      <c r="D3" s="6">
        <v>3</v>
      </c>
      <c r="E3" s="6">
        <v>1000</v>
      </c>
      <c r="F3" s="7">
        <v>0</v>
      </c>
      <c r="G3" s="9">
        <v>1</v>
      </c>
      <c r="H3" s="10">
        <v>2e-5</v>
      </c>
      <c r="I3" s="8" t="b">
        <v>1</v>
      </c>
      <c r="J3" s="8">
        <v>1</v>
      </c>
      <c r="K3" s="8">
        <v>0</v>
      </c>
      <c r="L3" s="8">
        <v>1</v>
      </c>
      <c r="M3" s="8">
        <v>0</v>
      </c>
      <c r="N3" s="8">
        <v>0</v>
      </c>
      <c r="O3" s="8">
        <v>1</v>
      </c>
      <c r="P3" s="8">
        <v>0</v>
      </c>
    </row>
    <row r="4" ht="14.25" spans="1:16">
      <c r="A4" s="6">
        <v>2</v>
      </c>
      <c r="B4" s="6" t="s">
        <v>19</v>
      </c>
      <c r="C4" s="1" t="s">
        <v>18</v>
      </c>
      <c r="D4" s="6">
        <v>3</v>
      </c>
      <c r="E4" s="6">
        <v>500</v>
      </c>
      <c r="F4" s="7">
        <v>0</v>
      </c>
      <c r="G4" s="9">
        <v>1</v>
      </c>
      <c r="H4" s="10">
        <v>4e-5</v>
      </c>
      <c r="I4" s="8" t="b">
        <v>1</v>
      </c>
      <c r="J4" s="8">
        <v>1</v>
      </c>
      <c r="K4" s="8">
        <v>0</v>
      </c>
      <c r="L4" s="8">
        <v>0</v>
      </c>
      <c r="M4" s="8">
        <v>1</v>
      </c>
      <c r="N4" s="8">
        <v>0</v>
      </c>
      <c r="O4" s="8">
        <v>1</v>
      </c>
      <c r="P4" s="8">
        <v>0</v>
      </c>
    </row>
    <row r="5" ht="14.25" spans="1:16">
      <c r="A5" s="6">
        <v>3</v>
      </c>
      <c r="B5" s="6" t="s">
        <v>20</v>
      </c>
      <c r="C5" s="1" t="s">
        <v>18</v>
      </c>
      <c r="D5" s="6">
        <v>3</v>
      </c>
      <c r="E5" s="6">
        <v>100</v>
      </c>
      <c r="F5" s="7">
        <v>0</v>
      </c>
      <c r="G5" s="9">
        <v>1</v>
      </c>
      <c r="H5" s="10">
        <v>8e-5</v>
      </c>
      <c r="I5" s="8" t="b">
        <v>1</v>
      </c>
      <c r="J5" s="8">
        <v>1</v>
      </c>
      <c r="K5" s="8">
        <v>0</v>
      </c>
      <c r="L5" s="8">
        <v>0</v>
      </c>
      <c r="M5" s="8">
        <v>0</v>
      </c>
      <c r="N5" s="8">
        <v>1</v>
      </c>
      <c r="O5" s="8">
        <v>1</v>
      </c>
      <c r="P5" s="8">
        <v>0</v>
      </c>
    </row>
    <row r="6" ht="14.25" spans="1:16">
      <c r="A6" s="6">
        <v>4</v>
      </c>
      <c r="B6" s="6" t="s">
        <v>21</v>
      </c>
      <c r="C6" s="1" t="s">
        <v>22</v>
      </c>
      <c r="D6" s="6">
        <v>3</v>
      </c>
      <c r="E6" s="6">
        <v>25</v>
      </c>
      <c r="F6" s="7" t="s">
        <v>23</v>
      </c>
      <c r="G6" s="9">
        <f t="shared" ref="G6:G11" si="0">1+$F$15+$F$15*$F$14/(1-$F$14)</f>
        <v>1.22222222222222</v>
      </c>
      <c r="H6" s="10">
        <v>0.002</v>
      </c>
      <c r="I6" s="8" t="b">
        <v>0</v>
      </c>
      <c r="J6" s="8">
        <v>0.05</v>
      </c>
      <c r="K6" s="8">
        <v>0.05</v>
      </c>
      <c r="L6" s="8">
        <v>0.002</v>
      </c>
      <c r="M6" s="8">
        <v>0.02</v>
      </c>
      <c r="N6" s="8">
        <v>0.078</v>
      </c>
      <c r="O6" s="8">
        <v>0.05</v>
      </c>
      <c r="P6" s="8">
        <v>0.05</v>
      </c>
    </row>
    <row r="7" ht="14.25" spans="1:16">
      <c r="A7" s="6">
        <v>5</v>
      </c>
      <c r="B7" s="6" t="s">
        <v>24</v>
      </c>
      <c r="C7" s="1" t="s">
        <v>22</v>
      </c>
      <c r="D7" s="6">
        <v>3</v>
      </c>
      <c r="E7" s="6">
        <v>15</v>
      </c>
      <c r="F7" s="7" t="s">
        <v>23</v>
      </c>
      <c r="G7" s="9">
        <f t="shared" si="0"/>
        <v>1.22222222222222</v>
      </c>
      <c r="H7" s="10">
        <v>0.003</v>
      </c>
      <c r="I7" s="8" t="b">
        <v>0</v>
      </c>
      <c r="J7" s="8">
        <v>0.05</v>
      </c>
      <c r="K7" s="8">
        <v>0.05</v>
      </c>
      <c r="L7" s="8">
        <v>0.002</v>
      </c>
      <c r="M7" s="8">
        <v>0.02</v>
      </c>
      <c r="N7" s="8">
        <v>0.078</v>
      </c>
      <c r="O7" s="8">
        <v>0.05</v>
      </c>
      <c r="P7" s="8">
        <v>0.05</v>
      </c>
    </row>
    <row r="8" ht="14.25" spans="1:16">
      <c r="A8" s="6">
        <v>6</v>
      </c>
      <c r="B8" s="6" t="s">
        <v>25</v>
      </c>
      <c r="C8" s="1" t="s">
        <v>22</v>
      </c>
      <c r="D8" s="6">
        <v>3</v>
      </c>
      <c r="E8" s="6">
        <v>7</v>
      </c>
      <c r="F8" s="7" t="s">
        <v>23</v>
      </c>
      <c r="G8" s="9">
        <f t="shared" si="0"/>
        <v>1.22222222222222</v>
      </c>
      <c r="H8" s="10">
        <v>0.01</v>
      </c>
      <c r="I8" s="8" t="b">
        <v>0</v>
      </c>
      <c r="J8" s="8">
        <v>0.05</v>
      </c>
      <c r="K8" s="8">
        <v>0.05</v>
      </c>
      <c r="L8" s="8">
        <v>0.002</v>
      </c>
      <c r="M8" s="8">
        <v>0.02</v>
      </c>
      <c r="N8" s="8">
        <v>0.078</v>
      </c>
      <c r="O8" s="8">
        <v>0.05</v>
      </c>
      <c r="P8" s="8">
        <v>0.05</v>
      </c>
    </row>
    <row r="9" ht="14.25" spans="1:16">
      <c r="A9" s="6">
        <v>7</v>
      </c>
      <c r="B9" s="6" t="s">
        <v>26</v>
      </c>
      <c r="C9" s="1" t="s">
        <v>22</v>
      </c>
      <c r="D9" s="6">
        <v>3</v>
      </c>
      <c r="E9" s="6">
        <v>5</v>
      </c>
      <c r="F9" s="7" t="s">
        <v>23</v>
      </c>
      <c r="G9" s="9">
        <f t="shared" si="0"/>
        <v>1.22222222222222</v>
      </c>
      <c r="H9" s="10">
        <v>0.015</v>
      </c>
      <c r="I9" s="8" t="b">
        <v>0</v>
      </c>
      <c r="J9" s="8">
        <v>0.05</v>
      </c>
      <c r="K9" s="8">
        <v>0.05</v>
      </c>
      <c r="L9" s="8">
        <v>0.002</v>
      </c>
      <c r="M9" s="8">
        <v>0.02</v>
      </c>
      <c r="N9" s="8">
        <v>0.078</v>
      </c>
      <c r="O9" s="8">
        <v>0.05</v>
      </c>
      <c r="P9" s="8">
        <v>0.05</v>
      </c>
    </row>
    <row r="10" ht="14.25" spans="1:16">
      <c r="A10" s="6">
        <v>8</v>
      </c>
      <c r="B10" s="6" t="s">
        <v>27</v>
      </c>
      <c r="C10" s="1" t="s">
        <v>22</v>
      </c>
      <c r="D10" s="6">
        <v>3</v>
      </c>
      <c r="E10" s="6">
        <v>3</v>
      </c>
      <c r="F10" s="7" t="s">
        <v>28</v>
      </c>
      <c r="G10" s="9">
        <f t="shared" si="0"/>
        <v>1.22222222222222</v>
      </c>
      <c r="H10" s="10">
        <v>0.03</v>
      </c>
      <c r="I10" s="8" t="b">
        <v>0</v>
      </c>
      <c r="J10" s="8">
        <v>0.05</v>
      </c>
      <c r="K10" s="8">
        <v>0.05</v>
      </c>
      <c r="L10" s="8">
        <v>0.002</v>
      </c>
      <c r="M10" s="8">
        <v>0.02</v>
      </c>
      <c r="N10" s="8">
        <v>0.078</v>
      </c>
      <c r="O10" s="8">
        <v>0.05</v>
      </c>
      <c r="P10" s="8">
        <v>0.05</v>
      </c>
    </row>
    <row r="11" ht="14.25" spans="1:16">
      <c r="A11" s="6">
        <v>9</v>
      </c>
      <c r="B11" s="6" t="s">
        <v>29</v>
      </c>
      <c r="C11" s="1" t="s">
        <v>30</v>
      </c>
      <c r="D11" s="6">
        <v>3</v>
      </c>
      <c r="E11" s="6">
        <v>5</v>
      </c>
      <c r="F11" s="7" t="s">
        <v>23</v>
      </c>
      <c r="G11" s="9">
        <f t="shared" si="0"/>
        <v>1.22222222222222</v>
      </c>
      <c r="H11" s="10">
        <v>0.015</v>
      </c>
      <c r="I11" s="8" t="b">
        <v>0</v>
      </c>
      <c r="J11" s="8">
        <v>0.05</v>
      </c>
      <c r="K11" s="8">
        <v>0.05</v>
      </c>
      <c r="L11" s="8">
        <v>0.002</v>
      </c>
      <c r="M11" s="8">
        <v>0.02</v>
      </c>
      <c r="N11" s="8">
        <v>0.078</v>
      </c>
      <c r="O11" s="8">
        <v>0.05</v>
      </c>
      <c r="P11" s="8">
        <v>0.05</v>
      </c>
    </row>
    <row r="12" ht="14.25" spans="1:16">
      <c r="A12" s="6">
        <v>11</v>
      </c>
      <c r="B12" s="6" t="s">
        <v>31</v>
      </c>
      <c r="C12" s="1" t="s">
        <v>30</v>
      </c>
      <c r="D12" s="6">
        <v>3</v>
      </c>
      <c r="E12" s="6">
        <v>1</v>
      </c>
      <c r="F12" s="7" t="s">
        <v>32</v>
      </c>
      <c r="G12" s="9">
        <f>1+$F$15+$F$15*$F$16/(1-$F$16)</f>
        <v>1.28571428571429</v>
      </c>
      <c r="H12" s="10">
        <v>0.06</v>
      </c>
      <c r="I12" s="8" t="b">
        <v>0</v>
      </c>
      <c r="J12" s="8">
        <v>0.05</v>
      </c>
      <c r="K12" s="8">
        <v>0.05</v>
      </c>
      <c r="L12" s="8">
        <v>0.002</v>
      </c>
      <c r="M12" s="8">
        <v>0.02</v>
      </c>
      <c r="N12" s="8">
        <v>0.078</v>
      </c>
      <c r="O12" s="8">
        <v>0.05</v>
      </c>
      <c r="P12" s="8">
        <v>0.05</v>
      </c>
    </row>
    <row r="13" ht="14.25" spans="1:7">
      <c r="A13" s="7"/>
      <c r="B13" s="7"/>
      <c r="C13" s="1"/>
      <c r="D13" s="7"/>
      <c r="E13" s="7"/>
      <c r="F13" s="9" t="s">
        <v>33</v>
      </c>
      <c r="G13" s="9"/>
    </row>
    <row r="14" ht="14.25" spans="6:6">
      <c r="F14" s="9">
        <v>0.1</v>
      </c>
    </row>
    <row r="15" ht="14.25" spans="6:6">
      <c r="F15" s="9">
        <v>0.2</v>
      </c>
    </row>
    <row r="16" ht="14.25" spans="6:6">
      <c r="F16" s="9">
        <v>0.3</v>
      </c>
    </row>
    <row r="17" ht="25.5" spans="1:8">
      <c r="A17" s="5" t="s">
        <v>34</v>
      </c>
      <c r="B17" s="1"/>
      <c r="C17" s="1" t="s">
        <v>35</v>
      </c>
      <c r="D17" s="1" t="s">
        <v>36</v>
      </c>
      <c r="E17" s="1" t="s">
        <v>37</v>
      </c>
      <c r="F17" s="1" t="s">
        <v>38</v>
      </c>
      <c r="G17" s="1" t="s">
        <v>39</v>
      </c>
      <c r="H17" s="1" t="s">
        <v>40</v>
      </c>
    </row>
    <row r="18" ht="14.25" spans="1:8">
      <c r="A18" s="6">
        <v>1</v>
      </c>
      <c r="B18" s="6" t="s">
        <v>17</v>
      </c>
      <c r="C18" s="2">
        <f>H3</f>
        <v>2e-5</v>
      </c>
      <c r="D18" s="2">
        <f>L31</f>
        <v>0.02</v>
      </c>
      <c r="E18" s="2">
        <f>D18*G3</f>
        <v>0.02</v>
      </c>
      <c r="F18" s="2"/>
      <c r="G18" s="2"/>
      <c r="H18" s="2"/>
    </row>
    <row r="19" ht="14.25" spans="1:8">
      <c r="A19" s="6">
        <v>2</v>
      </c>
      <c r="B19" s="6" t="s">
        <v>19</v>
      </c>
      <c r="C19" s="2">
        <f t="shared" ref="C19:C27" si="1">H4</f>
        <v>4e-5</v>
      </c>
      <c r="D19" s="2">
        <f>L32</f>
        <v>0.02</v>
      </c>
      <c r="E19" s="2">
        <f t="shared" ref="E19:E27" si="2">D19*G4</f>
        <v>0.02</v>
      </c>
      <c r="F19" s="2"/>
      <c r="G19" s="2"/>
      <c r="H19" s="2"/>
    </row>
    <row r="20" ht="14.25" spans="1:8">
      <c r="A20" s="6">
        <v>3</v>
      </c>
      <c r="B20" s="6" t="s">
        <v>20</v>
      </c>
      <c r="C20" s="2">
        <f t="shared" si="1"/>
        <v>8e-5</v>
      </c>
      <c r="D20" s="2">
        <f>L33</f>
        <v>0.008</v>
      </c>
      <c r="E20" s="2">
        <f t="shared" si="2"/>
        <v>0.008</v>
      </c>
      <c r="F20" s="2"/>
      <c r="G20" s="2"/>
      <c r="H20" s="2"/>
    </row>
    <row r="21" ht="14.25" spans="1:8">
      <c r="A21" s="6">
        <v>4</v>
      </c>
      <c r="B21" s="6" t="s">
        <v>21</v>
      </c>
      <c r="C21" s="2">
        <f t="shared" si="1"/>
        <v>0.002</v>
      </c>
      <c r="D21" s="2">
        <f>L43</f>
        <v>0.0678883333333334</v>
      </c>
      <c r="E21" s="2">
        <f t="shared" si="2"/>
        <v>0.0829746296296296</v>
      </c>
      <c r="F21" s="2"/>
      <c r="G21" s="2"/>
      <c r="H21" s="2"/>
    </row>
    <row r="22" ht="14.25" spans="1:8">
      <c r="A22" s="6">
        <v>5</v>
      </c>
      <c r="B22" s="6" t="s">
        <v>24</v>
      </c>
      <c r="C22" s="2">
        <f t="shared" si="1"/>
        <v>0.003</v>
      </c>
      <c r="D22" s="2">
        <f>L52</f>
        <v>0.0610995</v>
      </c>
      <c r="E22" s="2">
        <f t="shared" si="2"/>
        <v>0.0746771666666667</v>
      </c>
      <c r="F22" s="2"/>
      <c r="G22" s="2"/>
      <c r="H22" s="2"/>
    </row>
    <row r="23" ht="14.25" spans="1:8">
      <c r="A23" s="6">
        <v>6</v>
      </c>
      <c r="B23" s="6" t="s">
        <v>25</v>
      </c>
      <c r="C23" s="2">
        <f t="shared" si="1"/>
        <v>0.01</v>
      </c>
      <c r="D23" s="2">
        <f>L61</f>
        <v>0.0950436666666667</v>
      </c>
      <c r="E23" s="2">
        <f t="shared" si="2"/>
        <v>0.116164481481481</v>
      </c>
      <c r="F23" s="2"/>
      <c r="G23" s="2"/>
      <c r="H23" s="2"/>
    </row>
    <row r="24" ht="14.25" spans="1:8">
      <c r="A24" s="6">
        <v>7</v>
      </c>
      <c r="B24" s="6" t="s">
        <v>26</v>
      </c>
      <c r="C24" s="2">
        <f t="shared" si="1"/>
        <v>0.015</v>
      </c>
      <c r="D24" s="2">
        <f>L70</f>
        <v>0.1018325</v>
      </c>
      <c r="E24" s="2">
        <f t="shared" si="2"/>
        <v>0.124461944444444</v>
      </c>
      <c r="F24" s="2"/>
      <c r="G24" s="2"/>
      <c r="H24" s="2"/>
    </row>
    <row r="25" ht="14.25" spans="1:8">
      <c r="A25" s="6">
        <v>8</v>
      </c>
      <c r="B25" s="6" t="s">
        <v>27</v>
      </c>
      <c r="C25" s="2">
        <f t="shared" si="1"/>
        <v>0.03</v>
      </c>
      <c r="D25" s="2">
        <f>L79</f>
        <v>0.122199</v>
      </c>
      <c r="E25" s="2">
        <f t="shared" si="2"/>
        <v>0.149354333333333</v>
      </c>
      <c r="F25" s="2"/>
      <c r="G25" s="2"/>
      <c r="H25" s="2"/>
    </row>
    <row r="26" ht="14.25" spans="1:8">
      <c r="A26" s="6">
        <v>9</v>
      </c>
      <c r="B26" s="6" t="s">
        <v>29</v>
      </c>
      <c r="C26" s="2">
        <f t="shared" si="1"/>
        <v>0.015</v>
      </c>
      <c r="D26" s="2">
        <f>L85</f>
        <v>0.0904850000000001</v>
      </c>
      <c r="E26" s="2">
        <f t="shared" si="2"/>
        <v>0.110592777777778</v>
      </c>
      <c r="F26" s="2"/>
      <c r="G26" s="2"/>
      <c r="H26" s="2"/>
    </row>
    <row r="27" ht="14.25" spans="1:8">
      <c r="A27" s="6">
        <v>11</v>
      </c>
      <c r="B27" s="6" t="s">
        <v>31</v>
      </c>
      <c r="C27" s="2">
        <f t="shared" si="1"/>
        <v>0.06</v>
      </c>
      <c r="D27" s="2">
        <f>L112</f>
        <v>0.0739277000000001</v>
      </c>
      <c r="E27" s="2">
        <f t="shared" si="2"/>
        <v>0.0950499000000004</v>
      </c>
      <c r="F27" s="2"/>
      <c r="G27" s="2"/>
      <c r="H27" s="2"/>
    </row>
    <row r="28" spans="1:8">
      <c r="A28" s="11"/>
      <c r="B28" s="11" t="s">
        <v>41</v>
      </c>
      <c r="C28" s="12">
        <f>SUM(C18:C27)</f>
        <v>0.13514</v>
      </c>
      <c r="D28" s="12">
        <f>SUM(D18:D27)</f>
        <v>0.6604757</v>
      </c>
      <c r="E28" s="12">
        <f>SUM(E18:E27)</f>
        <v>0.801275233333333</v>
      </c>
      <c r="F28" s="11">
        <f>E184</f>
        <v>38.3636339841782</v>
      </c>
      <c r="G28" s="11">
        <f>SQRT(F28)</f>
        <v>6.19383838860671</v>
      </c>
      <c r="H28" s="2">
        <f>G28/E28</f>
        <v>7.72997608180167</v>
      </c>
    </row>
    <row r="29" s="1" customFormat="1" ht="25.5" spans="1:2">
      <c r="A29" s="13" t="s">
        <v>42</v>
      </c>
      <c r="B29" s="14"/>
    </row>
    <row r="30" s="2" customFormat="1" ht="14.25" spans="2:19">
      <c r="B30" s="2" t="s">
        <v>43</v>
      </c>
      <c r="C30" s="2" t="s">
        <v>44</v>
      </c>
      <c r="D30" s="15" t="s">
        <v>4</v>
      </c>
      <c r="E30" s="1" t="s">
        <v>45</v>
      </c>
      <c r="F30" s="1" t="s">
        <v>46</v>
      </c>
      <c r="G30" s="1" t="s">
        <v>47</v>
      </c>
      <c r="H30" s="1" t="s">
        <v>48</v>
      </c>
      <c r="I30" s="1" t="s">
        <v>49</v>
      </c>
      <c r="J30" s="1" t="s">
        <v>50</v>
      </c>
      <c r="K30" s="1" t="s">
        <v>51</v>
      </c>
      <c r="L30" s="2" t="s">
        <v>52</v>
      </c>
      <c r="N30" s="1"/>
      <c r="P30" s="1"/>
      <c r="Q30" s="1"/>
      <c r="R30" s="1"/>
      <c r="S30" s="18"/>
    </row>
    <row r="31" s="2" customFormat="1" ht="14.25" spans="2:12">
      <c r="B31" s="7" t="s">
        <v>17</v>
      </c>
      <c r="C31" s="1" t="s">
        <v>18</v>
      </c>
      <c r="D31" s="7">
        <v>3</v>
      </c>
      <c r="E31" s="2">
        <f>E3</f>
        <v>1000</v>
      </c>
      <c r="F31" s="7" t="s">
        <v>17</v>
      </c>
      <c r="G31" s="2">
        <f>C18</f>
        <v>2e-5</v>
      </c>
      <c r="H31" s="2">
        <f t="shared" ref="H31:H37" si="3">G31</f>
        <v>2e-5</v>
      </c>
      <c r="I31" s="2">
        <f>E31</f>
        <v>1000</v>
      </c>
      <c r="J31" s="2">
        <f t="shared" ref="J31:J35" si="4">I31</f>
        <v>1000</v>
      </c>
      <c r="K31" s="2">
        <f>G31</f>
        <v>2e-5</v>
      </c>
      <c r="L31" s="2">
        <f t="shared" ref="L31:L35" si="5">J31*K31</f>
        <v>0.02</v>
      </c>
    </row>
    <row r="32" s="2" customFormat="1" ht="14.25" spans="2:12">
      <c r="B32" s="7" t="s">
        <v>19</v>
      </c>
      <c r="C32" s="1" t="s">
        <v>18</v>
      </c>
      <c r="D32" s="7">
        <v>3</v>
      </c>
      <c r="E32" s="2">
        <f>E4</f>
        <v>500</v>
      </c>
      <c r="F32" s="7" t="s">
        <v>19</v>
      </c>
      <c r="G32" s="2">
        <f>C19</f>
        <v>4e-5</v>
      </c>
      <c r="H32" s="2">
        <f t="shared" si="3"/>
        <v>4e-5</v>
      </c>
      <c r="I32" s="2">
        <f>E32</f>
        <v>500</v>
      </c>
      <c r="J32" s="2">
        <f t="shared" si="4"/>
        <v>500</v>
      </c>
      <c r="K32" s="2">
        <f>G32</f>
        <v>4e-5</v>
      </c>
      <c r="L32" s="2">
        <f t="shared" si="5"/>
        <v>0.02</v>
      </c>
    </row>
    <row r="33" s="2" customFormat="1" ht="14.25" spans="2:12">
      <c r="B33" s="7" t="s">
        <v>20</v>
      </c>
      <c r="C33" s="1" t="s">
        <v>18</v>
      </c>
      <c r="D33" s="7">
        <v>3</v>
      </c>
      <c r="E33" s="2">
        <f>E5</f>
        <v>100</v>
      </c>
      <c r="F33" s="7" t="s">
        <v>20</v>
      </c>
      <c r="G33" s="2">
        <f>C20</f>
        <v>8e-5</v>
      </c>
      <c r="H33" s="2">
        <f t="shared" si="3"/>
        <v>8e-5</v>
      </c>
      <c r="I33" s="2">
        <f>E33</f>
        <v>100</v>
      </c>
      <c r="J33" s="2">
        <f t="shared" si="4"/>
        <v>100</v>
      </c>
      <c r="K33" s="2">
        <f>G33</f>
        <v>8e-5</v>
      </c>
      <c r="L33" s="2">
        <f t="shared" si="5"/>
        <v>0.008</v>
      </c>
    </row>
    <row r="34" ht="14.25" spans="2:13">
      <c r="B34" s="2" t="s">
        <v>43</v>
      </c>
      <c r="C34" s="2" t="s">
        <v>44</v>
      </c>
      <c r="D34" s="15" t="s">
        <v>4</v>
      </c>
      <c r="E34" s="1" t="s">
        <v>45</v>
      </c>
      <c r="F34" s="1" t="s">
        <v>46</v>
      </c>
      <c r="G34" s="1" t="s">
        <v>47</v>
      </c>
      <c r="H34" s="1" t="s">
        <v>48</v>
      </c>
      <c r="I34" s="1" t="s">
        <v>49</v>
      </c>
      <c r="J34" s="1" t="s">
        <v>50</v>
      </c>
      <c r="K34" s="1" t="s">
        <v>51</v>
      </c>
      <c r="L34" s="2" t="s">
        <v>52</v>
      </c>
      <c r="M34" s="2" t="s">
        <v>53</v>
      </c>
    </row>
    <row r="35" s="2" customFormat="1" ht="14.25" spans="2:13">
      <c r="B35" s="7" t="s">
        <v>21</v>
      </c>
      <c r="C35" s="1" t="s">
        <v>22</v>
      </c>
      <c r="D35" s="7">
        <v>3</v>
      </c>
      <c r="E35" s="16">
        <v>1</v>
      </c>
      <c r="F35" s="2" t="s">
        <v>54</v>
      </c>
      <c r="G35" s="2">
        <f>(1-($J$6+$K$6))*(1-($L$6+$M$6+$N$6))*(1-($O$6+$P$6))</f>
        <v>0.729</v>
      </c>
      <c r="H35" s="2">
        <f t="shared" si="3"/>
        <v>0.729</v>
      </c>
      <c r="I35" s="2">
        <f>$E$6*E35</f>
        <v>25</v>
      </c>
      <c r="J35" s="2">
        <f t="shared" si="4"/>
        <v>25</v>
      </c>
      <c r="K35" s="2">
        <f>$H$6*H35</f>
        <v>0.001458</v>
      </c>
      <c r="L35" s="2">
        <f t="shared" si="5"/>
        <v>0.03645</v>
      </c>
      <c r="M35" s="2">
        <f>E35*H35</f>
        <v>0.729</v>
      </c>
    </row>
    <row r="36" spans="5:13">
      <c r="E36">
        <v>2</v>
      </c>
      <c r="F36" t="s">
        <v>55</v>
      </c>
      <c r="G36" s="2">
        <f>($J$6+$K$6)*(1-($L$6+$M$6+$N$6))*(1-($O$6+$P$6))+(1-($J$6+$K$6))*$N$6*(1-($O$6+$P$6))+(1-($J$6+$K$6))*(1-($L$6+$M$6+$N$6))*($O$6+$P$6)</f>
        <v>0.22518</v>
      </c>
      <c r="H36">
        <f t="shared" si="3"/>
        <v>0.22518</v>
      </c>
      <c r="I36" s="2">
        <f t="shared" ref="I36:I42" si="6">$E$6*E36</f>
        <v>50</v>
      </c>
      <c r="J36" s="2">
        <f t="shared" ref="J36:J42" si="7">I36</f>
        <v>50</v>
      </c>
      <c r="K36" s="2">
        <f>$H$6*H36</f>
        <v>0.00045036</v>
      </c>
      <c r="L36" s="2">
        <f t="shared" ref="L36:L42" si="8">J36*K36</f>
        <v>0.022518</v>
      </c>
      <c r="M36" s="2">
        <f t="shared" ref="M36:M42" si="9">E36*H36</f>
        <v>0.45036</v>
      </c>
    </row>
    <row r="37" spans="5:13">
      <c r="E37">
        <v>3</v>
      </c>
      <c r="F37" t="s">
        <v>56</v>
      </c>
      <c r="G37">
        <f>(1-($J$6+$K$6))*$M$6*(1-($O$6+$P$6))</f>
        <v>0.0162</v>
      </c>
      <c r="H37">
        <f t="shared" si="3"/>
        <v>0.0162</v>
      </c>
      <c r="I37" s="2">
        <f t="shared" si="6"/>
        <v>75</v>
      </c>
      <c r="J37" s="2">
        <f t="shared" si="7"/>
        <v>75</v>
      </c>
      <c r="K37" s="2">
        <f t="shared" ref="K37:K42" si="10">$H$6*H37</f>
        <v>3.24e-5</v>
      </c>
      <c r="L37" s="2">
        <f t="shared" si="8"/>
        <v>0.00243</v>
      </c>
      <c r="M37" s="2">
        <f t="shared" si="9"/>
        <v>0.0486</v>
      </c>
    </row>
    <row r="38" spans="5:13">
      <c r="E38">
        <v>4</v>
      </c>
      <c r="F38" s="17" t="s">
        <v>57</v>
      </c>
      <c r="G38">
        <f>($J$6+$K$6)*$N$6*(1-($O$6+$P$6))+($J$6+$K$6)*(1-($L$6+$M$6+$N$6))*($O$6+$P$6)+(1-($J$6+$K$6))*$N$6*($O$6+$P$6)</f>
        <v>0.02304</v>
      </c>
      <c r="H38">
        <f>G38+$G$42/3+$G$42*$N$6*2/(3*($L$6+$M$6+$N$6))</f>
        <v>0.0238933333333333</v>
      </c>
      <c r="I38" s="2">
        <f t="shared" si="6"/>
        <v>100</v>
      </c>
      <c r="J38" s="2">
        <f t="shared" si="7"/>
        <v>100</v>
      </c>
      <c r="K38" s="2">
        <f t="shared" si="10"/>
        <v>4.77866666666667e-5</v>
      </c>
      <c r="L38" s="2">
        <f t="shared" si="8"/>
        <v>0.00477866666666667</v>
      </c>
      <c r="M38" s="2">
        <f t="shared" si="9"/>
        <v>0.0955733333333333</v>
      </c>
    </row>
    <row r="39" spans="5:13">
      <c r="E39">
        <v>5</v>
      </c>
      <c r="F39" t="s">
        <v>58</v>
      </c>
      <c r="G39">
        <f>(1-($J$6+$K$6))*$L$6*(1-($O$6+$P$6))</f>
        <v>0.00162</v>
      </c>
      <c r="H39">
        <f>G39</f>
        <v>0.00162</v>
      </c>
      <c r="I39" s="2">
        <f t="shared" si="6"/>
        <v>125</v>
      </c>
      <c r="J39" s="2">
        <f t="shared" si="7"/>
        <v>125</v>
      </c>
      <c r="K39" s="2">
        <f t="shared" si="10"/>
        <v>3.24e-6</v>
      </c>
      <c r="L39" s="2">
        <f t="shared" si="8"/>
        <v>0.000405</v>
      </c>
      <c r="M39" s="2">
        <f t="shared" si="9"/>
        <v>0.0081</v>
      </c>
    </row>
    <row r="40" spans="5:13">
      <c r="E40">
        <v>6</v>
      </c>
      <c r="F40" s="17" t="s">
        <v>59</v>
      </c>
      <c r="G40">
        <f>($J$6+$K$6)*$M$6*(1-($O$6+$P$6))+(1-($J$6+$K$6))*$M$6*($O$6+$P$6)</f>
        <v>0.0036</v>
      </c>
      <c r="H40">
        <f>G40+$G$42*$M$6*2/(3*($L$6+$M$6+$N$6))</f>
        <v>0.00373333333333333</v>
      </c>
      <c r="I40" s="2">
        <f t="shared" si="6"/>
        <v>150</v>
      </c>
      <c r="J40" s="2">
        <f t="shared" si="7"/>
        <v>150</v>
      </c>
      <c r="K40" s="2">
        <f t="shared" si="10"/>
        <v>7.46666666666667e-6</v>
      </c>
      <c r="L40" s="2">
        <f t="shared" si="8"/>
        <v>0.00112</v>
      </c>
      <c r="M40" s="2">
        <f t="shared" si="9"/>
        <v>0.0224</v>
      </c>
    </row>
    <row r="41" spans="5:13">
      <c r="E41">
        <v>10</v>
      </c>
      <c r="F41" s="17" t="s">
        <v>60</v>
      </c>
      <c r="G41">
        <f>($J$6+$K$6)*$L$6*(1-($O$6+$P$6))+(1-($J$6+$K$6))*$L$6*($O$6+$P$6)</f>
        <v>0.00036</v>
      </c>
      <c r="H41">
        <f>G41+$G$42*$L$6*2/(3*($L$6+$M$6+$N$6))</f>
        <v>0.000373333333333333</v>
      </c>
      <c r="I41" s="2">
        <f t="shared" si="6"/>
        <v>250</v>
      </c>
      <c r="J41" s="2">
        <f t="shared" si="7"/>
        <v>250</v>
      </c>
      <c r="K41" s="2">
        <f t="shared" si="10"/>
        <v>7.46666666666667e-7</v>
      </c>
      <c r="L41" s="2">
        <f t="shared" si="8"/>
        <v>0.000186666666666667</v>
      </c>
      <c r="M41" s="2">
        <f t="shared" si="9"/>
        <v>0.00373333333333333</v>
      </c>
    </row>
    <row r="42" spans="5:13">
      <c r="E42">
        <v>0</v>
      </c>
      <c r="F42" t="s">
        <v>61</v>
      </c>
      <c r="G42">
        <f>($J$6+$K$6)*($L$6+$M$6+$N$6)*($O$6+$P$6)</f>
        <v>0.001</v>
      </c>
      <c r="H42">
        <v>0</v>
      </c>
      <c r="I42" s="2">
        <f t="shared" si="6"/>
        <v>0</v>
      </c>
      <c r="J42" s="2">
        <f t="shared" si="7"/>
        <v>0</v>
      </c>
      <c r="K42" s="2">
        <f t="shared" si="10"/>
        <v>0</v>
      </c>
      <c r="L42" s="2">
        <f t="shared" si="8"/>
        <v>0</v>
      </c>
      <c r="M42" s="2">
        <f t="shared" si="9"/>
        <v>0</v>
      </c>
    </row>
    <row r="43" s="3" customFormat="1" spans="6:13">
      <c r="F43" s="3" t="s">
        <v>41</v>
      </c>
      <c r="G43" s="3">
        <f t="shared" ref="G43:M43" si="11">SUM(G35:G42)</f>
        <v>1</v>
      </c>
      <c r="H43" s="3">
        <f t="shared" si="11"/>
        <v>1</v>
      </c>
      <c r="K43" s="3">
        <f t="shared" si="11"/>
        <v>0.002</v>
      </c>
      <c r="L43" s="3">
        <f t="shared" si="11"/>
        <v>0.0678883333333334</v>
      </c>
      <c r="M43" s="3">
        <f t="shared" si="11"/>
        <v>1.35776666666667</v>
      </c>
    </row>
    <row r="44" s="2" customFormat="1" ht="14.25" spans="2:13">
      <c r="B44" s="7" t="s">
        <v>24</v>
      </c>
      <c r="C44" s="1" t="s">
        <v>22</v>
      </c>
      <c r="D44" s="7">
        <v>3</v>
      </c>
      <c r="E44" s="16">
        <v>1</v>
      </c>
      <c r="F44" s="2" t="s">
        <v>62</v>
      </c>
      <c r="G44" s="2">
        <f>(1-($J$6+$K$6))*(1-($L$6+$M$6+$N$6))*(1-($O$6+$P$6))</f>
        <v>0.729</v>
      </c>
      <c r="H44" s="2">
        <f t="shared" ref="H44:H46" si="12">G44</f>
        <v>0.729</v>
      </c>
      <c r="I44" s="2">
        <f>$E$7*E44</f>
        <v>15</v>
      </c>
      <c r="J44" s="2">
        <f t="shared" ref="J44:J51" si="13">I44</f>
        <v>15</v>
      </c>
      <c r="K44" s="2">
        <f>$H$7*H44</f>
        <v>0.002187</v>
      </c>
      <c r="L44" s="2">
        <f t="shared" ref="L44:L51" si="14">J44*K44</f>
        <v>0.032805</v>
      </c>
      <c r="M44" s="2">
        <f t="shared" ref="M44:M51" si="15">E44*H44</f>
        <v>0.729</v>
      </c>
    </row>
    <row r="45" customFormat="1" spans="5:13">
      <c r="E45">
        <v>2</v>
      </c>
      <c r="F45" t="s">
        <v>63</v>
      </c>
      <c r="G45" s="2">
        <f>($J$6+$K$6)*(1-($L$6+$M$6+$N$6))*(1-($O$6+$P$6))+(1-($J$6+$K$6))*$N$6*(1-($O$6+$P$6))+(1-($J$6+$K$6))*(1-($L$6+$M$6+$N$6))*($O$6+$P$6)</f>
        <v>0.22518</v>
      </c>
      <c r="H45">
        <f t="shared" si="12"/>
        <v>0.22518</v>
      </c>
      <c r="I45" s="2">
        <f t="shared" ref="I45:I51" si="16">$E$7*E45</f>
        <v>30</v>
      </c>
      <c r="J45" s="2">
        <f t="shared" si="13"/>
        <v>30</v>
      </c>
      <c r="K45" s="2">
        <f t="shared" ref="K45:K51" si="17">$H$7*H45</f>
        <v>0.00067554</v>
      </c>
      <c r="L45" s="2">
        <f t="shared" si="14"/>
        <v>0.0202662</v>
      </c>
      <c r="M45" s="2">
        <f t="shared" si="15"/>
        <v>0.45036</v>
      </c>
    </row>
    <row r="46" customFormat="1" spans="5:13">
      <c r="E46">
        <v>3</v>
      </c>
      <c r="F46" t="s">
        <v>64</v>
      </c>
      <c r="G46">
        <f>(1-($J$6+$K$6))*$M$6*(1-($O$6+$P$6))</f>
        <v>0.0162</v>
      </c>
      <c r="H46">
        <f t="shared" si="12"/>
        <v>0.0162</v>
      </c>
      <c r="I46" s="2">
        <f t="shared" si="16"/>
        <v>45</v>
      </c>
      <c r="J46" s="2">
        <f t="shared" si="13"/>
        <v>45</v>
      </c>
      <c r="K46" s="2">
        <f t="shared" si="17"/>
        <v>4.86e-5</v>
      </c>
      <c r="L46" s="2">
        <f t="shared" si="14"/>
        <v>0.002187</v>
      </c>
      <c r="M46" s="2">
        <f t="shared" si="15"/>
        <v>0.0486</v>
      </c>
    </row>
    <row r="47" customFormat="1" spans="5:13">
      <c r="E47">
        <v>4</v>
      </c>
      <c r="F47" s="17" t="s">
        <v>65</v>
      </c>
      <c r="G47">
        <f>($J$6+$K$6)*$N$6*(1-($O$6+$P$6))+($J$6+$K$6)*(1-($L$6+$M$6+$N$6))*($O$6+$P$6)+(1-($J$6+$K$6))*$N$6*($O$6+$P$6)</f>
        <v>0.02304</v>
      </c>
      <c r="H47">
        <f>G47+$G$42/3+$G$42*$N$6*2/(3*($L$6+$M$6+$N$6))</f>
        <v>0.0238933333333333</v>
      </c>
      <c r="I47" s="2">
        <f t="shared" si="16"/>
        <v>60</v>
      </c>
      <c r="J47" s="2">
        <f t="shared" si="13"/>
        <v>60</v>
      </c>
      <c r="K47" s="2">
        <f t="shared" si="17"/>
        <v>7.168e-5</v>
      </c>
      <c r="L47" s="2">
        <f t="shared" si="14"/>
        <v>0.0043008</v>
      </c>
      <c r="M47" s="2">
        <f t="shared" si="15"/>
        <v>0.0955733333333333</v>
      </c>
    </row>
    <row r="48" customFormat="1" spans="5:13">
      <c r="E48">
        <v>5</v>
      </c>
      <c r="F48" t="s">
        <v>66</v>
      </c>
      <c r="G48">
        <f>(1-($J$6+$K$6))*$L$6*(1-($O$6+$P$6))</f>
        <v>0.00162</v>
      </c>
      <c r="H48">
        <f>G48</f>
        <v>0.00162</v>
      </c>
      <c r="I48" s="2">
        <f t="shared" si="16"/>
        <v>75</v>
      </c>
      <c r="J48" s="2">
        <f t="shared" si="13"/>
        <v>75</v>
      </c>
      <c r="K48" s="2">
        <f t="shared" si="17"/>
        <v>4.86e-6</v>
      </c>
      <c r="L48" s="2">
        <f t="shared" si="14"/>
        <v>0.0003645</v>
      </c>
      <c r="M48" s="2">
        <f t="shared" si="15"/>
        <v>0.0081</v>
      </c>
    </row>
    <row r="49" customFormat="1" spans="5:13">
      <c r="E49">
        <v>6</v>
      </c>
      <c r="F49" s="17" t="s">
        <v>67</v>
      </c>
      <c r="G49">
        <f>($J$6+$K$6)*$M$6*(1-($O$6+$P$6))+(1-($J$6+$K$6))*$M$6*($O$6+$P$6)</f>
        <v>0.0036</v>
      </c>
      <c r="H49">
        <f>G49+$G$42*$M$6*2/(3*($L$6+$M$6+$N$6))</f>
        <v>0.00373333333333333</v>
      </c>
      <c r="I49" s="2">
        <f t="shared" si="16"/>
        <v>90</v>
      </c>
      <c r="J49" s="2">
        <f t="shared" si="13"/>
        <v>90</v>
      </c>
      <c r="K49" s="2">
        <f t="shared" si="17"/>
        <v>1.12e-5</v>
      </c>
      <c r="L49" s="2">
        <f t="shared" si="14"/>
        <v>0.001008</v>
      </c>
      <c r="M49" s="2">
        <f t="shared" si="15"/>
        <v>0.0224</v>
      </c>
    </row>
    <row r="50" customFormat="1" spans="5:13">
      <c r="E50">
        <v>10</v>
      </c>
      <c r="F50" s="17" t="s">
        <v>68</v>
      </c>
      <c r="G50">
        <f>($J$6+$K$6)*$L$6*(1-($O$6+$P$6))+(1-($J$6+$K$6))*$L$6*($O$6+$P$6)</f>
        <v>0.00036</v>
      </c>
      <c r="H50">
        <f>G50+$G$42*$L$6*2/(3*($L$6+$M$6+$N$6))</f>
        <v>0.000373333333333333</v>
      </c>
      <c r="I50" s="2">
        <f t="shared" si="16"/>
        <v>150</v>
      </c>
      <c r="J50" s="2">
        <f t="shared" si="13"/>
        <v>150</v>
      </c>
      <c r="K50" s="2">
        <f t="shared" si="17"/>
        <v>1.12e-6</v>
      </c>
      <c r="L50" s="2">
        <f t="shared" si="14"/>
        <v>0.000168</v>
      </c>
      <c r="M50" s="2">
        <f t="shared" si="15"/>
        <v>0.00373333333333333</v>
      </c>
    </row>
    <row r="51" customFormat="1" spans="5:13">
      <c r="E51">
        <v>0</v>
      </c>
      <c r="F51" t="s">
        <v>61</v>
      </c>
      <c r="G51">
        <f>($J$6+$K$6)*($L$6+$M$6+$N$6)*($O$6+$P$6)</f>
        <v>0.001</v>
      </c>
      <c r="H51">
        <v>0</v>
      </c>
      <c r="I51" s="2">
        <f t="shared" si="16"/>
        <v>0</v>
      </c>
      <c r="J51" s="2">
        <f t="shared" si="13"/>
        <v>0</v>
      </c>
      <c r="K51" s="2">
        <f t="shared" si="17"/>
        <v>0</v>
      </c>
      <c r="L51" s="2">
        <f t="shared" si="14"/>
        <v>0</v>
      </c>
      <c r="M51" s="2">
        <f t="shared" si="15"/>
        <v>0</v>
      </c>
    </row>
    <row r="52" s="3" customFormat="1" spans="6:13">
      <c r="F52" s="3" t="s">
        <v>41</v>
      </c>
      <c r="G52" s="3">
        <f t="shared" ref="G52:M52" si="18">SUM(G44:G51)</f>
        <v>1</v>
      </c>
      <c r="H52" s="3">
        <f t="shared" si="18"/>
        <v>1</v>
      </c>
      <c r="K52" s="3">
        <f t="shared" si="18"/>
        <v>0.003</v>
      </c>
      <c r="L52" s="3">
        <f t="shared" si="18"/>
        <v>0.0610995</v>
      </c>
      <c r="M52" s="3">
        <f t="shared" si="18"/>
        <v>1.35776666666667</v>
      </c>
    </row>
    <row r="53" s="2" customFormat="1" ht="14.25" spans="2:13">
      <c r="B53" s="7" t="s">
        <v>25</v>
      </c>
      <c r="C53" s="1" t="s">
        <v>22</v>
      </c>
      <c r="D53" s="7">
        <v>3</v>
      </c>
      <c r="E53" s="16">
        <v>1</v>
      </c>
      <c r="F53" s="2" t="s">
        <v>69</v>
      </c>
      <c r="G53" s="2">
        <f>(1-($J$6+$K$6))*(1-($L$6+$M$6+$N$6))*(1-($O$6+$P$6))</f>
        <v>0.729</v>
      </c>
      <c r="H53" s="2">
        <f t="shared" ref="H53:H55" si="19">G53</f>
        <v>0.729</v>
      </c>
      <c r="I53" s="2">
        <f>$E$8*E53</f>
        <v>7</v>
      </c>
      <c r="J53" s="2">
        <f t="shared" ref="J53:J60" si="20">I53</f>
        <v>7</v>
      </c>
      <c r="K53" s="2">
        <f>$H$8*H53</f>
        <v>0.00729</v>
      </c>
      <c r="L53" s="2">
        <f t="shared" ref="L53:L60" si="21">J53*K53</f>
        <v>0.05103</v>
      </c>
      <c r="M53" s="2">
        <f t="shared" ref="M53:M60" si="22">E53*H53</f>
        <v>0.729</v>
      </c>
    </row>
    <row r="54" customFormat="1" spans="5:13">
      <c r="E54">
        <v>2</v>
      </c>
      <c r="F54" t="s">
        <v>70</v>
      </c>
      <c r="G54" s="2">
        <f>($J$6+$K$6)*(1-($L$6+$M$6+$N$6))*(1-($O$6+$P$6))+(1-($J$6+$K$6))*$N$6*(1-($O$6+$P$6))+(1-($J$6+$K$6))*(1-($L$6+$M$6+$N$6))*($O$6+$P$6)</f>
        <v>0.22518</v>
      </c>
      <c r="H54">
        <f t="shared" si="19"/>
        <v>0.22518</v>
      </c>
      <c r="I54" s="2">
        <f t="shared" ref="I54:I60" si="23">$E$8*E54</f>
        <v>14</v>
      </c>
      <c r="J54" s="2">
        <f t="shared" si="20"/>
        <v>14</v>
      </c>
      <c r="K54" s="2">
        <f t="shared" ref="K54:K60" si="24">$H$8*H54</f>
        <v>0.0022518</v>
      </c>
      <c r="L54" s="2">
        <f t="shared" si="21"/>
        <v>0.0315252</v>
      </c>
      <c r="M54" s="2">
        <f t="shared" si="22"/>
        <v>0.45036</v>
      </c>
    </row>
    <row r="55" customFormat="1" spans="5:13">
      <c r="E55">
        <v>3</v>
      </c>
      <c r="F55" t="s">
        <v>71</v>
      </c>
      <c r="G55">
        <f>(1-($J$6+$K$6))*$M$6*(1-($O$6+$P$6))</f>
        <v>0.0162</v>
      </c>
      <c r="H55">
        <f t="shared" si="19"/>
        <v>0.0162</v>
      </c>
      <c r="I55" s="2">
        <f t="shared" si="23"/>
        <v>21</v>
      </c>
      <c r="J55" s="2">
        <f t="shared" si="20"/>
        <v>21</v>
      </c>
      <c r="K55" s="2">
        <f t="shared" si="24"/>
        <v>0.000162</v>
      </c>
      <c r="L55" s="2">
        <f t="shared" si="21"/>
        <v>0.003402</v>
      </c>
      <c r="M55" s="2">
        <f t="shared" si="22"/>
        <v>0.0486</v>
      </c>
    </row>
    <row r="56" customFormat="1" spans="5:13">
      <c r="E56">
        <v>4</v>
      </c>
      <c r="F56" s="17" t="s">
        <v>72</v>
      </c>
      <c r="G56">
        <f>($J$6+$K$6)*$N$6*(1-($O$6+$P$6))+($J$6+$K$6)*(1-($L$6+$M$6+$N$6))*($O$6+$P$6)+(1-($J$6+$K$6))*$N$6*($O$6+$P$6)</f>
        <v>0.02304</v>
      </c>
      <c r="H56">
        <f>G56+$G$42/3+$G$42*$N$6*2/(3*($L$6+$M$6+$N$6))</f>
        <v>0.0238933333333333</v>
      </c>
      <c r="I56" s="2">
        <f t="shared" si="23"/>
        <v>28</v>
      </c>
      <c r="J56" s="2">
        <f t="shared" si="20"/>
        <v>28</v>
      </c>
      <c r="K56" s="2">
        <f t="shared" si="24"/>
        <v>0.000238933333333333</v>
      </c>
      <c r="L56" s="2">
        <f t="shared" si="21"/>
        <v>0.00669013333333333</v>
      </c>
      <c r="M56" s="2">
        <f t="shared" si="22"/>
        <v>0.0955733333333333</v>
      </c>
    </row>
    <row r="57" customFormat="1" spans="5:13">
      <c r="E57">
        <v>5</v>
      </c>
      <c r="F57" t="s">
        <v>73</v>
      </c>
      <c r="G57">
        <f>(1-($J$6+$K$6))*$L$6*(1-($O$6+$P$6))</f>
        <v>0.00162</v>
      </c>
      <c r="H57">
        <f>G57</f>
        <v>0.00162</v>
      </c>
      <c r="I57" s="2">
        <f t="shared" si="23"/>
        <v>35</v>
      </c>
      <c r="J57" s="2">
        <f t="shared" si="20"/>
        <v>35</v>
      </c>
      <c r="K57" s="2">
        <f t="shared" si="24"/>
        <v>1.62e-5</v>
      </c>
      <c r="L57" s="2">
        <f t="shared" si="21"/>
        <v>0.000567</v>
      </c>
      <c r="M57" s="2">
        <f t="shared" si="22"/>
        <v>0.0081</v>
      </c>
    </row>
    <row r="58" customFormat="1" spans="5:13">
      <c r="E58">
        <v>6</v>
      </c>
      <c r="F58" s="17" t="s">
        <v>74</v>
      </c>
      <c r="G58">
        <f>($J$6+$K$6)*$M$6*(1-($O$6+$P$6))+(1-($J$6+$K$6))*$M$6*($O$6+$P$6)</f>
        <v>0.0036</v>
      </c>
      <c r="H58">
        <f>G58+$G$42*$M$6*2/(3*($L$6+$M$6+$N$6))</f>
        <v>0.00373333333333333</v>
      </c>
      <c r="I58" s="2">
        <f t="shared" si="23"/>
        <v>42</v>
      </c>
      <c r="J58" s="2">
        <f t="shared" si="20"/>
        <v>42</v>
      </c>
      <c r="K58" s="2">
        <f t="shared" si="24"/>
        <v>3.73333333333333e-5</v>
      </c>
      <c r="L58" s="2">
        <f t="shared" si="21"/>
        <v>0.001568</v>
      </c>
      <c r="M58" s="2">
        <f t="shared" si="22"/>
        <v>0.0224</v>
      </c>
    </row>
    <row r="59" customFormat="1" spans="5:13">
      <c r="E59">
        <v>10</v>
      </c>
      <c r="F59" s="17" t="s">
        <v>75</v>
      </c>
      <c r="G59">
        <f>($J$6+$K$6)*$L$6*(1-($O$6+$P$6))+(1-($J$6+$K$6))*$L$6*($O$6+$P$6)</f>
        <v>0.00036</v>
      </c>
      <c r="H59">
        <f>G59+$G$42*$L$6*2/(3*($L$6+$M$6+$N$6))</f>
        <v>0.000373333333333333</v>
      </c>
      <c r="I59" s="2">
        <f t="shared" si="23"/>
        <v>70</v>
      </c>
      <c r="J59" s="2">
        <f t="shared" si="20"/>
        <v>70</v>
      </c>
      <c r="K59" s="2">
        <f t="shared" si="24"/>
        <v>3.73333333333333e-6</v>
      </c>
      <c r="L59" s="2">
        <f t="shared" si="21"/>
        <v>0.000261333333333333</v>
      </c>
      <c r="M59" s="2">
        <f t="shared" si="22"/>
        <v>0.00373333333333333</v>
      </c>
    </row>
    <row r="60" customFormat="1" spans="5:13">
      <c r="E60">
        <v>0</v>
      </c>
      <c r="F60" t="s">
        <v>61</v>
      </c>
      <c r="G60">
        <f>($J$6+$K$6)*($L$6+$M$6+$N$6)*($O$6+$P$6)</f>
        <v>0.001</v>
      </c>
      <c r="H60">
        <v>0</v>
      </c>
      <c r="I60" s="2">
        <f t="shared" si="23"/>
        <v>0</v>
      </c>
      <c r="J60" s="2">
        <f t="shared" si="20"/>
        <v>0</v>
      </c>
      <c r="K60" s="2">
        <f t="shared" si="24"/>
        <v>0</v>
      </c>
      <c r="L60" s="2">
        <f t="shared" si="21"/>
        <v>0</v>
      </c>
      <c r="M60" s="2">
        <f t="shared" si="22"/>
        <v>0</v>
      </c>
    </row>
    <row r="61" s="3" customFormat="1" spans="6:13">
      <c r="F61" s="3" t="s">
        <v>41</v>
      </c>
      <c r="G61" s="3">
        <f t="shared" ref="G61:M61" si="25">SUM(G53:G60)</f>
        <v>1</v>
      </c>
      <c r="H61" s="3">
        <f t="shared" si="25"/>
        <v>1</v>
      </c>
      <c r="K61" s="3">
        <f t="shared" si="25"/>
        <v>0.01</v>
      </c>
      <c r="L61" s="3">
        <f t="shared" si="25"/>
        <v>0.0950436666666667</v>
      </c>
      <c r="M61" s="3">
        <f t="shared" si="25"/>
        <v>1.35776666666667</v>
      </c>
    </row>
    <row r="62" s="2" customFormat="1" ht="14.25" spans="2:13">
      <c r="B62" s="7" t="s">
        <v>26</v>
      </c>
      <c r="C62" s="1" t="s">
        <v>22</v>
      </c>
      <c r="D62" s="7">
        <v>3</v>
      </c>
      <c r="E62" s="16">
        <v>1</v>
      </c>
      <c r="F62" s="2" t="s">
        <v>76</v>
      </c>
      <c r="G62" s="2">
        <f>(1-($J$6+$K$6))*(1-($L$6+$M$6+$N$6))*(1-($O$6+$P$6))</f>
        <v>0.729</v>
      </c>
      <c r="H62" s="2">
        <f t="shared" ref="H62:H64" si="26">G62</f>
        <v>0.729</v>
      </c>
      <c r="I62" s="2">
        <f>$E$9*E62</f>
        <v>5</v>
      </c>
      <c r="J62" s="2">
        <f t="shared" ref="J62:J69" si="27">I62</f>
        <v>5</v>
      </c>
      <c r="K62" s="2">
        <f>$H$9*H62</f>
        <v>0.010935</v>
      </c>
      <c r="L62" s="2">
        <f t="shared" ref="L62:L69" si="28">J62*K62</f>
        <v>0.054675</v>
      </c>
      <c r="M62" s="2">
        <f t="shared" ref="M62:M69" si="29">E62*H62</f>
        <v>0.729</v>
      </c>
    </row>
    <row r="63" customFormat="1" spans="5:13">
      <c r="E63">
        <v>2</v>
      </c>
      <c r="F63" t="s">
        <v>77</v>
      </c>
      <c r="G63" s="2">
        <f>($J$6+$K$6)*(1-($L$6+$M$6+$N$6))*(1-($O$6+$P$6))+(1-($J$6+$K$6))*$N$6*(1-($O$6+$P$6))+(1-($J$6+$K$6))*(1-($L$6+$M$6+$N$6))*($O$6+$P$6)</f>
        <v>0.22518</v>
      </c>
      <c r="H63">
        <f t="shared" si="26"/>
        <v>0.22518</v>
      </c>
      <c r="I63" s="2">
        <f t="shared" ref="I63:I69" si="30">$E$9*E63</f>
        <v>10</v>
      </c>
      <c r="J63" s="2">
        <f t="shared" si="27"/>
        <v>10</v>
      </c>
      <c r="K63" s="2">
        <f t="shared" ref="K63:K69" si="31">$H$9*H63</f>
        <v>0.0033777</v>
      </c>
      <c r="L63" s="2">
        <f t="shared" si="28"/>
        <v>0.033777</v>
      </c>
      <c r="M63" s="2">
        <f t="shared" si="29"/>
        <v>0.45036</v>
      </c>
    </row>
    <row r="64" customFormat="1" spans="5:13">
      <c r="E64">
        <v>3</v>
      </c>
      <c r="F64" t="s">
        <v>78</v>
      </c>
      <c r="G64">
        <f>(1-($J$6+$K$6))*$M$6*(1-($O$6+$P$6))</f>
        <v>0.0162</v>
      </c>
      <c r="H64">
        <f t="shared" si="26"/>
        <v>0.0162</v>
      </c>
      <c r="I64" s="2">
        <f t="shared" si="30"/>
        <v>15</v>
      </c>
      <c r="J64" s="2">
        <f t="shared" si="27"/>
        <v>15</v>
      </c>
      <c r="K64" s="2">
        <f t="shared" si="31"/>
        <v>0.000243</v>
      </c>
      <c r="L64" s="2">
        <f t="shared" si="28"/>
        <v>0.003645</v>
      </c>
      <c r="M64" s="2">
        <f t="shared" si="29"/>
        <v>0.0486</v>
      </c>
    </row>
    <row r="65" customFormat="1" spans="5:13">
      <c r="E65">
        <v>4</v>
      </c>
      <c r="F65" s="17" t="s">
        <v>79</v>
      </c>
      <c r="G65">
        <f>($J$6+$K$6)*$N$6*(1-($O$6+$P$6))+($J$6+$K$6)*(1-($L$6+$M$6+$N$6))*($O$6+$P$6)+(1-($J$6+$K$6))*$N$6*($O$6+$P$6)</f>
        <v>0.02304</v>
      </c>
      <c r="H65">
        <f>G65+$G$42/3+$G$42*$N$6*2/(3*($L$6+$M$6+$N$6))</f>
        <v>0.0238933333333333</v>
      </c>
      <c r="I65" s="2">
        <f t="shared" si="30"/>
        <v>20</v>
      </c>
      <c r="J65" s="2">
        <f t="shared" si="27"/>
        <v>20</v>
      </c>
      <c r="K65" s="2">
        <f t="shared" si="31"/>
        <v>0.000358399999999999</v>
      </c>
      <c r="L65" s="2">
        <f t="shared" si="28"/>
        <v>0.00716799999999999</v>
      </c>
      <c r="M65" s="2">
        <f t="shared" si="29"/>
        <v>0.0955733333333333</v>
      </c>
    </row>
    <row r="66" customFormat="1" spans="5:13">
      <c r="E66">
        <v>5</v>
      </c>
      <c r="F66" t="s">
        <v>80</v>
      </c>
      <c r="G66">
        <f>(1-($J$6+$K$6))*$L$6*(1-($O$6+$P$6))</f>
        <v>0.00162</v>
      </c>
      <c r="H66">
        <f>G66</f>
        <v>0.00162</v>
      </c>
      <c r="I66" s="2">
        <f t="shared" si="30"/>
        <v>25</v>
      </c>
      <c r="J66" s="2">
        <f t="shared" si="27"/>
        <v>25</v>
      </c>
      <c r="K66" s="2">
        <f t="shared" si="31"/>
        <v>2.43e-5</v>
      </c>
      <c r="L66" s="2">
        <f t="shared" si="28"/>
        <v>0.0006075</v>
      </c>
      <c r="M66" s="2">
        <f t="shared" si="29"/>
        <v>0.0081</v>
      </c>
    </row>
    <row r="67" customFormat="1" spans="5:13">
      <c r="E67">
        <v>6</v>
      </c>
      <c r="F67" s="17" t="s">
        <v>81</v>
      </c>
      <c r="G67">
        <f>($J$6+$K$6)*$M$6*(1-($O$6+$P$6))+(1-($J$6+$K$6))*$M$6*($O$6+$P$6)</f>
        <v>0.0036</v>
      </c>
      <c r="H67">
        <f>G67+$G$42*$M$6*2/(3*($L$6+$M$6+$N$6))</f>
        <v>0.00373333333333333</v>
      </c>
      <c r="I67" s="2">
        <f t="shared" si="30"/>
        <v>30</v>
      </c>
      <c r="J67" s="2">
        <f t="shared" si="27"/>
        <v>30</v>
      </c>
      <c r="K67" s="2">
        <f t="shared" si="31"/>
        <v>5.59999999999999e-5</v>
      </c>
      <c r="L67" s="2">
        <f t="shared" si="28"/>
        <v>0.00168</v>
      </c>
      <c r="M67" s="2">
        <f t="shared" si="29"/>
        <v>0.0224</v>
      </c>
    </row>
    <row r="68" customFormat="1" spans="5:13">
      <c r="E68">
        <v>10</v>
      </c>
      <c r="F68" s="17" t="s">
        <v>82</v>
      </c>
      <c r="G68">
        <f>($J$6+$K$6)*$L$6*(1-($O$6+$P$6))+(1-($J$6+$K$6))*$L$6*($O$6+$P$6)</f>
        <v>0.00036</v>
      </c>
      <c r="H68">
        <f>G68+$G$42*$L$6*2/(3*($L$6+$M$6+$N$6))</f>
        <v>0.000373333333333333</v>
      </c>
      <c r="I68" s="2">
        <f t="shared" si="30"/>
        <v>50</v>
      </c>
      <c r="J68" s="2">
        <f t="shared" si="27"/>
        <v>50</v>
      </c>
      <c r="K68" s="2">
        <f t="shared" si="31"/>
        <v>5.59999999999999e-6</v>
      </c>
      <c r="L68" s="2">
        <f t="shared" si="28"/>
        <v>0.00028</v>
      </c>
      <c r="M68" s="2">
        <f t="shared" si="29"/>
        <v>0.00373333333333333</v>
      </c>
    </row>
    <row r="69" customFormat="1" spans="5:13">
      <c r="E69">
        <v>0</v>
      </c>
      <c r="F69" t="s">
        <v>61</v>
      </c>
      <c r="G69">
        <f>($J$6+$K$6)*($L$6+$M$6+$N$6)*($O$6+$P$6)</f>
        <v>0.001</v>
      </c>
      <c r="H69">
        <v>0</v>
      </c>
      <c r="I69" s="2">
        <f t="shared" si="30"/>
        <v>0</v>
      </c>
      <c r="J69" s="2">
        <f t="shared" si="27"/>
        <v>0</v>
      </c>
      <c r="K69" s="2">
        <f t="shared" si="31"/>
        <v>0</v>
      </c>
      <c r="L69" s="2">
        <f t="shared" si="28"/>
        <v>0</v>
      </c>
      <c r="M69" s="2">
        <f t="shared" si="29"/>
        <v>0</v>
      </c>
    </row>
    <row r="70" s="3" customFormat="1" spans="6:13">
      <c r="F70" s="3" t="s">
        <v>41</v>
      </c>
      <c r="G70" s="3">
        <f t="shared" ref="G70:M70" si="32">SUM(G62:G69)</f>
        <v>1</v>
      </c>
      <c r="H70" s="3">
        <f t="shared" si="32"/>
        <v>1</v>
      </c>
      <c r="K70" s="3">
        <f t="shared" si="32"/>
        <v>0.015</v>
      </c>
      <c r="L70" s="3">
        <f t="shared" si="32"/>
        <v>0.1018325</v>
      </c>
      <c r="M70" s="3">
        <f t="shared" si="32"/>
        <v>1.35776666666667</v>
      </c>
    </row>
    <row r="71" s="2" customFormat="1" ht="14.25" spans="2:13">
      <c r="B71" s="7" t="s">
        <v>27</v>
      </c>
      <c r="C71" s="1" t="s">
        <v>22</v>
      </c>
      <c r="D71" s="7">
        <v>3</v>
      </c>
      <c r="E71" s="16">
        <v>1</v>
      </c>
      <c r="F71" s="2" t="s">
        <v>83</v>
      </c>
      <c r="G71" s="2">
        <f>(1-($J$6+$K$6))*(1-($L$6+$M$6+$N$6))*(1-($O$6+$P$6))</f>
        <v>0.729</v>
      </c>
      <c r="H71" s="2">
        <f t="shared" ref="H71:H73" si="33">G71</f>
        <v>0.729</v>
      </c>
      <c r="I71" s="2">
        <f>$E$10*E71</f>
        <v>3</v>
      </c>
      <c r="J71" s="2">
        <f t="shared" ref="J71:J78" si="34">I71</f>
        <v>3</v>
      </c>
      <c r="K71" s="2">
        <f>$H$10*H71</f>
        <v>0.02187</v>
      </c>
      <c r="L71" s="2">
        <f t="shared" ref="L71:L78" si="35">J71*K71</f>
        <v>0.06561</v>
      </c>
      <c r="M71" s="2">
        <f t="shared" ref="M71:M78" si="36">E71*H71</f>
        <v>0.729</v>
      </c>
    </row>
    <row r="72" customFormat="1" spans="5:13">
      <c r="E72">
        <v>2</v>
      </c>
      <c r="F72" t="s">
        <v>84</v>
      </c>
      <c r="G72" s="2">
        <f>($J$6+$K$6)*(1-($L$6+$M$6+$N$6))*(1-($O$6+$P$6))+(1-($J$6+$K$6))*$N$6*(1-($O$6+$P$6))+(1-($J$6+$K$6))*(1-($L$6+$M$6+$N$6))*($O$6+$P$6)</f>
        <v>0.22518</v>
      </c>
      <c r="H72">
        <f t="shared" si="33"/>
        <v>0.22518</v>
      </c>
      <c r="I72" s="2">
        <f t="shared" ref="I72:I78" si="37">$E$10*E72</f>
        <v>6</v>
      </c>
      <c r="J72" s="2">
        <f t="shared" si="34"/>
        <v>6</v>
      </c>
      <c r="K72" s="2">
        <f t="shared" ref="K72:K78" si="38">$H$10*H72</f>
        <v>0.0067554</v>
      </c>
      <c r="L72" s="2">
        <f t="shared" si="35"/>
        <v>0.0405324</v>
      </c>
      <c r="M72" s="2">
        <f t="shared" si="36"/>
        <v>0.45036</v>
      </c>
    </row>
    <row r="73" customFormat="1" spans="5:13">
      <c r="E73">
        <v>3</v>
      </c>
      <c r="F73" t="s">
        <v>85</v>
      </c>
      <c r="G73">
        <f>(1-($J$6+$K$6))*$M$6*(1-($O$6+$P$6))</f>
        <v>0.0162</v>
      </c>
      <c r="H73">
        <f t="shared" si="33"/>
        <v>0.0162</v>
      </c>
      <c r="I73" s="2">
        <f t="shared" si="37"/>
        <v>9</v>
      </c>
      <c r="J73" s="2">
        <f t="shared" si="34"/>
        <v>9</v>
      </c>
      <c r="K73" s="2">
        <f t="shared" si="38"/>
        <v>0.000486</v>
      </c>
      <c r="L73" s="2">
        <f t="shared" si="35"/>
        <v>0.004374</v>
      </c>
      <c r="M73" s="2">
        <f t="shared" si="36"/>
        <v>0.0486</v>
      </c>
    </row>
    <row r="74" customFormat="1" spans="5:13">
      <c r="E74">
        <v>4</v>
      </c>
      <c r="F74" s="17" t="s">
        <v>86</v>
      </c>
      <c r="G74">
        <f>($J$6+$K$6)*$N$6*(1-($O$6+$P$6))+($J$6+$K$6)*(1-($L$6+$M$6+$N$6))*($O$6+$P$6)+(1-($J$6+$K$6))*$N$6*($O$6+$P$6)</f>
        <v>0.02304</v>
      </c>
      <c r="H74">
        <f>G74+$G$42/3+$G$42*$N$6*2/(3*($L$6+$M$6+$N$6))</f>
        <v>0.0238933333333333</v>
      </c>
      <c r="I74" s="2">
        <f t="shared" si="37"/>
        <v>12</v>
      </c>
      <c r="J74" s="2">
        <f t="shared" si="34"/>
        <v>12</v>
      </c>
      <c r="K74" s="2">
        <f t="shared" si="38"/>
        <v>0.000716799999999999</v>
      </c>
      <c r="L74" s="2">
        <f t="shared" si="35"/>
        <v>0.00860159999999999</v>
      </c>
      <c r="M74" s="2">
        <f t="shared" si="36"/>
        <v>0.0955733333333333</v>
      </c>
    </row>
    <row r="75" customFormat="1" spans="5:13">
      <c r="E75">
        <v>5</v>
      </c>
      <c r="F75" t="s">
        <v>87</v>
      </c>
      <c r="G75">
        <f>(1-($J$6+$K$6))*$L$6*(1-($O$6+$P$6))</f>
        <v>0.00162</v>
      </c>
      <c r="H75">
        <f>G75</f>
        <v>0.00162</v>
      </c>
      <c r="I75" s="2">
        <f t="shared" si="37"/>
        <v>15</v>
      </c>
      <c r="J75" s="2">
        <f t="shared" si="34"/>
        <v>15</v>
      </c>
      <c r="K75" s="2">
        <f t="shared" si="38"/>
        <v>4.86e-5</v>
      </c>
      <c r="L75" s="2">
        <f t="shared" si="35"/>
        <v>0.000729</v>
      </c>
      <c r="M75" s="2">
        <f t="shared" si="36"/>
        <v>0.0081</v>
      </c>
    </row>
    <row r="76" customFormat="1" spans="5:13">
      <c r="E76">
        <v>6</v>
      </c>
      <c r="F76" s="17" t="s">
        <v>88</v>
      </c>
      <c r="G76">
        <f>($J$6+$K$6)*$M$6*(1-($O$6+$P$6))+(1-($J$6+$K$6))*$M$6*($O$6+$P$6)</f>
        <v>0.0036</v>
      </c>
      <c r="H76">
        <f>G76+$G$42*$M$6*2/(3*($L$6+$M$6+$N$6))</f>
        <v>0.00373333333333333</v>
      </c>
      <c r="I76" s="2">
        <f t="shared" si="37"/>
        <v>18</v>
      </c>
      <c r="J76" s="2">
        <f t="shared" si="34"/>
        <v>18</v>
      </c>
      <c r="K76" s="2">
        <f t="shared" si="38"/>
        <v>0.000112</v>
      </c>
      <c r="L76" s="2">
        <f t="shared" si="35"/>
        <v>0.002016</v>
      </c>
      <c r="M76" s="2">
        <f t="shared" si="36"/>
        <v>0.0224</v>
      </c>
    </row>
    <row r="77" customFormat="1" spans="5:13">
      <c r="E77">
        <v>10</v>
      </c>
      <c r="F77" s="17" t="s">
        <v>89</v>
      </c>
      <c r="G77">
        <f>($J$6+$K$6)*$L$6*(1-($O$6+$P$6))+(1-($J$6+$K$6))*$L$6*($O$6+$P$6)</f>
        <v>0.00036</v>
      </c>
      <c r="H77">
        <f>G77+$G$42*$L$6*2/(3*($L$6+$M$6+$N$6))</f>
        <v>0.000373333333333333</v>
      </c>
      <c r="I77" s="2">
        <f t="shared" si="37"/>
        <v>30</v>
      </c>
      <c r="J77" s="2">
        <f t="shared" si="34"/>
        <v>30</v>
      </c>
      <c r="K77" s="2">
        <f t="shared" si="38"/>
        <v>1.12e-5</v>
      </c>
      <c r="L77" s="2">
        <f t="shared" si="35"/>
        <v>0.000336</v>
      </c>
      <c r="M77" s="2">
        <f t="shared" si="36"/>
        <v>0.00373333333333333</v>
      </c>
    </row>
    <row r="78" customFormat="1" spans="5:13">
      <c r="E78">
        <v>0</v>
      </c>
      <c r="F78" t="s">
        <v>61</v>
      </c>
      <c r="G78">
        <f>($J$6+$K$6)*($L$6+$M$6+$N$6)*($O$6+$P$6)</f>
        <v>0.001</v>
      </c>
      <c r="H78">
        <v>0</v>
      </c>
      <c r="I78" s="2">
        <f t="shared" si="37"/>
        <v>0</v>
      </c>
      <c r="J78" s="2">
        <f t="shared" si="34"/>
        <v>0</v>
      </c>
      <c r="K78" s="2">
        <f t="shared" si="38"/>
        <v>0</v>
      </c>
      <c r="L78" s="2">
        <f t="shared" si="35"/>
        <v>0</v>
      </c>
      <c r="M78" s="2">
        <f t="shared" si="36"/>
        <v>0</v>
      </c>
    </row>
    <row r="79" s="3" customFormat="1" spans="6:13">
      <c r="F79" s="3" t="s">
        <v>41</v>
      </c>
      <c r="G79" s="3">
        <f t="shared" ref="G79:M79" si="39">SUM(G71:G78)</f>
        <v>1</v>
      </c>
      <c r="H79" s="3">
        <f t="shared" si="39"/>
        <v>1</v>
      </c>
      <c r="K79" s="3">
        <f t="shared" si="39"/>
        <v>0.03</v>
      </c>
      <c r="L79" s="3">
        <f t="shared" si="39"/>
        <v>0.122199</v>
      </c>
      <c r="M79" s="3">
        <f t="shared" si="39"/>
        <v>1.35776666666667</v>
      </c>
    </row>
    <row r="80" s="2" customFormat="1" ht="14.25" spans="2:13">
      <c r="B80" s="2" t="s">
        <v>43</v>
      </c>
      <c r="C80" s="2" t="s">
        <v>44</v>
      </c>
      <c r="D80" s="15" t="s">
        <v>4</v>
      </c>
      <c r="E80" s="1" t="s">
        <v>45</v>
      </c>
      <c r="F80" s="1" t="s">
        <v>46</v>
      </c>
      <c r="G80" s="1" t="s">
        <v>47</v>
      </c>
      <c r="H80" s="1" t="s">
        <v>48</v>
      </c>
      <c r="I80" s="1" t="s">
        <v>49</v>
      </c>
      <c r="J80" s="1" t="s">
        <v>50</v>
      </c>
      <c r="K80" s="1" t="s">
        <v>51</v>
      </c>
      <c r="L80" s="2" t="s">
        <v>52</v>
      </c>
      <c r="M80" s="2" t="s">
        <v>53</v>
      </c>
    </row>
    <row r="81" s="2" customFormat="1" ht="14.25" spans="2:13">
      <c r="B81" s="7" t="s">
        <v>29</v>
      </c>
      <c r="C81" s="1" t="s">
        <v>30</v>
      </c>
      <c r="D81" s="7">
        <v>3</v>
      </c>
      <c r="E81" s="2">
        <v>1</v>
      </c>
      <c r="F81" s="2" t="s">
        <v>90</v>
      </c>
      <c r="G81" s="2">
        <f>D92*G92+D97*G98+D101*G102</f>
        <v>0.81</v>
      </c>
      <c r="H81" s="2">
        <f>G81</f>
        <v>0.81</v>
      </c>
      <c r="I81" s="2">
        <f>$E$11*E81</f>
        <v>5</v>
      </c>
      <c r="J81" s="2">
        <f t="shared" ref="J81:J84" si="40">I81</f>
        <v>5</v>
      </c>
      <c r="K81" s="2">
        <f>$H$11*H81</f>
        <v>0.01215</v>
      </c>
      <c r="L81" s="2">
        <f t="shared" ref="L81:L84" si="41">J81*K81</f>
        <v>0.06075</v>
      </c>
      <c r="M81" s="2">
        <f t="shared" ref="M81:M84" si="42">E81*H81</f>
        <v>0.81</v>
      </c>
    </row>
    <row r="82" s="2" customFormat="1" spans="5:13">
      <c r="E82" s="2">
        <v>2</v>
      </c>
      <c r="F82" s="2" t="s">
        <v>91</v>
      </c>
      <c r="G82" s="2">
        <f>D92*G93+D97*G99+D101*G103</f>
        <v>0.176066666666667</v>
      </c>
      <c r="H82" s="2">
        <f>G82</f>
        <v>0.176066666666667</v>
      </c>
      <c r="I82" s="2">
        <f>$E$11*E82</f>
        <v>10</v>
      </c>
      <c r="J82" s="2">
        <f t="shared" si="40"/>
        <v>10</v>
      </c>
      <c r="K82" s="2">
        <f>$H$11*H82</f>
        <v>0.002641</v>
      </c>
      <c r="L82" s="2">
        <f t="shared" si="41"/>
        <v>0.02641</v>
      </c>
      <c r="M82" s="2">
        <f t="shared" si="42"/>
        <v>0.352133333333333</v>
      </c>
    </row>
    <row r="83" s="2" customFormat="1" spans="5:13">
      <c r="E83" s="2">
        <v>3</v>
      </c>
      <c r="F83" s="2" t="s">
        <v>92</v>
      </c>
      <c r="G83" s="2">
        <f>D92*G94+D101*G104</f>
        <v>0.0126666666666667</v>
      </c>
      <c r="H83" s="2">
        <f>G83</f>
        <v>0.0126666666666667</v>
      </c>
      <c r="I83" s="2">
        <f>$E$11*E83</f>
        <v>15</v>
      </c>
      <c r="J83" s="2">
        <f t="shared" si="40"/>
        <v>15</v>
      </c>
      <c r="K83" s="2">
        <f>$H$11*H83</f>
        <v>0.00019</v>
      </c>
      <c r="L83" s="2">
        <f t="shared" si="41"/>
        <v>0.00285000000000001</v>
      </c>
      <c r="M83" s="2">
        <f t="shared" si="42"/>
        <v>0.038</v>
      </c>
    </row>
    <row r="84" s="2" customFormat="1" spans="5:13">
      <c r="E84" s="2">
        <v>5</v>
      </c>
      <c r="F84" s="2" t="s">
        <v>93</v>
      </c>
      <c r="G84" s="2">
        <f>D92*G95+D101*G105</f>
        <v>0.00126666666666667</v>
      </c>
      <c r="H84" s="2">
        <f>G84</f>
        <v>0.00126666666666667</v>
      </c>
      <c r="I84" s="2">
        <f>$E$11*E84</f>
        <v>25</v>
      </c>
      <c r="J84" s="2">
        <f t="shared" si="40"/>
        <v>25</v>
      </c>
      <c r="K84" s="2">
        <f>$H$11*H84</f>
        <v>1.90000000000001e-5</v>
      </c>
      <c r="L84" s="2">
        <f t="shared" si="41"/>
        <v>0.000475000000000001</v>
      </c>
      <c r="M84" s="2">
        <f t="shared" si="42"/>
        <v>0.00633333333333333</v>
      </c>
    </row>
    <row r="85" s="4" customFormat="1" spans="6:14">
      <c r="F85" s="4" t="s">
        <v>41</v>
      </c>
      <c r="G85" s="4">
        <f t="shared" ref="G85:M85" si="43">SUM(G81:G84)</f>
        <v>1</v>
      </c>
      <c r="H85" s="4">
        <f t="shared" si="43"/>
        <v>1</v>
      </c>
      <c r="K85" s="4">
        <f t="shared" si="43"/>
        <v>0.015</v>
      </c>
      <c r="L85" s="4">
        <f t="shared" si="43"/>
        <v>0.0904850000000001</v>
      </c>
      <c r="M85" s="4">
        <f t="shared" si="43"/>
        <v>1.20646666666667</v>
      </c>
      <c r="N85" s="3"/>
    </row>
    <row r="86" s="2" customFormat="1" ht="14.25" spans="3:13">
      <c r="C86" s="19" t="s">
        <v>94</v>
      </c>
      <c r="D86" s="20" t="s">
        <v>95</v>
      </c>
      <c r="E86" s="21" t="s">
        <v>45</v>
      </c>
      <c r="F86" s="21" t="s">
        <v>46</v>
      </c>
      <c r="G86" s="21" t="s">
        <v>47</v>
      </c>
      <c r="H86" s="20" t="s">
        <v>48</v>
      </c>
      <c r="I86" s="20" t="s">
        <v>49</v>
      </c>
      <c r="J86" s="20" t="s">
        <v>50</v>
      </c>
      <c r="K86" s="20" t="s">
        <v>51</v>
      </c>
      <c r="L86" s="20" t="s">
        <v>52</v>
      </c>
      <c r="M86" s="32" t="s">
        <v>96</v>
      </c>
    </row>
    <row r="87" s="2" customFormat="1" ht="14.25" spans="3:13">
      <c r="C87" s="22" t="s">
        <v>97</v>
      </c>
      <c r="D87" s="23">
        <v>0</v>
      </c>
      <c r="E87" s="24">
        <v>1</v>
      </c>
      <c r="F87" s="25" t="s">
        <v>90</v>
      </c>
      <c r="G87" s="23"/>
      <c r="H87" s="23"/>
      <c r="I87" s="23"/>
      <c r="J87" s="23"/>
      <c r="K87" s="23"/>
      <c r="L87" s="23"/>
      <c r="M87" s="33"/>
    </row>
    <row r="88" s="2" customFormat="1" ht="14.25" spans="3:13">
      <c r="C88" s="22"/>
      <c r="D88" s="23"/>
      <c r="E88" s="24">
        <v>2</v>
      </c>
      <c r="F88" s="25" t="s">
        <v>91</v>
      </c>
      <c r="G88" s="23"/>
      <c r="H88" s="23"/>
      <c r="I88" s="23"/>
      <c r="J88" s="23"/>
      <c r="K88" s="23"/>
      <c r="L88" s="23"/>
      <c r="M88" s="33"/>
    </row>
    <row r="89" s="2" customFormat="1" ht="14.25" spans="3:13">
      <c r="C89" s="22"/>
      <c r="D89" s="23"/>
      <c r="E89" s="23">
        <v>3</v>
      </c>
      <c r="F89" s="23" t="s">
        <v>98</v>
      </c>
      <c r="G89" s="23"/>
      <c r="H89" s="23"/>
      <c r="I89" s="23"/>
      <c r="J89" s="23"/>
      <c r="K89" s="23"/>
      <c r="L89" s="23"/>
      <c r="M89" s="33"/>
    </row>
    <row r="90" s="2" customFormat="1" ht="14.25" spans="3:13">
      <c r="C90" s="22"/>
      <c r="D90" s="23"/>
      <c r="E90" s="26" t="s">
        <v>41</v>
      </c>
      <c r="F90" s="26"/>
      <c r="G90" s="26"/>
      <c r="H90" s="23"/>
      <c r="I90" s="26"/>
      <c r="J90" s="26"/>
      <c r="K90" s="26"/>
      <c r="L90" s="26"/>
      <c r="M90" s="34"/>
    </row>
    <row r="91" s="2" customFormat="1" ht="14.25" spans="3:13">
      <c r="C91" s="22"/>
      <c r="D91" s="23"/>
      <c r="E91" s="26" t="s">
        <v>45</v>
      </c>
      <c r="F91" s="26" t="s">
        <v>46</v>
      </c>
      <c r="G91" s="26" t="s">
        <v>47</v>
      </c>
      <c r="H91" s="23" t="s">
        <v>48</v>
      </c>
      <c r="I91" s="23" t="s">
        <v>49</v>
      </c>
      <c r="J91" s="23" t="s">
        <v>50</v>
      </c>
      <c r="K91" s="23" t="s">
        <v>51</v>
      </c>
      <c r="L91" s="23" t="s">
        <v>52</v>
      </c>
      <c r="M91" s="33" t="s">
        <v>96</v>
      </c>
    </row>
    <row r="92" s="2" customFormat="1" ht="14.25" spans="3:13">
      <c r="C92" s="22" t="s">
        <v>99</v>
      </c>
      <c r="D92" s="23">
        <f>1/3</f>
        <v>0.333333333333333</v>
      </c>
      <c r="E92" s="24">
        <v>1</v>
      </c>
      <c r="F92" s="25" t="s">
        <v>90</v>
      </c>
      <c r="G92" s="23">
        <v>0.81</v>
      </c>
      <c r="H92" s="23"/>
      <c r="I92" s="23"/>
      <c r="J92" s="23"/>
      <c r="K92" s="23"/>
      <c r="L92" s="23"/>
      <c r="M92" s="33"/>
    </row>
    <row r="93" s="2" customFormat="1" ht="14.25" spans="3:13">
      <c r="C93" s="22"/>
      <c r="D93" s="23"/>
      <c r="E93" s="24">
        <v>2</v>
      </c>
      <c r="F93" s="25" t="s">
        <v>100</v>
      </c>
      <c r="G93" s="23">
        <f>0.095+0.095*0.78</f>
        <v>0.1691</v>
      </c>
      <c r="H93" s="23"/>
      <c r="I93" s="23"/>
      <c r="J93" s="23"/>
      <c r="K93" s="23"/>
      <c r="L93" s="23"/>
      <c r="M93" s="33"/>
    </row>
    <row r="94" s="2" customFormat="1" ht="14.25" spans="3:13">
      <c r="C94" s="22"/>
      <c r="D94" s="23"/>
      <c r="E94" s="23">
        <v>3</v>
      </c>
      <c r="F94" s="23" t="s">
        <v>92</v>
      </c>
      <c r="G94" s="23">
        <f>0.095*0.2</f>
        <v>0.019</v>
      </c>
      <c r="H94" s="23"/>
      <c r="I94" s="23"/>
      <c r="J94" s="23"/>
      <c r="K94" s="23"/>
      <c r="L94" s="23"/>
      <c r="M94" s="33"/>
    </row>
    <row r="95" s="2" customFormat="1" ht="14.25" spans="3:13">
      <c r="C95" s="22"/>
      <c r="D95" s="23"/>
      <c r="E95" s="23">
        <v>5</v>
      </c>
      <c r="F95" s="23" t="s">
        <v>93</v>
      </c>
      <c r="G95" s="23">
        <f>0.095*0.02</f>
        <v>0.0019</v>
      </c>
      <c r="H95" s="23"/>
      <c r="I95" s="23"/>
      <c r="J95" s="23"/>
      <c r="K95" s="23"/>
      <c r="L95" s="23"/>
      <c r="M95" s="33"/>
    </row>
    <row r="96" s="2" customFormat="1" ht="14.25" spans="3:13">
      <c r="C96" s="22"/>
      <c r="D96" s="23"/>
      <c r="E96" s="26" t="s">
        <v>41</v>
      </c>
      <c r="F96" s="26"/>
      <c r="G96" s="26">
        <f>SUM(G92:G95)</f>
        <v>1</v>
      </c>
      <c r="H96" s="23"/>
      <c r="I96" s="26"/>
      <c r="J96" s="26"/>
      <c r="K96" s="26"/>
      <c r="L96" s="26"/>
      <c r="M96" s="34"/>
    </row>
    <row r="97" s="2" customFormat="1" ht="14.25" spans="3:13">
      <c r="C97" s="22" t="s">
        <v>101</v>
      </c>
      <c r="D97" s="23">
        <f>1/3</f>
        <v>0.333333333333333</v>
      </c>
      <c r="E97" s="26" t="s">
        <v>45</v>
      </c>
      <c r="F97" s="26" t="s">
        <v>46</v>
      </c>
      <c r="G97" s="26" t="s">
        <v>47</v>
      </c>
      <c r="H97" s="23" t="s">
        <v>48</v>
      </c>
      <c r="I97" s="23" t="s">
        <v>49</v>
      </c>
      <c r="J97" s="23" t="s">
        <v>50</v>
      </c>
      <c r="K97" s="23" t="s">
        <v>51</v>
      </c>
      <c r="L97" s="23" t="s">
        <v>52</v>
      </c>
      <c r="M97" s="33" t="s">
        <v>96</v>
      </c>
    </row>
    <row r="98" s="2" customFormat="1" ht="14.25" spans="3:13">
      <c r="C98" s="22"/>
      <c r="D98" s="23"/>
      <c r="E98" s="24">
        <v>1</v>
      </c>
      <c r="F98" s="25" t="s">
        <v>90</v>
      </c>
      <c r="G98" s="23">
        <v>0.81</v>
      </c>
      <c r="H98" s="23"/>
      <c r="I98" s="23"/>
      <c r="J98" s="23"/>
      <c r="K98" s="23"/>
      <c r="L98" s="23"/>
      <c r="M98" s="33"/>
    </row>
    <row r="99" s="2" customFormat="1" ht="14.25" spans="3:13">
      <c r="C99" s="27"/>
      <c r="D99" s="23"/>
      <c r="E99" s="23">
        <v>2</v>
      </c>
      <c r="F99" s="23" t="s">
        <v>102</v>
      </c>
      <c r="G99" s="23">
        <f>0.19</f>
        <v>0.19</v>
      </c>
      <c r="H99" s="23"/>
      <c r="I99" s="23"/>
      <c r="J99" s="23"/>
      <c r="K99" s="23"/>
      <c r="L99" s="23"/>
      <c r="M99" s="33"/>
    </row>
    <row r="100" s="2" customFormat="1" ht="14.25" spans="3:13">
      <c r="C100" s="27"/>
      <c r="D100" s="23"/>
      <c r="E100" s="23" t="s">
        <v>41</v>
      </c>
      <c r="F100" s="23"/>
      <c r="G100" s="23">
        <f>SUM(G98:G99)</f>
        <v>1</v>
      </c>
      <c r="H100" s="23"/>
      <c r="I100" s="23"/>
      <c r="J100" s="23"/>
      <c r="K100" s="23"/>
      <c r="L100" s="23"/>
      <c r="M100" s="33"/>
    </row>
    <row r="101" s="2" customFormat="1" ht="14.25" spans="3:13">
      <c r="C101" s="22" t="s">
        <v>103</v>
      </c>
      <c r="D101" s="23">
        <f>1/3</f>
        <v>0.333333333333333</v>
      </c>
      <c r="E101" s="26" t="s">
        <v>45</v>
      </c>
      <c r="F101" s="26" t="s">
        <v>46</v>
      </c>
      <c r="G101" s="26" t="s">
        <v>47</v>
      </c>
      <c r="H101" s="23" t="s">
        <v>48</v>
      </c>
      <c r="I101" s="23" t="s">
        <v>49</v>
      </c>
      <c r="J101" s="23" t="s">
        <v>50</v>
      </c>
      <c r="K101" s="23" t="s">
        <v>51</v>
      </c>
      <c r="L101" s="23" t="s">
        <v>52</v>
      </c>
      <c r="M101" s="33" t="s">
        <v>96</v>
      </c>
    </row>
    <row r="102" s="2" customFormat="1" ht="14.25" spans="3:13">
      <c r="C102" s="27"/>
      <c r="D102" s="23"/>
      <c r="E102" s="24">
        <v>1</v>
      </c>
      <c r="F102" s="25" t="s">
        <v>90</v>
      </c>
      <c r="G102" s="23">
        <v>0.81</v>
      </c>
      <c r="H102" s="23"/>
      <c r="I102" s="23"/>
      <c r="J102" s="23"/>
      <c r="K102" s="23"/>
      <c r="L102" s="23"/>
      <c r="M102" s="33"/>
    </row>
    <row r="103" s="2" customFormat="1" ht="14.25" spans="3:13">
      <c r="C103" s="27"/>
      <c r="D103" s="23"/>
      <c r="E103" s="24">
        <v>2</v>
      </c>
      <c r="F103" s="25" t="s">
        <v>104</v>
      </c>
      <c r="G103" s="23">
        <f>0.095+0.095*0.78</f>
        <v>0.1691</v>
      </c>
      <c r="H103" s="23"/>
      <c r="I103" s="23"/>
      <c r="J103" s="23"/>
      <c r="K103" s="23"/>
      <c r="L103" s="23"/>
      <c r="M103" s="33"/>
    </row>
    <row r="104" s="2" customFormat="1" ht="14.25" spans="3:13">
      <c r="C104" s="27"/>
      <c r="D104" s="23"/>
      <c r="E104" s="23">
        <v>3</v>
      </c>
      <c r="F104" s="23" t="s">
        <v>92</v>
      </c>
      <c r="G104" s="23">
        <f>0.095*0.2</f>
        <v>0.019</v>
      </c>
      <c r="H104" s="23"/>
      <c r="I104" s="23"/>
      <c r="J104" s="23"/>
      <c r="K104" s="23"/>
      <c r="L104" s="23"/>
      <c r="M104" s="33"/>
    </row>
    <row r="105" s="2" customFormat="1" ht="17" customHeight="1" spans="3:13">
      <c r="C105" s="27"/>
      <c r="D105" s="23"/>
      <c r="E105" s="23">
        <v>5</v>
      </c>
      <c r="F105" s="23" t="s">
        <v>93</v>
      </c>
      <c r="G105" s="23">
        <f>0.095*0.02</f>
        <v>0.0019</v>
      </c>
      <c r="H105" s="23"/>
      <c r="I105" s="23"/>
      <c r="J105" s="23"/>
      <c r="K105" s="23"/>
      <c r="L105" s="23"/>
      <c r="M105" s="33"/>
    </row>
    <row r="106" s="2" customFormat="1" ht="17" customHeight="1" spans="3:13">
      <c r="C106" s="28"/>
      <c r="D106" s="29"/>
      <c r="E106" s="29" t="s">
        <v>41</v>
      </c>
      <c r="F106" s="29"/>
      <c r="G106" s="26">
        <f>SUM(G102:G105)</f>
        <v>1</v>
      </c>
      <c r="H106" s="29"/>
      <c r="I106" s="29"/>
      <c r="J106" s="29"/>
      <c r="K106" s="29"/>
      <c r="L106" s="29"/>
      <c r="M106" s="35"/>
    </row>
    <row r="107" s="2" customFormat="1" ht="14.25" spans="2:13">
      <c r="B107" s="2" t="s">
        <v>43</v>
      </c>
      <c r="C107" s="2" t="s">
        <v>44</v>
      </c>
      <c r="D107" s="15" t="s">
        <v>4</v>
      </c>
      <c r="E107" s="1" t="s">
        <v>45</v>
      </c>
      <c r="F107" s="1" t="s">
        <v>46</v>
      </c>
      <c r="G107" s="1" t="s">
        <v>47</v>
      </c>
      <c r="H107" s="1" t="s">
        <v>48</v>
      </c>
      <c r="I107" s="1" t="s">
        <v>49</v>
      </c>
      <c r="J107" s="1" t="s">
        <v>50</v>
      </c>
      <c r="K107" s="1" t="s">
        <v>51</v>
      </c>
      <c r="L107" s="2" t="s">
        <v>52</v>
      </c>
      <c r="M107" s="2" t="s">
        <v>53</v>
      </c>
    </row>
    <row r="108" s="2" customFormat="1" ht="14.25" spans="2:13">
      <c r="B108" s="7" t="s">
        <v>31</v>
      </c>
      <c r="C108" s="1" t="s">
        <v>30</v>
      </c>
      <c r="D108" s="7">
        <v>3</v>
      </c>
      <c r="E108" s="2">
        <v>1</v>
      </c>
      <c r="F108" s="2" t="s">
        <v>90</v>
      </c>
      <c r="G108" s="2">
        <f>D114*G114+D120*G120*3</f>
        <v>0.779625</v>
      </c>
      <c r="H108" s="2">
        <f t="shared" ref="H108:H111" si="44">G108</f>
        <v>0.779625</v>
      </c>
      <c r="I108" s="2">
        <f>$E$12*E108</f>
        <v>1</v>
      </c>
      <c r="J108" s="2">
        <f t="shared" ref="J108:J111" si="45">I108</f>
        <v>1</v>
      </c>
      <c r="K108" s="2">
        <f t="shared" ref="K108:K111" si="46">$H$12*H108</f>
        <v>0.0467775</v>
      </c>
      <c r="L108" s="2">
        <f t="shared" ref="L108:L111" si="47">J108*K108</f>
        <v>0.0467775</v>
      </c>
      <c r="M108" s="2">
        <f t="shared" ref="M108:M111" si="48">E108*H108</f>
        <v>0.779625</v>
      </c>
    </row>
    <row r="109" s="2" customFormat="1" ht="14.25" spans="2:13">
      <c r="B109" s="9"/>
      <c r="C109" s="1"/>
      <c r="D109" s="9"/>
      <c r="E109" s="2">
        <v>2</v>
      </c>
      <c r="F109" s="2" t="s">
        <v>91</v>
      </c>
      <c r="G109" s="2">
        <f>D114*G115+D120*G121+D125*G127+D129*G131</f>
        <v>0.204214166666667</v>
      </c>
      <c r="H109" s="2">
        <f t="shared" si="44"/>
        <v>0.204214166666667</v>
      </c>
      <c r="I109" s="2">
        <f>$E$12*E109</f>
        <v>2</v>
      </c>
      <c r="J109" s="2">
        <f t="shared" si="45"/>
        <v>2</v>
      </c>
      <c r="K109" s="2">
        <f t="shared" si="46"/>
        <v>0.01225285</v>
      </c>
      <c r="L109" s="2">
        <f t="shared" si="47"/>
        <v>0.0245057</v>
      </c>
      <c r="M109" s="2">
        <f t="shared" si="48"/>
        <v>0.408428333333333</v>
      </c>
    </row>
    <row r="110" s="2" customFormat="1" ht="14.25" spans="2:13">
      <c r="B110" s="9"/>
      <c r="C110" s="1"/>
      <c r="D110" s="9"/>
      <c r="E110" s="2">
        <v>3</v>
      </c>
      <c r="F110" s="2" t="s">
        <v>92</v>
      </c>
      <c r="G110" s="2">
        <f>D114*G116+D120*G122+D129*G132</f>
        <v>0.0146916666666667</v>
      </c>
      <c r="H110" s="2">
        <f t="shared" si="44"/>
        <v>0.0146916666666667</v>
      </c>
      <c r="I110" s="2">
        <f>$E$12*E110</f>
        <v>3</v>
      </c>
      <c r="J110" s="2">
        <f t="shared" si="45"/>
        <v>3</v>
      </c>
      <c r="K110" s="2">
        <f t="shared" si="46"/>
        <v>0.000881500000000002</v>
      </c>
      <c r="L110" s="2">
        <f t="shared" si="47"/>
        <v>0.00264450000000001</v>
      </c>
      <c r="M110" s="2">
        <f t="shared" si="48"/>
        <v>0.044075</v>
      </c>
    </row>
    <row r="111" s="2" customFormat="1" ht="14.25" spans="2:13">
      <c r="B111" s="9"/>
      <c r="C111" s="1"/>
      <c r="D111" s="9"/>
      <c r="E111" s="2">
        <v>5</v>
      </c>
      <c r="F111" s="2" t="s">
        <v>93</v>
      </c>
      <c r="G111" s="2">
        <f>D114*G117+D120*G123+D129*G133</f>
        <v>0.00146916666666667</v>
      </c>
      <c r="H111" s="2">
        <f t="shared" si="44"/>
        <v>0.00146916666666667</v>
      </c>
      <c r="I111" s="2">
        <f>$E$12*E111</f>
        <v>5</v>
      </c>
      <c r="J111" s="2">
        <f t="shared" si="45"/>
        <v>5</v>
      </c>
      <c r="K111" s="2">
        <f t="shared" si="46"/>
        <v>8.81500000000002e-5</v>
      </c>
      <c r="L111" s="2">
        <f t="shared" si="47"/>
        <v>0.000440750000000001</v>
      </c>
      <c r="M111" s="2">
        <f t="shared" si="48"/>
        <v>0.00734583333333333</v>
      </c>
    </row>
    <row r="112" s="4" customFormat="1" ht="14.25" spans="2:14">
      <c r="B112" s="30"/>
      <c r="C112" s="31"/>
      <c r="D112" s="30"/>
      <c r="F112" s="4" t="s">
        <v>41</v>
      </c>
      <c r="G112" s="4">
        <f t="shared" ref="G112:K112" si="49">SUM(G108:G111)</f>
        <v>1</v>
      </c>
      <c r="H112" s="4">
        <f t="shared" si="49"/>
        <v>1</v>
      </c>
      <c r="K112" s="4">
        <f t="shared" si="49"/>
        <v>0.06</v>
      </c>
      <c r="L112" s="4">
        <f>SUM(L108:L110)</f>
        <v>0.0739277000000001</v>
      </c>
      <c r="M112" s="4">
        <f>SUM(M108:M110)</f>
        <v>1.23212833333333</v>
      </c>
      <c r="N112" s="3"/>
    </row>
    <row r="113" s="2" customFormat="1" ht="14.25" spans="3:13">
      <c r="C113" s="19" t="s">
        <v>94</v>
      </c>
      <c r="D113" s="20" t="s">
        <v>95</v>
      </c>
      <c r="E113" s="21" t="s">
        <v>45</v>
      </c>
      <c r="F113" s="21" t="s">
        <v>46</v>
      </c>
      <c r="G113" s="21" t="s">
        <v>47</v>
      </c>
      <c r="H113" s="20" t="s">
        <v>48</v>
      </c>
      <c r="I113" s="20" t="s">
        <v>49</v>
      </c>
      <c r="J113" s="20" t="s">
        <v>50</v>
      </c>
      <c r="K113" s="20" t="s">
        <v>51</v>
      </c>
      <c r="L113" s="20" t="s">
        <v>52</v>
      </c>
      <c r="M113" s="32" t="s">
        <v>96</v>
      </c>
    </row>
    <row r="114" s="2" customFormat="1" ht="14.25" spans="3:13">
      <c r="C114" s="22" t="s">
        <v>97</v>
      </c>
      <c r="D114" s="23">
        <f>3/8</f>
        <v>0.375</v>
      </c>
      <c r="E114" s="24">
        <v>1</v>
      </c>
      <c r="F114" s="25" t="s">
        <v>90</v>
      </c>
      <c r="G114" s="23">
        <f>0.9*0.9*0.9</f>
        <v>0.729</v>
      </c>
      <c r="H114" s="23"/>
      <c r="I114" s="23"/>
      <c r="J114" s="23"/>
      <c r="K114" s="23"/>
      <c r="L114" s="23"/>
      <c r="M114" s="33"/>
    </row>
    <row r="115" s="2" customFormat="1" ht="14.25" spans="3:13">
      <c r="C115" s="22"/>
      <c r="D115" s="23"/>
      <c r="E115" s="24">
        <v>2</v>
      </c>
      <c r="F115" s="25" t="s">
        <v>91</v>
      </c>
      <c r="G115" s="23">
        <f>(1-0.729)*2.78/3</f>
        <v>0.251126666666667</v>
      </c>
      <c r="H115" s="23"/>
      <c r="I115" s="23"/>
      <c r="J115" s="23"/>
      <c r="K115" s="23"/>
      <c r="L115" s="23"/>
      <c r="M115" s="33"/>
    </row>
    <row r="116" s="2" customFormat="1" ht="14.25" spans="3:13">
      <c r="C116" s="22"/>
      <c r="D116" s="23"/>
      <c r="E116" s="23">
        <v>3</v>
      </c>
      <c r="F116" s="23" t="s">
        <v>92</v>
      </c>
      <c r="G116" s="23">
        <f>(1-0.729)*0.2/3</f>
        <v>0.0180666666666667</v>
      </c>
      <c r="H116" s="23"/>
      <c r="I116" s="23"/>
      <c r="J116" s="23"/>
      <c r="K116" s="23"/>
      <c r="L116" s="23"/>
      <c r="M116" s="33"/>
    </row>
    <row r="117" s="2" customFormat="1" ht="14.25" spans="3:13">
      <c r="C117" s="22"/>
      <c r="D117" s="23"/>
      <c r="E117" s="23">
        <v>5</v>
      </c>
      <c r="F117" s="23" t="s">
        <v>93</v>
      </c>
      <c r="G117" s="23">
        <f>(1-0.729)*0.02/3</f>
        <v>0.00180666666666667</v>
      </c>
      <c r="H117" s="23"/>
      <c r="I117" s="23"/>
      <c r="J117" s="23"/>
      <c r="K117" s="23"/>
      <c r="L117" s="23"/>
      <c r="M117" s="33"/>
    </row>
    <row r="118" s="2" customFormat="1" ht="14.25" spans="3:13">
      <c r="C118" s="22"/>
      <c r="D118" s="23"/>
      <c r="E118" s="26" t="s">
        <v>41</v>
      </c>
      <c r="F118" s="26"/>
      <c r="G118" s="29">
        <f>SUM(G114:G117)</f>
        <v>1</v>
      </c>
      <c r="H118" s="23"/>
      <c r="I118" s="26"/>
      <c r="J118" s="26"/>
      <c r="K118" s="26"/>
      <c r="L118" s="26"/>
      <c r="M118" s="34"/>
    </row>
    <row r="119" s="2" customFormat="1" ht="14.25" spans="3:13">
      <c r="C119" s="22"/>
      <c r="D119" s="23"/>
      <c r="E119" s="26" t="s">
        <v>45</v>
      </c>
      <c r="F119" s="26" t="s">
        <v>46</v>
      </c>
      <c r="G119" s="26" t="s">
        <v>47</v>
      </c>
      <c r="H119" s="23" t="s">
        <v>48</v>
      </c>
      <c r="I119" s="23" t="s">
        <v>49</v>
      </c>
      <c r="J119" s="23" t="s">
        <v>50</v>
      </c>
      <c r="K119" s="23" t="s">
        <v>51</v>
      </c>
      <c r="L119" s="23" t="s">
        <v>52</v>
      </c>
      <c r="M119" s="33" t="s">
        <v>96</v>
      </c>
    </row>
    <row r="120" s="2" customFormat="1" ht="14.25" spans="3:13">
      <c r="C120" s="22" t="s">
        <v>99</v>
      </c>
      <c r="D120" s="23">
        <f>5/24</f>
        <v>0.208333333333333</v>
      </c>
      <c r="E120" s="24">
        <v>1</v>
      </c>
      <c r="F120" s="25" t="s">
        <v>90</v>
      </c>
      <c r="G120" s="23">
        <v>0.81</v>
      </c>
      <c r="H120" s="23"/>
      <c r="I120" s="23"/>
      <c r="J120" s="23"/>
      <c r="K120" s="23"/>
      <c r="L120" s="23"/>
      <c r="M120" s="33"/>
    </row>
    <row r="121" s="2" customFormat="1" ht="14.25" spans="3:13">
      <c r="C121" s="22"/>
      <c r="D121" s="23"/>
      <c r="E121" s="24">
        <v>2</v>
      </c>
      <c r="F121" s="25" t="s">
        <v>100</v>
      </c>
      <c r="G121" s="23">
        <f>0.095+0.095*0.78</f>
        <v>0.1691</v>
      </c>
      <c r="H121" s="23"/>
      <c r="I121" s="23"/>
      <c r="J121" s="23"/>
      <c r="K121" s="23"/>
      <c r="L121" s="23"/>
      <c r="M121" s="33"/>
    </row>
    <row r="122" s="2" customFormat="1" ht="14.25" spans="3:13">
      <c r="C122" s="22"/>
      <c r="D122" s="23"/>
      <c r="E122" s="23">
        <v>3</v>
      </c>
      <c r="F122" s="23" t="s">
        <v>92</v>
      </c>
      <c r="G122" s="23">
        <f>0.095*0.2</f>
        <v>0.019</v>
      </c>
      <c r="H122" s="23"/>
      <c r="I122" s="23"/>
      <c r="J122" s="23"/>
      <c r="K122" s="23"/>
      <c r="L122" s="23"/>
      <c r="M122" s="33"/>
    </row>
    <row r="123" s="2" customFormat="1" ht="14.25" spans="3:13">
      <c r="C123" s="22"/>
      <c r="D123" s="23"/>
      <c r="E123" s="23">
        <v>5</v>
      </c>
      <c r="F123" s="23" t="s">
        <v>93</v>
      </c>
      <c r="G123" s="23">
        <f>0.095*0.02</f>
        <v>0.0019</v>
      </c>
      <c r="H123" s="23"/>
      <c r="I123" s="23"/>
      <c r="J123" s="23"/>
      <c r="K123" s="23"/>
      <c r="L123" s="23"/>
      <c r="M123" s="33"/>
    </row>
    <row r="124" s="2" customFormat="1" ht="14.25" spans="3:13">
      <c r="C124" s="22"/>
      <c r="D124" s="23"/>
      <c r="E124" s="26" t="s">
        <v>41</v>
      </c>
      <c r="F124" s="26"/>
      <c r="G124" s="26">
        <f>SUM(G120:G123)</f>
        <v>1</v>
      </c>
      <c r="H124" s="23"/>
      <c r="I124" s="26"/>
      <c r="J124" s="26"/>
      <c r="K124" s="26"/>
      <c r="L124" s="26"/>
      <c r="M124" s="34"/>
    </row>
    <row r="125" s="2" customFormat="1" ht="14.25" spans="3:13">
      <c r="C125" s="22" t="s">
        <v>101</v>
      </c>
      <c r="D125" s="23">
        <f>5/24</f>
        <v>0.208333333333333</v>
      </c>
      <c r="E125" s="26" t="s">
        <v>45</v>
      </c>
      <c r="F125" s="26" t="s">
        <v>46</v>
      </c>
      <c r="G125" s="26" t="s">
        <v>47</v>
      </c>
      <c r="H125" s="23" t="s">
        <v>48</v>
      </c>
      <c r="I125" s="23" t="s">
        <v>49</v>
      </c>
      <c r="J125" s="23" t="s">
        <v>50</v>
      </c>
      <c r="K125" s="23" t="s">
        <v>51</v>
      </c>
      <c r="L125" s="23" t="s">
        <v>52</v>
      </c>
      <c r="M125" s="33" t="s">
        <v>96</v>
      </c>
    </row>
    <row r="126" s="2" customFormat="1" ht="14.25" spans="3:13">
      <c r="C126" s="22"/>
      <c r="D126" s="23"/>
      <c r="E126" s="24">
        <v>1</v>
      </c>
      <c r="F126" s="25" t="s">
        <v>90</v>
      </c>
      <c r="G126" s="23">
        <v>0.81</v>
      </c>
      <c r="H126" s="23"/>
      <c r="I126" s="23"/>
      <c r="J126" s="23"/>
      <c r="K126" s="23"/>
      <c r="L126" s="23"/>
      <c r="M126" s="33"/>
    </row>
    <row r="127" s="2" customFormat="1" ht="14.25" spans="3:13">
      <c r="C127" s="27"/>
      <c r="D127" s="23"/>
      <c r="E127" s="23">
        <v>2</v>
      </c>
      <c r="F127" s="23" t="s">
        <v>102</v>
      </c>
      <c r="G127" s="23">
        <f>0.19</f>
        <v>0.19</v>
      </c>
      <c r="H127" s="23"/>
      <c r="I127" s="23"/>
      <c r="J127" s="23"/>
      <c r="K127" s="23"/>
      <c r="L127" s="23"/>
      <c r="M127" s="33"/>
    </row>
    <row r="128" s="2" customFormat="1" ht="14.25" spans="3:13">
      <c r="C128" s="27"/>
      <c r="D128" s="23"/>
      <c r="E128" s="23" t="s">
        <v>41</v>
      </c>
      <c r="F128" s="23"/>
      <c r="G128" s="23">
        <f>SUM(G126:G127)</f>
        <v>1</v>
      </c>
      <c r="H128" s="23"/>
      <c r="I128" s="23"/>
      <c r="J128" s="23"/>
      <c r="K128" s="23"/>
      <c r="L128" s="23"/>
      <c r="M128" s="33"/>
    </row>
    <row r="129" s="2" customFormat="1" ht="14.25" spans="3:13">
      <c r="C129" s="22" t="s">
        <v>103</v>
      </c>
      <c r="D129" s="23">
        <f>5/24</f>
        <v>0.208333333333333</v>
      </c>
      <c r="E129" s="26" t="s">
        <v>45</v>
      </c>
      <c r="F129" s="26" t="s">
        <v>46</v>
      </c>
      <c r="G129" s="26" t="s">
        <v>47</v>
      </c>
      <c r="H129" s="23" t="s">
        <v>48</v>
      </c>
      <c r="I129" s="23" t="s">
        <v>49</v>
      </c>
      <c r="J129" s="23" t="s">
        <v>50</v>
      </c>
      <c r="K129" s="23" t="s">
        <v>51</v>
      </c>
      <c r="L129" s="23" t="s">
        <v>52</v>
      </c>
      <c r="M129" s="33" t="s">
        <v>96</v>
      </c>
    </row>
    <row r="130" s="2" customFormat="1" ht="14.25" spans="3:13">
      <c r="C130" s="27"/>
      <c r="D130" s="23"/>
      <c r="E130" s="24">
        <v>1</v>
      </c>
      <c r="F130" s="25" t="s">
        <v>90</v>
      </c>
      <c r="G130" s="23">
        <v>0.81</v>
      </c>
      <c r="H130" s="23"/>
      <c r="I130" s="23"/>
      <c r="J130" s="23"/>
      <c r="K130" s="23"/>
      <c r="L130" s="23"/>
      <c r="M130" s="33"/>
    </row>
    <row r="131" s="2" customFormat="1" ht="14.25" spans="3:13">
      <c r="C131" s="27"/>
      <c r="D131" s="23"/>
      <c r="E131" s="24">
        <v>2</v>
      </c>
      <c r="F131" s="25" t="s">
        <v>104</v>
      </c>
      <c r="G131" s="23">
        <f>0.095+0.095*0.78</f>
        <v>0.1691</v>
      </c>
      <c r="H131" s="23"/>
      <c r="I131" s="23"/>
      <c r="J131" s="23"/>
      <c r="K131" s="23"/>
      <c r="L131" s="23"/>
      <c r="M131" s="33"/>
    </row>
    <row r="132" s="2" customFormat="1" ht="14.25" spans="3:13">
      <c r="C132" s="27"/>
      <c r="D132" s="23"/>
      <c r="E132" s="23">
        <v>3</v>
      </c>
      <c r="F132" s="23" t="s">
        <v>92</v>
      </c>
      <c r="G132" s="23">
        <f>0.095*0.2</f>
        <v>0.019</v>
      </c>
      <c r="H132" s="23"/>
      <c r="I132" s="23"/>
      <c r="J132" s="23"/>
      <c r="K132" s="23"/>
      <c r="L132" s="23"/>
      <c r="M132" s="33"/>
    </row>
    <row r="133" s="2" customFormat="1" ht="14.25" spans="3:13">
      <c r="C133" s="27"/>
      <c r="D133" s="23"/>
      <c r="E133" s="23">
        <v>5</v>
      </c>
      <c r="F133" s="23" t="s">
        <v>93</v>
      </c>
      <c r="G133" s="23">
        <f>0.095*0.02</f>
        <v>0.0019</v>
      </c>
      <c r="H133" s="23"/>
      <c r="I133" s="23"/>
      <c r="J133" s="23"/>
      <c r="K133" s="23"/>
      <c r="L133" s="23"/>
      <c r="M133" s="33"/>
    </row>
    <row r="134" s="2" customFormat="1" ht="14.25" spans="3:13">
      <c r="C134" s="28"/>
      <c r="D134" s="29"/>
      <c r="E134" s="26" t="s">
        <v>41</v>
      </c>
      <c r="F134" s="26"/>
      <c r="G134" s="26">
        <f>SUM(G130:G133)</f>
        <v>1</v>
      </c>
      <c r="H134" s="29"/>
      <c r="I134" s="29"/>
      <c r="J134" s="29"/>
      <c r="K134" s="29"/>
      <c r="L134" s="29"/>
      <c r="M134" s="35"/>
    </row>
    <row r="135" s="2" customFormat="1" ht="22.5" spans="1:14">
      <c r="A135" s="36" t="s">
        <v>105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="2" customFormat="1" ht="14.25" spans="2:14">
      <c r="B136" s="2" t="s">
        <v>43</v>
      </c>
      <c r="C136" s="2" t="s">
        <v>106</v>
      </c>
      <c r="D136" s="37" t="s">
        <v>107</v>
      </c>
      <c r="E136" s="1" t="s">
        <v>38</v>
      </c>
      <c r="F136" s="1"/>
      <c r="G136" s="1"/>
      <c r="H136" s="1"/>
      <c r="I136" s="1"/>
      <c r="J136" s="1"/>
      <c r="K136" s="1"/>
      <c r="L136" s="1"/>
      <c r="M136" s="1"/>
      <c r="N136" s="1"/>
    </row>
    <row r="137" ht="14.25" spans="2:5">
      <c r="B137" s="7" t="s">
        <v>17</v>
      </c>
      <c r="C137">
        <f>J31</f>
        <v>1000</v>
      </c>
      <c r="D137">
        <f>K31</f>
        <v>2e-5</v>
      </c>
      <c r="E137">
        <f>(C137-$E$28)^2*D137</f>
        <v>19.9679618315067</v>
      </c>
    </row>
    <row r="138" ht="14.25" spans="2:5">
      <c r="B138" s="7" t="s">
        <v>19</v>
      </c>
      <c r="C138">
        <f>J32</f>
        <v>500</v>
      </c>
      <c r="D138">
        <f>K32</f>
        <v>4e-5</v>
      </c>
      <c r="E138">
        <f t="shared" ref="E138:E184" si="50">(C138-$E$28)^2*D138</f>
        <v>9.96797467234665</v>
      </c>
    </row>
    <row r="139" ht="14.25" spans="2:5">
      <c r="B139" s="7" t="s">
        <v>20</v>
      </c>
      <c r="C139">
        <f>J33</f>
        <v>100</v>
      </c>
      <c r="D139">
        <f>K33</f>
        <v>8e-5</v>
      </c>
      <c r="E139">
        <f t="shared" si="50"/>
        <v>0.787230959626631</v>
      </c>
    </row>
    <row r="140" ht="14.25" spans="2:5">
      <c r="B140" s="7" t="s">
        <v>21</v>
      </c>
      <c r="C140">
        <f>J35</f>
        <v>25</v>
      </c>
      <c r="D140">
        <f t="shared" ref="D140:D146" si="51">K35</f>
        <v>0.001458</v>
      </c>
      <c r="E140">
        <f t="shared" si="50"/>
        <v>0.853773132725349</v>
      </c>
    </row>
    <row r="141" spans="3:5">
      <c r="C141">
        <f t="shared" ref="C141:C146" si="52">J36</f>
        <v>50</v>
      </c>
      <c r="D141">
        <f t="shared" si="51"/>
        <v>0.00045036</v>
      </c>
      <c r="E141">
        <f t="shared" si="50"/>
        <v>1.09010291862652</v>
      </c>
    </row>
    <row r="142" spans="3:5">
      <c r="C142">
        <f t="shared" si="52"/>
        <v>75</v>
      </c>
      <c r="D142">
        <f t="shared" si="51"/>
        <v>3.24e-5</v>
      </c>
      <c r="E142">
        <f t="shared" si="50"/>
        <v>0.178376604526786</v>
      </c>
    </row>
    <row r="143" spans="3:5">
      <c r="C143">
        <f t="shared" si="52"/>
        <v>100</v>
      </c>
      <c r="D143">
        <f t="shared" si="51"/>
        <v>4.77866666666667e-5</v>
      </c>
      <c r="E143">
        <f t="shared" si="50"/>
        <v>0.470239293216975</v>
      </c>
    </row>
    <row r="144" spans="3:5">
      <c r="C144">
        <f t="shared" si="52"/>
        <v>125</v>
      </c>
      <c r="D144">
        <f t="shared" si="51"/>
        <v>3.24e-6</v>
      </c>
      <c r="E144">
        <f t="shared" si="50"/>
        <v>0.0499780472770786</v>
      </c>
    </row>
    <row r="145" spans="3:5">
      <c r="C145">
        <f t="shared" si="52"/>
        <v>150</v>
      </c>
      <c r="D145">
        <f t="shared" si="51"/>
        <v>7.46666666666667e-6</v>
      </c>
      <c r="E145">
        <f t="shared" si="50"/>
        <v>0.16620993739093</v>
      </c>
    </row>
    <row r="146" spans="3:5">
      <c r="C146">
        <f t="shared" si="52"/>
        <v>250</v>
      </c>
      <c r="D146">
        <f t="shared" si="51"/>
        <v>7.46666666666667e-7</v>
      </c>
      <c r="E146">
        <f t="shared" si="50"/>
        <v>0.0463680033042486</v>
      </c>
    </row>
    <row r="147" spans="2:5">
      <c r="B147" t="s">
        <v>24</v>
      </c>
      <c r="C147">
        <f t="shared" ref="C147:C153" si="53">J44</f>
        <v>15</v>
      </c>
      <c r="D147">
        <f t="shared" ref="D147:D153" si="54">K44</f>
        <v>0.002187</v>
      </c>
      <c r="E147">
        <f t="shared" si="50"/>
        <v>0.440907477794023</v>
      </c>
    </row>
    <row r="148" spans="3:5">
      <c r="C148">
        <f t="shared" si="53"/>
        <v>30</v>
      </c>
      <c r="D148">
        <f t="shared" si="54"/>
        <v>0.00067554</v>
      </c>
      <c r="E148">
        <f t="shared" si="50"/>
        <v>0.575942116784818</v>
      </c>
    </row>
    <row r="149" spans="3:5">
      <c r="C149">
        <f t="shared" si="53"/>
        <v>45</v>
      </c>
      <c r="D149">
        <f t="shared" si="54"/>
        <v>4.86e-5</v>
      </c>
      <c r="E149">
        <f t="shared" si="50"/>
        <v>0.0949414253705783</v>
      </c>
    </row>
    <row r="150" spans="3:5">
      <c r="C150">
        <f t="shared" si="53"/>
        <v>60</v>
      </c>
      <c r="D150">
        <f t="shared" si="54"/>
        <v>7.168e-5</v>
      </c>
      <c r="E150">
        <f t="shared" si="50"/>
        <v>0.251201772523488</v>
      </c>
    </row>
    <row r="151" spans="3:5">
      <c r="C151">
        <f t="shared" si="53"/>
        <v>75</v>
      </c>
      <c r="D151">
        <f t="shared" si="54"/>
        <v>4.86e-6</v>
      </c>
      <c r="E151">
        <f t="shared" si="50"/>
        <v>0.0267564906790178</v>
      </c>
    </row>
    <row r="152" spans="3:5">
      <c r="C152">
        <f t="shared" si="53"/>
        <v>90</v>
      </c>
      <c r="D152">
        <f t="shared" si="54"/>
        <v>1.12e-5</v>
      </c>
      <c r="E152">
        <f t="shared" si="50"/>
        <v>0.089111819999995</v>
      </c>
    </row>
    <row r="153" spans="3:5">
      <c r="C153">
        <f t="shared" si="53"/>
        <v>150</v>
      </c>
      <c r="D153">
        <f t="shared" si="54"/>
        <v>1.12e-6</v>
      </c>
      <c r="E153">
        <f t="shared" si="50"/>
        <v>0.0249314906086395</v>
      </c>
    </row>
    <row r="154" spans="2:5">
      <c r="B154" t="s">
        <v>25</v>
      </c>
      <c r="C154">
        <f>J53</f>
        <v>7</v>
      </c>
      <c r="D154">
        <f t="shared" ref="D154:D160" si="55">K53</f>
        <v>0.00729</v>
      </c>
      <c r="E154">
        <f t="shared" si="50"/>
        <v>0.280112335862744</v>
      </c>
    </row>
    <row r="155" spans="3:5">
      <c r="C155">
        <f t="shared" ref="C155:C161" si="56">J54</f>
        <v>14</v>
      </c>
      <c r="D155">
        <f t="shared" si="55"/>
        <v>0.0022518</v>
      </c>
      <c r="E155">
        <f t="shared" si="50"/>
        <v>0.392277826202834</v>
      </c>
    </row>
    <row r="156" spans="3:5">
      <c r="C156">
        <f t="shared" si="56"/>
        <v>21</v>
      </c>
      <c r="D156">
        <f t="shared" si="55"/>
        <v>0.000162</v>
      </c>
      <c r="E156">
        <f t="shared" si="50"/>
        <v>0.0660941341163277</v>
      </c>
    </row>
    <row r="157" spans="3:5">
      <c r="C157">
        <f t="shared" si="56"/>
        <v>28</v>
      </c>
      <c r="D157">
        <f t="shared" si="55"/>
        <v>0.000238933333333333</v>
      </c>
      <c r="E157">
        <f t="shared" si="50"/>
        <v>0.176755862273031</v>
      </c>
    </row>
    <row r="158" spans="3:5">
      <c r="C158">
        <f t="shared" si="56"/>
        <v>35</v>
      </c>
      <c r="D158">
        <f t="shared" si="55"/>
        <v>1.62e-5</v>
      </c>
      <c r="E158">
        <f t="shared" si="50"/>
        <v>0.0189467549657928</v>
      </c>
    </row>
    <row r="159" spans="3:5">
      <c r="C159">
        <f t="shared" si="56"/>
        <v>42</v>
      </c>
      <c r="D159">
        <f t="shared" si="55"/>
        <v>3.73333333333333e-5</v>
      </c>
      <c r="E159">
        <f t="shared" si="50"/>
        <v>0.0633671704362499</v>
      </c>
    </row>
    <row r="160" spans="3:5">
      <c r="C160">
        <f t="shared" si="56"/>
        <v>70</v>
      </c>
      <c r="D160">
        <f t="shared" si="55"/>
        <v>3.73333333333333e-6</v>
      </c>
      <c r="E160">
        <f t="shared" si="50"/>
        <v>0.0178769304348428</v>
      </c>
    </row>
    <row r="161" spans="2:5">
      <c r="B161" t="s">
        <v>26</v>
      </c>
      <c r="C161">
        <f t="shared" ref="C161:C167" si="57">J62</f>
        <v>5</v>
      </c>
      <c r="D161">
        <f t="shared" ref="D161:D167" si="58">K62</f>
        <v>0.010935</v>
      </c>
      <c r="E161">
        <f t="shared" si="50"/>
        <v>0.192776282500116</v>
      </c>
    </row>
    <row r="162" spans="3:5">
      <c r="C162">
        <f t="shared" si="57"/>
        <v>10</v>
      </c>
      <c r="D162">
        <f t="shared" si="58"/>
        <v>0.0033777</v>
      </c>
      <c r="E162">
        <f t="shared" si="50"/>
        <v>0.285809278149292</v>
      </c>
    </row>
    <row r="163" spans="3:5">
      <c r="C163">
        <f t="shared" si="57"/>
        <v>15</v>
      </c>
      <c r="D163">
        <f t="shared" si="58"/>
        <v>0.000243</v>
      </c>
      <c r="E163">
        <f t="shared" si="50"/>
        <v>0.0489897197548915</v>
      </c>
    </row>
    <row r="164" spans="3:5">
      <c r="C164">
        <f t="shared" si="57"/>
        <v>20</v>
      </c>
      <c r="D164">
        <f t="shared" si="58"/>
        <v>0.000358399999999999</v>
      </c>
      <c r="E164">
        <f t="shared" si="50"/>
        <v>0.132103026107573</v>
      </c>
    </row>
    <row r="165" spans="3:5">
      <c r="C165">
        <f t="shared" si="57"/>
        <v>25</v>
      </c>
      <c r="D165">
        <f t="shared" si="58"/>
        <v>2.43e-5</v>
      </c>
      <c r="E165">
        <f t="shared" si="50"/>
        <v>0.0142295522120891</v>
      </c>
    </row>
    <row r="166" spans="3:5">
      <c r="C166">
        <f t="shared" si="57"/>
        <v>30</v>
      </c>
      <c r="D166">
        <f t="shared" si="58"/>
        <v>5.59999999999999e-5</v>
      </c>
      <c r="E166">
        <f t="shared" si="50"/>
        <v>0.0477436695679749</v>
      </c>
    </row>
    <row r="167" spans="3:5">
      <c r="C167">
        <f t="shared" si="57"/>
        <v>50</v>
      </c>
      <c r="D167">
        <f t="shared" si="58"/>
        <v>5.59999999999999e-6</v>
      </c>
      <c r="E167">
        <f t="shared" si="50"/>
        <v>0.0135548813045308</v>
      </c>
    </row>
    <row r="168" spans="2:5">
      <c r="B168" t="s">
        <v>27</v>
      </c>
      <c r="C168">
        <f t="shared" ref="C168:C174" si="59">J71</f>
        <v>3</v>
      </c>
      <c r="D168">
        <f t="shared" ref="D168:D174" si="60">K71</f>
        <v>0.02187</v>
      </c>
      <c r="E168">
        <f t="shared" si="50"/>
        <v>0.105728122412233</v>
      </c>
    </row>
    <row r="169" spans="3:5">
      <c r="C169">
        <f t="shared" si="59"/>
        <v>6</v>
      </c>
      <c r="D169">
        <f t="shared" si="60"/>
        <v>0.0067554</v>
      </c>
      <c r="E169">
        <f t="shared" si="50"/>
        <v>0.182576433988663</v>
      </c>
    </row>
    <row r="170" spans="3:5">
      <c r="C170">
        <f t="shared" si="59"/>
        <v>9</v>
      </c>
      <c r="D170">
        <f t="shared" si="60"/>
        <v>0.000486</v>
      </c>
      <c r="E170">
        <f t="shared" si="50"/>
        <v>0.032668476670583</v>
      </c>
    </row>
    <row r="171" spans="3:5">
      <c r="C171">
        <f t="shared" si="59"/>
        <v>12</v>
      </c>
      <c r="D171">
        <f t="shared" si="60"/>
        <v>0.000716799999999999</v>
      </c>
      <c r="E171">
        <f t="shared" si="50"/>
        <v>0.0898949176111998</v>
      </c>
    </row>
    <row r="172" spans="3:5">
      <c r="C172">
        <f t="shared" si="59"/>
        <v>15</v>
      </c>
      <c r="D172">
        <f t="shared" si="60"/>
        <v>4.86e-5</v>
      </c>
      <c r="E172">
        <f t="shared" si="50"/>
        <v>0.0097979439509783</v>
      </c>
    </row>
    <row r="173" spans="3:5">
      <c r="C173">
        <f t="shared" si="59"/>
        <v>18</v>
      </c>
      <c r="D173">
        <f t="shared" si="60"/>
        <v>0.000112</v>
      </c>
      <c r="E173">
        <f t="shared" si="50"/>
        <v>0.03312916696315</v>
      </c>
    </row>
    <row r="174" spans="3:5">
      <c r="C174">
        <f t="shared" si="59"/>
        <v>30</v>
      </c>
      <c r="D174">
        <f t="shared" si="60"/>
        <v>1.12e-5</v>
      </c>
      <c r="E174">
        <f t="shared" si="50"/>
        <v>0.00954873391359499</v>
      </c>
    </row>
    <row r="175" spans="2:5">
      <c r="B175" t="s">
        <v>29</v>
      </c>
      <c r="C175">
        <f>J81</f>
        <v>5</v>
      </c>
      <c r="D175">
        <f>K81</f>
        <v>0.01215</v>
      </c>
      <c r="E175">
        <f t="shared" si="50"/>
        <v>0.214195869444574</v>
      </c>
    </row>
    <row r="176" spans="3:5">
      <c r="C176">
        <f>J82</f>
        <v>10</v>
      </c>
      <c r="D176">
        <f>K82</f>
        <v>0.002641</v>
      </c>
      <c r="E176">
        <f t="shared" si="50"/>
        <v>0.223472275096154</v>
      </c>
    </row>
    <row r="177" spans="3:5">
      <c r="C177">
        <f>J83</f>
        <v>15</v>
      </c>
      <c r="D177">
        <f>K83</f>
        <v>0.00019</v>
      </c>
      <c r="E177">
        <f t="shared" si="50"/>
        <v>0.0383047191499152</v>
      </c>
    </row>
    <row r="178" spans="3:5">
      <c r="C178">
        <f>J84</f>
        <v>25</v>
      </c>
      <c r="D178">
        <f>K84</f>
        <v>1.90000000000001e-5</v>
      </c>
      <c r="E178">
        <f t="shared" si="50"/>
        <v>0.0111259873263249</v>
      </c>
    </row>
    <row r="179" spans="2:5">
      <c r="B179" t="s">
        <v>31</v>
      </c>
      <c r="C179">
        <f>J108</f>
        <v>1</v>
      </c>
      <c r="D179">
        <f>K108</f>
        <v>0.0467775</v>
      </c>
      <c r="E179">
        <f t="shared" si="50"/>
        <v>0.00184731517960861</v>
      </c>
    </row>
    <row r="180" spans="3:5">
      <c r="C180">
        <f>J109</f>
        <v>2</v>
      </c>
      <c r="D180">
        <f>K109</f>
        <v>0.01225285</v>
      </c>
      <c r="E180">
        <f t="shared" si="50"/>
        <v>0.0176066233432344</v>
      </c>
    </row>
    <row r="181" spans="3:5">
      <c r="C181">
        <f>J110</f>
        <v>3</v>
      </c>
      <c r="D181">
        <f>K110</f>
        <v>0.000881500000000002</v>
      </c>
      <c r="E181">
        <f t="shared" si="50"/>
        <v>0.00426151531350632</v>
      </c>
    </row>
    <row r="182" spans="3:5">
      <c r="C182">
        <f>J111</f>
        <v>5</v>
      </c>
      <c r="D182">
        <f>K111</f>
        <v>8.81500000000002e-5</v>
      </c>
      <c r="E182">
        <f t="shared" si="50"/>
        <v>0.0015540218840773</v>
      </c>
    </row>
    <row r="183" spans="2:5">
      <c r="B183" t="s">
        <v>108</v>
      </c>
      <c r="C183">
        <v>0</v>
      </c>
      <c r="D183">
        <f>1-$C$28</f>
        <v>0.86486</v>
      </c>
      <c r="E183">
        <f t="shared" si="50"/>
        <v>0.555276443733742</v>
      </c>
    </row>
    <row r="184" spans="2:5">
      <c r="B184" t="s">
        <v>41</v>
      </c>
      <c r="D184">
        <f>SUM(D137:D183)</f>
        <v>1</v>
      </c>
      <c r="E184">
        <f>SUM(E137:E183)</f>
        <v>38.3636339841782</v>
      </c>
    </row>
  </sheetData>
  <dataValidations count="1">
    <dataValidation type="list" allowBlank="1" showInputMessage="1" showErrorMessage="1" sqref="C5 C12 C13 C29 C33 C35 C44 C53 C62 C71 C81 C99 C100 C105 C106 C108 C111 C112 C127 C128 C133 C134 C135 C2:C4 C6:C11 C31:C32 C102:C104 C109:C110 C130:C132">
      <formula1>"PayoutType,Ordered,All,Any"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4"/>
  <sheetViews>
    <sheetView workbookViewId="0">
      <selection activeCell="J17" sqref="J17"/>
    </sheetView>
  </sheetViews>
  <sheetFormatPr defaultColWidth="9" defaultRowHeight="13.5"/>
  <cols>
    <col min="2" max="2" width="32.625" customWidth="1"/>
    <col min="3" max="3" width="11.5" customWidth="1"/>
    <col min="4" max="4" width="14.875" customWidth="1"/>
    <col min="5" max="5" width="12.625"/>
    <col min="6" max="6" width="29.375" customWidth="1"/>
    <col min="7" max="7" width="12.625" customWidth="1"/>
    <col min="8" max="8" width="11.5" customWidth="1"/>
    <col min="10" max="16" width="16" customWidth="1"/>
  </cols>
  <sheetData>
    <row r="1" customFormat="1" ht="25.5" spans="1:5">
      <c r="A1" s="5" t="s">
        <v>0</v>
      </c>
      <c r="B1" s="1"/>
      <c r="C1" s="1"/>
      <c r="D1" s="1"/>
      <c r="E1" s="1"/>
    </row>
    <row r="2" customFormat="1" ht="14.25" spans="1:16">
      <c r="A2" s="6" t="s">
        <v>1</v>
      </c>
      <c r="B2" s="6" t="s">
        <v>2</v>
      </c>
      <c r="C2" s="1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</row>
    <row r="3" customFormat="1" ht="14.25" spans="1:16">
      <c r="A3" s="6">
        <v>1</v>
      </c>
      <c r="B3" s="6" t="s">
        <v>17</v>
      </c>
      <c r="C3" s="1" t="s">
        <v>18</v>
      </c>
      <c r="D3" s="6">
        <v>3</v>
      </c>
      <c r="E3" s="6">
        <v>1000</v>
      </c>
      <c r="F3" s="7">
        <v>0</v>
      </c>
      <c r="G3" s="9">
        <v>1</v>
      </c>
      <c r="H3" s="10">
        <v>4e-5</v>
      </c>
      <c r="I3" s="8" t="b">
        <v>1</v>
      </c>
      <c r="J3" s="8">
        <v>1</v>
      </c>
      <c r="K3" s="8">
        <v>0</v>
      </c>
      <c r="L3" s="8">
        <v>1</v>
      </c>
      <c r="M3" s="8">
        <v>0</v>
      </c>
      <c r="N3" s="8">
        <v>0</v>
      </c>
      <c r="O3" s="8">
        <v>1</v>
      </c>
      <c r="P3" s="8">
        <v>0</v>
      </c>
    </row>
    <row r="4" customFormat="1" ht="14.25" spans="1:16">
      <c r="A4" s="6">
        <v>2</v>
      </c>
      <c r="B4" s="6" t="s">
        <v>19</v>
      </c>
      <c r="C4" s="1" t="s">
        <v>18</v>
      </c>
      <c r="D4" s="6">
        <v>3</v>
      </c>
      <c r="E4" s="6">
        <v>500</v>
      </c>
      <c r="F4" s="7">
        <v>0</v>
      </c>
      <c r="G4" s="9">
        <v>1</v>
      </c>
      <c r="H4" s="10">
        <v>8e-5</v>
      </c>
      <c r="I4" s="8" t="b">
        <v>1</v>
      </c>
      <c r="J4" s="8">
        <v>1</v>
      </c>
      <c r="K4" s="8">
        <v>0</v>
      </c>
      <c r="L4" s="8">
        <v>0</v>
      </c>
      <c r="M4" s="8">
        <v>1</v>
      </c>
      <c r="N4" s="8">
        <v>0</v>
      </c>
      <c r="O4" s="8">
        <v>1</v>
      </c>
      <c r="P4" s="8">
        <v>0</v>
      </c>
    </row>
    <row r="5" customFormat="1" ht="14.25" spans="1:16">
      <c r="A5" s="6">
        <v>3</v>
      </c>
      <c r="B5" s="6" t="s">
        <v>20</v>
      </c>
      <c r="C5" s="1" t="s">
        <v>18</v>
      </c>
      <c r="D5" s="6">
        <v>3</v>
      </c>
      <c r="E5" s="6">
        <v>100</v>
      </c>
      <c r="F5" s="7">
        <v>0</v>
      </c>
      <c r="G5" s="9">
        <v>1</v>
      </c>
      <c r="H5" s="10">
        <v>0.00032</v>
      </c>
      <c r="I5" s="8" t="b">
        <v>1</v>
      </c>
      <c r="J5" s="8">
        <v>1</v>
      </c>
      <c r="K5" s="8">
        <v>0</v>
      </c>
      <c r="L5" s="8">
        <v>0</v>
      </c>
      <c r="M5" s="8">
        <v>0</v>
      </c>
      <c r="N5" s="8">
        <v>1</v>
      </c>
      <c r="O5" s="8">
        <v>1</v>
      </c>
      <c r="P5" s="8">
        <v>0</v>
      </c>
    </row>
    <row r="6" customFormat="1" ht="14.25" spans="1:16">
      <c r="A6" s="6">
        <v>4</v>
      </c>
      <c r="B6" s="6" t="s">
        <v>21</v>
      </c>
      <c r="C6" s="1" t="s">
        <v>22</v>
      </c>
      <c r="D6" s="6">
        <v>3</v>
      </c>
      <c r="E6" s="6">
        <v>25</v>
      </c>
      <c r="F6" s="7" t="s">
        <v>23</v>
      </c>
      <c r="G6" s="9">
        <f t="shared" ref="G6:G11" si="0">1+$F$15+$F$15*$F$14/(1-$F$14)</f>
        <v>1.22222222222222</v>
      </c>
      <c r="H6" s="10">
        <v>0.004</v>
      </c>
      <c r="I6" s="8" t="b">
        <v>0</v>
      </c>
      <c r="J6" s="8">
        <v>0.05</v>
      </c>
      <c r="K6" s="8">
        <v>0.05</v>
      </c>
      <c r="L6" s="8">
        <v>0.002</v>
      </c>
      <c r="M6" s="8">
        <v>0.02</v>
      </c>
      <c r="N6" s="8">
        <v>0.078</v>
      </c>
      <c r="O6" s="8">
        <v>0.05</v>
      </c>
      <c r="P6" s="8">
        <v>0.05</v>
      </c>
    </row>
    <row r="7" customFormat="1" ht="14.25" spans="1:16">
      <c r="A7" s="6">
        <v>5</v>
      </c>
      <c r="B7" s="6" t="s">
        <v>24</v>
      </c>
      <c r="C7" s="1" t="s">
        <v>22</v>
      </c>
      <c r="D7" s="6">
        <v>3</v>
      </c>
      <c r="E7" s="6">
        <v>15</v>
      </c>
      <c r="F7" s="7" t="s">
        <v>23</v>
      </c>
      <c r="G7" s="9">
        <f t="shared" si="0"/>
        <v>1.22222222222222</v>
      </c>
      <c r="H7" s="10">
        <v>0.006</v>
      </c>
      <c r="I7" s="8" t="b">
        <v>0</v>
      </c>
      <c r="J7" s="8">
        <v>0.05</v>
      </c>
      <c r="K7" s="8">
        <v>0.05</v>
      </c>
      <c r="L7" s="8">
        <v>0.002</v>
      </c>
      <c r="M7" s="8">
        <v>0.02</v>
      </c>
      <c r="N7" s="8">
        <v>0.078</v>
      </c>
      <c r="O7" s="8">
        <v>0.05</v>
      </c>
      <c r="P7" s="8">
        <v>0.05</v>
      </c>
    </row>
    <row r="8" customFormat="1" ht="14.25" spans="1:16">
      <c r="A8" s="6">
        <v>6</v>
      </c>
      <c r="B8" s="6" t="s">
        <v>25</v>
      </c>
      <c r="C8" s="1" t="s">
        <v>22</v>
      </c>
      <c r="D8" s="6">
        <v>3</v>
      </c>
      <c r="E8" s="6">
        <v>7</v>
      </c>
      <c r="F8" s="7" t="s">
        <v>23</v>
      </c>
      <c r="G8" s="9">
        <f t="shared" si="0"/>
        <v>1.22222222222222</v>
      </c>
      <c r="H8" s="10">
        <v>0.04</v>
      </c>
      <c r="I8" s="8" t="b">
        <v>0</v>
      </c>
      <c r="J8" s="8">
        <v>0.05</v>
      </c>
      <c r="K8" s="8">
        <v>0.05</v>
      </c>
      <c r="L8" s="8">
        <v>0.002</v>
      </c>
      <c r="M8" s="8">
        <v>0.02</v>
      </c>
      <c r="N8" s="8">
        <v>0.078</v>
      </c>
      <c r="O8" s="8">
        <v>0.05</v>
      </c>
      <c r="P8" s="8">
        <v>0.05</v>
      </c>
    </row>
    <row r="9" customFormat="1" ht="14.25" spans="1:16">
      <c r="A9" s="6">
        <v>7</v>
      </c>
      <c r="B9" s="6" t="s">
        <v>26</v>
      </c>
      <c r="C9" s="1" t="s">
        <v>22</v>
      </c>
      <c r="D9" s="6">
        <v>3</v>
      </c>
      <c r="E9" s="6">
        <v>5</v>
      </c>
      <c r="F9" s="7" t="s">
        <v>23</v>
      </c>
      <c r="G9" s="9">
        <f t="shared" si="0"/>
        <v>1.22222222222222</v>
      </c>
      <c r="H9" s="10">
        <v>0.04</v>
      </c>
      <c r="I9" s="8" t="b">
        <v>0</v>
      </c>
      <c r="J9" s="8">
        <v>0.05</v>
      </c>
      <c r="K9" s="8">
        <v>0.05</v>
      </c>
      <c r="L9" s="8">
        <v>0.002</v>
      </c>
      <c r="M9" s="8">
        <v>0.02</v>
      </c>
      <c r="N9" s="8">
        <v>0.078</v>
      </c>
      <c r="O9" s="8">
        <v>0.05</v>
      </c>
      <c r="P9" s="8">
        <v>0.05</v>
      </c>
    </row>
    <row r="10" customFormat="1" ht="14.25" spans="1:16">
      <c r="A10" s="6">
        <v>8</v>
      </c>
      <c r="B10" s="6" t="s">
        <v>27</v>
      </c>
      <c r="C10" s="1" t="s">
        <v>22</v>
      </c>
      <c r="D10" s="6">
        <v>3</v>
      </c>
      <c r="E10" s="6">
        <v>3</v>
      </c>
      <c r="F10" s="7" t="s">
        <v>28</v>
      </c>
      <c r="G10" s="9">
        <f t="shared" si="0"/>
        <v>1.22222222222222</v>
      </c>
      <c r="H10" s="10">
        <v>0.05</v>
      </c>
      <c r="I10" s="8" t="b">
        <v>0</v>
      </c>
      <c r="J10" s="8">
        <v>0.05</v>
      </c>
      <c r="K10" s="8">
        <v>0.05</v>
      </c>
      <c r="L10" s="8">
        <v>0.002</v>
      </c>
      <c r="M10" s="8">
        <v>0.02</v>
      </c>
      <c r="N10" s="8">
        <v>0.078</v>
      </c>
      <c r="O10" s="8">
        <v>0.05</v>
      </c>
      <c r="P10" s="8">
        <v>0.05</v>
      </c>
    </row>
    <row r="11" customFormat="1" ht="14.25" spans="1:16">
      <c r="A11" s="6">
        <v>9</v>
      </c>
      <c r="B11" s="6" t="s">
        <v>29</v>
      </c>
      <c r="C11" s="1" t="s">
        <v>30</v>
      </c>
      <c r="D11" s="6">
        <v>3</v>
      </c>
      <c r="E11" s="6">
        <v>5</v>
      </c>
      <c r="F11" s="7" t="s">
        <v>23</v>
      </c>
      <c r="G11" s="9">
        <f t="shared" si="0"/>
        <v>1.22222222222222</v>
      </c>
      <c r="H11" s="10">
        <v>0.04</v>
      </c>
      <c r="I11" s="8" t="b">
        <v>0</v>
      </c>
      <c r="J11" s="8">
        <v>0.05</v>
      </c>
      <c r="K11" s="8">
        <v>0.05</v>
      </c>
      <c r="L11" s="8">
        <v>0.002</v>
      </c>
      <c r="M11" s="8">
        <v>0.02</v>
      </c>
      <c r="N11" s="8">
        <v>0.078</v>
      </c>
      <c r="O11" s="8">
        <v>0.05</v>
      </c>
      <c r="P11" s="8">
        <v>0.05</v>
      </c>
    </row>
    <row r="12" customFormat="1" ht="14.25" spans="1:16">
      <c r="A12" s="6">
        <v>11</v>
      </c>
      <c r="B12" s="6" t="s">
        <v>31</v>
      </c>
      <c r="C12" s="1" t="s">
        <v>30</v>
      </c>
      <c r="D12" s="6">
        <v>3</v>
      </c>
      <c r="E12" s="6">
        <v>1</v>
      </c>
      <c r="F12" s="7" t="s">
        <v>32</v>
      </c>
      <c r="G12" s="9">
        <f>1+$F$15+$F$15*$F$16/(1-$F$16)</f>
        <v>1.28571428571429</v>
      </c>
      <c r="H12" s="10">
        <v>0.02</v>
      </c>
      <c r="I12" s="8" t="b">
        <v>0</v>
      </c>
      <c r="J12" s="8">
        <v>0.05</v>
      </c>
      <c r="K12" s="8">
        <v>0.05</v>
      </c>
      <c r="L12" s="8">
        <v>0.002</v>
      </c>
      <c r="M12" s="8">
        <v>0.02</v>
      </c>
      <c r="N12" s="8">
        <v>0.078</v>
      </c>
      <c r="O12" s="8">
        <v>0.05</v>
      </c>
      <c r="P12" s="8">
        <v>0.05</v>
      </c>
    </row>
    <row r="13" customFormat="1" ht="14.25" spans="1:7">
      <c r="A13" s="7"/>
      <c r="B13" s="7"/>
      <c r="C13" s="1"/>
      <c r="D13" s="7"/>
      <c r="E13" s="7"/>
      <c r="F13" s="9" t="s">
        <v>33</v>
      </c>
      <c r="G13" s="9"/>
    </row>
    <row r="14" customFormat="1" ht="14.25" spans="6:6">
      <c r="F14" s="9">
        <v>0.1</v>
      </c>
    </row>
    <row r="15" customFormat="1" ht="14.25" spans="6:6">
      <c r="F15" s="9">
        <v>0.2</v>
      </c>
    </row>
    <row r="16" customFormat="1" ht="14.25" spans="6:6">
      <c r="F16" s="9">
        <v>0.3</v>
      </c>
    </row>
    <row r="17" customFormat="1" ht="25.5" spans="1:8">
      <c r="A17" s="5" t="s">
        <v>34</v>
      </c>
      <c r="B17" s="1"/>
      <c r="C17" s="1" t="s">
        <v>35</v>
      </c>
      <c r="D17" s="1" t="s">
        <v>36</v>
      </c>
      <c r="E17" s="1" t="s">
        <v>37</v>
      </c>
      <c r="F17" s="1" t="s">
        <v>38</v>
      </c>
      <c r="G17" s="1" t="s">
        <v>39</v>
      </c>
      <c r="H17" s="1" t="s">
        <v>40</v>
      </c>
    </row>
    <row r="18" customFormat="1" ht="14.25" spans="1:8">
      <c r="A18" s="6">
        <v>1</v>
      </c>
      <c r="B18" s="6" t="s">
        <v>17</v>
      </c>
      <c r="C18" s="2">
        <f t="shared" ref="C18:C27" si="1">H3</f>
        <v>4e-5</v>
      </c>
      <c r="D18" s="2">
        <f t="shared" ref="D18:D20" si="2">L31</f>
        <v>0.04</v>
      </c>
      <c r="E18" s="2">
        <f t="shared" ref="E18:E27" si="3">D18*G3</f>
        <v>0.04</v>
      </c>
      <c r="F18" s="2"/>
      <c r="G18" s="2"/>
      <c r="H18" s="2"/>
    </row>
    <row r="19" customFormat="1" ht="14.25" spans="1:8">
      <c r="A19" s="6">
        <v>2</v>
      </c>
      <c r="B19" s="6" t="s">
        <v>19</v>
      </c>
      <c r="C19" s="2">
        <f t="shared" si="1"/>
        <v>8e-5</v>
      </c>
      <c r="D19" s="2">
        <f t="shared" si="2"/>
        <v>0.04</v>
      </c>
      <c r="E19" s="2">
        <f t="shared" si="3"/>
        <v>0.04</v>
      </c>
      <c r="F19" s="2"/>
      <c r="G19" s="2"/>
      <c r="H19" s="2"/>
    </row>
    <row r="20" customFormat="1" ht="14.25" spans="1:8">
      <c r="A20" s="6">
        <v>3</v>
      </c>
      <c r="B20" s="6" t="s">
        <v>20</v>
      </c>
      <c r="C20" s="2">
        <f t="shared" si="1"/>
        <v>0.00032</v>
      </c>
      <c r="D20" s="2">
        <f t="shared" si="2"/>
        <v>0.032</v>
      </c>
      <c r="E20" s="2">
        <f t="shared" si="3"/>
        <v>0.032</v>
      </c>
      <c r="F20" s="2"/>
      <c r="G20" s="2"/>
      <c r="H20" s="2"/>
    </row>
    <row r="21" customFormat="1" ht="14.25" spans="1:8">
      <c r="A21" s="6">
        <v>4</v>
      </c>
      <c r="B21" s="6" t="s">
        <v>21</v>
      </c>
      <c r="C21" s="2">
        <f t="shared" si="1"/>
        <v>0.004</v>
      </c>
      <c r="D21" s="2">
        <f>L43</f>
        <v>0.135776666666667</v>
      </c>
      <c r="E21" s="2">
        <f t="shared" si="3"/>
        <v>0.165949259259259</v>
      </c>
      <c r="F21" s="2"/>
      <c r="G21" s="2"/>
      <c r="H21" s="2"/>
    </row>
    <row r="22" customFormat="1" ht="14.25" spans="1:8">
      <c r="A22" s="6">
        <v>5</v>
      </c>
      <c r="B22" s="6" t="s">
        <v>24</v>
      </c>
      <c r="C22" s="2">
        <f t="shared" si="1"/>
        <v>0.006</v>
      </c>
      <c r="D22" s="2">
        <f>L52</f>
        <v>0.122199</v>
      </c>
      <c r="E22" s="2">
        <f t="shared" si="3"/>
        <v>0.149354333333333</v>
      </c>
      <c r="F22" s="2"/>
      <c r="G22" s="2"/>
      <c r="H22" s="2"/>
    </row>
    <row r="23" customFormat="1" ht="14.25" spans="1:8">
      <c r="A23" s="6">
        <v>6</v>
      </c>
      <c r="B23" s="6" t="s">
        <v>25</v>
      </c>
      <c r="C23" s="2">
        <f t="shared" si="1"/>
        <v>0.04</v>
      </c>
      <c r="D23" s="2">
        <f>L61</f>
        <v>0.380174666666667</v>
      </c>
      <c r="E23" s="2">
        <f t="shared" si="3"/>
        <v>0.464657925925926</v>
      </c>
      <c r="F23" s="2"/>
      <c r="G23" s="2"/>
      <c r="H23" s="2"/>
    </row>
    <row r="24" customFormat="1" ht="14.25" spans="1:8">
      <c r="A24" s="6">
        <v>7</v>
      </c>
      <c r="B24" s="6" t="s">
        <v>26</v>
      </c>
      <c r="C24" s="2">
        <f t="shared" si="1"/>
        <v>0.04</v>
      </c>
      <c r="D24" s="2">
        <f>L70</f>
        <v>0.271553333333333</v>
      </c>
      <c r="E24" s="2">
        <f t="shared" si="3"/>
        <v>0.331898518518519</v>
      </c>
      <c r="F24" s="2"/>
      <c r="G24" s="2"/>
      <c r="H24" s="2"/>
    </row>
    <row r="25" customFormat="1" ht="14.25" spans="1:8">
      <c r="A25" s="6">
        <v>8</v>
      </c>
      <c r="B25" s="6" t="s">
        <v>27</v>
      </c>
      <c r="C25" s="2">
        <f t="shared" si="1"/>
        <v>0.05</v>
      </c>
      <c r="D25" s="2">
        <f>L79</f>
        <v>0.203665</v>
      </c>
      <c r="E25" s="2">
        <f t="shared" si="3"/>
        <v>0.248923888888889</v>
      </c>
      <c r="F25" s="2"/>
      <c r="G25" s="2"/>
      <c r="H25" s="2"/>
    </row>
    <row r="26" customFormat="1" ht="14.25" spans="1:8">
      <c r="A26" s="6">
        <v>9</v>
      </c>
      <c r="B26" s="6" t="s">
        <v>29</v>
      </c>
      <c r="C26" s="2">
        <f t="shared" si="1"/>
        <v>0.04</v>
      </c>
      <c r="D26" s="2">
        <f>L85</f>
        <v>0.241293333333333</v>
      </c>
      <c r="E26" s="2">
        <f t="shared" si="3"/>
        <v>0.294914074074074</v>
      </c>
      <c r="F26" s="2"/>
      <c r="G26" s="2"/>
      <c r="H26" s="2"/>
    </row>
    <row r="27" customFormat="1" ht="14.25" spans="1:8">
      <c r="A27" s="6">
        <v>11</v>
      </c>
      <c r="B27" s="6" t="s">
        <v>31</v>
      </c>
      <c r="C27" s="2">
        <f t="shared" si="1"/>
        <v>0.02</v>
      </c>
      <c r="D27" s="2">
        <f>L112</f>
        <v>0.0246425666666667</v>
      </c>
      <c r="E27" s="2">
        <f t="shared" si="3"/>
        <v>0.0316833</v>
      </c>
      <c r="F27" s="2"/>
      <c r="G27" s="2"/>
      <c r="H27" s="2"/>
    </row>
    <row r="28" customFormat="1" spans="1:8">
      <c r="A28" s="11"/>
      <c r="B28" s="11" t="s">
        <v>41</v>
      </c>
      <c r="C28" s="12">
        <f>SUM(C18:C27)</f>
        <v>0.20044</v>
      </c>
      <c r="D28" s="12">
        <f>SUM(D18:D27)</f>
        <v>1.49130456666667</v>
      </c>
      <c r="E28" s="12">
        <f>SUM(E18:E27)</f>
        <v>1.7993813</v>
      </c>
      <c r="F28" s="11">
        <f>E184</f>
        <v>79.9721740948551</v>
      </c>
      <c r="G28" s="11">
        <f>SQRT(F28)</f>
        <v>8.94271625932832</v>
      </c>
      <c r="H28" s="2">
        <f>G28/E28</f>
        <v>4.96988395918548</v>
      </c>
    </row>
    <row r="29" s="1" customFormat="1" ht="25.5" spans="1:2">
      <c r="A29" s="13" t="s">
        <v>42</v>
      </c>
      <c r="B29" s="14"/>
    </row>
    <row r="30" s="2" customFormat="1" ht="14.25" spans="2:19">
      <c r="B30" s="2" t="s">
        <v>43</v>
      </c>
      <c r="C30" s="2" t="s">
        <v>44</v>
      </c>
      <c r="D30" s="15" t="s">
        <v>4</v>
      </c>
      <c r="E30" s="1" t="s">
        <v>45</v>
      </c>
      <c r="F30" s="1" t="s">
        <v>46</v>
      </c>
      <c r="G30" s="1" t="s">
        <v>47</v>
      </c>
      <c r="H30" s="1" t="s">
        <v>48</v>
      </c>
      <c r="I30" s="1" t="s">
        <v>49</v>
      </c>
      <c r="J30" s="1" t="s">
        <v>50</v>
      </c>
      <c r="K30" s="1" t="s">
        <v>51</v>
      </c>
      <c r="L30" s="2" t="s">
        <v>52</v>
      </c>
      <c r="N30" s="1"/>
      <c r="P30" s="1"/>
      <c r="Q30" s="1"/>
      <c r="R30" s="1"/>
      <c r="S30" s="18"/>
    </row>
    <row r="31" s="2" customFormat="1" ht="14.25" spans="2:12">
      <c r="B31" s="7" t="s">
        <v>17</v>
      </c>
      <c r="C31" s="1" t="s">
        <v>18</v>
      </c>
      <c r="D31" s="7">
        <v>3</v>
      </c>
      <c r="E31" s="2">
        <f>E3</f>
        <v>1000</v>
      </c>
      <c r="F31" s="7" t="s">
        <v>17</v>
      </c>
      <c r="G31" s="2">
        <f t="shared" ref="G31:G33" si="4">C18</f>
        <v>4e-5</v>
      </c>
      <c r="H31" s="2">
        <f t="shared" ref="H31:H33" si="5">G31</f>
        <v>4e-5</v>
      </c>
      <c r="I31" s="2">
        <f t="shared" ref="I31:I33" si="6">E31</f>
        <v>1000</v>
      </c>
      <c r="J31" s="2">
        <f t="shared" ref="J31:J33" si="7">I31</f>
        <v>1000</v>
      </c>
      <c r="K31" s="2">
        <f t="shared" ref="K31:K33" si="8">G31</f>
        <v>4e-5</v>
      </c>
      <c r="L31" s="2">
        <f t="shared" ref="L31:L33" si="9">J31*K31</f>
        <v>0.04</v>
      </c>
    </row>
    <row r="32" s="2" customFormat="1" ht="14.25" spans="2:12">
      <c r="B32" s="7" t="s">
        <v>19</v>
      </c>
      <c r="C32" s="1" t="s">
        <v>18</v>
      </c>
      <c r="D32" s="7">
        <v>3</v>
      </c>
      <c r="E32" s="2">
        <f>E4</f>
        <v>500</v>
      </c>
      <c r="F32" s="7" t="s">
        <v>19</v>
      </c>
      <c r="G32" s="2">
        <f t="shared" si="4"/>
        <v>8e-5</v>
      </c>
      <c r="H32" s="2">
        <f t="shared" si="5"/>
        <v>8e-5</v>
      </c>
      <c r="I32" s="2">
        <f t="shared" si="6"/>
        <v>500</v>
      </c>
      <c r="J32" s="2">
        <f t="shared" si="7"/>
        <v>500</v>
      </c>
      <c r="K32" s="2">
        <f t="shared" si="8"/>
        <v>8e-5</v>
      </c>
      <c r="L32" s="2">
        <f t="shared" si="9"/>
        <v>0.04</v>
      </c>
    </row>
    <row r="33" s="2" customFormat="1" ht="14.25" spans="2:12">
      <c r="B33" s="7" t="s">
        <v>20</v>
      </c>
      <c r="C33" s="1" t="s">
        <v>18</v>
      </c>
      <c r="D33" s="7">
        <v>3</v>
      </c>
      <c r="E33" s="2">
        <f>E5</f>
        <v>100</v>
      </c>
      <c r="F33" s="7" t="s">
        <v>20</v>
      </c>
      <c r="G33" s="2">
        <f t="shared" si="4"/>
        <v>0.00032</v>
      </c>
      <c r="H33" s="2">
        <f t="shared" si="5"/>
        <v>0.00032</v>
      </c>
      <c r="I33" s="2">
        <f t="shared" si="6"/>
        <v>100</v>
      </c>
      <c r="J33" s="2">
        <f t="shared" si="7"/>
        <v>100</v>
      </c>
      <c r="K33" s="2">
        <f t="shared" si="8"/>
        <v>0.00032</v>
      </c>
      <c r="L33" s="2">
        <f t="shared" si="9"/>
        <v>0.032</v>
      </c>
    </row>
    <row r="34" customFormat="1" ht="14.25" spans="2:13">
      <c r="B34" s="2" t="s">
        <v>43</v>
      </c>
      <c r="C34" s="2" t="s">
        <v>44</v>
      </c>
      <c r="D34" s="15" t="s">
        <v>4</v>
      </c>
      <c r="E34" s="1" t="s">
        <v>45</v>
      </c>
      <c r="F34" s="1" t="s">
        <v>46</v>
      </c>
      <c r="G34" s="1" t="s">
        <v>47</v>
      </c>
      <c r="H34" s="1" t="s">
        <v>48</v>
      </c>
      <c r="I34" s="1" t="s">
        <v>49</v>
      </c>
      <c r="J34" s="1" t="s">
        <v>50</v>
      </c>
      <c r="K34" s="1" t="s">
        <v>51</v>
      </c>
      <c r="L34" s="2" t="s">
        <v>52</v>
      </c>
      <c r="M34" s="2" t="s">
        <v>53</v>
      </c>
    </row>
    <row r="35" s="2" customFormat="1" ht="14.25" spans="2:13">
      <c r="B35" s="7" t="s">
        <v>21</v>
      </c>
      <c r="C35" s="1" t="s">
        <v>22</v>
      </c>
      <c r="D35" s="7">
        <v>3</v>
      </c>
      <c r="E35" s="16">
        <v>1</v>
      </c>
      <c r="F35" s="2" t="s">
        <v>54</v>
      </c>
      <c r="G35" s="2">
        <f>(1-($J$6+$K$6))*(1-($L$6+$M$6+$N$6))*(1-($O$6+$P$6))</f>
        <v>0.729</v>
      </c>
      <c r="H35" s="2">
        <f t="shared" ref="H35:H37" si="10">G35</f>
        <v>0.729</v>
      </c>
      <c r="I35" s="2">
        <f t="shared" ref="I35:I42" si="11">$E$6*E35</f>
        <v>25</v>
      </c>
      <c r="J35" s="2">
        <f t="shared" ref="J35:J42" si="12">I35</f>
        <v>25</v>
      </c>
      <c r="K35" s="2">
        <f t="shared" ref="K35:K42" si="13">$H$6*H35</f>
        <v>0.002916</v>
      </c>
      <c r="L35" s="2">
        <f t="shared" ref="L35:L42" si="14">J35*K35</f>
        <v>0.0729</v>
      </c>
      <c r="M35" s="2">
        <f t="shared" ref="M35:M42" si="15">E35*H35</f>
        <v>0.729</v>
      </c>
    </row>
    <row r="36" customFormat="1" spans="5:13">
      <c r="E36">
        <v>2</v>
      </c>
      <c r="F36" t="s">
        <v>55</v>
      </c>
      <c r="G36" s="2">
        <f>($J$6+$K$6)*(1-($L$6+$M$6+$N$6))*(1-($O$6+$P$6))+(1-($J$6+$K$6))*$N$6*(1-($O$6+$P$6))+(1-($J$6+$K$6))*(1-($L$6+$M$6+$N$6))*($O$6+$P$6)</f>
        <v>0.22518</v>
      </c>
      <c r="H36">
        <f t="shared" si="10"/>
        <v>0.22518</v>
      </c>
      <c r="I36" s="2">
        <f t="shared" si="11"/>
        <v>50</v>
      </c>
      <c r="J36" s="2">
        <f t="shared" si="12"/>
        <v>50</v>
      </c>
      <c r="K36" s="2">
        <f t="shared" si="13"/>
        <v>0.00090072</v>
      </c>
      <c r="L36" s="2">
        <f t="shared" si="14"/>
        <v>0.045036</v>
      </c>
      <c r="M36" s="2">
        <f t="shared" si="15"/>
        <v>0.45036</v>
      </c>
    </row>
    <row r="37" customFormat="1" spans="5:13">
      <c r="E37">
        <v>3</v>
      </c>
      <c r="F37" t="s">
        <v>56</v>
      </c>
      <c r="G37">
        <f>(1-($J$6+$K$6))*$M$6*(1-($O$6+$P$6))</f>
        <v>0.0162</v>
      </c>
      <c r="H37">
        <f t="shared" si="10"/>
        <v>0.0162</v>
      </c>
      <c r="I37" s="2">
        <f t="shared" si="11"/>
        <v>75</v>
      </c>
      <c r="J37" s="2">
        <f t="shared" si="12"/>
        <v>75</v>
      </c>
      <c r="K37" s="2">
        <f t="shared" si="13"/>
        <v>6.48e-5</v>
      </c>
      <c r="L37" s="2">
        <f t="shared" si="14"/>
        <v>0.00486</v>
      </c>
      <c r="M37" s="2">
        <f t="shared" si="15"/>
        <v>0.0486</v>
      </c>
    </row>
    <row r="38" customFormat="1" spans="5:13">
      <c r="E38">
        <v>4</v>
      </c>
      <c r="F38" s="17" t="s">
        <v>57</v>
      </c>
      <c r="G38">
        <f>($J$6+$K$6)*$N$6*(1-($O$6+$P$6))+($J$6+$K$6)*(1-($L$6+$M$6+$N$6))*($O$6+$P$6)+(1-($J$6+$K$6))*$N$6*($O$6+$P$6)</f>
        <v>0.02304</v>
      </c>
      <c r="H38">
        <f>G38+$G$42/3+$G$42*$N$6*2/(3*($L$6+$M$6+$N$6))</f>
        <v>0.0238933333333333</v>
      </c>
      <c r="I38" s="2">
        <f t="shared" si="11"/>
        <v>100</v>
      </c>
      <c r="J38" s="2">
        <f t="shared" si="12"/>
        <v>100</v>
      </c>
      <c r="K38" s="2">
        <f t="shared" si="13"/>
        <v>9.55733333333333e-5</v>
      </c>
      <c r="L38" s="2">
        <f t="shared" si="14"/>
        <v>0.00955733333333333</v>
      </c>
      <c r="M38" s="2">
        <f t="shared" si="15"/>
        <v>0.0955733333333333</v>
      </c>
    </row>
    <row r="39" customFormat="1" spans="5:13">
      <c r="E39">
        <v>5</v>
      </c>
      <c r="F39" t="s">
        <v>58</v>
      </c>
      <c r="G39">
        <f>(1-($J$6+$K$6))*$L$6*(1-($O$6+$P$6))</f>
        <v>0.00162</v>
      </c>
      <c r="H39">
        <f>G39</f>
        <v>0.00162</v>
      </c>
      <c r="I39" s="2">
        <f t="shared" si="11"/>
        <v>125</v>
      </c>
      <c r="J39" s="2">
        <f t="shared" si="12"/>
        <v>125</v>
      </c>
      <c r="K39" s="2">
        <f t="shared" si="13"/>
        <v>6.48e-6</v>
      </c>
      <c r="L39" s="2">
        <f t="shared" si="14"/>
        <v>0.00081</v>
      </c>
      <c r="M39" s="2">
        <f t="shared" si="15"/>
        <v>0.0081</v>
      </c>
    </row>
    <row r="40" customFormat="1" spans="5:13">
      <c r="E40">
        <v>6</v>
      </c>
      <c r="F40" s="17" t="s">
        <v>59</v>
      </c>
      <c r="G40">
        <f>($J$6+$K$6)*$M$6*(1-($O$6+$P$6))+(1-($J$6+$K$6))*$M$6*($O$6+$P$6)</f>
        <v>0.0036</v>
      </c>
      <c r="H40">
        <f>G40+$G$42*$M$6*2/(3*($L$6+$M$6+$N$6))</f>
        <v>0.00373333333333333</v>
      </c>
      <c r="I40" s="2">
        <f t="shared" si="11"/>
        <v>150</v>
      </c>
      <c r="J40" s="2">
        <f t="shared" si="12"/>
        <v>150</v>
      </c>
      <c r="K40" s="2">
        <f t="shared" si="13"/>
        <v>1.49333333333333e-5</v>
      </c>
      <c r="L40" s="2">
        <f t="shared" si="14"/>
        <v>0.00224</v>
      </c>
      <c r="M40" s="2">
        <f t="shared" si="15"/>
        <v>0.0224</v>
      </c>
    </row>
    <row r="41" customFormat="1" spans="5:13">
      <c r="E41">
        <v>10</v>
      </c>
      <c r="F41" s="17" t="s">
        <v>60</v>
      </c>
      <c r="G41">
        <f>($J$6+$K$6)*$L$6*(1-($O$6+$P$6))+(1-($J$6+$K$6))*$L$6*($O$6+$P$6)</f>
        <v>0.00036</v>
      </c>
      <c r="H41">
        <f>G41+$G$42*$L$6*2/(3*($L$6+$M$6+$N$6))</f>
        <v>0.000373333333333333</v>
      </c>
      <c r="I41" s="2">
        <f t="shared" si="11"/>
        <v>250</v>
      </c>
      <c r="J41" s="2">
        <f t="shared" si="12"/>
        <v>250</v>
      </c>
      <c r="K41" s="2">
        <f t="shared" si="13"/>
        <v>1.49333333333333e-6</v>
      </c>
      <c r="L41" s="2">
        <f t="shared" si="14"/>
        <v>0.000373333333333333</v>
      </c>
      <c r="M41" s="2">
        <f t="shared" si="15"/>
        <v>0.00373333333333333</v>
      </c>
    </row>
    <row r="42" customFormat="1" spans="5:13">
      <c r="E42">
        <v>0</v>
      </c>
      <c r="F42" t="s">
        <v>61</v>
      </c>
      <c r="G42">
        <f>($J$6+$K$6)*($L$6+$M$6+$N$6)*($O$6+$P$6)</f>
        <v>0.001</v>
      </c>
      <c r="H42">
        <v>0</v>
      </c>
      <c r="I42" s="2">
        <f t="shared" si="11"/>
        <v>0</v>
      </c>
      <c r="J42" s="2">
        <f t="shared" si="12"/>
        <v>0</v>
      </c>
      <c r="K42" s="2">
        <f t="shared" si="13"/>
        <v>0</v>
      </c>
      <c r="L42" s="2">
        <f t="shared" si="14"/>
        <v>0</v>
      </c>
      <c r="M42" s="2">
        <f t="shared" si="15"/>
        <v>0</v>
      </c>
    </row>
    <row r="43" s="3" customFormat="1" spans="6:13">
      <c r="F43" s="3" t="s">
        <v>41</v>
      </c>
      <c r="G43" s="3">
        <f t="shared" ref="G43:M43" si="16">SUM(G35:G42)</f>
        <v>1</v>
      </c>
      <c r="H43" s="3">
        <f t="shared" si="16"/>
        <v>1</v>
      </c>
      <c r="K43" s="3">
        <f t="shared" si="16"/>
        <v>0.004</v>
      </c>
      <c r="L43" s="3">
        <f t="shared" si="16"/>
        <v>0.135776666666667</v>
      </c>
      <c r="M43" s="3">
        <f t="shared" si="16"/>
        <v>1.35776666666667</v>
      </c>
    </row>
    <row r="44" s="2" customFormat="1" ht="14.25" spans="2:13">
      <c r="B44" s="7" t="s">
        <v>24</v>
      </c>
      <c r="C44" s="1" t="s">
        <v>22</v>
      </c>
      <c r="D44" s="7">
        <v>3</v>
      </c>
      <c r="E44" s="16">
        <v>1</v>
      </c>
      <c r="F44" s="2" t="s">
        <v>62</v>
      </c>
      <c r="G44" s="2">
        <f>(1-($J$6+$K$6))*(1-($L$6+$M$6+$N$6))*(1-($O$6+$P$6))</f>
        <v>0.729</v>
      </c>
      <c r="H44" s="2">
        <f t="shared" ref="H44:H46" si="17">G44</f>
        <v>0.729</v>
      </c>
      <c r="I44" s="2">
        <f t="shared" ref="I44:I51" si="18">$E$7*E44</f>
        <v>15</v>
      </c>
      <c r="J44" s="2">
        <f t="shared" ref="J44:J51" si="19">I44</f>
        <v>15</v>
      </c>
      <c r="K44" s="2">
        <f t="shared" ref="K44:K51" si="20">$H$7*H44</f>
        <v>0.004374</v>
      </c>
      <c r="L44" s="2">
        <f t="shared" ref="L44:L51" si="21">J44*K44</f>
        <v>0.06561</v>
      </c>
      <c r="M44" s="2">
        <f t="shared" ref="M44:M51" si="22">E44*H44</f>
        <v>0.729</v>
      </c>
    </row>
    <row r="45" customFormat="1" spans="5:13">
      <c r="E45">
        <v>2</v>
      </c>
      <c r="F45" t="s">
        <v>63</v>
      </c>
      <c r="G45" s="2">
        <f>($J$6+$K$6)*(1-($L$6+$M$6+$N$6))*(1-($O$6+$P$6))+(1-($J$6+$K$6))*$N$6*(1-($O$6+$P$6))+(1-($J$6+$K$6))*(1-($L$6+$M$6+$N$6))*($O$6+$P$6)</f>
        <v>0.22518</v>
      </c>
      <c r="H45">
        <f t="shared" si="17"/>
        <v>0.22518</v>
      </c>
      <c r="I45" s="2">
        <f t="shared" si="18"/>
        <v>30</v>
      </c>
      <c r="J45" s="2">
        <f t="shared" si="19"/>
        <v>30</v>
      </c>
      <c r="K45" s="2">
        <f t="shared" si="20"/>
        <v>0.00135108</v>
      </c>
      <c r="L45" s="2">
        <f t="shared" si="21"/>
        <v>0.0405324</v>
      </c>
      <c r="M45" s="2">
        <f t="shared" si="22"/>
        <v>0.45036</v>
      </c>
    </row>
    <row r="46" customFormat="1" spans="5:13">
      <c r="E46">
        <v>3</v>
      </c>
      <c r="F46" t="s">
        <v>64</v>
      </c>
      <c r="G46">
        <f>(1-($J$6+$K$6))*$M$6*(1-($O$6+$P$6))</f>
        <v>0.0162</v>
      </c>
      <c r="H46">
        <f t="shared" si="17"/>
        <v>0.0162</v>
      </c>
      <c r="I46" s="2">
        <f t="shared" si="18"/>
        <v>45</v>
      </c>
      <c r="J46" s="2">
        <f t="shared" si="19"/>
        <v>45</v>
      </c>
      <c r="K46" s="2">
        <f t="shared" si="20"/>
        <v>9.72e-5</v>
      </c>
      <c r="L46" s="2">
        <f t="shared" si="21"/>
        <v>0.004374</v>
      </c>
      <c r="M46" s="2">
        <f t="shared" si="22"/>
        <v>0.0486</v>
      </c>
    </row>
    <row r="47" customFormat="1" spans="5:13">
      <c r="E47">
        <v>4</v>
      </c>
      <c r="F47" s="17" t="s">
        <v>65</v>
      </c>
      <c r="G47">
        <f>($J$6+$K$6)*$N$6*(1-($O$6+$P$6))+($J$6+$K$6)*(1-($L$6+$M$6+$N$6))*($O$6+$P$6)+(1-($J$6+$K$6))*$N$6*($O$6+$P$6)</f>
        <v>0.02304</v>
      </c>
      <c r="H47">
        <f>G47+$G$42/3+$G$42*$N$6*2/(3*($L$6+$M$6+$N$6))</f>
        <v>0.0238933333333333</v>
      </c>
      <c r="I47" s="2">
        <f t="shared" si="18"/>
        <v>60</v>
      </c>
      <c r="J47" s="2">
        <f t="shared" si="19"/>
        <v>60</v>
      </c>
      <c r="K47" s="2">
        <f t="shared" si="20"/>
        <v>0.00014336</v>
      </c>
      <c r="L47" s="2">
        <f t="shared" si="21"/>
        <v>0.0086016</v>
      </c>
      <c r="M47" s="2">
        <f t="shared" si="22"/>
        <v>0.0955733333333333</v>
      </c>
    </row>
    <row r="48" customFormat="1" spans="5:13">
      <c r="E48">
        <v>5</v>
      </c>
      <c r="F48" t="s">
        <v>66</v>
      </c>
      <c r="G48">
        <f>(1-($J$6+$K$6))*$L$6*(1-($O$6+$P$6))</f>
        <v>0.00162</v>
      </c>
      <c r="H48">
        <f>G48</f>
        <v>0.00162</v>
      </c>
      <c r="I48" s="2">
        <f t="shared" si="18"/>
        <v>75</v>
      </c>
      <c r="J48" s="2">
        <f t="shared" si="19"/>
        <v>75</v>
      </c>
      <c r="K48" s="2">
        <f t="shared" si="20"/>
        <v>9.72e-6</v>
      </c>
      <c r="L48" s="2">
        <f t="shared" si="21"/>
        <v>0.000729</v>
      </c>
      <c r="M48" s="2">
        <f t="shared" si="22"/>
        <v>0.0081</v>
      </c>
    </row>
    <row r="49" customFormat="1" spans="5:13">
      <c r="E49">
        <v>6</v>
      </c>
      <c r="F49" s="17" t="s">
        <v>67</v>
      </c>
      <c r="G49">
        <f>($J$6+$K$6)*$M$6*(1-($O$6+$P$6))+(1-($J$6+$K$6))*$M$6*($O$6+$P$6)</f>
        <v>0.0036</v>
      </c>
      <c r="H49">
        <f>G49+$G$42*$M$6*2/(3*($L$6+$M$6+$N$6))</f>
        <v>0.00373333333333333</v>
      </c>
      <c r="I49" s="2">
        <f t="shared" si="18"/>
        <v>90</v>
      </c>
      <c r="J49" s="2">
        <f t="shared" si="19"/>
        <v>90</v>
      </c>
      <c r="K49" s="2">
        <f t="shared" si="20"/>
        <v>2.24e-5</v>
      </c>
      <c r="L49" s="2">
        <f t="shared" si="21"/>
        <v>0.002016</v>
      </c>
      <c r="M49" s="2">
        <f t="shared" si="22"/>
        <v>0.0224</v>
      </c>
    </row>
    <row r="50" customFormat="1" spans="5:13">
      <c r="E50">
        <v>10</v>
      </c>
      <c r="F50" s="17" t="s">
        <v>68</v>
      </c>
      <c r="G50">
        <f>($J$6+$K$6)*$L$6*(1-($O$6+$P$6))+(1-($J$6+$K$6))*$L$6*($O$6+$P$6)</f>
        <v>0.00036</v>
      </c>
      <c r="H50">
        <f>G50+$G$42*$L$6*2/(3*($L$6+$M$6+$N$6))</f>
        <v>0.000373333333333333</v>
      </c>
      <c r="I50" s="2">
        <f t="shared" si="18"/>
        <v>150</v>
      </c>
      <c r="J50" s="2">
        <f t="shared" si="19"/>
        <v>150</v>
      </c>
      <c r="K50" s="2">
        <f t="shared" si="20"/>
        <v>2.24e-6</v>
      </c>
      <c r="L50" s="2">
        <f t="shared" si="21"/>
        <v>0.000336</v>
      </c>
      <c r="M50" s="2">
        <f t="shared" si="22"/>
        <v>0.00373333333333333</v>
      </c>
    </row>
    <row r="51" customFormat="1" spans="5:13">
      <c r="E51">
        <v>0</v>
      </c>
      <c r="F51" t="s">
        <v>61</v>
      </c>
      <c r="G51">
        <f>($J$6+$K$6)*($L$6+$M$6+$N$6)*($O$6+$P$6)</f>
        <v>0.001</v>
      </c>
      <c r="H51">
        <v>0</v>
      </c>
      <c r="I51" s="2">
        <f t="shared" si="18"/>
        <v>0</v>
      </c>
      <c r="J51" s="2">
        <f t="shared" si="19"/>
        <v>0</v>
      </c>
      <c r="K51" s="2">
        <f t="shared" si="20"/>
        <v>0</v>
      </c>
      <c r="L51" s="2">
        <f t="shared" si="21"/>
        <v>0</v>
      </c>
      <c r="M51" s="2">
        <f t="shared" si="22"/>
        <v>0</v>
      </c>
    </row>
    <row r="52" s="3" customFormat="1" spans="6:13">
      <c r="F52" s="3" t="s">
        <v>41</v>
      </c>
      <c r="G52" s="3">
        <f t="shared" ref="G52:M52" si="23">SUM(G44:G51)</f>
        <v>1</v>
      </c>
      <c r="H52" s="3">
        <f t="shared" si="23"/>
        <v>1</v>
      </c>
      <c r="K52" s="3">
        <f t="shared" si="23"/>
        <v>0.006</v>
      </c>
      <c r="L52" s="3">
        <f t="shared" si="23"/>
        <v>0.122199</v>
      </c>
      <c r="M52" s="3">
        <f t="shared" si="23"/>
        <v>1.35776666666667</v>
      </c>
    </row>
    <row r="53" s="2" customFormat="1" ht="14.25" spans="2:13">
      <c r="B53" s="7" t="s">
        <v>25</v>
      </c>
      <c r="C53" s="1" t="s">
        <v>22</v>
      </c>
      <c r="D53" s="7">
        <v>3</v>
      </c>
      <c r="E53" s="16">
        <v>1</v>
      </c>
      <c r="F53" s="2" t="s">
        <v>69</v>
      </c>
      <c r="G53" s="2">
        <f>(1-($J$6+$K$6))*(1-($L$6+$M$6+$N$6))*(1-($O$6+$P$6))</f>
        <v>0.729</v>
      </c>
      <c r="H53" s="2">
        <f t="shared" ref="H53:H55" si="24">G53</f>
        <v>0.729</v>
      </c>
      <c r="I53" s="2">
        <f t="shared" ref="I53:I60" si="25">$E$8*E53</f>
        <v>7</v>
      </c>
      <c r="J53" s="2">
        <f t="shared" ref="J53:J60" si="26">I53</f>
        <v>7</v>
      </c>
      <c r="K53" s="2">
        <f t="shared" ref="K53:K60" si="27">$H$8*H53</f>
        <v>0.02916</v>
      </c>
      <c r="L53" s="2">
        <f t="shared" ref="L53:L60" si="28">J53*K53</f>
        <v>0.20412</v>
      </c>
      <c r="M53" s="2">
        <f t="shared" ref="M53:M60" si="29">E53*H53</f>
        <v>0.729</v>
      </c>
    </row>
    <row r="54" customFormat="1" spans="5:13">
      <c r="E54">
        <v>2</v>
      </c>
      <c r="F54" t="s">
        <v>70</v>
      </c>
      <c r="G54" s="2">
        <f>($J$6+$K$6)*(1-($L$6+$M$6+$N$6))*(1-($O$6+$P$6))+(1-($J$6+$K$6))*$N$6*(1-($O$6+$P$6))+(1-($J$6+$K$6))*(1-($L$6+$M$6+$N$6))*($O$6+$P$6)</f>
        <v>0.22518</v>
      </c>
      <c r="H54">
        <f t="shared" si="24"/>
        <v>0.22518</v>
      </c>
      <c r="I54" s="2">
        <f t="shared" si="25"/>
        <v>14</v>
      </c>
      <c r="J54" s="2">
        <f t="shared" si="26"/>
        <v>14</v>
      </c>
      <c r="K54" s="2">
        <f t="shared" si="27"/>
        <v>0.0090072</v>
      </c>
      <c r="L54" s="2">
        <f t="shared" si="28"/>
        <v>0.1261008</v>
      </c>
      <c r="M54" s="2">
        <f t="shared" si="29"/>
        <v>0.45036</v>
      </c>
    </row>
    <row r="55" customFormat="1" spans="5:13">
      <c r="E55">
        <v>3</v>
      </c>
      <c r="F55" t="s">
        <v>71</v>
      </c>
      <c r="G55">
        <f>(1-($J$6+$K$6))*$M$6*(1-($O$6+$P$6))</f>
        <v>0.0162</v>
      </c>
      <c r="H55">
        <f t="shared" si="24"/>
        <v>0.0162</v>
      </c>
      <c r="I55" s="2">
        <f t="shared" si="25"/>
        <v>21</v>
      </c>
      <c r="J55" s="2">
        <f t="shared" si="26"/>
        <v>21</v>
      </c>
      <c r="K55" s="2">
        <f t="shared" si="27"/>
        <v>0.000648</v>
      </c>
      <c r="L55" s="2">
        <f t="shared" si="28"/>
        <v>0.013608</v>
      </c>
      <c r="M55" s="2">
        <f t="shared" si="29"/>
        <v>0.0486</v>
      </c>
    </row>
    <row r="56" customFormat="1" spans="5:13">
      <c r="E56">
        <v>4</v>
      </c>
      <c r="F56" s="17" t="s">
        <v>72</v>
      </c>
      <c r="G56">
        <f>($J$6+$K$6)*$N$6*(1-($O$6+$P$6))+($J$6+$K$6)*(1-($L$6+$M$6+$N$6))*($O$6+$P$6)+(1-($J$6+$K$6))*$N$6*($O$6+$P$6)</f>
        <v>0.02304</v>
      </c>
      <c r="H56">
        <f>G56+$G$42/3+$G$42*$N$6*2/(3*($L$6+$M$6+$N$6))</f>
        <v>0.0238933333333333</v>
      </c>
      <c r="I56" s="2">
        <f t="shared" si="25"/>
        <v>28</v>
      </c>
      <c r="J56" s="2">
        <f t="shared" si="26"/>
        <v>28</v>
      </c>
      <c r="K56" s="2">
        <f t="shared" si="27"/>
        <v>0.000955733333333333</v>
      </c>
      <c r="L56" s="2">
        <f t="shared" si="28"/>
        <v>0.0267605333333333</v>
      </c>
      <c r="M56" s="2">
        <f t="shared" si="29"/>
        <v>0.0955733333333333</v>
      </c>
    </row>
    <row r="57" customFormat="1" spans="5:13">
      <c r="E57">
        <v>5</v>
      </c>
      <c r="F57" t="s">
        <v>73</v>
      </c>
      <c r="G57">
        <f>(1-($J$6+$K$6))*$L$6*(1-($O$6+$P$6))</f>
        <v>0.00162</v>
      </c>
      <c r="H57">
        <f>G57</f>
        <v>0.00162</v>
      </c>
      <c r="I57" s="2">
        <f t="shared" si="25"/>
        <v>35</v>
      </c>
      <c r="J57" s="2">
        <f t="shared" si="26"/>
        <v>35</v>
      </c>
      <c r="K57" s="2">
        <f t="shared" si="27"/>
        <v>6.48e-5</v>
      </c>
      <c r="L57" s="2">
        <f t="shared" si="28"/>
        <v>0.002268</v>
      </c>
      <c r="M57" s="2">
        <f t="shared" si="29"/>
        <v>0.0081</v>
      </c>
    </row>
    <row r="58" customFormat="1" spans="5:13">
      <c r="E58">
        <v>6</v>
      </c>
      <c r="F58" s="17" t="s">
        <v>74</v>
      </c>
      <c r="G58">
        <f>($J$6+$K$6)*$M$6*(1-($O$6+$P$6))+(1-($J$6+$K$6))*$M$6*($O$6+$P$6)</f>
        <v>0.0036</v>
      </c>
      <c r="H58">
        <f>G58+$G$42*$M$6*2/(3*($L$6+$M$6+$N$6))</f>
        <v>0.00373333333333333</v>
      </c>
      <c r="I58" s="2">
        <f t="shared" si="25"/>
        <v>42</v>
      </c>
      <c r="J58" s="2">
        <f t="shared" si="26"/>
        <v>42</v>
      </c>
      <c r="K58" s="2">
        <f t="shared" si="27"/>
        <v>0.000149333333333333</v>
      </c>
      <c r="L58" s="2">
        <f t="shared" si="28"/>
        <v>0.006272</v>
      </c>
      <c r="M58" s="2">
        <f t="shared" si="29"/>
        <v>0.0224</v>
      </c>
    </row>
    <row r="59" customFormat="1" spans="5:13">
      <c r="E59">
        <v>10</v>
      </c>
      <c r="F59" s="17" t="s">
        <v>75</v>
      </c>
      <c r="G59">
        <f>($J$6+$K$6)*$L$6*(1-($O$6+$P$6))+(1-($J$6+$K$6))*$L$6*($O$6+$P$6)</f>
        <v>0.00036</v>
      </c>
      <c r="H59">
        <f>G59+$G$42*$L$6*2/(3*($L$6+$M$6+$N$6))</f>
        <v>0.000373333333333333</v>
      </c>
      <c r="I59" s="2">
        <f t="shared" si="25"/>
        <v>70</v>
      </c>
      <c r="J59" s="2">
        <f t="shared" si="26"/>
        <v>70</v>
      </c>
      <c r="K59" s="2">
        <f t="shared" si="27"/>
        <v>1.49333333333333e-5</v>
      </c>
      <c r="L59" s="2">
        <f t="shared" si="28"/>
        <v>0.00104533333333333</v>
      </c>
      <c r="M59" s="2">
        <f t="shared" si="29"/>
        <v>0.00373333333333333</v>
      </c>
    </row>
    <row r="60" customFormat="1" spans="5:13">
      <c r="E60">
        <v>0</v>
      </c>
      <c r="F60" t="s">
        <v>61</v>
      </c>
      <c r="G60">
        <f>($J$6+$K$6)*($L$6+$M$6+$N$6)*($O$6+$P$6)</f>
        <v>0.001</v>
      </c>
      <c r="H60">
        <v>0</v>
      </c>
      <c r="I60" s="2">
        <f t="shared" si="25"/>
        <v>0</v>
      </c>
      <c r="J60" s="2">
        <f t="shared" si="26"/>
        <v>0</v>
      </c>
      <c r="K60" s="2">
        <f t="shared" si="27"/>
        <v>0</v>
      </c>
      <c r="L60" s="2">
        <f t="shared" si="28"/>
        <v>0</v>
      </c>
      <c r="M60" s="2">
        <f t="shared" si="29"/>
        <v>0</v>
      </c>
    </row>
    <row r="61" s="3" customFormat="1" spans="6:13">
      <c r="F61" s="3" t="s">
        <v>41</v>
      </c>
      <c r="G61" s="3">
        <f t="shared" ref="G61:M61" si="30">SUM(G53:G60)</f>
        <v>1</v>
      </c>
      <c r="H61" s="3">
        <f t="shared" si="30"/>
        <v>1</v>
      </c>
      <c r="K61" s="3">
        <f t="shared" si="30"/>
        <v>0.04</v>
      </c>
      <c r="L61" s="3">
        <f t="shared" si="30"/>
        <v>0.380174666666667</v>
      </c>
      <c r="M61" s="3">
        <f t="shared" si="30"/>
        <v>1.35776666666667</v>
      </c>
    </row>
    <row r="62" s="2" customFormat="1" ht="14.25" spans="2:13">
      <c r="B62" s="7" t="s">
        <v>26</v>
      </c>
      <c r="C62" s="1" t="s">
        <v>22</v>
      </c>
      <c r="D62" s="7">
        <v>3</v>
      </c>
      <c r="E62" s="16">
        <v>1</v>
      </c>
      <c r="F62" s="2" t="s">
        <v>76</v>
      </c>
      <c r="G62" s="2">
        <f>(1-($J$6+$K$6))*(1-($L$6+$M$6+$N$6))*(1-($O$6+$P$6))</f>
        <v>0.729</v>
      </c>
      <c r="H62" s="2">
        <f t="shared" ref="H62:H64" si="31">G62</f>
        <v>0.729</v>
      </c>
      <c r="I62" s="2">
        <f t="shared" ref="I62:I69" si="32">$E$9*E62</f>
        <v>5</v>
      </c>
      <c r="J62" s="2">
        <f t="shared" ref="J62:J69" si="33">I62</f>
        <v>5</v>
      </c>
      <c r="K62" s="2">
        <f t="shared" ref="K62:K69" si="34">$H$9*H62</f>
        <v>0.02916</v>
      </c>
      <c r="L62" s="2">
        <f t="shared" ref="L62:L69" si="35">J62*K62</f>
        <v>0.1458</v>
      </c>
      <c r="M62" s="2">
        <f t="shared" ref="M62:M69" si="36">E62*H62</f>
        <v>0.729</v>
      </c>
    </row>
    <row r="63" customFormat="1" spans="5:13">
      <c r="E63">
        <v>2</v>
      </c>
      <c r="F63" t="s">
        <v>77</v>
      </c>
      <c r="G63" s="2">
        <f>($J$6+$K$6)*(1-($L$6+$M$6+$N$6))*(1-($O$6+$P$6))+(1-($J$6+$K$6))*$N$6*(1-($O$6+$P$6))+(1-($J$6+$K$6))*(1-($L$6+$M$6+$N$6))*($O$6+$P$6)</f>
        <v>0.22518</v>
      </c>
      <c r="H63">
        <f t="shared" si="31"/>
        <v>0.22518</v>
      </c>
      <c r="I63" s="2">
        <f t="shared" si="32"/>
        <v>10</v>
      </c>
      <c r="J63" s="2">
        <f t="shared" si="33"/>
        <v>10</v>
      </c>
      <c r="K63" s="2">
        <f t="shared" si="34"/>
        <v>0.0090072</v>
      </c>
      <c r="L63" s="2">
        <f t="shared" si="35"/>
        <v>0.090072</v>
      </c>
      <c r="M63" s="2">
        <f t="shared" si="36"/>
        <v>0.45036</v>
      </c>
    </row>
    <row r="64" customFormat="1" spans="5:13">
      <c r="E64">
        <v>3</v>
      </c>
      <c r="F64" t="s">
        <v>78</v>
      </c>
      <c r="G64">
        <f>(1-($J$6+$K$6))*$M$6*(1-($O$6+$P$6))</f>
        <v>0.0162</v>
      </c>
      <c r="H64">
        <f t="shared" si="31"/>
        <v>0.0162</v>
      </c>
      <c r="I64" s="2">
        <f t="shared" si="32"/>
        <v>15</v>
      </c>
      <c r="J64" s="2">
        <f t="shared" si="33"/>
        <v>15</v>
      </c>
      <c r="K64" s="2">
        <f t="shared" si="34"/>
        <v>0.000648</v>
      </c>
      <c r="L64" s="2">
        <f t="shared" si="35"/>
        <v>0.00972</v>
      </c>
      <c r="M64" s="2">
        <f t="shared" si="36"/>
        <v>0.0486</v>
      </c>
    </row>
    <row r="65" customFormat="1" spans="5:13">
      <c r="E65">
        <v>4</v>
      </c>
      <c r="F65" s="17" t="s">
        <v>79</v>
      </c>
      <c r="G65">
        <f>($J$6+$K$6)*$N$6*(1-($O$6+$P$6))+($J$6+$K$6)*(1-($L$6+$M$6+$N$6))*($O$6+$P$6)+(1-($J$6+$K$6))*$N$6*($O$6+$P$6)</f>
        <v>0.02304</v>
      </c>
      <c r="H65">
        <f>G65+$G$42/3+$G$42*$N$6*2/(3*($L$6+$M$6+$N$6))</f>
        <v>0.0238933333333333</v>
      </c>
      <c r="I65" s="2">
        <f t="shared" si="32"/>
        <v>20</v>
      </c>
      <c r="J65" s="2">
        <f t="shared" si="33"/>
        <v>20</v>
      </c>
      <c r="K65" s="2">
        <f t="shared" si="34"/>
        <v>0.000955733333333333</v>
      </c>
      <c r="L65" s="2">
        <f t="shared" si="35"/>
        <v>0.0191146666666667</v>
      </c>
      <c r="M65" s="2">
        <f t="shared" si="36"/>
        <v>0.0955733333333333</v>
      </c>
    </row>
    <row r="66" customFormat="1" spans="5:13">
      <c r="E66">
        <v>5</v>
      </c>
      <c r="F66" t="s">
        <v>80</v>
      </c>
      <c r="G66">
        <f>(1-($J$6+$K$6))*$L$6*(1-($O$6+$P$6))</f>
        <v>0.00162</v>
      </c>
      <c r="H66">
        <f>G66</f>
        <v>0.00162</v>
      </c>
      <c r="I66" s="2">
        <f t="shared" si="32"/>
        <v>25</v>
      </c>
      <c r="J66" s="2">
        <f t="shared" si="33"/>
        <v>25</v>
      </c>
      <c r="K66" s="2">
        <f t="shared" si="34"/>
        <v>6.48e-5</v>
      </c>
      <c r="L66" s="2">
        <f t="shared" si="35"/>
        <v>0.00162</v>
      </c>
      <c r="M66" s="2">
        <f t="shared" si="36"/>
        <v>0.0081</v>
      </c>
    </row>
    <row r="67" customFormat="1" spans="5:13">
      <c r="E67">
        <v>6</v>
      </c>
      <c r="F67" s="17" t="s">
        <v>81</v>
      </c>
      <c r="G67">
        <f>($J$6+$K$6)*$M$6*(1-($O$6+$P$6))+(1-($J$6+$K$6))*$M$6*($O$6+$P$6)</f>
        <v>0.0036</v>
      </c>
      <c r="H67">
        <f>G67+$G$42*$M$6*2/(3*($L$6+$M$6+$N$6))</f>
        <v>0.00373333333333333</v>
      </c>
      <c r="I67" s="2">
        <f t="shared" si="32"/>
        <v>30</v>
      </c>
      <c r="J67" s="2">
        <f t="shared" si="33"/>
        <v>30</v>
      </c>
      <c r="K67" s="2">
        <f t="shared" si="34"/>
        <v>0.000149333333333333</v>
      </c>
      <c r="L67" s="2">
        <f t="shared" si="35"/>
        <v>0.00448</v>
      </c>
      <c r="M67" s="2">
        <f t="shared" si="36"/>
        <v>0.0224</v>
      </c>
    </row>
    <row r="68" customFormat="1" spans="5:13">
      <c r="E68">
        <v>10</v>
      </c>
      <c r="F68" s="17" t="s">
        <v>82</v>
      </c>
      <c r="G68">
        <f>($J$6+$K$6)*$L$6*(1-($O$6+$P$6))+(1-($J$6+$K$6))*$L$6*($O$6+$P$6)</f>
        <v>0.00036</v>
      </c>
      <c r="H68">
        <f>G68+$G$42*$L$6*2/(3*($L$6+$M$6+$N$6))</f>
        <v>0.000373333333333333</v>
      </c>
      <c r="I68" s="2">
        <f t="shared" si="32"/>
        <v>50</v>
      </c>
      <c r="J68" s="2">
        <f t="shared" si="33"/>
        <v>50</v>
      </c>
      <c r="K68" s="2">
        <f t="shared" si="34"/>
        <v>1.49333333333333e-5</v>
      </c>
      <c r="L68" s="2">
        <f t="shared" si="35"/>
        <v>0.000746666666666667</v>
      </c>
      <c r="M68" s="2">
        <f t="shared" si="36"/>
        <v>0.00373333333333333</v>
      </c>
    </row>
    <row r="69" customFormat="1" spans="5:13">
      <c r="E69">
        <v>0</v>
      </c>
      <c r="F69" t="s">
        <v>61</v>
      </c>
      <c r="G69">
        <f>($J$6+$K$6)*($L$6+$M$6+$N$6)*($O$6+$P$6)</f>
        <v>0.001</v>
      </c>
      <c r="H69">
        <v>0</v>
      </c>
      <c r="I69" s="2">
        <f t="shared" si="32"/>
        <v>0</v>
      </c>
      <c r="J69" s="2">
        <f t="shared" si="33"/>
        <v>0</v>
      </c>
      <c r="K69" s="2">
        <f t="shared" si="34"/>
        <v>0</v>
      </c>
      <c r="L69" s="2">
        <f t="shared" si="35"/>
        <v>0</v>
      </c>
      <c r="M69" s="2">
        <f t="shared" si="36"/>
        <v>0</v>
      </c>
    </row>
    <row r="70" s="3" customFormat="1" spans="6:13">
      <c r="F70" s="3" t="s">
        <v>41</v>
      </c>
      <c r="G70" s="3">
        <f t="shared" ref="G70:M70" si="37">SUM(G62:G69)</f>
        <v>1</v>
      </c>
      <c r="H70" s="3">
        <f t="shared" si="37"/>
        <v>1</v>
      </c>
      <c r="K70" s="3">
        <f t="shared" si="37"/>
        <v>0.04</v>
      </c>
      <c r="L70" s="3">
        <f t="shared" si="37"/>
        <v>0.271553333333333</v>
      </c>
      <c r="M70" s="3">
        <f t="shared" si="37"/>
        <v>1.35776666666667</v>
      </c>
    </row>
    <row r="71" s="2" customFormat="1" ht="14.25" spans="2:13">
      <c r="B71" s="7" t="s">
        <v>27</v>
      </c>
      <c r="C71" s="1" t="s">
        <v>22</v>
      </c>
      <c r="D71" s="7">
        <v>3</v>
      </c>
      <c r="E71" s="16">
        <v>1</v>
      </c>
      <c r="F71" s="2" t="s">
        <v>83</v>
      </c>
      <c r="G71" s="2">
        <f>(1-($J$6+$K$6))*(1-($L$6+$M$6+$N$6))*(1-($O$6+$P$6))</f>
        <v>0.729</v>
      </c>
      <c r="H71" s="2">
        <f t="shared" ref="H71:H73" si="38">G71</f>
        <v>0.729</v>
      </c>
      <c r="I71" s="2">
        <f t="shared" ref="I71:I78" si="39">$E$10*E71</f>
        <v>3</v>
      </c>
      <c r="J71" s="2">
        <f t="shared" ref="J71:J78" si="40">I71</f>
        <v>3</v>
      </c>
      <c r="K71" s="2">
        <f t="shared" ref="K71:K78" si="41">$H$10*H71</f>
        <v>0.03645</v>
      </c>
      <c r="L71" s="2">
        <f t="shared" ref="L71:L78" si="42">J71*K71</f>
        <v>0.10935</v>
      </c>
      <c r="M71" s="2">
        <f t="shared" ref="M71:M78" si="43">E71*H71</f>
        <v>0.729</v>
      </c>
    </row>
    <row r="72" customFormat="1" spans="5:13">
      <c r="E72">
        <v>2</v>
      </c>
      <c r="F72" t="s">
        <v>84</v>
      </c>
      <c r="G72" s="2">
        <f>($J$6+$K$6)*(1-($L$6+$M$6+$N$6))*(1-($O$6+$P$6))+(1-($J$6+$K$6))*$N$6*(1-($O$6+$P$6))+(1-($J$6+$K$6))*(1-($L$6+$M$6+$N$6))*($O$6+$P$6)</f>
        <v>0.22518</v>
      </c>
      <c r="H72">
        <f t="shared" si="38"/>
        <v>0.22518</v>
      </c>
      <c r="I72" s="2">
        <f t="shared" si="39"/>
        <v>6</v>
      </c>
      <c r="J72" s="2">
        <f t="shared" si="40"/>
        <v>6</v>
      </c>
      <c r="K72" s="2">
        <f t="shared" si="41"/>
        <v>0.011259</v>
      </c>
      <c r="L72" s="2">
        <f t="shared" si="42"/>
        <v>0.067554</v>
      </c>
      <c r="M72" s="2">
        <f t="shared" si="43"/>
        <v>0.45036</v>
      </c>
    </row>
    <row r="73" customFormat="1" spans="5:13">
      <c r="E73">
        <v>3</v>
      </c>
      <c r="F73" t="s">
        <v>85</v>
      </c>
      <c r="G73">
        <f>(1-($J$6+$K$6))*$M$6*(1-($O$6+$P$6))</f>
        <v>0.0162</v>
      </c>
      <c r="H73">
        <f t="shared" si="38"/>
        <v>0.0162</v>
      </c>
      <c r="I73" s="2">
        <f t="shared" si="39"/>
        <v>9</v>
      </c>
      <c r="J73" s="2">
        <f t="shared" si="40"/>
        <v>9</v>
      </c>
      <c r="K73" s="2">
        <f t="shared" si="41"/>
        <v>0.00081</v>
      </c>
      <c r="L73" s="2">
        <f t="shared" si="42"/>
        <v>0.00729</v>
      </c>
      <c r="M73" s="2">
        <f t="shared" si="43"/>
        <v>0.0486</v>
      </c>
    </row>
    <row r="74" customFormat="1" spans="5:13">
      <c r="E74">
        <v>4</v>
      </c>
      <c r="F74" s="17" t="s">
        <v>86</v>
      </c>
      <c r="G74">
        <f>($J$6+$K$6)*$N$6*(1-($O$6+$P$6))+($J$6+$K$6)*(1-($L$6+$M$6+$N$6))*($O$6+$P$6)+(1-($J$6+$K$6))*$N$6*($O$6+$P$6)</f>
        <v>0.02304</v>
      </c>
      <c r="H74">
        <f>G74+$G$42/3+$G$42*$N$6*2/(3*($L$6+$M$6+$N$6))</f>
        <v>0.0238933333333333</v>
      </c>
      <c r="I74" s="2">
        <f t="shared" si="39"/>
        <v>12</v>
      </c>
      <c r="J74" s="2">
        <f t="shared" si="40"/>
        <v>12</v>
      </c>
      <c r="K74" s="2">
        <f t="shared" si="41"/>
        <v>0.00119466666666667</v>
      </c>
      <c r="L74" s="2">
        <f t="shared" si="42"/>
        <v>0.014336</v>
      </c>
      <c r="M74" s="2">
        <f t="shared" si="43"/>
        <v>0.0955733333333333</v>
      </c>
    </row>
    <row r="75" customFormat="1" spans="5:13">
      <c r="E75">
        <v>5</v>
      </c>
      <c r="F75" t="s">
        <v>87</v>
      </c>
      <c r="G75">
        <f>(1-($J$6+$K$6))*$L$6*(1-($O$6+$P$6))</f>
        <v>0.00162</v>
      </c>
      <c r="H75">
        <f>G75</f>
        <v>0.00162</v>
      </c>
      <c r="I75" s="2">
        <f t="shared" si="39"/>
        <v>15</v>
      </c>
      <c r="J75" s="2">
        <f t="shared" si="40"/>
        <v>15</v>
      </c>
      <c r="K75" s="2">
        <f t="shared" si="41"/>
        <v>8.1e-5</v>
      </c>
      <c r="L75" s="2">
        <f t="shared" si="42"/>
        <v>0.001215</v>
      </c>
      <c r="M75" s="2">
        <f t="shared" si="43"/>
        <v>0.0081</v>
      </c>
    </row>
    <row r="76" customFormat="1" spans="5:13">
      <c r="E76">
        <v>6</v>
      </c>
      <c r="F76" s="17" t="s">
        <v>88</v>
      </c>
      <c r="G76">
        <f>($J$6+$K$6)*$M$6*(1-($O$6+$P$6))+(1-($J$6+$K$6))*$M$6*($O$6+$P$6)</f>
        <v>0.0036</v>
      </c>
      <c r="H76">
        <f>G76+$G$42*$M$6*2/(3*($L$6+$M$6+$N$6))</f>
        <v>0.00373333333333333</v>
      </c>
      <c r="I76" s="2">
        <f t="shared" si="39"/>
        <v>18</v>
      </c>
      <c r="J76" s="2">
        <f t="shared" si="40"/>
        <v>18</v>
      </c>
      <c r="K76" s="2">
        <f t="shared" si="41"/>
        <v>0.000186666666666667</v>
      </c>
      <c r="L76" s="2">
        <f t="shared" si="42"/>
        <v>0.00336</v>
      </c>
      <c r="M76" s="2">
        <f t="shared" si="43"/>
        <v>0.0224</v>
      </c>
    </row>
    <row r="77" customFormat="1" spans="5:13">
      <c r="E77">
        <v>10</v>
      </c>
      <c r="F77" s="17" t="s">
        <v>89</v>
      </c>
      <c r="G77">
        <f>($J$6+$K$6)*$L$6*(1-($O$6+$P$6))+(1-($J$6+$K$6))*$L$6*($O$6+$P$6)</f>
        <v>0.00036</v>
      </c>
      <c r="H77">
        <f>G77+$G$42*$L$6*2/(3*($L$6+$M$6+$N$6))</f>
        <v>0.000373333333333333</v>
      </c>
      <c r="I77" s="2">
        <f t="shared" si="39"/>
        <v>30</v>
      </c>
      <c r="J77" s="2">
        <f t="shared" si="40"/>
        <v>30</v>
      </c>
      <c r="K77" s="2">
        <f t="shared" si="41"/>
        <v>1.86666666666667e-5</v>
      </c>
      <c r="L77" s="2">
        <f t="shared" si="42"/>
        <v>0.00056</v>
      </c>
      <c r="M77" s="2">
        <f t="shared" si="43"/>
        <v>0.00373333333333333</v>
      </c>
    </row>
    <row r="78" customFormat="1" spans="5:13">
      <c r="E78">
        <v>0</v>
      </c>
      <c r="F78" t="s">
        <v>61</v>
      </c>
      <c r="G78">
        <f>($J$6+$K$6)*($L$6+$M$6+$N$6)*($O$6+$P$6)</f>
        <v>0.001</v>
      </c>
      <c r="H78">
        <v>0</v>
      </c>
      <c r="I78" s="2">
        <f t="shared" si="39"/>
        <v>0</v>
      </c>
      <c r="J78" s="2">
        <f t="shared" si="40"/>
        <v>0</v>
      </c>
      <c r="K78" s="2">
        <f t="shared" si="41"/>
        <v>0</v>
      </c>
      <c r="L78" s="2">
        <f t="shared" si="42"/>
        <v>0</v>
      </c>
      <c r="M78" s="2">
        <f t="shared" si="43"/>
        <v>0</v>
      </c>
    </row>
    <row r="79" s="3" customFormat="1" spans="6:13">
      <c r="F79" s="3" t="s">
        <v>41</v>
      </c>
      <c r="G79" s="3">
        <f t="shared" ref="G79:M79" si="44">SUM(G71:G78)</f>
        <v>1</v>
      </c>
      <c r="H79" s="3">
        <f t="shared" si="44"/>
        <v>1</v>
      </c>
      <c r="K79" s="3">
        <f t="shared" si="44"/>
        <v>0.05</v>
      </c>
      <c r="L79" s="3">
        <f t="shared" si="44"/>
        <v>0.203665</v>
      </c>
      <c r="M79" s="3">
        <f t="shared" si="44"/>
        <v>1.35776666666667</v>
      </c>
    </row>
    <row r="80" s="2" customFormat="1" ht="14.25" spans="2:13">
      <c r="B80" s="2" t="s">
        <v>43</v>
      </c>
      <c r="C80" s="2" t="s">
        <v>44</v>
      </c>
      <c r="D80" s="15" t="s">
        <v>4</v>
      </c>
      <c r="E80" s="1" t="s">
        <v>45</v>
      </c>
      <c r="F80" s="1" t="s">
        <v>46</v>
      </c>
      <c r="G80" s="1" t="s">
        <v>47</v>
      </c>
      <c r="H80" s="1" t="s">
        <v>48</v>
      </c>
      <c r="I80" s="1" t="s">
        <v>49</v>
      </c>
      <c r="J80" s="1" t="s">
        <v>50</v>
      </c>
      <c r="K80" s="1" t="s">
        <v>51</v>
      </c>
      <c r="L80" s="2" t="s">
        <v>52</v>
      </c>
      <c r="M80" s="2" t="s">
        <v>53</v>
      </c>
    </row>
    <row r="81" s="2" customFormat="1" ht="14.25" spans="2:13">
      <c r="B81" s="7" t="s">
        <v>29</v>
      </c>
      <c r="C81" s="1" t="s">
        <v>30</v>
      </c>
      <c r="D81" s="7">
        <v>3</v>
      </c>
      <c r="E81" s="2">
        <v>1</v>
      </c>
      <c r="F81" s="2" t="s">
        <v>90</v>
      </c>
      <c r="G81" s="2">
        <f>D92*G92+D97*G98+D101*G102</f>
        <v>0.81</v>
      </c>
      <c r="H81" s="2">
        <f t="shared" ref="H81:H84" si="45">G81</f>
        <v>0.81</v>
      </c>
      <c r="I81" s="2">
        <f t="shared" ref="I81:I84" si="46">$E$11*E81</f>
        <v>5</v>
      </c>
      <c r="J81" s="2">
        <f t="shared" ref="J81:J84" si="47">I81</f>
        <v>5</v>
      </c>
      <c r="K81" s="2">
        <f t="shared" ref="K81:K84" si="48">$H$11*H81</f>
        <v>0.0324</v>
      </c>
      <c r="L81" s="2">
        <f t="shared" ref="L81:L84" si="49">J81*K81</f>
        <v>0.162</v>
      </c>
      <c r="M81" s="2">
        <f t="shared" ref="M81:M84" si="50">E81*H81</f>
        <v>0.81</v>
      </c>
    </row>
    <row r="82" s="2" customFormat="1" spans="5:13">
      <c r="E82" s="2">
        <v>2</v>
      </c>
      <c r="F82" s="2" t="s">
        <v>91</v>
      </c>
      <c r="G82" s="2">
        <f>D92*G93+D97*G99+D101*G103</f>
        <v>0.176066666666667</v>
      </c>
      <c r="H82" s="2">
        <f t="shared" si="45"/>
        <v>0.176066666666667</v>
      </c>
      <c r="I82" s="2">
        <f t="shared" si="46"/>
        <v>10</v>
      </c>
      <c r="J82" s="2">
        <f t="shared" si="47"/>
        <v>10</v>
      </c>
      <c r="K82" s="2">
        <f t="shared" si="48"/>
        <v>0.00704266666666667</v>
      </c>
      <c r="L82" s="2">
        <f t="shared" si="49"/>
        <v>0.0704266666666667</v>
      </c>
      <c r="M82" s="2">
        <f t="shared" si="50"/>
        <v>0.352133333333333</v>
      </c>
    </row>
    <row r="83" s="2" customFormat="1" spans="5:13">
      <c r="E83" s="2">
        <v>3</v>
      </c>
      <c r="F83" s="2" t="s">
        <v>92</v>
      </c>
      <c r="G83" s="2">
        <f>D92*G94+D101*G104</f>
        <v>0.0126666666666667</v>
      </c>
      <c r="H83" s="2">
        <f t="shared" si="45"/>
        <v>0.0126666666666667</v>
      </c>
      <c r="I83" s="2">
        <f t="shared" si="46"/>
        <v>15</v>
      </c>
      <c r="J83" s="2">
        <f t="shared" si="47"/>
        <v>15</v>
      </c>
      <c r="K83" s="2">
        <f t="shared" si="48"/>
        <v>0.000506666666666667</v>
      </c>
      <c r="L83" s="2">
        <f t="shared" si="49"/>
        <v>0.0076</v>
      </c>
      <c r="M83" s="2">
        <f t="shared" si="50"/>
        <v>0.038</v>
      </c>
    </row>
    <row r="84" s="2" customFormat="1" spans="5:13">
      <c r="E84" s="2">
        <v>5</v>
      </c>
      <c r="F84" s="2" t="s">
        <v>93</v>
      </c>
      <c r="G84" s="2">
        <f>D92*G95+D101*G105</f>
        <v>0.00126666666666667</v>
      </c>
      <c r="H84" s="2">
        <f t="shared" si="45"/>
        <v>0.00126666666666667</v>
      </c>
      <c r="I84" s="2">
        <f t="shared" si="46"/>
        <v>25</v>
      </c>
      <c r="J84" s="2">
        <f t="shared" si="47"/>
        <v>25</v>
      </c>
      <c r="K84" s="2">
        <f t="shared" si="48"/>
        <v>5.06666666666667e-5</v>
      </c>
      <c r="L84" s="2">
        <f t="shared" si="49"/>
        <v>0.00126666666666667</v>
      </c>
      <c r="M84" s="2">
        <f t="shared" si="50"/>
        <v>0.00633333333333333</v>
      </c>
    </row>
    <row r="85" s="4" customFormat="1" spans="6:14">
      <c r="F85" s="4" t="s">
        <v>41</v>
      </c>
      <c r="G85" s="4">
        <f t="shared" ref="G85:M85" si="51">SUM(G81:G84)</f>
        <v>1</v>
      </c>
      <c r="H85" s="4">
        <f t="shared" si="51"/>
        <v>1</v>
      </c>
      <c r="K85" s="4">
        <f t="shared" si="51"/>
        <v>0.04</v>
      </c>
      <c r="L85" s="4">
        <f t="shared" si="51"/>
        <v>0.241293333333333</v>
      </c>
      <c r="M85" s="4">
        <f t="shared" si="51"/>
        <v>1.20646666666667</v>
      </c>
      <c r="N85" s="3"/>
    </row>
    <row r="86" s="2" customFormat="1" ht="14.25" spans="3:13">
      <c r="C86" s="19" t="s">
        <v>94</v>
      </c>
      <c r="D86" s="20" t="s">
        <v>95</v>
      </c>
      <c r="E86" s="21" t="s">
        <v>45</v>
      </c>
      <c r="F86" s="21" t="s">
        <v>46</v>
      </c>
      <c r="G86" s="21" t="s">
        <v>47</v>
      </c>
      <c r="H86" s="20" t="s">
        <v>48</v>
      </c>
      <c r="I86" s="20" t="s">
        <v>49</v>
      </c>
      <c r="J86" s="20" t="s">
        <v>50</v>
      </c>
      <c r="K86" s="20" t="s">
        <v>51</v>
      </c>
      <c r="L86" s="20" t="s">
        <v>52</v>
      </c>
      <c r="M86" s="32" t="s">
        <v>96</v>
      </c>
    </row>
    <row r="87" s="2" customFormat="1" ht="14.25" spans="3:13">
      <c r="C87" s="22" t="s">
        <v>97</v>
      </c>
      <c r="D87" s="23">
        <v>0</v>
      </c>
      <c r="E87" s="24">
        <v>1</v>
      </c>
      <c r="F87" s="25" t="s">
        <v>90</v>
      </c>
      <c r="G87" s="23"/>
      <c r="H87" s="23"/>
      <c r="I87" s="23"/>
      <c r="J87" s="23"/>
      <c r="K87" s="23"/>
      <c r="L87" s="23"/>
      <c r="M87" s="33"/>
    </row>
    <row r="88" s="2" customFormat="1" ht="14.25" spans="3:13">
      <c r="C88" s="22"/>
      <c r="D88" s="23"/>
      <c r="E88" s="24">
        <v>2</v>
      </c>
      <c r="F88" s="25" t="s">
        <v>91</v>
      </c>
      <c r="G88" s="23"/>
      <c r="H88" s="23"/>
      <c r="I88" s="23"/>
      <c r="J88" s="23"/>
      <c r="K88" s="23"/>
      <c r="L88" s="23"/>
      <c r="M88" s="33"/>
    </row>
    <row r="89" s="2" customFormat="1" ht="14.25" spans="3:13">
      <c r="C89" s="22"/>
      <c r="D89" s="23"/>
      <c r="E89" s="23">
        <v>3</v>
      </c>
      <c r="F89" s="23" t="s">
        <v>98</v>
      </c>
      <c r="G89" s="23"/>
      <c r="H89" s="23"/>
      <c r="I89" s="23"/>
      <c r="J89" s="23"/>
      <c r="K89" s="23"/>
      <c r="L89" s="23"/>
      <c r="M89" s="33"/>
    </row>
    <row r="90" s="2" customFormat="1" ht="14.25" spans="3:13">
      <c r="C90" s="22"/>
      <c r="D90" s="23"/>
      <c r="E90" s="26" t="s">
        <v>41</v>
      </c>
      <c r="F90" s="26"/>
      <c r="G90" s="26"/>
      <c r="H90" s="23"/>
      <c r="I90" s="26"/>
      <c r="J90" s="26"/>
      <c r="K90" s="26"/>
      <c r="L90" s="26"/>
      <c r="M90" s="34"/>
    </row>
    <row r="91" s="2" customFormat="1" ht="14.25" spans="3:13">
      <c r="C91" s="22"/>
      <c r="D91" s="23"/>
      <c r="E91" s="26" t="s">
        <v>45</v>
      </c>
      <c r="F91" s="26" t="s">
        <v>46</v>
      </c>
      <c r="G91" s="26" t="s">
        <v>47</v>
      </c>
      <c r="H91" s="23" t="s">
        <v>48</v>
      </c>
      <c r="I91" s="23" t="s">
        <v>49</v>
      </c>
      <c r="J91" s="23" t="s">
        <v>50</v>
      </c>
      <c r="K91" s="23" t="s">
        <v>51</v>
      </c>
      <c r="L91" s="23" t="s">
        <v>52</v>
      </c>
      <c r="M91" s="33" t="s">
        <v>96</v>
      </c>
    </row>
    <row r="92" s="2" customFormat="1" ht="14.25" spans="3:13">
      <c r="C92" s="22" t="s">
        <v>99</v>
      </c>
      <c r="D92" s="23">
        <f>1/3</f>
        <v>0.333333333333333</v>
      </c>
      <c r="E92" s="24">
        <v>1</v>
      </c>
      <c r="F92" s="25" t="s">
        <v>90</v>
      </c>
      <c r="G92" s="23">
        <v>0.81</v>
      </c>
      <c r="H92" s="23"/>
      <c r="I92" s="23"/>
      <c r="J92" s="23"/>
      <c r="K92" s="23"/>
      <c r="L92" s="23"/>
      <c r="M92" s="33"/>
    </row>
    <row r="93" s="2" customFormat="1" ht="14.25" spans="3:13">
      <c r="C93" s="22"/>
      <c r="D93" s="23"/>
      <c r="E93" s="24">
        <v>2</v>
      </c>
      <c r="F93" s="25" t="s">
        <v>100</v>
      </c>
      <c r="G93" s="23">
        <f>0.095+0.095*0.78</f>
        <v>0.1691</v>
      </c>
      <c r="H93" s="23"/>
      <c r="I93" s="23"/>
      <c r="J93" s="23"/>
      <c r="K93" s="23"/>
      <c r="L93" s="23"/>
      <c r="M93" s="33"/>
    </row>
    <row r="94" s="2" customFormat="1" ht="14.25" spans="3:13">
      <c r="C94" s="22"/>
      <c r="D94" s="23"/>
      <c r="E94" s="23">
        <v>3</v>
      </c>
      <c r="F94" s="23" t="s">
        <v>92</v>
      </c>
      <c r="G94" s="23">
        <f>0.095*0.2</f>
        <v>0.019</v>
      </c>
      <c r="H94" s="23"/>
      <c r="I94" s="23"/>
      <c r="J94" s="23"/>
      <c r="K94" s="23"/>
      <c r="L94" s="23"/>
      <c r="M94" s="33"/>
    </row>
    <row r="95" s="2" customFormat="1" ht="14.25" spans="3:13">
      <c r="C95" s="22"/>
      <c r="D95" s="23"/>
      <c r="E95" s="23">
        <v>5</v>
      </c>
      <c r="F95" s="23" t="s">
        <v>93</v>
      </c>
      <c r="G95" s="23">
        <f>0.095*0.02</f>
        <v>0.0019</v>
      </c>
      <c r="H95" s="23"/>
      <c r="I95" s="23"/>
      <c r="J95" s="23"/>
      <c r="K95" s="23"/>
      <c r="L95" s="23"/>
      <c r="M95" s="33"/>
    </row>
    <row r="96" s="2" customFormat="1" ht="14.25" spans="3:13">
      <c r="C96" s="22"/>
      <c r="D96" s="23"/>
      <c r="E96" s="26" t="s">
        <v>41</v>
      </c>
      <c r="F96" s="26"/>
      <c r="G96" s="26">
        <f>SUM(G92:G95)</f>
        <v>1</v>
      </c>
      <c r="H96" s="23"/>
      <c r="I96" s="26"/>
      <c r="J96" s="26"/>
      <c r="K96" s="26"/>
      <c r="L96" s="26"/>
      <c r="M96" s="34"/>
    </row>
    <row r="97" s="2" customFormat="1" ht="14.25" spans="3:13">
      <c r="C97" s="22" t="s">
        <v>101</v>
      </c>
      <c r="D97" s="23">
        <f>1/3</f>
        <v>0.333333333333333</v>
      </c>
      <c r="E97" s="26" t="s">
        <v>45</v>
      </c>
      <c r="F97" s="26" t="s">
        <v>46</v>
      </c>
      <c r="G97" s="26" t="s">
        <v>47</v>
      </c>
      <c r="H97" s="23" t="s">
        <v>48</v>
      </c>
      <c r="I97" s="23" t="s">
        <v>49</v>
      </c>
      <c r="J97" s="23" t="s">
        <v>50</v>
      </c>
      <c r="K97" s="23" t="s">
        <v>51</v>
      </c>
      <c r="L97" s="23" t="s">
        <v>52</v>
      </c>
      <c r="M97" s="33" t="s">
        <v>96</v>
      </c>
    </row>
    <row r="98" s="2" customFormat="1" ht="14.25" spans="3:13">
      <c r="C98" s="22"/>
      <c r="D98" s="23"/>
      <c r="E98" s="24">
        <v>1</v>
      </c>
      <c r="F98" s="25" t="s">
        <v>90</v>
      </c>
      <c r="G98" s="23">
        <v>0.81</v>
      </c>
      <c r="H98" s="23"/>
      <c r="I98" s="23"/>
      <c r="J98" s="23"/>
      <c r="K98" s="23"/>
      <c r="L98" s="23"/>
      <c r="M98" s="33"/>
    </row>
    <row r="99" s="2" customFormat="1" ht="14.25" spans="3:13">
      <c r="C99" s="27"/>
      <c r="D99" s="23"/>
      <c r="E99" s="23">
        <v>2</v>
      </c>
      <c r="F99" s="23" t="s">
        <v>102</v>
      </c>
      <c r="G99" s="23">
        <f>0.19</f>
        <v>0.19</v>
      </c>
      <c r="H99" s="23"/>
      <c r="I99" s="23"/>
      <c r="J99" s="23"/>
      <c r="K99" s="23"/>
      <c r="L99" s="23"/>
      <c r="M99" s="33"/>
    </row>
    <row r="100" s="2" customFormat="1" ht="14.25" spans="3:13">
      <c r="C100" s="27"/>
      <c r="D100" s="23"/>
      <c r="E100" s="23" t="s">
        <v>41</v>
      </c>
      <c r="F100" s="23"/>
      <c r="G100" s="23">
        <f>SUM(G98:G99)</f>
        <v>1</v>
      </c>
      <c r="H100" s="23"/>
      <c r="I100" s="23"/>
      <c r="J100" s="23"/>
      <c r="K100" s="23"/>
      <c r="L100" s="23"/>
      <c r="M100" s="33"/>
    </row>
    <row r="101" s="2" customFormat="1" ht="14.25" spans="3:13">
      <c r="C101" s="22" t="s">
        <v>103</v>
      </c>
      <c r="D101" s="23">
        <f>1/3</f>
        <v>0.333333333333333</v>
      </c>
      <c r="E101" s="26" t="s">
        <v>45</v>
      </c>
      <c r="F101" s="26" t="s">
        <v>46</v>
      </c>
      <c r="G101" s="26" t="s">
        <v>47</v>
      </c>
      <c r="H101" s="23" t="s">
        <v>48</v>
      </c>
      <c r="I101" s="23" t="s">
        <v>49</v>
      </c>
      <c r="J101" s="23" t="s">
        <v>50</v>
      </c>
      <c r="K101" s="23" t="s">
        <v>51</v>
      </c>
      <c r="L101" s="23" t="s">
        <v>52</v>
      </c>
      <c r="M101" s="33" t="s">
        <v>96</v>
      </c>
    </row>
    <row r="102" s="2" customFormat="1" ht="14.25" spans="3:13">
      <c r="C102" s="27"/>
      <c r="D102" s="23"/>
      <c r="E102" s="24">
        <v>1</v>
      </c>
      <c r="F102" s="25" t="s">
        <v>90</v>
      </c>
      <c r="G102" s="23">
        <v>0.81</v>
      </c>
      <c r="H102" s="23"/>
      <c r="I102" s="23"/>
      <c r="J102" s="23"/>
      <c r="K102" s="23"/>
      <c r="L102" s="23"/>
      <c r="M102" s="33"/>
    </row>
    <row r="103" s="2" customFormat="1" ht="14.25" spans="3:13">
      <c r="C103" s="27"/>
      <c r="D103" s="23"/>
      <c r="E103" s="24">
        <v>2</v>
      </c>
      <c r="F103" s="25" t="s">
        <v>104</v>
      </c>
      <c r="G103" s="23">
        <f>0.095+0.095*0.78</f>
        <v>0.1691</v>
      </c>
      <c r="H103" s="23"/>
      <c r="I103" s="23"/>
      <c r="J103" s="23"/>
      <c r="K103" s="23"/>
      <c r="L103" s="23"/>
      <c r="M103" s="33"/>
    </row>
    <row r="104" s="2" customFormat="1" ht="14.25" spans="3:13">
      <c r="C104" s="27"/>
      <c r="D104" s="23"/>
      <c r="E104" s="23">
        <v>3</v>
      </c>
      <c r="F104" s="23" t="s">
        <v>92</v>
      </c>
      <c r="G104" s="23">
        <f>0.095*0.2</f>
        <v>0.019</v>
      </c>
      <c r="H104" s="23"/>
      <c r="I104" s="23"/>
      <c r="J104" s="23"/>
      <c r="K104" s="23"/>
      <c r="L104" s="23"/>
      <c r="M104" s="33"/>
    </row>
    <row r="105" s="2" customFormat="1" ht="17" customHeight="1" spans="3:13">
      <c r="C105" s="27"/>
      <c r="D105" s="23"/>
      <c r="E105" s="23">
        <v>5</v>
      </c>
      <c r="F105" s="23" t="s">
        <v>93</v>
      </c>
      <c r="G105" s="23">
        <f>0.095*0.02</f>
        <v>0.0019</v>
      </c>
      <c r="H105" s="23"/>
      <c r="I105" s="23"/>
      <c r="J105" s="23"/>
      <c r="K105" s="23"/>
      <c r="L105" s="23"/>
      <c r="M105" s="33"/>
    </row>
    <row r="106" s="2" customFormat="1" ht="17" customHeight="1" spans="3:13">
      <c r="C106" s="28"/>
      <c r="D106" s="29"/>
      <c r="E106" s="29" t="s">
        <v>41</v>
      </c>
      <c r="F106" s="29"/>
      <c r="G106" s="26">
        <f>SUM(G102:G105)</f>
        <v>1</v>
      </c>
      <c r="H106" s="29"/>
      <c r="I106" s="29"/>
      <c r="J106" s="29"/>
      <c r="K106" s="29"/>
      <c r="L106" s="29"/>
      <c r="M106" s="35"/>
    </row>
    <row r="107" s="2" customFormat="1" ht="14.25" spans="2:13">
      <c r="B107" s="2" t="s">
        <v>43</v>
      </c>
      <c r="C107" s="2" t="s">
        <v>44</v>
      </c>
      <c r="D107" s="15" t="s">
        <v>4</v>
      </c>
      <c r="E107" s="1" t="s">
        <v>45</v>
      </c>
      <c r="F107" s="1" t="s">
        <v>46</v>
      </c>
      <c r="G107" s="1" t="s">
        <v>47</v>
      </c>
      <c r="H107" s="1" t="s">
        <v>48</v>
      </c>
      <c r="I107" s="1" t="s">
        <v>49</v>
      </c>
      <c r="J107" s="1" t="s">
        <v>50</v>
      </c>
      <c r="K107" s="1" t="s">
        <v>51</v>
      </c>
      <c r="L107" s="2" t="s">
        <v>52</v>
      </c>
      <c r="M107" s="2" t="s">
        <v>53</v>
      </c>
    </row>
    <row r="108" s="2" customFormat="1" ht="14.25" spans="2:13">
      <c r="B108" s="7" t="s">
        <v>31</v>
      </c>
      <c r="C108" s="1" t="s">
        <v>30</v>
      </c>
      <c r="D108" s="7">
        <v>3</v>
      </c>
      <c r="E108" s="2">
        <v>1</v>
      </c>
      <c r="F108" s="2" t="s">
        <v>90</v>
      </c>
      <c r="G108" s="2">
        <f>D114*G114+D120*G120*3</f>
        <v>0.779625</v>
      </c>
      <c r="H108" s="2">
        <f t="shared" ref="H108:H111" si="52">G108</f>
        <v>0.779625</v>
      </c>
      <c r="I108" s="2">
        <f t="shared" ref="I108:I111" si="53">$E$12*E108</f>
        <v>1</v>
      </c>
      <c r="J108" s="2">
        <f t="shared" ref="J108:J111" si="54">I108</f>
        <v>1</v>
      </c>
      <c r="K108" s="2">
        <f t="shared" ref="K108:K111" si="55">$H$12*H108</f>
        <v>0.0155925</v>
      </c>
      <c r="L108" s="2">
        <f t="shared" ref="L108:L111" si="56">J108*K108</f>
        <v>0.0155925</v>
      </c>
      <c r="M108" s="2">
        <f t="shared" ref="M108:M111" si="57">E108*H108</f>
        <v>0.779625</v>
      </c>
    </row>
    <row r="109" s="2" customFormat="1" ht="14.25" spans="2:13">
      <c r="B109" s="9"/>
      <c r="C109" s="1"/>
      <c r="D109" s="9"/>
      <c r="E109" s="2">
        <v>2</v>
      </c>
      <c r="F109" s="2" t="s">
        <v>91</v>
      </c>
      <c r="G109" s="2">
        <f>D114*G115+D120*G121+D125*G127+D129*G131</f>
        <v>0.204214166666667</v>
      </c>
      <c r="H109" s="2">
        <f t="shared" si="52"/>
        <v>0.204214166666667</v>
      </c>
      <c r="I109" s="2">
        <f t="shared" si="53"/>
        <v>2</v>
      </c>
      <c r="J109" s="2">
        <f t="shared" si="54"/>
        <v>2</v>
      </c>
      <c r="K109" s="2">
        <f t="shared" si="55"/>
        <v>0.00408428333333333</v>
      </c>
      <c r="L109" s="2">
        <f t="shared" si="56"/>
        <v>0.00816856666666667</v>
      </c>
      <c r="M109" s="2">
        <f t="shared" si="57"/>
        <v>0.408428333333333</v>
      </c>
    </row>
    <row r="110" s="2" customFormat="1" ht="14.25" spans="2:13">
      <c r="B110" s="9"/>
      <c r="C110" s="1"/>
      <c r="D110" s="9"/>
      <c r="E110" s="2">
        <v>3</v>
      </c>
      <c r="F110" s="2" t="s">
        <v>92</v>
      </c>
      <c r="G110" s="2">
        <f>D114*G116+D120*G122+D129*G132</f>
        <v>0.0146916666666667</v>
      </c>
      <c r="H110" s="2">
        <f t="shared" si="52"/>
        <v>0.0146916666666667</v>
      </c>
      <c r="I110" s="2">
        <f t="shared" si="53"/>
        <v>3</v>
      </c>
      <c r="J110" s="2">
        <f t="shared" si="54"/>
        <v>3</v>
      </c>
      <c r="K110" s="2">
        <f t="shared" si="55"/>
        <v>0.000293833333333333</v>
      </c>
      <c r="L110" s="2">
        <f t="shared" si="56"/>
        <v>0.0008815</v>
      </c>
      <c r="M110" s="2">
        <f t="shared" si="57"/>
        <v>0.044075</v>
      </c>
    </row>
    <row r="111" s="2" customFormat="1" ht="14.25" spans="2:13">
      <c r="B111" s="9"/>
      <c r="C111" s="1"/>
      <c r="D111" s="9"/>
      <c r="E111" s="2">
        <v>5</v>
      </c>
      <c r="F111" s="2" t="s">
        <v>93</v>
      </c>
      <c r="G111" s="2">
        <f>D114*G117+D120*G123+D129*G133</f>
        <v>0.00146916666666667</v>
      </c>
      <c r="H111" s="2">
        <f t="shared" si="52"/>
        <v>0.00146916666666667</v>
      </c>
      <c r="I111" s="2">
        <f t="shared" si="53"/>
        <v>5</v>
      </c>
      <c r="J111" s="2">
        <f t="shared" si="54"/>
        <v>5</v>
      </c>
      <c r="K111" s="2">
        <f t="shared" si="55"/>
        <v>2.93833333333333e-5</v>
      </c>
      <c r="L111" s="2">
        <f t="shared" si="56"/>
        <v>0.000146916666666667</v>
      </c>
      <c r="M111" s="2">
        <f t="shared" si="57"/>
        <v>0.00734583333333333</v>
      </c>
    </row>
    <row r="112" s="4" customFormat="1" ht="14.25" spans="2:14">
      <c r="B112" s="30"/>
      <c r="C112" s="31"/>
      <c r="D112" s="30"/>
      <c r="F112" s="4" t="s">
        <v>41</v>
      </c>
      <c r="G112" s="4">
        <f t="shared" ref="G112:K112" si="58">SUM(G108:G111)</f>
        <v>1</v>
      </c>
      <c r="H112" s="4">
        <f t="shared" si="58"/>
        <v>1</v>
      </c>
      <c r="K112" s="4">
        <f t="shared" si="58"/>
        <v>0.02</v>
      </c>
      <c r="L112" s="4">
        <f>SUM(L108:L110)</f>
        <v>0.0246425666666667</v>
      </c>
      <c r="M112" s="4">
        <f>SUM(M108:M110)</f>
        <v>1.23212833333333</v>
      </c>
      <c r="N112" s="3"/>
    </row>
    <row r="113" s="2" customFormat="1" ht="14.25" spans="3:13">
      <c r="C113" s="19" t="s">
        <v>94</v>
      </c>
      <c r="D113" s="20" t="s">
        <v>95</v>
      </c>
      <c r="E113" s="21" t="s">
        <v>45</v>
      </c>
      <c r="F113" s="21" t="s">
        <v>46</v>
      </c>
      <c r="G113" s="21" t="s">
        <v>47</v>
      </c>
      <c r="H113" s="20" t="s">
        <v>48</v>
      </c>
      <c r="I113" s="20" t="s">
        <v>49</v>
      </c>
      <c r="J113" s="20" t="s">
        <v>50</v>
      </c>
      <c r="K113" s="20" t="s">
        <v>51</v>
      </c>
      <c r="L113" s="20" t="s">
        <v>52</v>
      </c>
      <c r="M113" s="32" t="s">
        <v>96</v>
      </c>
    </row>
    <row r="114" s="2" customFormat="1" ht="14.25" spans="3:13">
      <c r="C114" s="22" t="s">
        <v>97</v>
      </c>
      <c r="D114" s="23">
        <f>3/8</f>
        <v>0.375</v>
      </c>
      <c r="E114" s="24">
        <v>1</v>
      </c>
      <c r="F114" s="25" t="s">
        <v>90</v>
      </c>
      <c r="G114" s="23">
        <f>0.9*0.9*0.9</f>
        <v>0.729</v>
      </c>
      <c r="H114" s="23"/>
      <c r="I114" s="23"/>
      <c r="J114" s="23"/>
      <c r="K114" s="23"/>
      <c r="L114" s="23"/>
      <c r="M114" s="33"/>
    </row>
    <row r="115" s="2" customFormat="1" ht="14.25" spans="3:13">
      <c r="C115" s="22"/>
      <c r="D115" s="23"/>
      <c r="E115" s="24">
        <v>2</v>
      </c>
      <c r="F115" s="25" t="s">
        <v>91</v>
      </c>
      <c r="G115" s="23">
        <f>(1-0.729)*2.78/3</f>
        <v>0.251126666666667</v>
      </c>
      <c r="H115" s="23"/>
      <c r="I115" s="23"/>
      <c r="J115" s="23"/>
      <c r="K115" s="23"/>
      <c r="L115" s="23"/>
      <c r="M115" s="33"/>
    </row>
    <row r="116" s="2" customFormat="1" ht="14.25" spans="3:13">
      <c r="C116" s="22"/>
      <c r="D116" s="23"/>
      <c r="E116" s="23">
        <v>3</v>
      </c>
      <c r="F116" s="23" t="s">
        <v>92</v>
      </c>
      <c r="G116" s="23">
        <f>(1-0.729)*0.2/3</f>
        <v>0.0180666666666667</v>
      </c>
      <c r="H116" s="23"/>
      <c r="I116" s="23"/>
      <c r="J116" s="23"/>
      <c r="K116" s="23"/>
      <c r="L116" s="23"/>
      <c r="M116" s="33"/>
    </row>
    <row r="117" s="2" customFormat="1" ht="14.25" spans="3:13">
      <c r="C117" s="22"/>
      <c r="D117" s="23"/>
      <c r="E117" s="23">
        <v>5</v>
      </c>
      <c r="F117" s="23" t="s">
        <v>93</v>
      </c>
      <c r="G117" s="23">
        <f>(1-0.729)*0.02/3</f>
        <v>0.00180666666666667</v>
      </c>
      <c r="H117" s="23"/>
      <c r="I117" s="23"/>
      <c r="J117" s="23"/>
      <c r="K117" s="23"/>
      <c r="L117" s="23"/>
      <c r="M117" s="33"/>
    </row>
    <row r="118" s="2" customFormat="1" ht="14.25" spans="3:13">
      <c r="C118" s="22"/>
      <c r="D118" s="23"/>
      <c r="E118" s="26" t="s">
        <v>41</v>
      </c>
      <c r="F118" s="26"/>
      <c r="G118" s="29">
        <f>SUM(G114:G117)</f>
        <v>1</v>
      </c>
      <c r="H118" s="23"/>
      <c r="I118" s="26"/>
      <c r="J118" s="26"/>
      <c r="K118" s="26"/>
      <c r="L118" s="26"/>
      <c r="M118" s="34"/>
    </row>
    <row r="119" s="2" customFormat="1" ht="14.25" spans="3:13">
      <c r="C119" s="22"/>
      <c r="D119" s="23"/>
      <c r="E119" s="26" t="s">
        <v>45</v>
      </c>
      <c r="F119" s="26" t="s">
        <v>46</v>
      </c>
      <c r="G119" s="26" t="s">
        <v>47</v>
      </c>
      <c r="H119" s="23" t="s">
        <v>48</v>
      </c>
      <c r="I119" s="23" t="s">
        <v>49</v>
      </c>
      <c r="J119" s="23" t="s">
        <v>50</v>
      </c>
      <c r="K119" s="23" t="s">
        <v>51</v>
      </c>
      <c r="L119" s="23" t="s">
        <v>52</v>
      </c>
      <c r="M119" s="33" t="s">
        <v>96</v>
      </c>
    </row>
    <row r="120" s="2" customFormat="1" ht="14.25" spans="3:13">
      <c r="C120" s="22" t="s">
        <v>99</v>
      </c>
      <c r="D120" s="23">
        <f>5/24</f>
        <v>0.208333333333333</v>
      </c>
      <c r="E120" s="24">
        <v>1</v>
      </c>
      <c r="F120" s="25" t="s">
        <v>90</v>
      </c>
      <c r="G120" s="23">
        <v>0.81</v>
      </c>
      <c r="H120" s="23"/>
      <c r="I120" s="23"/>
      <c r="J120" s="23"/>
      <c r="K120" s="23"/>
      <c r="L120" s="23"/>
      <c r="M120" s="33"/>
    </row>
    <row r="121" s="2" customFormat="1" ht="14.25" spans="3:13">
      <c r="C121" s="22"/>
      <c r="D121" s="23"/>
      <c r="E121" s="24">
        <v>2</v>
      </c>
      <c r="F121" s="25" t="s">
        <v>100</v>
      </c>
      <c r="G121" s="23">
        <f>0.095+0.095*0.78</f>
        <v>0.1691</v>
      </c>
      <c r="H121" s="23"/>
      <c r="I121" s="23"/>
      <c r="J121" s="23"/>
      <c r="K121" s="23"/>
      <c r="L121" s="23"/>
      <c r="M121" s="33"/>
    </row>
    <row r="122" s="2" customFormat="1" ht="14.25" spans="3:13">
      <c r="C122" s="22"/>
      <c r="D122" s="23"/>
      <c r="E122" s="23">
        <v>3</v>
      </c>
      <c r="F122" s="23" t="s">
        <v>92</v>
      </c>
      <c r="G122" s="23">
        <f>0.095*0.2</f>
        <v>0.019</v>
      </c>
      <c r="H122" s="23"/>
      <c r="I122" s="23"/>
      <c r="J122" s="23"/>
      <c r="K122" s="23"/>
      <c r="L122" s="23"/>
      <c r="M122" s="33"/>
    </row>
    <row r="123" s="2" customFormat="1" ht="14.25" spans="3:13">
      <c r="C123" s="22"/>
      <c r="D123" s="23"/>
      <c r="E123" s="23">
        <v>5</v>
      </c>
      <c r="F123" s="23" t="s">
        <v>93</v>
      </c>
      <c r="G123" s="23">
        <f>0.095*0.02</f>
        <v>0.0019</v>
      </c>
      <c r="H123" s="23"/>
      <c r="I123" s="23"/>
      <c r="J123" s="23"/>
      <c r="K123" s="23"/>
      <c r="L123" s="23"/>
      <c r="M123" s="33"/>
    </row>
    <row r="124" s="2" customFormat="1" ht="14.25" spans="3:13">
      <c r="C124" s="22"/>
      <c r="D124" s="23"/>
      <c r="E124" s="26" t="s">
        <v>41</v>
      </c>
      <c r="F124" s="26"/>
      <c r="G124" s="26">
        <f>SUM(G120:G123)</f>
        <v>1</v>
      </c>
      <c r="H124" s="23"/>
      <c r="I124" s="26"/>
      <c r="J124" s="26"/>
      <c r="K124" s="26"/>
      <c r="L124" s="26"/>
      <c r="M124" s="34"/>
    </row>
    <row r="125" s="2" customFormat="1" ht="14.25" spans="3:13">
      <c r="C125" s="22" t="s">
        <v>101</v>
      </c>
      <c r="D125" s="23">
        <f>5/24</f>
        <v>0.208333333333333</v>
      </c>
      <c r="E125" s="26" t="s">
        <v>45</v>
      </c>
      <c r="F125" s="26" t="s">
        <v>46</v>
      </c>
      <c r="G125" s="26" t="s">
        <v>47</v>
      </c>
      <c r="H125" s="23" t="s">
        <v>48</v>
      </c>
      <c r="I125" s="23" t="s">
        <v>49</v>
      </c>
      <c r="J125" s="23" t="s">
        <v>50</v>
      </c>
      <c r="K125" s="23" t="s">
        <v>51</v>
      </c>
      <c r="L125" s="23" t="s">
        <v>52</v>
      </c>
      <c r="M125" s="33" t="s">
        <v>96</v>
      </c>
    </row>
    <row r="126" s="2" customFormat="1" ht="14.25" spans="3:13">
      <c r="C126" s="22"/>
      <c r="D126" s="23"/>
      <c r="E126" s="24">
        <v>1</v>
      </c>
      <c r="F126" s="25" t="s">
        <v>90</v>
      </c>
      <c r="G126" s="23">
        <v>0.81</v>
      </c>
      <c r="H126" s="23"/>
      <c r="I126" s="23"/>
      <c r="J126" s="23"/>
      <c r="K126" s="23"/>
      <c r="L126" s="23"/>
      <c r="M126" s="33"/>
    </row>
    <row r="127" s="2" customFormat="1" ht="14.25" spans="3:13">
      <c r="C127" s="27"/>
      <c r="D127" s="23"/>
      <c r="E127" s="23">
        <v>2</v>
      </c>
      <c r="F127" s="23" t="s">
        <v>102</v>
      </c>
      <c r="G127" s="23">
        <f>0.19</f>
        <v>0.19</v>
      </c>
      <c r="H127" s="23"/>
      <c r="I127" s="23"/>
      <c r="J127" s="23"/>
      <c r="K127" s="23"/>
      <c r="L127" s="23"/>
      <c r="M127" s="33"/>
    </row>
    <row r="128" s="2" customFormat="1" ht="14.25" spans="3:13">
      <c r="C128" s="27"/>
      <c r="D128" s="23"/>
      <c r="E128" s="23" t="s">
        <v>41</v>
      </c>
      <c r="F128" s="23"/>
      <c r="G128" s="23">
        <f>SUM(G126:G127)</f>
        <v>1</v>
      </c>
      <c r="H128" s="23"/>
      <c r="I128" s="23"/>
      <c r="J128" s="23"/>
      <c r="K128" s="23"/>
      <c r="L128" s="23"/>
      <c r="M128" s="33"/>
    </row>
    <row r="129" s="2" customFormat="1" ht="14.25" spans="3:13">
      <c r="C129" s="22" t="s">
        <v>103</v>
      </c>
      <c r="D129" s="23">
        <f>5/24</f>
        <v>0.208333333333333</v>
      </c>
      <c r="E129" s="26" t="s">
        <v>45</v>
      </c>
      <c r="F129" s="26" t="s">
        <v>46</v>
      </c>
      <c r="G129" s="26" t="s">
        <v>47</v>
      </c>
      <c r="H129" s="23" t="s">
        <v>48</v>
      </c>
      <c r="I129" s="23" t="s">
        <v>49</v>
      </c>
      <c r="J129" s="23" t="s">
        <v>50</v>
      </c>
      <c r="K129" s="23" t="s">
        <v>51</v>
      </c>
      <c r="L129" s="23" t="s">
        <v>52</v>
      </c>
      <c r="M129" s="33" t="s">
        <v>96</v>
      </c>
    </row>
    <row r="130" s="2" customFormat="1" ht="14.25" spans="3:13">
      <c r="C130" s="27"/>
      <c r="D130" s="23"/>
      <c r="E130" s="24">
        <v>1</v>
      </c>
      <c r="F130" s="25" t="s">
        <v>90</v>
      </c>
      <c r="G130" s="23">
        <v>0.81</v>
      </c>
      <c r="H130" s="23"/>
      <c r="I130" s="23"/>
      <c r="J130" s="23"/>
      <c r="K130" s="23"/>
      <c r="L130" s="23"/>
      <c r="M130" s="33"/>
    </row>
    <row r="131" s="2" customFormat="1" ht="14.25" spans="3:13">
      <c r="C131" s="27"/>
      <c r="D131" s="23"/>
      <c r="E131" s="24">
        <v>2</v>
      </c>
      <c r="F131" s="25" t="s">
        <v>104</v>
      </c>
      <c r="G131" s="23">
        <f>0.095+0.095*0.78</f>
        <v>0.1691</v>
      </c>
      <c r="H131" s="23"/>
      <c r="I131" s="23"/>
      <c r="J131" s="23"/>
      <c r="K131" s="23"/>
      <c r="L131" s="23"/>
      <c r="M131" s="33"/>
    </row>
    <row r="132" s="2" customFormat="1" ht="14.25" spans="3:13">
      <c r="C132" s="27"/>
      <c r="D132" s="23"/>
      <c r="E132" s="23">
        <v>3</v>
      </c>
      <c r="F132" s="23" t="s">
        <v>92</v>
      </c>
      <c r="G132" s="23">
        <f>0.095*0.2</f>
        <v>0.019</v>
      </c>
      <c r="H132" s="23"/>
      <c r="I132" s="23"/>
      <c r="J132" s="23"/>
      <c r="K132" s="23"/>
      <c r="L132" s="23"/>
      <c r="M132" s="33"/>
    </row>
    <row r="133" s="2" customFormat="1" ht="14.25" spans="3:13">
      <c r="C133" s="27"/>
      <c r="D133" s="23"/>
      <c r="E133" s="23">
        <v>5</v>
      </c>
      <c r="F133" s="23" t="s">
        <v>93</v>
      </c>
      <c r="G133" s="23">
        <f>0.095*0.02</f>
        <v>0.0019</v>
      </c>
      <c r="H133" s="23"/>
      <c r="I133" s="23"/>
      <c r="J133" s="23"/>
      <c r="K133" s="23"/>
      <c r="L133" s="23"/>
      <c r="M133" s="33"/>
    </row>
    <row r="134" s="2" customFormat="1" ht="14.25" spans="3:13">
      <c r="C134" s="28"/>
      <c r="D134" s="29"/>
      <c r="E134" s="26" t="s">
        <v>41</v>
      </c>
      <c r="F134" s="26"/>
      <c r="G134" s="26">
        <f>SUM(G130:G133)</f>
        <v>1</v>
      </c>
      <c r="H134" s="29"/>
      <c r="I134" s="29"/>
      <c r="J134" s="29"/>
      <c r="K134" s="29"/>
      <c r="L134" s="29"/>
      <c r="M134" s="35"/>
    </row>
    <row r="135" s="2" customFormat="1" ht="22.5" spans="1:14">
      <c r="A135" s="36" t="s">
        <v>105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="2" customFormat="1" ht="14.25" spans="2:14">
      <c r="B136" s="2" t="s">
        <v>43</v>
      </c>
      <c r="C136" s="2" t="s">
        <v>106</v>
      </c>
      <c r="D136" s="37" t="s">
        <v>107</v>
      </c>
      <c r="E136" s="1" t="s">
        <v>38</v>
      </c>
      <c r="F136" s="1"/>
      <c r="G136" s="1"/>
      <c r="H136" s="1"/>
      <c r="I136" s="1"/>
      <c r="J136" s="1"/>
      <c r="K136" s="1"/>
      <c r="L136" s="1"/>
      <c r="M136" s="1"/>
      <c r="N136" s="1"/>
    </row>
    <row r="137" customFormat="1" ht="14.25" spans="2:5">
      <c r="B137" s="7" t="s">
        <v>17</v>
      </c>
      <c r="C137">
        <f t="shared" ref="C137:C139" si="59">J31</f>
        <v>1000</v>
      </c>
      <c r="D137">
        <f t="shared" ref="D137:D139" si="60">K31</f>
        <v>4e-5</v>
      </c>
      <c r="E137">
        <f t="shared" ref="E137:E183" si="61">(C137-$E$28)^2*D137</f>
        <v>39.8561790069225</v>
      </c>
    </row>
    <row r="138" customFormat="1" ht="14.25" spans="2:5">
      <c r="B138" s="7" t="s">
        <v>19</v>
      </c>
      <c r="C138">
        <f t="shared" si="59"/>
        <v>500</v>
      </c>
      <c r="D138">
        <f t="shared" si="60"/>
        <v>8e-5</v>
      </c>
      <c r="E138">
        <f t="shared" si="61"/>
        <v>19.856308517845</v>
      </c>
    </row>
    <row r="139" customFormat="1" ht="14.25" spans="2:5">
      <c r="B139" s="7" t="s">
        <v>20</v>
      </c>
      <c r="C139">
        <f t="shared" si="59"/>
        <v>100</v>
      </c>
      <c r="D139">
        <f t="shared" si="60"/>
        <v>0.00032</v>
      </c>
      <c r="E139">
        <f t="shared" si="61"/>
        <v>3.08587568418009</v>
      </c>
    </row>
    <row r="140" customFormat="1" ht="14.25" spans="2:5">
      <c r="B140" s="7" t="s">
        <v>21</v>
      </c>
      <c r="C140">
        <f t="shared" ref="C140:C146" si="62">J35</f>
        <v>25</v>
      </c>
      <c r="D140">
        <f t="shared" ref="D140:D146" si="63">K35</f>
        <v>0.002916</v>
      </c>
      <c r="E140">
        <f t="shared" si="61"/>
        <v>1.56959155271109</v>
      </c>
    </row>
    <row r="141" customFormat="1" spans="3:5">
      <c r="C141">
        <f t="shared" si="62"/>
        <v>50</v>
      </c>
      <c r="D141">
        <f t="shared" si="63"/>
        <v>0.00090072</v>
      </c>
      <c r="E141">
        <f t="shared" si="61"/>
        <v>2.09264245449952</v>
      </c>
    </row>
    <row r="142" customFormat="1" spans="3:5">
      <c r="C142">
        <f t="shared" si="62"/>
        <v>75</v>
      </c>
      <c r="D142">
        <f t="shared" si="63"/>
        <v>6.48e-5</v>
      </c>
      <c r="E142">
        <f t="shared" si="61"/>
        <v>0.347219821458469</v>
      </c>
    </row>
    <row r="143" customFormat="1" spans="3:5">
      <c r="C143">
        <f t="shared" si="62"/>
        <v>100</v>
      </c>
      <c r="D143">
        <f t="shared" si="63"/>
        <v>9.55733333333333e-5</v>
      </c>
      <c r="E143">
        <f t="shared" si="61"/>
        <v>0.921648204341788</v>
      </c>
    </row>
    <row r="144" customFormat="1" spans="3:5">
      <c r="C144">
        <f t="shared" si="62"/>
        <v>125</v>
      </c>
      <c r="D144">
        <f t="shared" si="63"/>
        <v>6.48e-6</v>
      </c>
      <c r="E144">
        <f t="shared" si="61"/>
        <v>0.0983559830634469</v>
      </c>
    </row>
    <row r="145" customFormat="1" spans="3:5">
      <c r="C145">
        <f t="shared" si="62"/>
        <v>150</v>
      </c>
      <c r="D145">
        <f t="shared" si="63"/>
        <v>1.49333333333333e-5</v>
      </c>
      <c r="E145">
        <f t="shared" si="61"/>
        <v>0.327987122520404</v>
      </c>
    </row>
    <row r="146" customFormat="1" spans="3:5">
      <c r="C146">
        <f t="shared" si="62"/>
        <v>250</v>
      </c>
      <c r="D146">
        <f t="shared" si="63"/>
        <v>1.49333333333333e-6</v>
      </c>
      <c r="E146">
        <f t="shared" si="61"/>
        <v>0.0919946303704405</v>
      </c>
    </row>
    <row r="147" customFormat="1" spans="2:5">
      <c r="B147" t="s">
        <v>24</v>
      </c>
      <c r="C147">
        <f t="shared" ref="C147:C153" si="64">J44</f>
        <v>15</v>
      </c>
      <c r="D147">
        <f t="shared" ref="D147:D153" si="65">K44</f>
        <v>0.004374</v>
      </c>
      <c r="E147">
        <f t="shared" si="61"/>
        <v>0.762197205190642</v>
      </c>
    </row>
    <row r="148" customFormat="1" spans="3:5">
      <c r="C148">
        <f t="shared" si="64"/>
        <v>30</v>
      </c>
      <c r="D148">
        <f t="shared" si="65"/>
        <v>0.00135108</v>
      </c>
      <c r="E148">
        <f t="shared" si="61"/>
        <v>1.07448000522143</v>
      </c>
    </row>
    <row r="149" customFormat="1" spans="3:5">
      <c r="C149">
        <f t="shared" si="64"/>
        <v>45</v>
      </c>
      <c r="D149">
        <f t="shared" si="65"/>
        <v>9.72e-5</v>
      </c>
      <c r="E149">
        <f t="shared" si="61"/>
        <v>0.181403723929303</v>
      </c>
    </row>
    <row r="150" customFormat="1" spans="3:5">
      <c r="C150">
        <f t="shared" si="64"/>
        <v>60</v>
      </c>
      <c r="D150">
        <f t="shared" si="65"/>
        <v>0.00014336</v>
      </c>
      <c r="E150">
        <f t="shared" si="61"/>
        <v>0.485605050766122</v>
      </c>
    </row>
    <row r="151" customFormat="1" spans="3:5">
      <c r="C151">
        <f t="shared" si="64"/>
        <v>75</v>
      </c>
      <c r="D151">
        <f t="shared" si="65"/>
        <v>9.72e-6</v>
      </c>
      <c r="E151">
        <f t="shared" si="61"/>
        <v>0.0520829732187703</v>
      </c>
    </row>
    <row r="152" customFormat="1" spans="3:5">
      <c r="C152">
        <f t="shared" si="64"/>
        <v>90</v>
      </c>
      <c r="D152">
        <f t="shared" si="65"/>
        <v>2.24e-5</v>
      </c>
      <c r="E152">
        <f t="shared" si="61"/>
        <v>0.174257420715007</v>
      </c>
    </row>
    <row r="153" customFormat="1" spans="3:5">
      <c r="C153">
        <f t="shared" si="64"/>
        <v>150</v>
      </c>
      <c r="D153">
        <f t="shared" si="65"/>
        <v>2.24e-6</v>
      </c>
      <c r="E153">
        <f t="shared" si="61"/>
        <v>0.0491980683780607</v>
      </c>
    </row>
    <row r="154" customFormat="1" spans="2:5">
      <c r="B154" t="s">
        <v>25</v>
      </c>
      <c r="C154">
        <f t="shared" ref="C154:C160" si="66">J53</f>
        <v>7</v>
      </c>
      <c r="D154">
        <f t="shared" ref="D154:D160" si="67">K53</f>
        <v>0.02916</v>
      </c>
      <c r="E154">
        <f t="shared" si="61"/>
        <v>0.788674040598947</v>
      </c>
    </row>
    <row r="155" customFormat="1" spans="3:5">
      <c r="C155">
        <f t="shared" si="66"/>
        <v>14</v>
      </c>
      <c r="D155">
        <f t="shared" si="67"/>
        <v>0.0090072</v>
      </c>
      <c r="E155">
        <f t="shared" si="61"/>
        <v>1.34076762666108</v>
      </c>
    </row>
    <row r="156" customFormat="1" spans="3:5">
      <c r="C156">
        <f t="shared" si="66"/>
        <v>21</v>
      </c>
      <c r="D156">
        <f t="shared" si="67"/>
        <v>0.000648</v>
      </c>
      <c r="E156">
        <f t="shared" si="61"/>
        <v>0.238894115483888</v>
      </c>
    </row>
    <row r="157" customFormat="1" spans="3:5">
      <c r="C157">
        <f t="shared" si="66"/>
        <v>28</v>
      </c>
      <c r="D157">
        <f t="shared" si="67"/>
        <v>0.000955733333333333</v>
      </c>
      <c r="E157">
        <f t="shared" si="61"/>
        <v>0.656084574459157</v>
      </c>
    </row>
    <row r="158" customFormat="1" spans="3:5">
      <c r="C158">
        <f t="shared" si="66"/>
        <v>35</v>
      </c>
      <c r="D158">
        <f t="shared" si="67"/>
        <v>6.48e-5</v>
      </c>
      <c r="E158">
        <f t="shared" si="61"/>
        <v>0.0714278141176688</v>
      </c>
    </row>
    <row r="159" customFormat="1" spans="3:5">
      <c r="C159">
        <f t="shared" si="66"/>
        <v>42</v>
      </c>
      <c r="D159">
        <f t="shared" si="67"/>
        <v>0.000149333333333333</v>
      </c>
      <c r="E159">
        <f t="shared" si="61"/>
        <v>0.241336068416843</v>
      </c>
    </row>
    <row r="160" customFormat="1" spans="3:5">
      <c r="C160">
        <f t="shared" si="66"/>
        <v>70</v>
      </c>
      <c r="D160">
        <f t="shared" si="67"/>
        <v>1.49333333333333e-5</v>
      </c>
      <c r="E160">
        <f t="shared" si="61"/>
        <v>0.0694597775732044</v>
      </c>
    </row>
    <row r="161" customFormat="1" spans="2:5">
      <c r="B161" t="s">
        <v>26</v>
      </c>
      <c r="C161">
        <f t="shared" ref="C161:C167" si="68">J62</f>
        <v>5</v>
      </c>
      <c r="D161">
        <f t="shared" ref="D161:D167" si="69">K62</f>
        <v>0.02916</v>
      </c>
      <c r="E161">
        <f t="shared" si="61"/>
        <v>0.298713875430947</v>
      </c>
    </row>
    <row r="162" customFormat="1" spans="3:5">
      <c r="C162">
        <f t="shared" si="68"/>
        <v>10</v>
      </c>
      <c r="D162">
        <f t="shared" si="69"/>
        <v>0.0090072</v>
      </c>
      <c r="E162">
        <f t="shared" si="61"/>
        <v>0.605735524623959</v>
      </c>
    </row>
    <row r="163" customFormat="1" spans="3:5">
      <c r="C163">
        <f t="shared" si="68"/>
        <v>15</v>
      </c>
      <c r="D163">
        <f t="shared" si="69"/>
        <v>0.000648</v>
      </c>
      <c r="E163">
        <f t="shared" si="61"/>
        <v>0.112918104472688</v>
      </c>
    </row>
    <row r="164" customFormat="1" spans="3:5">
      <c r="C164">
        <f t="shared" si="68"/>
        <v>20</v>
      </c>
      <c r="D164">
        <f t="shared" si="69"/>
        <v>0.000955733333333333</v>
      </c>
      <c r="E164">
        <f t="shared" si="61"/>
        <v>0.316598633463744</v>
      </c>
    </row>
    <row r="165" customFormat="1" spans="3:5">
      <c r="C165">
        <f t="shared" si="68"/>
        <v>25</v>
      </c>
      <c r="D165">
        <f t="shared" si="69"/>
        <v>6.48e-5</v>
      </c>
      <c r="E165">
        <f t="shared" si="61"/>
        <v>0.0348798122824688</v>
      </c>
    </row>
    <row r="166" customFormat="1" spans="3:5">
      <c r="C166">
        <f t="shared" si="68"/>
        <v>30</v>
      </c>
      <c r="D166">
        <f t="shared" si="69"/>
        <v>0.000149333333333333</v>
      </c>
      <c r="E166">
        <f t="shared" si="61"/>
        <v>0.118761050996043</v>
      </c>
    </row>
    <row r="167" customFormat="1" spans="3:5">
      <c r="C167">
        <f t="shared" si="68"/>
        <v>50</v>
      </c>
      <c r="D167">
        <f t="shared" si="69"/>
        <v>1.49333333333333e-5</v>
      </c>
      <c r="E167">
        <f t="shared" si="61"/>
        <v>0.034694608003071</v>
      </c>
    </row>
    <row r="168" customFormat="1" spans="2:5">
      <c r="B168" t="s">
        <v>27</v>
      </c>
      <c r="C168">
        <f t="shared" ref="C168:C174" si="70">J71</f>
        <v>3</v>
      </c>
      <c r="D168">
        <f t="shared" ref="D168:D174" si="71">K71</f>
        <v>0.03645</v>
      </c>
      <c r="E168">
        <f t="shared" si="61"/>
        <v>0.0525421378286842</v>
      </c>
    </row>
    <row r="169" customFormat="1" spans="3:5">
      <c r="C169">
        <f t="shared" si="70"/>
        <v>6</v>
      </c>
      <c r="D169">
        <f t="shared" si="71"/>
        <v>0.011259</v>
      </c>
      <c r="E169">
        <f t="shared" si="61"/>
        <v>0.198667278233549</v>
      </c>
    </row>
    <row r="170" customFormat="1" spans="3:5">
      <c r="C170">
        <f t="shared" si="70"/>
        <v>9</v>
      </c>
      <c r="D170">
        <f t="shared" si="71"/>
        <v>0.00081</v>
      </c>
      <c r="E170">
        <f t="shared" si="61"/>
        <v>0.0419976168268597</v>
      </c>
    </row>
    <row r="171" customFormat="1" spans="3:5">
      <c r="C171">
        <f t="shared" si="70"/>
        <v>12</v>
      </c>
      <c r="D171">
        <f t="shared" si="71"/>
        <v>0.00119466666666667</v>
      </c>
      <c r="E171">
        <f t="shared" si="61"/>
        <v>0.124308198918746</v>
      </c>
    </row>
    <row r="172" customFormat="1" spans="3:5">
      <c r="C172">
        <f t="shared" si="70"/>
        <v>15</v>
      </c>
      <c r="D172">
        <f t="shared" si="71"/>
        <v>8.1e-5</v>
      </c>
      <c r="E172">
        <f t="shared" si="61"/>
        <v>0.014114763059086</v>
      </c>
    </row>
    <row r="173" customFormat="1" spans="3:5">
      <c r="C173">
        <f t="shared" si="70"/>
        <v>18</v>
      </c>
      <c r="D173">
        <f t="shared" si="71"/>
        <v>0.000186666666666667</v>
      </c>
      <c r="E173">
        <f t="shared" si="61"/>
        <v>0.0489925419690541</v>
      </c>
    </row>
    <row r="174" customFormat="1" spans="3:5">
      <c r="C174">
        <f t="shared" si="70"/>
        <v>30</v>
      </c>
      <c r="D174">
        <f t="shared" si="71"/>
        <v>1.86666666666667e-5</v>
      </c>
      <c r="E174">
        <f t="shared" si="61"/>
        <v>0.0148451313745054</v>
      </c>
    </row>
    <row r="175" customFormat="1" spans="2:5">
      <c r="B175" t="s">
        <v>29</v>
      </c>
      <c r="C175">
        <f t="shared" ref="C175:C178" si="72">J81</f>
        <v>5</v>
      </c>
      <c r="D175">
        <f t="shared" ref="D175:D178" si="73">K81</f>
        <v>0.0324</v>
      </c>
      <c r="E175">
        <f t="shared" si="61"/>
        <v>0.331904306034386</v>
      </c>
    </row>
    <row r="176" customFormat="1" spans="3:5">
      <c r="C176">
        <f t="shared" si="72"/>
        <v>10</v>
      </c>
      <c r="D176">
        <f t="shared" si="73"/>
        <v>0.00704266666666667</v>
      </c>
      <c r="E176">
        <f t="shared" si="61"/>
        <v>0.47362036904754</v>
      </c>
    </row>
    <row r="177" customFormat="1" spans="3:5">
      <c r="C177">
        <f t="shared" si="72"/>
        <v>15</v>
      </c>
      <c r="D177">
        <f t="shared" si="73"/>
        <v>0.000506666666666667</v>
      </c>
      <c r="E177">
        <f t="shared" si="61"/>
        <v>0.0882898759251468</v>
      </c>
    </row>
    <row r="178" customFormat="1" spans="3:5">
      <c r="C178">
        <f t="shared" si="72"/>
        <v>25</v>
      </c>
      <c r="D178">
        <f t="shared" si="73"/>
        <v>5.06666666666667e-5</v>
      </c>
      <c r="E178">
        <f t="shared" si="61"/>
        <v>0.0272722812085147</v>
      </c>
    </row>
    <row r="179" customFormat="1" spans="2:5">
      <c r="B179" t="s">
        <v>31</v>
      </c>
      <c r="C179">
        <f t="shared" ref="C179:C182" si="74">J108</f>
        <v>1</v>
      </c>
      <c r="D179">
        <f t="shared" ref="D179:D182" si="75">K108</f>
        <v>0.0155925</v>
      </c>
      <c r="E179">
        <f t="shared" si="61"/>
        <v>0.00996377064104824</v>
      </c>
    </row>
    <row r="180" customFormat="1" spans="3:5">
      <c r="C180">
        <f t="shared" si="74"/>
        <v>2</v>
      </c>
      <c r="D180">
        <f t="shared" si="75"/>
        <v>0.00408428333333333</v>
      </c>
      <c r="E180">
        <f t="shared" si="61"/>
        <v>0.000164383675194218</v>
      </c>
    </row>
    <row r="181" customFormat="1" spans="3:5">
      <c r="C181">
        <f t="shared" si="74"/>
        <v>3</v>
      </c>
      <c r="D181">
        <f t="shared" si="75"/>
        <v>0.000293833333333333</v>
      </c>
      <c r="E181">
        <f t="shared" si="61"/>
        <v>0.000423556419716371</v>
      </c>
    </row>
    <row r="182" customFormat="1" spans="3:5">
      <c r="C182">
        <f t="shared" si="74"/>
        <v>5</v>
      </c>
      <c r="D182">
        <f t="shared" si="75"/>
        <v>2.93833333333333e-5</v>
      </c>
      <c r="E182">
        <f t="shared" si="61"/>
        <v>0.000301001693178304</v>
      </c>
    </row>
    <row r="183" customFormat="1" spans="2:5">
      <c r="B183" t="s">
        <v>108</v>
      </c>
      <c r="C183">
        <v>0</v>
      </c>
      <c r="D183">
        <f>1-$C$28</f>
        <v>0.79956</v>
      </c>
      <c r="E183">
        <f t="shared" si="61"/>
        <v>2.58879383008412</v>
      </c>
    </row>
    <row r="184" customFormat="1" spans="2:5">
      <c r="B184" t="s">
        <v>41</v>
      </c>
      <c r="D184">
        <f>SUM(D137:D183)</f>
        <v>1</v>
      </c>
      <c r="E184">
        <f>SUM(E137:E183)</f>
        <v>79.9721740948551</v>
      </c>
    </row>
  </sheetData>
  <dataValidations count="1">
    <dataValidation type="list" allowBlank="1" showInputMessage="1" showErrorMessage="1" sqref="C5 C12 C13 C29 C33 C35 C44 C53 C62 C71 C81 C99 C100 C105 C106 C108 C111 C112 C127 C128 C133 C134 C135 C2:C4 C6:C11 C31:C32 C102:C104 C109:C110 C130:C132">
      <formula1>"PayoutType,Ordered,All,Any"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Lucky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2017-08-17T07:02:00Z</dcterms:created>
  <dcterms:modified xsi:type="dcterms:W3CDTF">2017-08-18T10:12:35Z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