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413" activeTab="1"/>
  </bookViews>
  <sheets>
    <sheet name="Normal" sheetId="7" r:id="rId1"/>
    <sheet name="Lucky" sheetId="8" r:id="rId2"/>
    <sheet name="Sheet1" sheetId="9" r:id="rId3"/>
  </sheets>
  <calcPr calcId="144525" concurrentCalc="0"/>
</workbook>
</file>

<file path=xl/sharedStrings.xml><?xml version="1.0" encoding="utf-8"?>
<sst xmlns="http://schemas.openxmlformats.org/spreadsheetml/2006/main" count="106">
  <si>
    <t>表格输入</t>
  </si>
  <si>
    <t>ID</t>
  </si>
  <si>
    <t>Symbol</t>
  </si>
  <si>
    <t>PayoutType</t>
  </si>
  <si>
    <t>Count</t>
  </si>
  <si>
    <t>Ratio</t>
  </si>
  <si>
    <t>OverallHit</t>
  </si>
  <si>
    <t>Reel1Wild3（1）</t>
  </si>
  <si>
    <t>Reel1Wild2（2）</t>
  </si>
  <si>
    <t>Reel2Wild3（1）</t>
  </si>
  <si>
    <t>Reel2Wild2（2）</t>
  </si>
  <si>
    <t>Reel3Wild3（1）</t>
  </si>
  <si>
    <t>Reel3Wild2（2）</t>
  </si>
  <si>
    <t>Wildx3,Wildx3,Wildx3</t>
  </si>
  <si>
    <t>Ordered</t>
  </si>
  <si>
    <t>Wildx2,Wildx2,Wildx2</t>
  </si>
  <si>
    <t>Wildx3,Wildx2</t>
  </si>
  <si>
    <t>Any</t>
  </si>
  <si>
    <t>High7</t>
  </si>
  <si>
    <t>All</t>
  </si>
  <si>
    <t>Mid7</t>
  </si>
  <si>
    <t>TripleBar</t>
  </si>
  <si>
    <t>DoubleBar</t>
  </si>
  <si>
    <t>SingleBar</t>
  </si>
  <si>
    <t>High7，Mid7</t>
  </si>
  <si>
    <t>TripleBar,DoubleBar,SingleBar</t>
  </si>
  <si>
    <t>Cherry</t>
  </si>
  <si>
    <t>计算结果</t>
  </si>
  <si>
    <t>概率</t>
  </si>
  <si>
    <t>RTP</t>
  </si>
  <si>
    <t>方差</t>
  </si>
  <si>
    <t>均方差</t>
  </si>
  <si>
    <t>变异系数</t>
  </si>
  <si>
    <t>合计</t>
  </si>
  <si>
    <t>计算过程（期望）</t>
  </si>
  <si>
    <t>中奖模式</t>
  </si>
  <si>
    <t>所属类别</t>
  </si>
  <si>
    <t>中奖倍率</t>
  </si>
  <si>
    <t>中奖方式</t>
  </si>
  <si>
    <t>基本概率</t>
  </si>
  <si>
    <t>修正概率</t>
  </si>
  <si>
    <t>总倍率</t>
  </si>
  <si>
    <t>修正总倍率</t>
  </si>
  <si>
    <t>总概率</t>
  </si>
  <si>
    <t>期望</t>
  </si>
  <si>
    <t>wildfactor</t>
  </si>
  <si>
    <t>W2,W2,W3|W2,W3,W2|W3,W2,W2</t>
  </si>
  <si>
    <t>W3,W3,W2|W3,W2,W3|W2,W3,W3</t>
  </si>
  <si>
    <t>H7,H7,H7</t>
  </si>
  <si>
    <t>W2,H7,H7|H7,W2,H7|H7,H7,W2</t>
  </si>
  <si>
    <t>W3,H7,H7|H7,W3,H7|H7,H7,W3</t>
  </si>
  <si>
    <t>W2,W2,H7|W2,H7,W2|H7,W2,W2</t>
  </si>
  <si>
    <t>W3,W2,H7|W2,W3,H7|W3,H7,W2|W2,H7,W3|H7,W2,W3|H7,W3,W2</t>
  </si>
  <si>
    <t>W3,W3,H7|W3,H7,W3|H7,W3,W3</t>
  </si>
  <si>
    <t>Wn,Wn,Wn</t>
  </si>
  <si>
    <t>M7,M7,M7</t>
  </si>
  <si>
    <t>W2,M7,M7|M7,W2,M7|M7,M7,W2</t>
  </si>
  <si>
    <t>W3,M7,M7|M7,W3,M7|M7,M7,W3</t>
  </si>
  <si>
    <t>W2,W2,M7|W2,M7,W2|M7,W2,W2</t>
  </si>
  <si>
    <t>W3,W2,M7|W2,W3,M7|W3,M7,W2|W2,M7,W3|M7,W2,W3|M7,W3,W2</t>
  </si>
  <si>
    <t>W3,W3,M7|W3,M7,W3|M7,W3,W3</t>
  </si>
  <si>
    <t>TB,TB,TB</t>
  </si>
  <si>
    <t>W2,TB,TB|TB,W2,TB|TB,TB,W2</t>
  </si>
  <si>
    <t>W3,TB,TB|TB,W3,TB|TB,TB,W3</t>
  </si>
  <si>
    <t>W2,W2,TB|W2,TB,W2|TB,W2,W2</t>
  </si>
  <si>
    <t>W3,W2,TB|W2,W3,TB|W3,TB,W2|W2,TB,W3|TB,W2,W3|TB,W3,W2</t>
  </si>
  <si>
    <t>W3,W3,TB|W3,TB,W3|TB,W3,W3</t>
  </si>
  <si>
    <t>DB,DB,DB</t>
  </si>
  <si>
    <t>W2,DB,DB|DB,W2,DB|DB,DB,W2</t>
  </si>
  <si>
    <t>W3,DB,DB|DB,W3,DB|DB,DB,W3</t>
  </si>
  <si>
    <t>W2,W2,DB|W2,DB,W2|DB,W2,W2</t>
  </si>
  <si>
    <t>W3,W2,DB|W2,W3,DB|W3,DB,W2|W2,DB,W3|DB,W2,W3|DB,W3,W2</t>
  </si>
  <si>
    <t>W3,W3,DB|W3,DB,W3|DB,W3,W3</t>
  </si>
  <si>
    <t>SB,SB,SB</t>
  </si>
  <si>
    <t>W2,SB,SB|SB,W2,SB|SB,SB,W2</t>
  </si>
  <si>
    <t>W3,SB,SB|SB,W3,SB|SB,SB,W3</t>
  </si>
  <si>
    <t>W2,W2,SB|W2,SB,W2|SB,W2,W2</t>
  </si>
  <si>
    <t>W3,W2,SB|W2,W3,SB|W3,SB,W2|W2,SB,W3|SB,W2,W3|SB,W3,W2</t>
  </si>
  <si>
    <t>W3,W3,SB|W3,SB,W3|SB,W3,W3</t>
  </si>
  <si>
    <t>High7,Mid7</t>
  </si>
  <si>
    <t>N,N,N</t>
  </si>
  <si>
    <t>W2,N,N|N,W2,N|N,N,W2</t>
  </si>
  <si>
    <t>W3,N,N|N,W3,N|N,N,W3</t>
  </si>
  <si>
    <t>ANY3各种情况</t>
  </si>
  <si>
    <t>出现概率</t>
  </si>
  <si>
    <t>Wild系数</t>
  </si>
  <si>
    <t>A,B,C</t>
  </si>
  <si>
    <t>A,A,B</t>
  </si>
  <si>
    <t>W2,N,N|N,W2,N</t>
  </si>
  <si>
    <t>W3,N,N|N,W3,N</t>
  </si>
  <si>
    <t>A,B,A</t>
  </si>
  <si>
    <t>W2,N,N|N,N,W2</t>
  </si>
  <si>
    <t>W3,N,N|N,N,W3</t>
  </si>
  <si>
    <t>B,A,A</t>
  </si>
  <si>
    <t>N,W2,N|N,N,W2</t>
  </si>
  <si>
    <t>N,W3,N|N,N,W3</t>
  </si>
  <si>
    <t>CherryX3</t>
  </si>
  <si>
    <t>CherryX2</t>
  </si>
  <si>
    <t>CherryX1</t>
  </si>
  <si>
    <t>计算过程（方差）</t>
  </si>
  <si>
    <t>中奖总倍率</t>
  </si>
  <si>
    <t>中奖总概率</t>
  </si>
  <si>
    <t>Cherry3</t>
  </si>
  <si>
    <t>Cherry2</t>
  </si>
  <si>
    <t>Cherry1</t>
  </si>
  <si>
    <t>未中奖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</si>
</sst>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0"/>
      <scheme val="minor"/>
    </font>
    <font>
      <sz val="20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0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0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50" applyFont="1" applyAlignment="1">
      <alignment horizontal="left"/>
    </xf>
    <xf numFmtId="0" fontId="1" fillId="0" borderId="0" xfId="50" applyFont="1" applyFill="1" applyAlignment="1">
      <alignment horizontal="left"/>
    </xf>
    <xf numFmtId="0" fontId="3" fillId="0" borderId="0" xfId="50" applyFont="1" applyFill="1" applyAlignment="1">
      <alignment horizontal="left"/>
    </xf>
    <xf numFmtId="0" fontId="1" fillId="0" borderId="0" xfId="51" applyFont="1" applyFill="1" applyAlignment="1">
      <alignment horizontal="left"/>
    </xf>
    <xf numFmtId="0" fontId="1" fillId="0" borderId="0" xfId="50" applyFont="1" applyFill="1" applyBorder="1" applyAlignment="1">
      <alignment horizontal="left"/>
    </xf>
    <xf numFmtId="0" fontId="1" fillId="0" borderId="0" xfId="49" applyFont="1" applyFill="1" applyBorder="1" applyAlignment="1">
      <alignment horizontal="left"/>
    </xf>
    <xf numFmtId="0" fontId="4" fillId="0" borderId="0" xfId="50" applyFont="1" applyFill="1" applyBorder="1" applyAlignment="1">
      <alignment horizontal="left"/>
    </xf>
    <xf numFmtId="0" fontId="3" fillId="0" borderId="0" xfId="49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50" applyFont="1" applyFill="1" applyBorder="1" applyAlignment="1">
      <alignment horizontal="left"/>
    </xf>
    <xf numFmtId="10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0" applyFont="1" applyFill="1" applyBorder="1" applyAlignment="1">
      <alignment horizontal="left"/>
    </xf>
    <xf numFmtId="0" fontId="1" fillId="4" borderId="1" xfId="5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1" fillId="4" borderId="3" xfId="5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4" borderId="0" xfId="50" applyFont="1" applyFill="1" applyBorder="1" applyAlignment="1">
      <alignment horizontal="left"/>
    </xf>
    <xf numFmtId="0" fontId="1" fillId="4" borderId="0" xfId="5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8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7" xfId="50"/>
    <cellStyle name="常规 3" xfId="51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8"/>
  <sheetViews>
    <sheetView workbookViewId="0">
      <selection activeCell="F15" sqref="F15"/>
    </sheetView>
  </sheetViews>
  <sheetFormatPr defaultColWidth="9" defaultRowHeight="13.5"/>
  <cols>
    <col min="2" max="2" width="32.625" customWidth="1"/>
    <col min="3" max="3" width="11.5" customWidth="1"/>
    <col min="4" max="4" width="12.75" customWidth="1"/>
    <col min="5" max="5" width="11.375" customWidth="1"/>
    <col min="6" max="6" width="29.625" customWidth="1"/>
    <col min="7" max="12" width="17.125" customWidth="1"/>
    <col min="13" max="13" width="11.5" customWidth="1"/>
  </cols>
  <sheetData>
    <row r="1" s="1" customFormat="1" ht="25.5" spans="1:1">
      <c r="A1" s="5" t="s">
        <v>0</v>
      </c>
    </row>
    <row r="2" customFormat="1" ht="14.25" spans="1:12">
      <c r="A2" t="s">
        <v>1</v>
      </c>
      <c r="B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14.25" spans="1:12">
      <c r="A3" s="7">
        <v>1</v>
      </c>
      <c r="B3" s="8" t="s">
        <v>13</v>
      </c>
      <c r="C3" s="8" t="s">
        <v>14</v>
      </c>
      <c r="D3" s="8">
        <v>3</v>
      </c>
      <c r="E3" s="8">
        <v>1000</v>
      </c>
      <c r="F3" s="9">
        <v>1e-6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ht="14.25" spans="1:12">
      <c r="A4" s="7">
        <v>2</v>
      </c>
      <c r="B4" s="8" t="s">
        <v>15</v>
      </c>
      <c r="C4" s="8" t="s">
        <v>14</v>
      </c>
      <c r="D4" s="8">
        <v>3</v>
      </c>
      <c r="E4" s="8">
        <v>500</v>
      </c>
      <c r="F4" s="9">
        <v>2e-6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ht="14.25" spans="1:12">
      <c r="A5" s="7">
        <v>3</v>
      </c>
      <c r="B5" s="8" t="s">
        <v>16</v>
      </c>
      <c r="C5" s="10" t="s">
        <v>17</v>
      </c>
      <c r="D5" s="8">
        <v>3</v>
      </c>
      <c r="E5" s="8">
        <v>20</v>
      </c>
      <c r="F5" s="9">
        <v>2e-6</v>
      </c>
      <c r="G5">
        <v>0.3</v>
      </c>
      <c r="H5">
        <v>0.7</v>
      </c>
      <c r="I5">
        <v>0.3</v>
      </c>
      <c r="J5">
        <v>0.7</v>
      </c>
      <c r="K5">
        <v>0.3</v>
      </c>
      <c r="L5">
        <v>0.7</v>
      </c>
    </row>
    <row r="6" ht="14.25" spans="1:12">
      <c r="A6" s="7">
        <v>4</v>
      </c>
      <c r="B6" s="11" t="s">
        <v>18</v>
      </c>
      <c r="C6" s="11" t="s">
        <v>19</v>
      </c>
      <c r="D6" s="8">
        <v>3</v>
      </c>
      <c r="E6" s="11">
        <v>50</v>
      </c>
      <c r="F6" s="9">
        <v>0.001</v>
      </c>
      <c r="G6">
        <v>0.015</v>
      </c>
      <c r="H6">
        <v>0.035</v>
      </c>
      <c r="I6">
        <v>0.015</v>
      </c>
      <c r="J6">
        <v>0.035</v>
      </c>
      <c r="K6">
        <v>0.015</v>
      </c>
      <c r="L6">
        <v>0.035</v>
      </c>
    </row>
    <row r="7" ht="14.25" spans="1:12">
      <c r="A7" s="7">
        <v>5</v>
      </c>
      <c r="B7" s="12" t="s">
        <v>20</v>
      </c>
      <c r="C7" s="11" t="s">
        <v>19</v>
      </c>
      <c r="D7" s="8">
        <v>3</v>
      </c>
      <c r="E7" s="11">
        <v>40</v>
      </c>
      <c r="F7" s="9">
        <v>0.001</v>
      </c>
      <c r="G7">
        <v>0.015</v>
      </c>
      <c r="H7">
        <v>0.035</v>
      </c>
      <c r="I7">
        <v>0.015</v>
      </c>
      <c r="J7">
        <v>0.035</v>
      </c>
      <c r="K7">
        <v>0.015</v>
      </c>
      <c r="L7">
        <v>0.035</v>
      </c>
    </row>
    <row r="8" ht="14.25" spans="1:12">
      <c r="A8" s="7">
        <v>6</v>
      </c>
      <c r="B8" s="11" t="s">
        <v>21</v>
      </c>
      <c r="C8" s="11" t="s">
        <v>19</v>
      </c>
      <c r="D8" s="8">
        <v>3</v>
      </c>
      <c r="E8" s="11">
        <v>20</v>
      </c>
      <c r="F8" s="9">
        <v>0.003</v>
      </c>
      <c r="G8">
        <v>0.015</v>
      </c>
      <c r="H8">
        <v>0.035</v>
      </c>
      <c r="I8">
        <v>0.015</v>
      </c>
      <c r="J8">
        <v>0.035</v>
      </c>
      <c r="K8">
        <v>0.015</v>
      </c>
      <c r="L8">
        <v>0.035</v>
      </c>
    </row>
    <row r="9" ht="14.25" spans="1:12">
      <c r="A9" s="7">
        <v>7</v>
      </c>
      <c r="B9" s="11" t="s">
        <v>22</v>
      </c>
      <c r="C9" s="11" t="s">
        <v>19</v>
      </c>
      <c r="D9" s="8">
        <v>3</v>
      </c>
      <c r="E9" s="11">
        <v>15</v>
      </c>
      <c r="F9" s="9">
        <v>0.007</v>
      </c>
      <c r="G9">
        <v>0.015</v>
      </c>
      <c r="H9">
        <v>0.035</v>
      </c>
      <c r="I9">
        <v>0.015</v>
      </c>
      <c r="J9">
        <v>0.035</v>
      </c>
      <c r="K9">
        <v>0.015</v>
      </c>
      <c r="L9">
        <v>0.035</v>
      </c>
    </row>
    <row r="10" ht="14.25" spans="1:12">
      <c r="A10" s="7">
        <v>8</v>
      </c>
      <c r="B10" s="11" t="s">
        <v>23</v>
      </c>
      <c r="C10" s="11" t="s">
        <v>19</v>
      </c>
      <c r="D10" s="8">
        <v>3</v>
      </c>
      <c r="E10" s="11">
        <v>10</v>
      </c>
      <c r="F10" s="9">
        <v>0.01</v>
      </c>
      <c r="G10">
        <v>0.015</v>
      </c>
      <c r="H10">
        <v>0.035</v>
      </c>
      <c r="I10">
        <v>0.015</v>
      </c>
      <c r="J10">
        <v>0.035</v>
      </c>
      <c r="K10">
        <v>0.015</v>
      </c>
      <c r="L10">
        <v>0.035</v>
      </c>
    </row>
    <row r="11" ht="14.25" spans="1:12">
      <c r="A11" s="7">
        <v>9</v>
      </c>
      <c r="B11" s="11" t="s">
        <v>24</v>
      </c>
      <c r="C11" s="11" t="s">
        <v>17</v>
      </c>
      <c r="D11" s="8">
        <v>3</v>
      </c>
      <c r="E11" s="11">
        <v>25</v>
      </c>
      <c r="F11" s="9">
        <v>0.002</v>
      </c>
      <c r="G11">
        <v>0.015</v>
      </c>
      <c r="H11">
        <v>0.035</v>
      </c>
      <c r="I11">
        <v>0.015</v>
      </c>
      <c r="J11">
        <v>0.035</v>
      </c>
      <c r="K11">
        <v>0.015</v>
      </c>
      <c r="L11">
        <v>0.035</v>
      </c>
    </row>
    <row r="12" ht="14.25" spans="1:12">
      <c r="A12" s="7">
        <v>10</v>
      </c>
      <c r="B12" s="11" t="s">
        <v>25</v>
      </c>
      <c r="C12" s="11" t="s">
        <v>17</v>
      </c>
      <c r="D12" s="13">
        <v>3</v>
      </c>
      <c r="E12" s="13">
        <v>5</v>
      </c>
      <c r="F12" s="14">
        <v>0.03</v>
      </c>
      <c r="G12">
        <v>0.015</v>
      </c>
      <c r="H12">
        <v>0.035</v>
      </c>
      <c r="I12">
        <v>0.015</v>
      </c>
      <c r="J12">
        <v>0.035</v>
      </c>
      <c r="K12">
        <v>0.015</v>
      </c>
      <c r="L12">
        <v>0.035</v>
      </c>
    </row>
    <row r="13" ht="14.25" spans="1:12">
      <c r="A13" s="7">
        <v>11</v>
      </c>
      <c r="B13" s="12" t="s">
        <v>26</v>
      </c>
      <c r="C13" s="15" t="s">
        <v>17</v>
      </c>
      <c r="D13" s="15">
        <v>3</v>
      </c>
      <c r="E13" s="15">
        <v>10</v>
      </c>
      <c r="F13" s="14">
        <v>0.005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ht="14.25" spans="1:12">
      <c r="A14" s="7">
        <v>12</v>
      </c>
      <c r="B14" s="12" t="s">
        <v>26</v>
      </c>
      <c r="C14" s="12" t="s">
        <v>17</v>
      </c>
      <c r="D14" s="12">
        <v>2</v>
      </c>
      <c r="E14" s="12">
        <v>2</v>
      </c>
      <c r="F14" s="14">
        <v>0.04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ht="14.25" spans="1:12">
      <c r="A15" s="7">
        <v>13</v>
      </c>
      <c r="B15" s="12" t="s">
        <v>26</v>
      </c>
      <c r="C15" s="15" t="s">
        <v>17</v>
      </c>
      <c r="D15" s="15">
        <v>1</v>
      </c>
      <c r="E15" s="15">
        <v>1</v>
      </c>
      <c r="F15" s="14">
        <v>0.04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="1" customFormat="1" ht="25.5" spans="1:7">
      <c r="A16" s="5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</row>
    <row r="17" ht="14.25" spans="1:6">
      <c r="A17" s="7">
        <v>1</v>
      </c>
      <c r="B17" s="8" t="s">
        <v>13</v>
      </c>
      <c r="C17">
        <f>F3</f>
        <v>1e-6</v>
      </c>
      <c r="D17">
        <f>L33</f>
        <v>0.001</v>
      </c>
      <c r="F17" s="16"/>
    </row>
    <row r="18" ht="14.25" spans="1:4">
      <c r="A18" s="7">
        <v>2</v>
      </c>
      <c r="B18" s="8" t="s">
        <v>15</v>
      </c>
      <c r="C18">
        <f t="shared" ref="C18:C29" si="0">F4</f>
        <v>2e-6</v>
      </c>
      <c r="D18">
        <f>L34</f>
        <v>0.001</v>
      </c>
    </row>
    <row r="19" ht="14.25" spans="1:4">
      <c r="A19" s="7">
        <v>3</v>
      </c>
      <c r="B19" s="8" t="s">
        <v>16</v>
      </c>
      <c r="C19">
        <f t="shared" si="0"/>
        <v>2e-6</v>
      </c>
      <c r="D19">
        <f>L38</f>
        <v>0.00053184</v>
      </c>
    </row>
    <row r="20" ht="14.25" spans="1:4">
      <c r="A20" s="7">
        <v>4</v>
      </c>
      <c r="B20" s="11" t="s">
        <v>18</v>
      </c>
      <c r="C20">
        <f t="shared" si="0"/>
        <v>0.001</v>
      </c>
      <c r="D20">
        <f>L47</f>
        <v>0.06035515625</v>
      </c>
    </row>
    <row r="21" ht="14.25" spans="1:4">
      <c r="A21" s="7">
        <v>5</v>
      </c>
      <c r="B21" s="12" t="s">
        <v>20</v>
      </c>
      <c r="C21">
        <f t="shared" si="0"/>
        <v>0.001</v>
      </c>
      <c r="D21">
        <f>L55</f>
        <v>0.048284125</v>
      </c>
    </row>
    <row r="22" ht="14.25" spans="1:4">
      <c r="A22" s="7">
        <v>6</v>
      </c>
      <c r="B22" s="11" t="s">
        <v>21</v>
      </c>
      <c r="C22">
        <f t="shared" si="0"/>
        <v>0.003</v>
      </c>
      <c r="D22">
        <f>L63</f>
        <v>0.0724261875</v>
      </c>
    </row>
    <row r="23" ht="14.25" spans="1:4">
      <c r="A23" s="7">
        <v>7</v>
      </c>
      <c r="B23" s="11" t="s">
        <v>22</v>
      </c>
      <c r="C23">
        <f t="shared" si="0"/>
        <v>0.007</v>
      </c>
      <c r="D23">
        <f>L71</f>
        <v>0.126745828125</v>
      </c>
    </row>
    <row r="24" ht="14.25" spans="1:4">
      <c r="A24" s="7">
        <v>8</v>
      </c>
      <c r="B24" s="11" t="s">
        <v>23</v>
      </c>
      <c r="C24">
        <f t="shared" si="0"/>
        <v>0.01</v>
      </c>
      <c r="D24">
        <f>L79</f>
        <v>0.1207103125</v>
      </c>
    </row>
    <row r="25" ht="14.25" spans="1:4">
      <c r="A25" s="7">
        <v>9</v>
      </c>
      <c r="B25" s="11" t="s">
        <v>24</v>
      </c>
      <c r="C25">
        <f t="shared" si="0"/>
        <v>0.002</v>
      </c>
      <c r="D25">
        <f>L83</f>
        <v>0.0563375</v>
      </c>
    </row>
    <row r="26" ht="14.25" spans="1:4">
      <c r="A26" s="7">
        <v>10</v>
      </c>
      <c r="B26" s="11" t="s">
        <v>25</v>
      </c>
      <c r="C26">
        <f t="shared" si="0"/>
        <v>0.03</v>
      </c>
      <c r="D26">
        <f>L107</f>
        <v>0.172312265625</v>
      </c>
    </row>
    <row r="27" ht="14.25" spans="1:4">
      <c r="A27" s="7">
        <v>11</v>
      </c>
      <c r="B27" s="12" t="s">
        <v>26</v>
      </c>
      <c r="C27">
        <f t="shared" si="0"/>
        <v>0.005</v>
      </c>
      <c r="D27">
        <f>L129</f>
        <v>0.05</v>
      </c>
    </row>
    <row r="28" ht="14.25" spans="1:4">
      <c r="A28" s="7">
        <v>12</v>
      </c>
      <c r="B28" s="12" t="s">
        <v>26</v>
      </c>
      <c r="C28">
        <f t="shared" si="0"/>
        <v>0.04</v>
      </c>
      <c r="D28">
        <f>L130</f>
        <v>0.08</v>
      </c>
    </row>
    <row r="29" ht="14.25" spans="1:4">
      <c r="A29" s="7">
        <v>13</v>
      </c>
      <c r="B29" s="12" t="s">
        <v>26</v>
      </c>
      <c r="C29">
        <f t="shared" si="0"/>
        <v>0.04</v>
      </c>
      <c r="D29">
        <f>L131</f>
        <v>0.04</v>
      </c>
    </row>
    <row r="30" s="2" customFormat="1" ht="14.25" spans="2:16384">
      <c r="B30" s="2" t="s">
        <v>33</v>
      </c>
      <c r="C30" s="17">
        <f>SUM(C17:C29)</f>
        <v>0.139005</v>
      </c>
      <c r="D30" s="17">
        <f>SUM(D17:D29)</f>
        <v>0.829703215</v>
      </c>
      <c r="E30" s="18">
        <f>E178</f>
        <v>18.9349550125187</v>
      </c>
      <c r="F30" s="2">
        <f>SQRT(E30)</f>
        <v>4.35143137513608</v>
      </c>
      <c r="G30" s="2">
        <f>F30/D30</f>
        <v>5.24456371443141</v>
      </c>
      <c r="XFD30" s="28"/>
    </row>
    <row r="31" s="1" customFormat="1" ht="25.5" spans="1:16384">
      <c r="A31" s="19" t="s">
        <v>34</v>
      </c>
      <c r="B31" s="20"/>
      <c r="XFD31"/>
    </row>
    <row r="32" s="3" customFormat="1" ht="14.25" spans="2:19">
      <c r="B32" s="3" t="s">
        <v>35</v>
      </c>
      <c r="C32" s="3" t="s">
        <v>36</v>
      </c>
      <c r="D32" s="12" t="s">
        <v>4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3" t="s">
        <v>44</v>
      </c>
      <c r="N32" s="1"/>
      <c r="P32" s="1"/>
      <c r="Q32" s="1"/>
      <c r="R32" s="1"/>
      <c r="S32" s="23"/>
    </row>
    <row r="33" ht="14.25" spans="2:12">
      <c r="B33" s="8" t="s">
        <v>13</v>
      </c>
      <c r="C33" s="8" t="s">
        <v>14</v>
      </c>
      <c r="D33" s="8">
        <v>3</v>
      </c>
      <c r="E33" s="8">
        <v>1000</v>
      </c>
      <c r="F33" s="8" t="s">
        <v>13</v>
      </c>
      <c r="G33">
        <f>F3</f>
        <v>1e-6</v>
      </c>
      <c r="H33">
        <f t="shared" ref="H33:H37" si="1">G33</f>
        <v>1e-6</v>
      </c>
      <c r="I33">
        <f>E33</f>
        <v>1000</v>
      </c>
      <c r="J33">
        <f t="shared" ref="J33:J37" si="2">I33</f>
        <v>1000</v>
      </c>
      <c r="K33">
        <f>H33</f>
        <v>1e-6</v>
      </c>
      <c r="L33">
        <f t="shared" ref="L33:L37" si="3">J33*K33</f>
        <v>0.001</v>
      </c>
    </row>
    <row r="34" ht="14.25" spans="2:12">
      <c r="B34" s="8" t="s">
        <v>15</v>
      </c>
      <c r="C34" s="8" t="s">
        <v>14</v>
      </c>
      <c r="D34" s="8">
        <v>3</v>
      </c>
      <c r="E34" s="8">
        <v>500</v>
      </c>
      <c r="F34" s="8" t="s">
        <v>13</v>
      </c>
      <c r="G34">
        <f>F4</f>
        <v>2e-6</v>
      </c>
      <c r="H34">
        <f t="shared" si="1"/>
        <v>2e-6</v>
      </c>
      <c r="I34">
        <f>E34</f>
        <v>500</v>
      </c>
      <c r="J34">
        <f t="shared" si="2"/>
        <v>500</v>
      </c>
      <c r="K34">
        <f>H34</f>
        <v>2e-6</v>
      </c>
      <c r="L34">
        <f t="shared" si="3"/>
        <v>0.001</v>
      </c>
    </row>
    <row r="35" s="3" customFormat="1" ht="14.25" spans="2:19">
      <c r="B35" s="3" t="s">
        <v>35</v>
      </c>
      <c r="C35" s="3" t="s">
        <v>36</v>
      </c>
      <c r="D35" s="12" t="s">
        <v>4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 t="s">
        <v>42</v>
      </c>
      <c r="K35" s="1" t="s">
        <v>43</v>
      </c>
      <c r="L35" s="3" t="s">
        <v>44</v>
      </c>
      <c r="M35" t="s">
        <v>45</v>
      </c>
      <c r="N35" s="1"/>
      <c r="P35" s="1"/>
      <c r="Q35" s="1"/>
      <c r="R35" s="1"/>
      <c r="S35" s="23"/>
    </row>
    <row r="36" ht="14.25" spans="2:13">
      <c r="B36" s="15" t="s">
        <v>16</v>
      </c>
      <c r="C36" s="1" t="s">
        <v>17</v>
      </c>
      <c r="D36" s="15">
        <v>3</v>
      </c>
      <c r="E36" s="21">
        <v>12</v>
      </c>
      <c r="F36" t="s">
        <v>46</v>
      </c>
      <c r="G36">
        <f>0.7*0.7+0.7*0.3*0.7*2</f>
        <v>0.784</v>
      </c>
      <c r="H36">
        <f t="shared" si="1"/>
        <v>0.784</v>
      </c>
      <c r="I36">
        <f>$E$5*E36</f>
        <v>240</v>
      </c>
      <c r="J36">
        <f t="shared" si="2"/>
        <v>240</v>
      </c>
      <c r="K36">
        <f>$F$5*H36</f>
        <v>1.568e-6</v>
      </c>
      <c r="L36">
        <f t="shared" si="3"/>
        <v>0.00037632</v>
      </c>
      <c r="M36">
        <f t="shared" ref="M36:M46" si="4">E36*H36</f>
        <v>9.408</v>
      </c>
    </row>
    <row r="37" s="4" customFormat="1" ht="14.25" spans="2:13">
      <c r="B37" s="22"/>
      <c r="C37" s="23"/>
      <c r="D37" s="22"/>
      <c r="E37" s="24">
        <v>18</v>
      </c>
      <c r="F37" t="s">
        <v>47</v>
      </c>
      <c r="G37">
        <f>0.3*0.3+0.7*0.3*0.3*2</f>
        <v>0.216</v>
      </c>
      <c r="H37">
        <f t="shared" si="1"/>
        <v>0.216</v>
      </c>
      <c r="I37">
        <f>$E$5*E37</f>
        <v>360</v>
      </c>
      <c r="J37">
        <f t="shared" si="2"/>
        <v>360</v>
      </c>
      <c r="K37">
        <f>$F$5*H37</f>
        <v>4.32e-7</v>
      </c>
      <c r="L37">
        <f t="shared" si="3"/>
        <v>0.00015552</v>
      </c>
      <c r="M37">
        <f t="shared" si="4"/>
        <v>3.888</v>
      </c>
    </row>
    <row r="38" s="4" customFormat="1" ht="14.25" spans="2:13">
      <c r="B38" s="22"/>
      <c r="C38" s="23"/>
      <c r="D38" s="22"/>
      <c r="E38" s="22"/>
      <c r="F38" s="25" t="s">
        <v>33</v>
      </c>
      <c r="G38" s="25">
        <f t="shared" ref="G38:M38" si="5">SUM(G36:G37)</f>
        <v>1</v>
      </c>
      <c r="H38" s="25">
        <f t="shared" si="5"/>
        <v>1</v>
      </c>
      <c r="I38" s="25"/>
      <c r="J38" s="25"/>
      <c r="K38" s="25">
        <f t="shared" si="5"/>
        <v>2e-6</v>
      </c>
      <c r="L38" s="25">
        <f t="shared" si="5"/>
        <v>0.00053184</v>
      </c>
      <c r="M38" s="25">
        <f t="shared" si="5"/>
        <v>13.296</v>
      </c>
    </row>
    <row r="39" ht="14.25" spans="2:13">
      <c r="B39" s="3" t="s">
        <v>35</v>
      </c>
      <c r="C39" s="3" t="s">
        <v>36</v>
      </c>
      <c r="D39" s="12" t="s">
        <v>4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42</v>
      </c>
      <c r="K39" s="1" t="s">
        <v>43</v>
      </c>
      <c r="L39" s="3" t="s">
        <v>44</v>
      </c>
      <c r="M39" t="s">
        <v>45</v>
      </c>
    </row>
    <row r="40" ht="14.25" spans="2:13">
      <c r="B40" s="15" t="s">
        <v>18</v>
      </c>
      <c r="C40" s="1" t="s">
        <v>19</v>
      </c>
      <c r="D40" s="15">
        <v>3</v>
      </c>
      <c r="E40" s="21">
        <v>1</v>
      </c>
      <c r="F40" t="s">
        <v>48</v>
      </c>
      <c r="G40">
        <f>(1-($G$6+$H$6))*(1-($I$6+$J$6))*(1-($K$6+$L$6))</f>
        <v>0.857375</v>
      </c>
      <c r="H40">
        <f t="shared" ref="H40:H42" si="6">G40</f>
        <v>0.857375</v>
      </c>
      <c r="I40">
        <f t="shared" ref="I40:I46" si="7">$E$6*E40</f>
        <v>50</v>
      </c>
      <c r="J40">
        <f t="shared" ref="J40:J46" si="8">I40</f>
        <v>50</v>
      </c>
      <c r="K40">
        <f>$F$6*H40</f>
        <v>0.000857375</v>
      </c>
      <c r="L40">
        <f t="shared" ref="L40:L46" si="9">J40*K40</f>
        <v>0.04286875</v>
      </c>
      <c r="M40">
        <f t="shared" si="4"/>
        <v>0.857375</v>
      </c>
    </row>
    <row r="41" spans="5:13">
      <c r="E41">
        <v>2</v>
      </c>
      <c r="F41" t="s">
        <v>49</v>
      </c>
      <c r="G41">
        <f>$H$6*(1-($I$6+$J$6))*(1-($K$6+$L$6))+(1-($G$6+$H$6))*$J$6*(1-($K$6+$L$6))+(1-($G$6+$H$6))*(1-($I$6+$J$6))*$L$6</f>
        <v>0.0947625</v>
      </c>
      <c r="H41">
        <f t="shared" si="6"/>
        <v>0.0947625</v>
      </c>
      <c r="I41">
        <f t="shared" si="7"/>
        <v>100</v>
      </c>
      <c r="J41">
        <f t="shared" si="8"/>
        <v>100</v>
      </c>
      <c r="K41">
        <f t="shared" ref="K41:K46" si="10">$F$6*H41</f>
        <v>9.47625e-5</v>
      </c>
      <c r="L41">
        <f t="shared" si="9"/>
        <v>0.00947625</v>
      </c>
      <c r="M41">
        <f t="shared" si="4"/>
        <v>0.189525</v>
      </c>
    </row>
    <row r="42" spans="5:13">
      <c r="E42">
        <v>3</v>
      </c>
      <c r="F42" t="s">
        <v>50</v>
      </c>
      <c r="G42">
        <f>$G$6*(1-($I$6+$J$6))*(1-($K$6+$L$6))+(1-($G$6+$H$6))*$I$6*(1-($K$6+$L$6))+(1-($G$6+$H$6))*(1-($I$6+$J$6))*$K$6</f>
        <v>0.0406125</v>
      </c>
      <c r="H42">
        <f t="shared" si="6"/>
        <v>0.0406125</v>
      </c>
      <c r="I42">
        <f t="shared" si="7"/>
        <v>150</v>
      </c>
      <c r="J42">
        <f t="shared" si="8"/>
        <v>150</v>
      </c>
      <c r="K42">
        <f t="shared" si="10"/>
        <v>4.06125e-5</v>
      </c>
      <c r="L42">
        <f t="shared" si="9"/>
        <v>0.006091875</v>
      </c>
      <c r="M42">
        <f t="shared" si="4"/>
        <v>0.1218375</v>
      </c>
    </row>
    <row r="43" spans="5:13">
      <c r="E43">
        <v>4</v>
      </c>
      <c r="F43" s="26" t="s">
        <v>51</v>
      </c>
      <c r="G43">
        <f>$H$6*$J$6*(1-($K$6+$L$6))+$H$6*(1-($I$6+$J$6))*$L$6+(1-($G$6+$H$6))*$J$6*$L$6</f>
        <v>0.00349125</v>
      </c>
      <c r="H43">
        <f>G43+$H$6*$J$6*$L$6</f>
        <v>0.003534125</v>
      </c>
      <c r="I43">
        <f t="shared" si="7"/>
        <v>200</v>
      </c>
      <c r="J43">
        <f t="shared" si="8"/>
        <v>200</v>
      </c>
      <c r="K43">
        <f t="shared" si="10"/>
        <v>3.534125e-6</v>
      </c>
      <c r="L43">
        <f t="shared" si="9"/>
        <v>0.000706825</v>
      </c>
      <c r="M43">
        <f t="shared" si="4"/>
        <v>0.0141365</v>
      </c>
    </row>
    <row r="44" ht="27" spans="5:13">
      <c r="E44">
        <v>6</v>
      </c>
      <c r="F44" s="27" t="s">
        <v>52</v>
      </c>
      <c r="G44">
        <f>($G$6*$J$6*(1-($K$6+$L$6))+$H$6*$I$6*(1-($K$6+$L$6)))*3</f>
        <v>0.0029925</v>
      </c>
      <c r="H44">
        <f>G44+($G$46-$H$6*$J$6*$L$6-$G$6*$I$6*$K$6)</f>
        <v>0.00307125</v>
      </c>
      <c r="I44">
        <f t="shared" si="7"/>
        <v>300</v>
      </c>
      <c r="J44">
        <f t="shared" si="8"/>
        <v>300</v>
      </c>
      <c r="K44">
        <f t="shared" si="10"/>
        <v>3.07125e-6</v>
      </c>
      <c r="L44">
        <f t="shared" si="9"/>
        <v>0.000921375</v>
      </c>
      <c r="M44">
        <f t="shared" si="4"/>
        <v>0.0184275</v>
      </c>
    </row>
    <row r="45" spans="5:13">
      <c r="E45">
        <v>9</v>
      </c>
      <c r="F45" s="26" t="s">
        <v>53</v>
      </c>
      <c r="G45">
        <f>$G$6*$I$6*(1-($K$6+$L$6))+$G$6*(1-($I$6+$J$6))*$K$6+(1-($G$6+$H$6))*$I$6*$K$6</f>
        <v>0.00064125</v>
      </c>
      <c r="H45">
        <f>G45+$G$6*$I$6*$K$6</f>
        <v>0.000644625</v>
      </c>
      <c r="I45">
        <f t="shared" si="7"/>
        <v>450</v>
      </c>
      <c r="J45">
        <f t="shared" si="8"/>
        <v>450</v>
      </c>
      <c r="K45">
        <f t="shared" si="10"/>
        <v>6.44625e-7</v>
      </c>
      <c r="L45">
        <f t="shared" si="9"/>
        <v>0.00029008125</v>
      </c>
      <c r="M45">
        <f t="shared" si="4"/>
        <v>0.005801625</v>
      </c>
    </row>
    <row r="46" spans="5:13">
      <c r="E46">
        <v>0</v>
      </c>
      <c r="F46" s="28" t="s">
        <v>54</v>
      </c>
      <c r="G46">
        <f>($G$6+$H$6)*($I$6+$J$6)*($K$6+$L$6)</f>
        <v>0.000125</v>
      </c>
      <c r="H46">
        <v>0</v>
      </c>
      <c r="I46">
        <f t="shared" si="7"/>
        <v>0</v>
      </c>
      <c r="J46">
        <f t="shared" si="8"/>
        <v>0</v>
      </c>
      <c r="K46">
        <f t="shared" si="10"/>
        <v>0</v>
      </c>
      <c r="L46">
        <f t="shared" si="9"/>
        <v>0</v>
      </c>
      <c r="M46">
        <f t="shared" si="4"/>
        <v>0</v>
      </c>
    </row>
    <row r="47" ht="14.25" spans="6:13">
      <c r="F47" s="29" t="s">
        <v>33</v>
      </c>
      <c r="G47" s="25">
        <f t="shared" ref="G47:M47" si="11">SUM(G40:G46)</f>
        <v>1</v>
      </c>
      <c r="H47" s="25">
        <f t="shared" si="11"/>
        <v>1</v>
      </c>
      <c r="I47" s="25"/>
      <c r="J47" s="25"/>
      <c r="K47" s="25">
        <f t="shared" si="11"/>
        <v>0.001</v>
      </c>
      <c r="L47" s="25">
        <f t="shared" si="11"/>
        <v>0.06035515625</v>
      </c>
      <c r="M47" s="25">
        <f t="shared" si="11"/>
        <v>1.207103125</v>
      </c>
    </row>
    <row r="48" ht="14.25" spans="2:13">
      <c r="B48" s="15" t="s">
        <v>20</v>
      </c>
      <c r="C48" s="1" t="s">
        <v>19</v>
      </c>
      <c r="D48" s="15">
        <v>3</v>
      </c>
      <c r="E48" s="21">
        <v>1</v>
      </c>
      <c r="F48" t="s">
        <v>55</v>
      </c>
      <c r="G48">
        <f>(1-($G$6+$H$6))*(1-($I$6+$J$6))*(1-($K$6+$L$6))</f>
        <v>0.857375</v>
      </c>
      <c r="H48">
        <f t="shared" ref="H48:H50" si="12">G48</f>
        <v>0.857375</v>
      </c>
      <c r="I48">
        <f>$E$7*E48</f>
        <v>40</v>
      </c>
      <c r="J48">
        <f t="shared" ref="J48:J54" si="13">I48</f>
        <v>40</v>
      </c>
      <c r="K48">
        <f>$F$7*H48</f>
        <v>0.000857375</v>
      </c>
      <c r="L48">
        <f t="shared" ref="L48:L54" si="14">J48*K48</f>
        <v>0.034295</v>
      </c>
      <c r="M48">
        <f t="shared" ref="M48:M54" si="15">E48*H48</f>
        <v>0.857375</v>
      </c>
    </row>
    <row r="49" spans="5:13">
      <c r="E49">
        <v>2</v>
      </c>
      <c r="F49" t="s">
        <v>56</v>
      </c>
      <c r="G49">
        <f>$H$6*(1-($I$6+$J$6))*(1-($K$6+$L$6))+(1-($G$6+$H$6))*$J$6*(1-($K$6+$L$6))+(1-($G$6+$H$6))*(1-($I$6+$J$6))*$L$6</f>
        <v>0.0947625</v>
      </c>
      <c r="H49">
        <f t="shared" si="12"/>
        <v>0.0947625</v>
      </c>
      <c r="I49">
        <f t="shared" ref="I49:I54" si="16">$E$7*E49</f>
        <v>80</v>
      </c>
      <c r="J49">
        <f t="shared" si="13"/>
        <v>80</v>
      </c>
      <c r="K49">
        <f t="shared" ref="K49:K54" si="17">$F$7*H49</f>
        <v>9.47625e-5</v>
      </c>
      <c r="L49">
        <f t="shared" si="14"/>
        <v>0.007581</v>
      </c>
      <c r="M49">
        <f t="shared" si="15"/>
        <v>0.189525</v>
      </c>
    </row>
    <row r="50" spans="5:13">
      <c r="E50">
        <v>3</v>
      </c>
      <c r="F50" t="s">
        <v>57</v>
      </c>
      <c r="G50">
        <f>$G$6*(1-($I$6+$J$6))*(1-($K$6+$L$6))+(1-($G$6+$H$6))*$I$6*(1-($K$6+$L$6))+(1-($G$6+$H$6))*(1-($I$6+$J$6))*$K$6</f>
        <v>0.0406125</v>
      </c>
      <c r="H50">
        <f t="shared" si="12"/>
        <v>0.0406125</v>
      </c>
      <c r="I50">
        <f t="shared" si="16"/>
        <v>120</v>
      </c>
      <c r="J50">
        <f t="shared" si="13"/>
        <v>120</v>
      </c>
      <c r="K50">
        <f t="shared" si="17"/>
        <v>4.06125e-5</v>
      </c>
      <c r="L50">
        <f t="shared" si="14"/>
        <v>0.0048735</v>
      </c>
      <c r="M50">
        <f t="shared" si="15"/>
        <v>0.1218375</v>
      </c>
    </row>
    <row r="51" spans="5:13">
      <c r="E51">
        <v>4</v>
      </c>
      <c r="F51" s="26" t="s">
        <v>58</v>
      </c>
      <c r="G51">
        <f>$H$6*$J$6*(1-($K$6+$L$6))+$H$6*(1-($I$6+$J$6))*$L$6+(1-($G$6+$H$6))*$J$6*$L$6</f>
        <v>0.00349125</v>
      </c>
      <c r="H51">
        <f>G51+$H$6*$J$6*$L$6</f>
        <v>0.003534125</v>
      </c>
      <c r="I51">
        <f t="shared" si="16"/>
        <v>160</v>
      </c>
      <c r="J51">
        <f t="shared" si="13"/>
        <v>160</v>
      </c>
      <c r="K51">
        <f t="shared" si="17"/>
        <v>3.534125e-6</v>
      </c>
      <c r="L51">
        <f t="shared" si="14"/>
        <v>0.00056546</v>
      </c>
      <c r="M51">
        <f t="shared" si="15"/>
        <v>0.0141365</v>
      </c>
    </row>
    <row r="52" ht="27" spans="5:13">
      <c r="E52">
        <v>6</v>
      </c>
      <c r="F52" s="27" t="s">
        <v>59</v>
      </c>
      <c r="G52">
        <f>($G$6*$J$6*(1-($K$6+$L$6))+$H$6*$I$6*(1-($K$6+$L$6)))*3</f>
        <v>0.0029925</v>
      </c>
      <c r="H52">
        <f>G52+($G$46-$H$6*$J$6*$L$6-$G$6*$I$6*$K$6)</f>
        <v>0.00307125</v>
      </c>
      <c r="I52">
        <f t="shared" si="16"/>
        <v>240</v>
      </c>
      <c r="J52">
        <f t="shared" si="13"/>
        <v>240</v>
      </c>
      <c r="K52">
        <f t="shared" si="17"/>
        <v>3.07125e-6</v>
      </c>
      <c r="L52">
        <f t="shared" si="14"/>
        <v>0.0007371</v>
      </c>
      <c r="M52">
        <f t="shared" si="15"/>
        <v>0.0184275</v>
      </c>
    </row>
    <row r="53" spans="5:13">
      <c r="E53">
        <v>9</v>
      </c>
      <c r="F53" s="26" t="s">
        <v>60</v>
      </c>
      <c r="G53">
        <f>$G$6*$I$6*(1-($K$6+$L$6))+$G$6*(1-($I$6+$J$6))*$K$6+(1-($G$6+$H$6))*$I$6*$K$6</f>
        <v>0.00064125</v>
      </c>
      <c r="H53">
        <f>G53+$G$6*$I$6*$K$6</f>
        <v>0.000644625</v>
      </c>
      <c r="I53">
        <f t="shared" si="16"/>
        <v>360</v>
      </c>
      <c r="J53">
        <f t="shared" si="13"/>
        <v>360</v>
      </c>
      <c r="K53">
        <f t="shared" si="17"/>
        <v>6.44625e-7</v>
      </c>
      <c r="L53">
        <f t="shared" si="14"/>
        <v>0.000232065</v>
      </c>
      <c r="M53">
        <f t="shared" si="15"/>
        <v>0.005801625</v>
      </c>
    </row>
    <row r="54" spans="5:13">
      <c r="E54">
        <v>0</v>
      </c>
      <c r="F54" s="28" t="s">
        <v>54</v>
      </c>
      <c r="G54">
        <f>($G$6+$H$6)*($I$6+$J$6)*($K$6+$L$6)</f>
        <v>0.000125</v>
      </c>
      <c r="H54">
        <v>0</v>
      </c>
      <c r="I54">
        <f t="shared" si="16"/>
        <v>0</v>
      </c>
      <c r="J54">
        <f t="shared" si="13"/>
        <v>0</v>
      </c>
      <c r="K54">
        <f t="shared" si="17"/>
        <v>0</v>
      </c>
      <c r="L54">
        <f t="shared" si="14"/>
        <v>0</v>
      </c>
      <c r="M54">
        <f t="shared" si="15"/>
        <v>0</v>
      </c>
    </row>
    <row r="55" ht="14.25" spans="6:13">
      <c r="F55" s="29" t="s">
        <v>33</v>
      </c>
      <c r="G55" s="25">
        <f t="shared" ref="G55:M55" si="18">SUM(G48:G54)</f>
        <v>1</v>
      </c>
      <c r="H55" s="25">
        <f t="shared" si="18"/>
        <v>1</v>
      </c>
      <c r="I55" s="25"/>
      <c r="J55" s="25"/>
      <c r="K55" s="25">
        <f t="shared" si="18"/>
        <v>0.001</v>
      </c>
      <c r="L55" s="25">
        <f t="shared" si="18"/>
        <v>0.048284125</v>
      </c>
      <c r="M55" s="25">
        <f t="shared" si="18"/>
        <v>1.207103125</v>
      </c>
    </row>
    <row r="56" ht="14.25" spans="2:13">
      <c r="B56" s="15" t="s">
        <v>21</v>
      </c>
      <c r="C56" s="1" t="s">
        <v>19</v>
      </c>
      <c r="D56" s="15">
        <v>3</v>
      </c>
      <c r="E56" s="21">
        <v>1</v>
      </c>
      <c r="F56" t="s">
        <v>61</v>
      </c>
      <c r="G56">
        <f>(1-($G$6+$H$6))*(1-($I$6+$J$6))*(1-($K$6+$L$6))</f>
        <v>0.857375</v>
      </c>
      <c r="H56">
        <f t="shared" ref="H56:H58" si="19">G56</f>
        <v>0.857375</v>
      </c>
      <c r="I56">
        <f>$E$8*E56</f>
        <v>20</v>
      </c>
      <c r="J56">
        <f t="shared" ref="J56:J62" si="20">I56</f>
        <v>20</v>
      </c>
      <c r="K56">
        <f>$F$8*H56</f>
        <v>0.002572125</v>
      </c>
      <c r="L56">
        <f t="shared" ref="L56:L62" si="21">J56*K56</f>
        <v>0.0514425</v>
      </c>
      <c r="M56">
        <f t="shared" ref="M56:M62" si="22">E56*H56</f>
        <v>0.857375</v>
      </c>
    </row>
    <row r="57" spans="5:13">
      <c r="E57">
        <v>2</v>
      </c>
      <c r="F57" t="s">
        <v>62</v>
      </c>
      <c r="G57">
        <f>$H$6*(1-($I$6+$J$6))*(1-($K$6+$L$6))+(1-($G$6+$H$6))*$J$6*(1-($K$6+$L$6))+(1-($G$6+$H$6))*(1-($I$6+$J$6))*$L$6</f>
        <v>0.0947625</v>
      </c>
      <c r="H57">
        <f t="shared" si="19"/>
        <v>0.0947625</v>
      </c>
      <c r="I57">
        <f t="shared" ref="I57:I62" si="23">$E$8*E57</f>
        <v>40</v>
      </c>
      <c r="J57">
        <f t="shared" si="20"/>
        <v>40</v>
      </c>
      <c r="K57">
        <f t="shared" ref="K57:K62" si="24">$F$8*H57</f>
        <v>0.0002842875</v>
      </c>
      <c r="L57">
        <f t="shared" si="21"/>
        <v>0.0113715</v>
      </c>
      <c r="M57">
        <f t="shared" si="22"/>
        <v>0.189525</v>
      </c>
    </row>
    <row r="58" spans="5:13">
      <c r="E58">
        <v>3</v>
      </c>
      <c r="F58" t="s">
        <v>63</v>
      </c>
      <c r="G58">
        <f>$G$6*(1-($I$6+$J$6))*(1-($K$6+$L$6))+(1-($G$6+$H$6))*$I$6*(1-($K$6+$L$6))+(1-($G$6+$H$6))*(1-($I$6+$J$6))*$K$6</f>
        <v>0.0406125</v>
      </c>
      <c r="H58">
        <f t="shared" si="19"/>
        <v>0.0406125</v>
      </c>
      <c r="I58">
        <f t="shared" si="23"/>
        <v>60</v>
      </c>
      <c r="J58">
        <f t="shared" si="20"/>
        <v>60</v>
      </c>
      <c r="K58">
        <f t="shared" si="24"/>
        <v>0.0001218375</v>
      </c>
      <c r="L58">
        <f t="shared" si="21"/>
        <v>0.00731025</v>
      </c>
      <c r="M58">
        <f t="shared" si="22"/>
        <v>0.1218375</v>
      </c>
    </row>
    <row r="59" spans="5:13">
      <c r="E59">
        <v>4</v>
      </c>
      <c r="F59" s="26" t="s">
        <v>64</v>
      </c>
      <c r="G59">
        <f>$H$6*$J$6*(1-($K$6+$L$6))+$H$6*(1-($I$6+$J$6))*$L$6+(1-($G$6+$H$6))*$J$6*$L$6</f>
        <v>0.00349125</v>
      </c>
      <c r="H59">
        <f>G59+$H$6*$J$6*$L$6</f>
        <v>0.003534125</v>
      </c>
      <c r="I59">
        <f t="shared" si="23"/>
        <v>80</v>
      </c>
      <c r="J59">
        <f t="shared" si="20"/>
        <v>80</v>
      </c>
      <c r="K59">
        <f t="shared" si="24"/>
        <v>1.0602375e-5</v>
      </c>
      <c r="L59">
        <f t="shared" si="21"/>
        <v>0.00084819</v>
      </c>
      <c r="M59">
        <f t="shared" si="22"/>
        <v>0.0141365</v>
      </c>
    </row>
    <row r="60" ht="27" spans="5:13">
      <c r="E60">
        <v>6</v>
      </c>
      <c r="F60" s="27" t="s">
        <v>65</v>
      </c>
      <c r="G60">
        <f>($G$6*$J$6*(1-($K$6+$L$6))+$H$6*$I$6*(1-($K$6+$L$6)))*3</f>
        <v>0.0029925</v>
      </c>
      <c r="H60">
        <f>G60+($G$46-$H$6*$J$6*$L$6-$G$6*$I$6*$K$6)</f>
        <v>0.00307125</v>
      </c>
      <c r="I60">
        <f t="shared" si="23"/>
        <v>120</v>
      </c>
      <c r="J60">
        <f t="shared" si="20"/>
        <v>120</v>
      </c>
      <c r="K60">
        <f t="shared" si="24"/>
        <v>9.21375e-6</v>
      </c>
      <c r="L60">
        <f t="shared" si="21"/>
        <v>0.00110565</v>
      </c>
      <c r="M60">
        <f t="shared" si="22"/>
        <v>0.0184275</v>
      </c>
    </row>
    <row r="61" spans="5:13">
      <c r="E61">
        <v>9</v>
      </c>
      <c r="F61" s="26" t="s">
        <v>66</v>
      </c>
      <c r="G61">
        <f>$G$6*$I$6*(1-($K$6+$L$6))+$G$6*(1-($I$6+$J$6))*$K$6+(1-($G$6+$H$6))*$I$6*$K$6</f>
        <v>0.00064125</v>
      </c>
      <c r="H61">
        <f>G61+$G$6*$I$6*$K$6</f>
        <v>0.000644625</v>
      </c>
      <c r="I61">
        <f t="shared" si="23"/>
        <v>180</v>
      </c>
      <c r="J61">
        <f t="shared" si="20"/>
        <v>180</v>
      </c>
      <c r="K61">
        <f t="shared" si="24"/>
        <v>1.933875e-6</v>
      </c>
      <c r="L61">
        <f t="shared" si="21"/>
        <v>0.0003480975</v>
      </c>
      <c r="M61">
        <f t="shared" si="22"/>
        <v>0.005801625</v>
      </c>
    </row>
    <row r="62" spans="5:13">
      <c r="E62">
        <v>0</v>
      </c>
      <c r="F62" s="28" t="s">
        <v>54</v>
      </c>
      <c r="G62">
        <f>($G$6+$H$6)*($I$6+$J$6)*($K$6+$L$6)</f>
        <v>0.000125</v>
      </c>
      <c r="H62">
        <v>0</v>
      </c>
      <c r="I62">
        <f t="shared" si="23"/>
        <v>0</v>
      </c>
      <c r="J62">
        <f t="shared" si="20"/>
        <v>0</v>
      </c>
      <c r="K62">
        <f t="shared" si="24"/>
        <v>0</v>
      </c>
      <c r="L62">
        <f t="shared" si="21"/>
        <v>0</v>
      </c>
      <c r="M62">
        <f t="shared" si="22"/>
        <v>0</v>
      </c>
    </row>
    <row r="63" ht="14.25" spans="6:13">
      <c r="F63" s="29" t="s">
        <v>33</v>
      </c>
      <c r="G63" s="25">
        <f t="shared" ref="G63:M63" si="25">SUM(G56:G62)</f>
        <v>1</v>
      </c>
      <c r="H63" s="25">
        <f t="shared" si="25"/>
        <v>1</v>
      </c>
      <c r="I63" s="25"/>
      <c r="J63" s="25"/>
      <c r="K63" s="25">
        <f t="shared" si="25"/>
        <v>0.003</v>
      </c>
      <c r="L63" s="25">
        <f t="shared" si="25"/>
        <v>0.0724261875</v>
      </c>
      <c r="M63" s="25">
        <f t="shared" si="25"/>
        <v>1.207103125</v>
      </c>
    </row>
    <row r="64" ht="14.25" spans="2:13">
      <c r="B64" s="15" t="s">
        <v>22</v>
      </c>
      <c r="C64" s="1" t="s">
        <v>19</v>
      </c>
      <c r="D64" s="15">
        <v>3</v>
      </c>
      <c r="E64" s="21">
        <v>1</v>
      </c>
      <c r="F64" t="s">
        <v>67</v>
      </c>
      <c r="G64">
        <f>(1-($G$6+$H$6))*(1-($I$6+$J$6))*(1-($K$6+$L$6))</f>
        <v>0.857375</v>
      </c>
      <c r="H64">
        <f t="shared" ref="H64:H66" si="26">G64</f>
        <v>0.857375</v>
      </c>
      <c r="I64">
        <f>$E$9*E64</f>
        <v>15</v>
      </c>
      <c r="J64">
        <f t="shared" ref="J64:J70" si="27">I64</f>
        <v>15</v>
      </c>
      <c r="K64">
        <f>$F$9*H64</f>
        <v>0.006001625</v>
      </c>
      <c r="L64">
        <f t="shared" ref="L64:L70" si="28">J64*K64</f>
        <v>0.090024375</v>
      </c>
      <c r="M64">
        <f t="shared" ref="M64:M70" si="29">E64*H64</f>
        <v>0.857375</v>
      </c>
    </row>
    <row r="65" spans="5:13">
      <c r="E65">
        <v>2</v>
      </c>
      <c r="F65" t="s">
        <v>68</v>
      </c>
      <c r="G65">
        <f>$H$6*(1-($I$6+$J$6))*(1-($K$6+$L$6))+(1-($G$6+$H$6))*$J$6*(1-($K$6+$L$6))+(1-($G$6+$H$6))*(1-($I$6+$J$6))*$L$6</f>
        <v>0.0947625</v>
      </c>
      <c r="H65">
        <f t="shared" si="26"/>
        <v>0.0947625</v>
      </c>
      <c r="I65">
        <f t="shared" ref="I65:I70" si="30">$E$9*E65</f>
        <v>30</v>
      </c>
      <c r="J65">
        <f t="shared" si="27"/>
        <v>30</v>
      </c>
      <c r="K65">
        <f t="shared" ref="K65:K70" si="31">$F$9*H65</f>
        <v>0.0006633375</v>
      </c>
      <c r="L65">
        <f t="shared" si="28"/>
        <v>0.019900125</v>
      </c>
      <c r="M65">
        <f t="shared" si="29"/>
        <v>0.189525</v>
      </c>
    </row>
    <row r="66" spans="5:13">
      <c r="E66">
        <v>3</v>
      </c>
      <c r="F66" t="s">
        <v>69</v>
      </c>
      <c r="G66">
        <f>$G$6*(1-($I$6+$J$6))*(1-($K$6+$L$6))+(1-($G$6+$H$6))*$I$6*(1-($K$6+$L$6))+(1-($G$6+$H$6))*(1-($I$6+$J$6))*$K$6</f>
        <v>0.0406125</v>
      </c>
      <c r="H66">
        <f t="shared" si="26"/>
        <v>0.0406125</v>
      </c>
      <c r="I66">
        <f t="shared" si="30"/>
        <v>45</v>
      </c>
      <c r="J66">
        <f t="shared" si="27"/>
        <v>45</v>
      </c>
      <c r="K66">
        <f t="shared" si="31"/>
        <v>0.0002842875</v>
      </c>
      <c r="L66">
        <f t="shared" si="28"/>
        <v>0.0127929375</v>
      </c>
      <c r="M66">
        <f t="shared" si="29"/>
        <v>0.1218375</v>
      </c>
    </row>
    <row r="67" spans="5:13">
      <c r="E67">
        <v>4</v>
      </c>
      <c r="F67" s="26" t="s">
        <v>70</v>
      </c>
      <c r="G67">
        <f>$H$6*$J$6*(1-($K$6+$L$6))+$H$6*(1-($I$6+$J$6))*$L$6+(1-($G$6+$H$6))*$J$6*$L$6</f>
        <v>0.00349125</v>
      </c>
      <c r="H67">
        <f>G67+$H$6*$J$6*$L$6</f>
        <v>0.003534125</v>
      </c>
      <c r="I67">
        <f t="shared" si="30"/>
        <v>60</v>
      </c>
      <c r="J67">
        <f t="shared" si="27"/>
        <v>60</v>
      </c>
      <c r="K67">
        <f t="shared" si="31"/>
        <v>2.4738875e-5</v>
      </c>
      <c r="L67">
        <f t="shared" si="28"/>
        <v>0.0014843325</v>
      </c>
      <c r="M67">
        <f t="shared" si="29"/>
        <v>0.0141365</v>
      </c>
    </row>
    <row r="68" ht="27" spans="5:13">
      <c r="E68">
        <v>6</v>
      </c>
      <c r="F68" s="27" t="s">
        <v>71</v>
      </c>
      <c r="G68">
        <f>($G$6*$J$6*(1-($K$6+$L$6))+$H$6*$I$6*(1-($K$6+$L$6)))*3</f>
        <v>0.0029925</v>
      </c>
      <c r="H68">
        <f>G68+($G$46-$H$6*$J$6*$L$6-$G$6*$I$6*$K$6)</f>
        <v>0.00307125</v>
      </c>
      <c r="I68">
        <f t="shared" si="30"/>
        <v>90</v>
      </c>
      <c r="J68">
        <f t="shared" si="27"/>
        <v>90</v>
      </c>
      <c r="K68">
        <f t="shared" si="31"/>
        <v>2.149875e-5</v>
      </c>
      <c r="L68">
        <f t="shared" si="28"/>
        <v>0.0019348875</v>
      </c>
      <c r="M68">
        <f t="shared" si="29"/>
        <v>0.0184275</v>
      </c>
    </row>
    <row r="69" spans="5:13">
      <c r="E69">
        <v>9</v>
      </c>
      <c r="F69" s="26" t="s">
        <v>72</v>
      </c>
      <c r="G69">
        <f>$G$6*$I$6*(1-($K$6+$L$6))+$G$6*(1-($I$6+$J$6))*$K$6+(1-($G$6+$H$6))*$I$6*$K$6</f>
        <v>0.00064125</v>
      </c>
      <c r="H69">
        <f>G69+$G$6*$I$6*$K$6</f>
        <v>0.000644625</v>
      </c>
      <c r="I69">
        <f t="shared" si="30"/>
        <v>135</v>
      </c>
      <c r="J69">
        <f t="shared" si="27"/>
        <v>135</v>
      </c>
      <c r="K69">
        <f t="shared" si="31"/>
        <v>4.512375e-6</v>
      </c>
      <c r="L69">
        <f t="shared" si="28"/>
        <v>0.000609170625</v>
      </c>
      <c r="M69">
        <f t="shared" si="29"/>
        <v>0.005801625</v>
      </c>
    </row>
    <row r="70" spans="5:13">
      <c r="E70">
        <v>0</v>
      </c>
      <c r="F70" s="28" t="s">
        <v>54</v>
      </c>
      <c r="G70">
        <f>($G$6+$H$6)*($I$6+$J$6)*($K$6+$L$6)</f>
        <v>0.000125</v>
      </c>
      <c r="H70">
        <v>0</v>
      </c>
      <c r="I70">
        <f t="shared" si="30"/>
        <v>0</v>
      </c>
      <c r="J70">
        <f t="shared" si="27"/>
        <v>0</v>
      </c>
      <c r="K70">
        <f t="shared" si="31"/>
        <v>0</v>
      </c>
      <c r="L70">
        <f t="shared" si="28"/>
        <v>0</v>
      </c>
      <c r="M70">
        <f t="shared" si="29"/>
        <v>0</v>
      </c>
    </row>
    <row r="71" ht="14.25" spans="6:13">
      <c r="F71" s="29" t="s">
        <v>33</v>
      </c>
      <c r="G71" s="25">
        <f t="shared" ref="G71:M71" si="32">SUM(G64:G70)</f>
        <v>1</v>
      </c>
      <c r="H71" s="25">
        <f t="shared" si="32"/>
        <v>1</v>
      </c>
      <c r="I71" s="25"/>
      <c r="J71" s="25"/>
      <c r="K71" s="25">
        <f t="shared" si="32"/>
        <v>0.007</v>
      </c>
      <c r="L71" s="25">
        <f t="shared" si="32"/>
        <v>0.126745828125</v>
      </c>
      <c r="M71" s="25">
        <f t="shared" si="32"/>
        <v>1.207103125</v>
      </c>
    </row>
    <row r="72" ht="14.25" spans="2:13">
      <c r="B72" s="15" t="s">
        <v>23</v>
      </c>
      <c r="C72" s="1" t="s">
        <v>19</v>
      </c>
      <c r="D72" s="15">
        <v>3</v>
      </c>
      <c r="E72" s="21">
        <v>1</v>
      </c>
      <c r="F72" t="s">
        <v>73</v>
      </c>
      <c r="G72">
        <f>(1-($G$6+$H$6))*(1-($I$6+$J$6))*(1-($K$6+$L$6))</f>
        <v>0.857375</v>
      </c>
      <c r="H72">
        <f t="shared" ref="H72:H74" si="33">G72</f>
        <v>0.857375</v>
      </c>
      <c r="I72">
        <f>$E$10*E72</f>
        <v>10</v>
      </c>
      <c r="J72">
        <f t="shared" ref="J72:J78" si="34">I72</f>
        <v>10</v>
      </c>
      <c r="K72">
        <f>$F$10*H72</f>
        <v>0.00857375</v>
      </c>
      <c r="L72">
        <f t="shared" ref="L72:L78" si="35">J72*K72</f>
        <v>0.0857375</v>
      </c>
      <c r="M72">
        <f t="shared" ref="M72:M78" si="36">E72*H72</f>
        <v>0.857375</v>
      </c>
    </row>
    <row r="73" spans="5:13">
      <c r="E73">
        <v>2</v>
      </c>
      <c r="F73" t="s">
        <v>74</v>
      </c>
      <c r="G73">
        <f>$H$6*(1-($I$6+$J$6))*(1-($K$6+$L$6))+(1-($G$6+$H$6))*$J$6*(1-($K$6+$L$6))+(1-($G$6+$H$6))*(1-($I$6+$J$6))*$L$6</f>
        <v>0.0947625</v>
      </c>
      <c r="H73">
        <f t="shared" si="33"/>
        <v>0.0947625</v>
      </c>
      <c r="I73">
        <f t="shared" ref="I73:I78" si="37">$E$10*E73</f>
        <v>20</v>
      </c>
      <c r="J73">
        <f t="shared" si="34"/>
        <v>20</v>
      </c>
      <c r="K73">
        <f t="shared" ref="K73:K78" si="38">$F$10*H73</f>
        <v>0.000947625</v>
      </c>
      <c r="L73">
        <f t="shared" si="35"/>
        <v>0.0189525</v>
      </c>
      <c r="M73">
        <f t="shared" si="36"/>
        <v>0.189525</v>
      </c>
    </row>
    <row r="74" spans="5:13">
      <c r="E74">
        <v>3</v>
      </c>
      <c r="F74" t="s">
        <v>75</v>
      </c>
      <c r="G74">
        <f>$G$6*(1-($I$6+$J$6))*(1-($K$6+$L$6))+(1-($G$6+$H$6))*$I$6*(1-($K$6+$L$6))+(1-($G$6+$H$6))*(1-($I$6+$J$6))*$K$6</f>
        <v>0.0406125</v>
      </c>
      <c r="H74">
        <f t="shared" si="33"/>
        <v>0.0406125</v>
      </c>
      <c r="I74">
        <f t="shared" si="37"/>
        <v>30</v>
      </c>
      <c r="J74">
        <f t="shared" si="34"/>
        <v>30</v>
      </c>
      <c r="K74">
        <f t="shared" si="38"/>
        <v>0.000406125</v>
      </c>
      <c r="L74">
        <f t="shared" si="35"/>
        <v>0.01218375</v>
      </c>
      <c r="M74">
        <f t="shared" si="36"/>
        <v>0.1218375</v>
      </c>
    </row>
    <row r="75" spans="5:13">
      <c r="E75">
        <v>4</v>
      </c>
      <c r="F75" s="26" t="s">
        <v>76</v>
      </c>
      <c r="G75">
        <f>$H$6*$J$6*(1-($K$6+$L$6))+$H$6*(1-($I$6+$J$6))*$L$6+(1-($G$6+$H$6))*$J$6*$L$6</f>
        <v>0.00349125</v>
      </c>
      <c r="H75">
        <f>G75+$H$6*$J$6*$L$6</f>
        <v>0.003534125</v>
      </c>
      <c r="I75">
        <f t="shared" si="37"/>
        <v>40</v>
      </c>
      <c r="J75">
        <f t="shared" si="34"/>
        <v>40</v>
      </c>
      <c r="K75">
        <f t="shared" si="38"/>
        <v>3.534125e-5</v>
      </c>
      <c r="L75">
        <f t="shared" si="35"/>
        <v>0.00141365</v>
      </c>
      <c r="M75">
        <f t="shared" si="36"/>
        <v>0.0141365</v>
      </c>
    </row>
    <row r="76" ht="27" spans="5:13">
      <c r="E76">
        <v>6</v>
      </c>
      <c r="F76" s="27" t="s">
        <v>77</v>
      </c>
      <c r="G76">
        <f>($G$6*$J$6*(1-($K$6+$L$6))+$H$6*$I$6*(1-($K$6+$L$6)))*3</f>
        <v>0.0029925</v>
      </c>
      <c r="H76">
        <f>G76+($G$46-$H$6*$J$6*$L$6-$G$6*$I$6*$K$6)</f>
        <v>0.00307125</v>
      </c>
      <c r="I76">
        <f t="shared" si="37"/>
        <v>60</v>
      </c>
      <c r="J76">
        <f t="shared" si="34"/>
        <v>60</v>
      </c>
      <c r="K76">
        <f t="shared" si="38"/>
        <v>3.07125e-5</v>
      </c>
      <c r="L76">
        <f t="shared" si="35"/>
        <v>0.00184275</v>
      </c>
      <c r="M76">
        <f t="shared" si="36"/>
        <v>0.0184275</v>
      </c>
    </row>
    <row r="77" spans="5:13">
      <c r="E77">
        <v>9</v>
      </c>
      <c r="F77" s="26" t="s">
        <v>78</v>
      </c>
      <c r="G77">
        <f>$G$6*$I$6*(1-($K$6+$L$6))+$G$6*(1-($I$6+$J$6))*$K$6+(1-($G$6+$H$6))*$I$6*$K$6</f>
        <v>0.00064125</v>
      </c>
      <c r="H77">
        <f>G77+$G$6*$I$6*$K$6</f>
        <v>0.000644625</v>
      </c>
      <c r="I77">
        <f t="shared" si="37"/>
        <v>90</v>
      </c>
      <c r="J77">
        <f t="shared" si="34"/>
        <v>90</v>
      </c>
      <c r="K77">
        <f t="shared" si="38"/>
        <v>6.44625e-6</v>
      </c>
      <c r="L77">
        <f t="shared" si="35"/>
        <v>0.0005801625</v>
      </c>
      <c r="M77">
        <f t="shared" si="36"/>
        <v>0.005801625</v>
      </c>
    </row>
    <row r="78" spans="5:13">
      <c r="E78">
        <v>0</v>
      </c>
      <c r="F78" s="28" t="s">
        <v>54</v>
      </c>
      <c r="G78">
        <f>($G$6+$H$6)*($I$6+$J$6)*($K$6+$L$6)</f>
        <v>0.000125</v>
      </c>
      <c r="H78">
        <v>0</v>
      </c>
      <c r="I78">
        <f t="shared" si="37"/>
        <v>0</v>
      </c>
      <c r="J78">
        <f t="shared" si="34"/>
        <v>0</v>
      </c>
      <c r="K78">
        <f t="shared" si="38"/>
        <v>0</v>
      </c>
      <c r="L78">
        <f t="shared" si="35"/>
        <v>0</v>
      </c>
      <c r="M78">
        <f t="shared" si="36"/>
        <v>0</v>
      </c>
    </row>
    <row r="79" ht="14.25" spans="6:13">
      <c r="F79" s="29" t="s">
        <v>33</v>
      </c>
      <c r="G79" s="25">
        <f t="shared" ref="G79:M79" si="39">SUM(G72:G78)</f>
        <v>1</v>
      </c>
      <c r="H79" s="25">
        <f t="shared" si="39"/>
        <v>1</v>
      </c>
      <c r="I79" s="25"/>
      <c r="J79" s="25"/>
      <c r="K79" s="25">
        <f t="shared" si="39"/>
        <v>0.01</v>
      </c>
      <c r="L79" s="25">
        <f t="shared" si="39"/>
        <v>0.1207103125</v>
      </c>
      <c r="M79" s="25">
        <f t="shared" si="39"/>
        <v>1.207103125</v>
      </c>
    </row>
    <row r="80" ht="14.25" spans="2:13">
      <c r="B80" s="15" t="s">
        <v>79</v>
      </c>
      <c r="C80" s="1" t="s">
        <v>17</v>
      </c>
      <c r="D80" s="15">
        <v>3</v>
      </c>
      <c r="E80">
        <v>1</v>
      </c>
      <c r="F80" t="s">
        <v>80</v>
      </c>
      <c r="G80">
        <f t="shared" ref="G80:G82" si="40">G90</f>
        <v>0.9025</v>
      </c>
      <c r="H80">
        <f t="shared" ref="H80:H82" si="41">G80</f>
        <v>0.9025</v>
      </c>
      <c r="I80">
        <f t="shared" ref="I80:I82" si="42">$E$11*E80</f>
        <v>25</v>
      </c>
      <c r="J80">
        <f t="shared" ref="J80:J82" si="43">I80</f>
        <v>25</v>
      </c>
      <c r="K80">
        <f>$F$11*H80</f>
        <v>0.001805</v>
      </c>
      <c r="L80">
        <f t="shared" ref="L80:L82" si="44">J80*K80</f>
        <v>0.045125</v>
      </c>
      <c r="M80">
        <f t="shared" ref="M80:M82" si="45">E80*H80</f>
        <v>0.9025</v>
      </c>
    </row>
    <row r="81" spans="5:13">
      <c r="E81">
        <v>2</v>
      </c>
      <c r="F81" t="s">
        <v>81</v>
      </c>
      <c r="G81">
        <f t="shared" si="40"/>
        <v>0.06825</v>
      </c>
      <c r="H81">
        <f t="shared" si="41"/>
        <v>0.06825</v>
      </c>
      <c r="I81">
        <f t="shared" si="42"/>
        <v>50</v>
      </c>
      <c r="J81">
        <f t="shared" si="43"/>
        <v>50</v>
      </c>
      <c r="K81">
        <f>$F$11*H81</f>
        <v>0.0001365</v>
      </c>
      <c r="L81">
        <f t="shared" si="44"/>
        <v>0.006825</v>
      </c>
      <c r="M81">
        <f t="shared" si="45"/>
        <v>0.1365</v>
      </c>
    </row>
    <row r="82" spans="5:13">
      <c r="E82">
        <v>3</v>
      </c>
      <c r="F82" t="s">
        <v>82</v>
      </c>
      <c r="G82">
        <f t="shared" si="40"/>
        <v>0.02925</v>
      </c>
      <c r="H82">
        <f t="shared" si="41"/>
        <v>0.02925</v>
      </c>
      <c r="I82">
        <f t="shared" si="42"/>
        <v>75</v>
      </c>
      <c r="J82">
        <f t="shared" si="43"/>
        <v>75</v>
      </c>
      <c r="K82">
        <f>$F$11*H82</f>
        <v>5.85e-5</v>
      </c>
      <c r="L82">
        <f t="shared" si="44"/>
        <v>0.0043875</v>
      </c>
      <c r="M82">
        <f t="shared" si="45"/>
        <v>0.08775</v>
      </c>
    </row>
    <row r="83" spans="6:13">
      <c r="F83" s="25" t="s">
        <v>33</v>
      </c>
      <c r="G83" s="25">
        <f t="shared" ref="G83:M83" si="46">SUM(G80:G82)</f>
        <v>1</v>
      </c>
      <c r="H83" s="25">
        <f t="shared" si="46"/>
        <v>1</v>
      </c>
      <c r="I83" s="25"/>
      <c r="J83" s="25"/>
      <c r="K83" s="25">
        <f t="shared" si="46"/>
        <v>0.002</v>
      </c>
      <c r="L83" s="25">
        <f t="shared" si="46"/>
        <v>0.0563375</v>
      </c>
      <c r="M83" s="25">
        <f t="shared" si="46"/>
        <v>1.12675</v>
      </c>
    </row>
    <row r="84" s="1" customFormat="1" ht="14.25" spans="3:16384">
      <c r="C84" s="30" t="s">
        <v>83</v>
      </c>
      <c r="D84" s="31" t="s">
        <v>84</v>
      </c>
      <c r="E84" s="32" t="s">
        <v>37</v>
      </c>
      <c r="F84" s="32" t="s">
        <v>38</v>
      </c>
      <c r="G84" s="32" t="s">
        <v>39</v>
      </c>
      <c r="H84" s="31" t="s">
        <v>40</v>
      </c>
      <c r="I84" s="31" t="s">
        <v>41</v>
      </c>
      <c r="J84" s="31" t="s">
        <v>42</v>
      </c>
      <c r="K84" s="31" t="s">
        <v>43</v>
      </c>
      <c r="L84" s="31" t="s">
        <v>44</v>
      </c>
      <c r="M84" s="41" t="s">
        <v>85</v>
      </c>
      <c r="XFD84" s="3"/>
    </row>
    <row r="85" s="1" customFormat="1" ht="14.25" spans="3:16384">
      <c r="C85" s="33" t="s">
        <v>86</v>
      </c>
      <c r="D85" s="34">
        <v>0</v>
      </c>
      <c r="E85" s="35">
        <v>1</v>
      </c>
      <c r="F85" s="36" t="s">
        <v>80</v>
      </c>
      <c r="G85" s="34"/>
      <c r="H85" s="34"/>
      <c r="I85" s="34"/>
      <c r="J85" s="34"/>
      <c r="K85" s="34"/>
      <c r="L85" s="34"/>
      <c r="M85" s="42"/>
      <c r="XFD85" s="3"/>
    </row>
    <row r="86" s="1" customFormat="1" ht="14.25" spans="3:16384">
      <c r="C86" s="33"/>
      <c r="D86" s="34"/>
      <c r="E86" s="35">
        <v>2</v>
      </c>
      <c r="F86" s="36" t="s">
        <v>81</v>
      </c>
      <c r="G86" s="34"/>
      <c r="H86" s="34"/>
      <c r="I86" s="34"/>
      <c r="J86" s="34"/>
      <c r="K86" s="34"/>
      <c r="L86" s="34"/>
      <c r="M86" s="42"/>
      <c r="XFD86" s="3"/>
    </row>
    <row r="87" s="1" customFormat="1" ht="14.25" spans="3:16384">
      <c r="C87" s="33"/>
      <c r="D87" s="34"/>
      <c r="E87" s="34">
        <v>3</v>
      </c>
      <c r="F87" s="34" t="s">
        <v>82</v>
      </c>
      <c r="G87" s="34"/>
      <c r="H87" s="34"/>
      <c r="I87" s="34"/>
      <c r="J87" s="34"/>
      <c r="K87" s="34"/>
      <c r="L87" s="34"/>
      <c r="M87" s="42"/>
      <c r="XFD87" s="3"/>
    </row>
    <row r="88" s="1" customFormat="1" ht="14.25" spans="3:16384">
      <c r="C88" s="33"/>
      <c r="D88" s="34"/>
      <c r="E88" s="37" t="s">
        <v>33</v>
      </c>
      <c r="F88" s="37"/>
      <c r="G88" s="37"/>
      <c r="H88" s="34"/>
      <c r="I88" s="37"/>
      <c r="J88" s="37"/>
      <c r="K88" s="37"/>
      <c r="L88" s="37"/>
      <c r="M88" s="43"/>
      <c r="XFD88" s="3"/>
    </row>
    <row r="89" s="1" customFormat="1" ht="14.25" spans="3:16384">
      <c r="C89" s="33"/>
      <c r="D89" s="34"/>
      <c r="E89" s="37" t="s">
        <v>37</v>
      </c>
      <c r="F89" s="37" t="s">
        <v>38</v>
      </c>
      <c r="G89" s="37" t="s">
        <v>39</v>
      </c>
      <c r="H89" s="34" t="s">
        <v>40</v>
      </c>
      <c r="I89" s="34" t="s">
        <v>41</v>
      </c>
      <c r="J89" s="34" t="s">
        <v>42</v>
      </c>
      <c r="K89" s="34" t="s">
        <v>43</v>
      </c>
      <c r="L89" s="34" t="s">
        <v>44</v>
      </c>
      <c r="M89" s="42" t="s">
        <v>85</v>
      </c>
      <c r="XFD89" s="3"/>
    </row>
    <row r="90" s="1" customFormat="1" ht="14.25" spans="3:16384">
      <c r="C90" s="33" t="s">
        <v>87</v>
      </c>
      <c r="D90" s="34">
        <f>1/3</f>
        <v>0.333333333333333</v>
      </c>
      <c r="E90" s="35">
        <v>1</v>
      </c>
      <c r="F90" s="36" t="s">
        <v>80</v>
      </c>
      <c r="G90" s="34">
        <f>0.95*0.95</f>
        <v>0.9025</v>
      </c>
      <c r="H90" s="34"/>
      <c r="I90" s="34"/>
      <c r="J90" s="34"/>
      <c r="K90" s="34"/>
      <c r="L90" s="34"/>
      <c r="M90" s="42"/>
      <c r="XFD90" s="3"/>
    </row>
    <row r="91" s="1" customFormat="1" ht="14.25" spans="3:16384">
      <c r="C91" s="33"/>
      <c r="D91" s="34"/>
      <c r="E91" s="35">
        <v>2</v>
      </c>
      <c r="F91" s="36" t="s">
        <v>88</v>
      </c>
      <c r="G91" s="34">
        <f>(1-0.95*0.95)*7/10</f>
        <v>0.06825</v>
      </c>
      <c r="H91" s="34"/>
      <c r="I91" s="34"/>
      <c r="J91" s="34"/>
      <c r="K91" s="34"/>
      <c r="L91" s="34"/>
      <c r="M91" s="42"/>
      <c r="XFD91" s="3"/>
    </row>
    <row r="92" s="1" customFormat="1" ht="14.25" spans="3:16384">
      <c r="C92" s="33"/>
      <c r="D92" s="34"/>
      <c r="E92" s="34">
        <v>3</v>
      </c>
      <c r="F92" s="34" t="s">
        <v>89</v>
      </c>
      <c r="G92" s="34">
        <f>(1-0.95*0.95)*3/10</f>
        <v>0.02925</v>
      </c>
      <c r="H92" s="34"/>
      <c r="I92" s="34"/>
      <c r="J92" s="34"/>
      <c r="K92" s="34"/>
      <c r="L92" s="34"/>
      <c r="M92" s="42"/>
      <c r="XFD92" s="3"/>
    </row>
    <row r="93" s="1" customFormat="1" ht="14.25" spans="3:16384">
      <c r="C93" s="33"/>
      <c r="D93" s="34"/>
      <c r="E93" s="37" t="s">
        <v>33</v>
      </c>
      <c r="F93" s="37"/>
      <c r="G93" s="37">
        <f>SUM(G90:G92)</f>
        <v>1</v>
      </c>
      <c r="H93" s="34"/>
      <c r="I93" s="37"/>
      <c r="J93" s="37"/>
      <c r="K93" s="37"/>
      <c r="L93" s="37"/>
      <c r="M93" s="43"/>
      <c r="XFD93" s="3"/>
    </row>
    <row r="94" s="1" customFormat="1" ht="14.25" spans="3:16384">
      <c r="C94" s="33" t="s">
        <v>90</v>
      </c>
      <c r="D94" s="34">
        <f>1/3</f>
        <v>0.333333333333333</v>
      </c>
      <c r="E94" s="37" t="s">
        <v>37</v>
      </c>
      <c r="F94" s="37" t="s">
        <v>38</v>
      </c>
      <c r="G94" s="37" t="s">
        <v>39</v>
      </c>
      <c r="H94" s="34" t="s">
        <v>40</v>
      </c>
      <c r="I94" s="34" t="s">
        <v>41</v>
      </c>
      <c r="J94" s="34" t="s">
        <v>42</v>
      </c>
      <c r="K94" s="34" t="s">
        <v>43</v>
      </c>
      <c r="L94" s="34" t="s">
        <v>44</v>
      </c>
      <c r="M94" s="42" t="s">
        <v>85</v>
      </c>
      <c r="XFD94" s="3"/>
    </row>
    <row r="95" s="1" customFormat="1" ht="14.25" spans="3:16384">
      <c r="C95" s="33"/>
      <c r="D95" s="34"/>
      <c r="E95" s="35">
        <v>1</v>
      </c>
      <c r="F95" s="36" t="s">
        <v>80</v>
      </c>
      <c r="G95" s="34">
        <f>0.95*0.95</f>
        <v>0.9025</v>
      </c>
      <c r="H95" s="34"/>
      <c r="I95" s="34"/>
      <c r="J95" s="34"/>
      <c r="K95" s="34"/>
      <c r="L95" s="34"/>
      <c r="M95" s="42"/>
      <c r="XFD95" s="3"/>
    </row>
    <row r="96" s="1" customFormat="1" ht="14.25" spans="3:16384">
      <c r="C96" s="38"/>
      <c r="D96" s="34"/>
      <c r="E96" s="34">
        <v>2</v>
      </c>
      <c r="F96" s="34" t="s">
        <v>91</v>
      </c>
      <c r="G96" s="34">
        <f>(1-0.95*0.95)*7/10</f>
        <v>0.06825</v>
      </c>
      <c r="H96" s="34"/>
      <c r="I96" s="34"/>
      <c r="J96" s="34"/>
      <c r="K96" s="34"/>
      <c r="L96" s="34"/>
      <c r="M96" s="42"/>
      <c r="XFD96" s="3"/>
    </row>
    <row r="97" s="1" customFormat="1" ht="14.25" spans="3:16384">
      <c r="C97" s="38"/>
      <c r="D97" s="34"/>
      <c r="E97" s="34">
        <v>3</v>
      </c>
      <c r="F97" s="34" t="s">
        <v>92</v>
      </c>
      <c r="G97" s="34">
        <f>(1-0.95*0.95)*3/10</f>
        <v>0.02925</v>
      </c>
      <c r="H97" s="34"/>
      <c r="I97" s="34"/>
      <c r="J97" s="34"/>
      <c r="K97" s="34"/>
      <c r="L97" s="34"/>
      <c r="M97" s="42"/>
      <c r="XFD97" s="3"/>
    </row>
    <row r="98" s="1" customFormat="1" ht="14.25" spans="3:16384">
      <c r="C98" s="38"/>
      <c r="D98" s="34"/>
      <c r="E98" s="34" t="s">
        <v>33</v>
      </c>
      <c r="F98" s="34"/>
      <c r="G98" s="34">
        <f>SUM(G95:G97)</f>
        <v>1</v>
      </c>
      <c r="H98" s="34"/>
      <c r="I98" s="34"/>
      <c r="J98" s="34"/>
      <c r="K98" s="34"/>
      <c r="L98" s="34"/>
      <c r="M98" s="42"/>
      <c r="XFD98" s="3"/>
    </row>
    <row r="99" s="1" customFormat="1" ht="14.25" spans="3:16384">
      <c r="C99" s="33" t="s">
        <v>93</v>
      </c>
      <c r="D99" s="34">
        <f>1/3</f>
        <v>0.333333333333333</v>
      </c>
      <c r="E99" s="37" t="s">
        <v>37</v>
      </c>
      <c r="F99" s="37" t="s">
        <v>38</v>
      </c>
      <c r="G99" s="37" t="s">
        <v>39</v>
      </c>
      <c r="H99" s="34" t="s">
        <v>40</v>
      </c>
      <c r="I99" s="34" t="s">
        <v>41</v>
      </c>
      <c r="J99" s="34" t="s">
        <v>42</v>
      </c>
      <c r="K99" s="34" t="s">
        <v>43</v>
      </c>
      <c r="L99" s="34" t="s">
        <v>44</v>
      </c>
      <c r="M99" s="42" t="s">
        <v>85</v>
      </c>
      <c r="XFD99" s="3"/>
    </row>
    <row r="100" s="1" customFormat="1" ht="14.25" spans="3:16384">
      <c r="C100" s="38"/>
      <c r="D100" s="34"/>
      <c r="E100" s="35">
        <v>1</v>
      </c>
      <c r="F100" s="36" t="s">
        <v>80</v>
      </c>
      <c r="G100" s="34">
        <f>0.95*0.95</f>
        <v>0.9025</v>
      </c>
      <c r="H100" s="34"/>
      <c r="I100" s="34"/>
      <c r="J100" s="34"/>
      <c r="K100" s="34"/>
      <c r="L100" s="34"/>
      <c r="M100" s="42"/>
      <c r="XFD100" s="3"/>
    </row>
    <row r="101" s="1" customFormat="1" ht="14.25" spans="3:16384">
      <c r="C101" s="38"/>
      <c r="D101" s="34"/>
      <c r="E101" s="35">
        <v>2</v>
      </c>
      <c r="F101" s="36" t="s">
        <v>94</v>
      </c>
      <c r="G101" s="34">
        <f>(1-0.95*0.95)*7/10</f>
        <v>0.06825</v>
      </c>
      <c r="H101" s="34"/>
      <c r="I101" s="34"/>
      <c r="J101" s="34"/>
      <c r="K101" s="34"/>
      <c r="L101" s="34"/>
      <c r="M101" s="42"/>
      <c r="XFD101" s="3"/>
    </row>
    <row r="102" s="1" customFormat="1" ht="14.25" spans="3:16384">
      <c r="C102" s="38"/>
      <c r="D102" s="34"/>
      <c r="E102" s="34">
        <v>3</v>
      </c>
      <c r="F102" s="34" t="s">
        <v>95</v>
      </c>
      <c r="G102" s="34">
        <f>(1-0.95*0.95)*3/10</f>
        <v>0.02925</v>
      </c>
      <c r="H102" s="34"/>
      <c r="I102" s="34"/>
      <c r="J102" s="34"/>
      <c r="K102" s="34"/>
      <c r="L102" s="34"/>
      <c r="M102" s="42"/>
      <c r="XFD102" s="3"/>
    </row>
    <row r="103" s="1" customFormat="1" ht="14.25" spans="3:16384">
      <c r="C103" s="39"/>
      <c r="D103" s="40"/>
      <c r="E103" s="40" t="s">
        <v>33</v>
      </c>
      <c r="F103" s="40"/>
      <c r="G103" s="40">
        <f>SUM(G100:G102)</f>
        <v>1</v>
      </c>
      <c r="H103" s="40"/>
      <c r="I103" s="40"/>
      <c r="J103" s="40"/>
      <c r="K103" s="40"/>
      <c r="L103" s="40"/>
      <c r="M103" s="44"/>
      <c r="XFD103" s="3"/>
    </row>
    <row r="104" ht="14.25" spans="2:13">
      <c r="B104" s="15" t="s">
        <v>25</v>
      </c>
      <c r="C104" s="1" t="s">
        <v>17</v>
      </c>
      <c r="D104" s="15">
        <v>3</v>
      </c>
      <c r="E104">
        <v>1</v>
      </c>
      <c r="F104" t="s">
        <v>80</v>
      </c>
      <c r="G104">
        <f>G109*D109+G114*D114*3</f>
        <v>0.885578125</v>
      </c>
      <c r="H104">
        <f t="shared" ref="H104:H106" si="47">G104</f>
        <v>0.885578125</v>
      </c>
      <c r="I104">
        <f>$E$12*E104</f>
        <v>5</v>
      </c>
      <c r="J104">
        <f t="shared" ref="J104:J106" si="48">I104</f>
        <v>5</v>
      </c>
      <c r="K104">
        <f>$F$12*H104</f>
        <v>0.02656734375</v>
      </c>
      <c r="L104">
        <f t="shared" ref="L104:L106" si="49">J104*K104</f>
        <v>0.13283671875</v>
      </c>
      <c r="M104">
        <f t="shared" ref="M104:M106" si="50">E104*H104</f>
        <v>0.885578125</v>
      </c>
    </row>
    <row r="105" customFormat="1" ht="14.25" spans="2:13">
      <c r="B105" s="22"/>
      <c r="C105" s="1"/>
      <c r="D105" s="22"/>
      <c r="E105">
        <v>2</v>
      </c>
      <c r="F105" t="s">
        <v>81</v>
      </c>
      <c r="G105">
        <f>G110*D109+G115*D114*3</f>
        <v>0.0800953125</v>
      </c>
      <c r="H105">
        <f t="shared" si="47"/>
        <v>0.0800953125</v>
      </c>
      <c r="I105">
        <f>$E$12*E105</f>
        <v>10</v>
      </c>
      <c r="J105">
        <f t="shared" si="48"/>
        <v>10</v>
      </c>
      <c r="K105">
        <f>$F$12*H105</f>
        <v>0.002402859375</v>
      </c>
      <c r="L105">
        <f t="shared" si="49"/>
        <v>0.02402859375</v>
      </c>
      <c r="M105">
        <f t="shared" si="50"/>
        <v>0.160190625</v>
      </c>
    </row>
    <row r="106" customFormat="1" ht="14.25" spans="2:13">
      <c r="B106" s="22"/>
      <c r="C106" s="1"/>
      <c r="D106" s="22"/>
      <c r="E106">
        <v>3</v>
      </c>
      <c r="F106" t="s">
        <v>82</v>
      </c>
      <c r="G106">
        <f>G111*D109+G116*D114*3</f>
        <v>0.0343265625</v>
      </c>
      <c r="H106">
        <f t="shared" si="47"/>
        <v>0.0343265625</v>
      </c>
      <c r="I106">
        <f>$E$12*E106</f>
        <v>15</v>
      </c>
      <c r="J106">
        <f t="shared" si="48"/>
        <v>15</v>
      </c>
      <c r="K106">
        <f>$F$12*H106</f>
        <v>0.001029796875</v>
      </c>
      <c r="L106">
        <f t="shared" si="49"/>
        <v>0.015446953125</v>
      </c>
      <c r="M106">
        <f t="shared" si="50"/>
        <v>0.1029796875</v>
      </c>
    </row>
    <row r="107" customFormat="1" ht="14.25" spans="2:13">
      <c r="B107" s="22"/>
      <c r="C107" s="1"/>
      <c r="D107" s="22"/>
      <c r="F107" s="25" t="s">
        <v>33</v>
      </c>
      <c r="G107" s="25">
        <f t="shared" ref="G107:M107" si="51">SUM(G104:G106)</f>
        <v>1</v>
      </c>
      <c r="H107" s="25">
        <f t="shared" si="51"/>
        <v>1</v>
      </c>
      <c r="I107" s="25"/>
      <c r="J107" s="25"/>
      <c r="K107" s="25">
        <f t="shared" si="51"/>
        <v>0.03</v>
      </c>
      <c r="L107" s="25">
        <f t="shared" si="51"/>
        <v>0.172312265625</v>
      </c>
      <c r="M107" s="25">
        <f t="shared" si="51"/>
        <v>1.1487484375</v>
      </c>
    </row>
    <row r="108" customFormat="1" ht="14.25" spans="3:13">
      <c r="C108" s="30" t="s">
        <v>83</v>
      </c>
      <c r="D108" s="31" t="s">
        <v>84</v>
      </c>
      <c r="E108" s="32" t="s">
        <v>37</v>
      </c>
      <c r="F108" s="32" t="s">
        <v>38</v>
      </c>
      <c r="G108" s="32" t="s">
        <v>39</v>
      </c>
      <c r="H108" s="31" t="s">
        <v>40</v>
      </c>
      <c r="I108" s="31" t="s">
        <v>41</v>
      </c>
      <c r="J108" s="31" t="s">
        <v>42</v>
      </c>
      <c r="K108" s="31" t="s">
        <v>43</v>
      </c>
      <c r="L108" s="31" t="s">
        <v>44</v>
      </c>
      <c r="M108" s="41" t="s">
        <v>85</v>
      </c>
    </row>
    <row r="109" customFormat="1" ht="14.25" spans="3:13">
      <c r="C109" s="33" t="s">
        <v>86</v>
      </c>
      <c r="D109" s="34">
        <f>3/8</f>
        <v>0.375</v>
      </c>
      <c r="E109" s="35">
        <v>1</v>
      </c>
      <c r="F109" s="36" t="s">
        <v>80</v>
      </c>
      <c r="G109" s="34">
        <f>0.95*0.95*0.95</f>
        <v>0.857375</v>
      </c>
      <c r="H109" s="34"/>
      <c r="I109" s="34"/>
      <c r="J109" s="34"/>
      <c r="K109" s="34"/>
      <c r="L109" s="34"/>
      <c r="M109" s="42"/>
    </row>
    <row r="110" customFormat="1" ht="14.25" spans="3:13">
      <c r="C110" s="33"/>
      <c r="D110" s="34"/>
      <c r="E110" s="35">
        <v>2</v>
      </c>
      <c r="F110" s="36" t="s">
        <v>81</v>
      </c>
      <c r="G110" s="34">
        <f>(1-G109)*0.7</f>
        <v>0.0998375000000001</v>
      </c>
      <c r="H110" s="34"/>
      <c r="I110" s="34"/>
      <c r="J110" s="34"/>
      <c r="K110" s="34"/>
      <c r="L110" s="34"/>
      <c r="M110" s="42"/>
    </row>
    <row r="111" customFormat="1" ht="14.25" spans="3:13">
      <c r="C111" s="33"/>
      <c r="D111" s="34"/>
      <c r="E111" s="34">
        <v>3</v>
      </c>
      <c r="F111" s="34" t="s">
        <v>82</v>
      </c>
      <c r="G111" s="34">
        <f>(1-G109)*0.3</f>
        <v>0.0427875</v>
      </c>
      <c r="H111" s="34"/>
      <c r="I111" s="34"/>
      <c r="J111" s="34"/>
      <c r="K111" s="34"/>
      <c r="L111" s="34"/>
      <c r="M111" s="42"/>
    </row>
    <row r="112" customFormat="1" ht="14.25" spans="3:13">
      <c r="C112" s="33"/>
      <c r="D112" s="34"/>
      <c r="E112" s="37" t="s">
        <v>33</v>
      </c>
      <c r="F112" s="37"/>
      <c r="G112" s="40">
        <f>SUM(G109:G111)</f>
        <v>1</v>
      </c>
      <c r="H112" s="34"/>
      <c r="I112" s="37"/>
      <c r="J112" s="37"/>
      <c r="K112" s="37"/>
      <c r="L112" s="37"/>
      <c r="M112" s="43"/>
    </row>
    <row r="113" customFormat="1" ht="14.25" spans="3:13">
      <c r="C113" s="33"/>
      <c r="D113" s="34"/>
      <c r="E113" s="37" t="s">
        <v>37</v>
      </c>
      <c r="F113" s="37" t="s">
        <v>38</v>
      </c>
      <c r="G113" s="37" t="s">
        <v>39</v>
      </c>
      <c r="H113" s="34" t="s">
        <v>40</v>
      </c>
      <c r="I113" s="34" t="s">
        <v>41</v>
      </c>
      <c r="J113" s="34" t="s">
        <v>42</v>
      </c>
      <c r="K113" s="34" t="s">
        <v>43</v>
      </c>
      <c r="L113" s="34" t="s">
        <v>44</v>
      </c>
      <c r="M113" s="42" t="s">
        <v>85</v>
      </c>
    </row>
    <row r="114" customFormat="1" ht="14.25" spans="3:13">
      <c r="C114" s="33" t="s">
        <v>87</v>
      </c>
      <c r="D114" s="34">
        <f>5/24</f>
        <v>0.208333333333333</v>
      </c>
      <c r="E114" s="35">
        <v>1</v>
      </c>
      <c r="F114" s="36" t="s">
        <v>80</v>
      </c>
      <c r="G114" s="34">
        <f>0.95*0.95</f>
        <v>0.9025</v>
      </c>
      <c r="H114" s="34"/>
      <c r="I114" s="34"/>
      <c r="J114" s="34"/>
      <c r="K114" s="34"/>
      <c r="L114" s="34"/>
      <c r="M114" s="42"/>
    </row>
    <row r="115" customFormat="1" ht="14.25" spans="3:13">
      <c r="C115" s="33"/>
      <c r="D115" s="34"/>
      <c r="E115" s="35">
        <v>2</v>
      </c>
      <c r="F115" s="36" t="s">
        <v>88</v>
      </c>
      <c r="G115" s="34">
        <f>(1-0.95*0.95)*7/10</f>
        <v>0.06825</v>
      </c>
      <c r="H115" s="34"/>
      <c r="I115" s="34"/>
      <c r="J115" s="34"/>
      <c r="K115" s="34"/>
      <c r="L115" s="34"/>
      <c r="M115" s="42"/>
    </row>
    <row r="116" customFormat="1" ht="14.25" spans="3:13">
      <c r="C116" s="33"/>
      <c r="D116" s="34"/>
      <c r="E116" s="34">
        <v>3</v>
      </c>
      <c r="F116" s="34" t="s">
        <v>89</v>
      </c>
      <c r="G116" s="34">
        <f>(1-0.95*0.95)*3/10</f>
        <v>0.02925</v>
      </c>
      <c r="H116" s="34"/>
      <c r="I116" s="34"/>
      <c r="J116" s="34"/>
      <c r="K116" s="34"/>
      <c r="L116" s="34"/>
      <c r="M116" s="42"/>
    </row>
    <row r="117" customFormat="1" ht="14.25" spans="3:13">
      <c r="C117" s="33"/>
      <c r="D117" s="34"/>
      <c r="E117" s="37" t="s">
        <v>33</v>
      </c>
      <c r="F117" s="37"/>
      <c r="G117" s="37">
        <f>SUM(G114:G116)</f>
        <v>1</v>
      </c>
      <c r="H117" s="34"/>
      <c r="I117" s="37"/>
      <c r="J117" s="37"/>
      <c r="K117" s="37"/>
      <c r="L117" s="37"/>
      <c r="M117" s="43"/>
    </row>
    <row r="118" customFormat="1" ht="14.25" spans="3:13">
      <c r="C118" s="33" t="s">
        <v>90</v>
      </c>
      <c r="D118" s="34">
        <f>5/24</f>
        <v>0.208333333333333</v>
      </c>
      <c r="E118" s="37" t="s">
        <v>37</v>
      </c>
      <c r="F118" s="37" t="s">
        <v>38</v>
      </c>
      <c r="G118" s="37" t="s">
        <v>39</v>
      </c>
      <c r="H118" s="34" t="s">
        <v>40</v>
      </c>
      <c r="I118" s="34" t="s">
        <v>41</v>
      </c>
      <c r="J118" s="34" t="s">
        <v>42</v>
      </c>
      <c r="K118" s="34" t="s">
        <v>43</v>
      </c>
      <c r="L118" s="34" t="s">
        <v>44</v>
      </c>
      <c r="M118" s="42" t="s">
        <v>85</v>
      </c>
    </row>
    <row r="119" customFormat="1" ht="14.25" spans="3:13">
      <c r="C119" s="33"/>
      <c r="D119" s="34"/>
      <c r="E119" s="35">
        <v>1</v>
      </c>
      <c r="F119" s="36" t="s">
        <v>80</v>
      </c>
      <c r="G119" s="34">
        <f>0.95*0.95</f>
        <v>0.9025</v>
      </c>
      <c r="H119" s="34"/>
      <c r="I119" s="34"/>
      <c r="J119" s="34"/>
      <c r="K119" s="34"/>
      <c r="L119" s="34"/>
      <c r="M119" s="42"/>
    </row>
    <row r="120" customFormat="1" ht="14.25" spans="3:13">
      <c r="C120" s="38"/>
      <c r="D120" s="34"/>
      <c r="E120" s="34">
        <v>2</v>
      </c>
      <c r="F120" s="34" t="s">
        <v>91</v>
      </c>
      <c r="G120" s="34">
        <f>(1-0.95*0.95)*7/10</f>
        <v>0.06825</v>
      </c>
      <c r="H120" s="34"/>
      <c r="I120" s="34"/>
      <c r="J120" s="34"/>
      <c r="K120" s="34"/>
      <c r="L120" s="34"/>
      <c r="M120" s="42"/>
    </row>
    <row r="121" customFormat="1" ht="14.25" spans="3:13">
      <c r="C121" s="38"/>
      <c r="D121" s="34"/>
      <c r="E121" s="34">
        <v>3</v>
      </c>
      <c r="F121" s="34" t="s">
        <v>92</v>
      </c>
      <c r="G121" s="34">
        <f>(1-0.95*0.95)*3/10</f>
        <v>0.02925</v>
      </c>
      <c r="H121" s="34"/>
      <c r="I121" s="34"/>
      <c r="J121" s="34"/>
      <c r="K121" s="34"/>
      <c r="L121" s="34"/>
      <c r="M121" s="42"/>
    </row>
    <row r="122" customFormat="1" ht="14.25" spans="3:13">
      <c r="C122" s="38"/>
      <c r="D122" s="34"/>
      <c r="E122" s="34" t="s">
        <v>33</v>
      </c>
      <c r="F122" s="34"/>
      <c r="G122" s="34">
        <f>SUM(G119:G121)</f>
        <v>1</v>
      </c>
      <c r="H122" s="34"/>
      <c r="I122" s="34"/>
      <c r="J122" s="34"/>
      <c r="K122" s="34"/>
      <c r="L122" s="34"/>
      <c r="M122" s="42"/>
    </row>
    <row r="123" customFormat="1" ht="14.25" spans="3:13">
      <c r="C123" s="33" t="s">
        <v>93</v>
      </c>
      <c r="D123" s="34">
        <f>5/24</f>
        <v>0.208333333333333</v>
      </c>
      <c r="E123" s="37" t="s">
        <v>37</v>
      </c>
      <c r="F123" s="37" t="s">
        <v>38</v>
      </c>
      <c r="G123" s="37" t="s">
        <v>39</v>
      </c>
      <c r="H123" s="34" t="s">
        <v>40</v>
      </c>
      <c r="I123" s="34" t="s">
        <v>41</v>
      </c>
      <c r="J123" s="34" t="s">
        <v>42</v>
      </c>
      <c r="K123" s="34" t="s">
        <v>43</v>
      </c>
      <c r="L123" s="34" t="s">
        <v>44</v>
      </c>
      <c r="M123" s="42" t="s">
        <v>85</v>
      </c>
    </row>
    <row r="124" customFormat="1" ht="14.25" spans="3:13">
      <c r="C124" s="38"/>
      <c r="D124" s="34"/>
      <c r="E124" s="35">
        <v>1</v>
      </c>
      <c r="F124" s="36" t="s">
        <v>80</v>
      </c>
      <c r="G124" s="34">
        <f>0.95*0.95</f>
        <v>0.9025</v>
      </c>
      <c r="H124" s="34"/>
      <c r="I124" s="34"/>
      <c r="J124" s="34"/>
      <c r="K124" s="34"/>
      <c r="L124" s="34"/>
      <c r="M124" s="42"/>
    </row>
    <row r="125" customFormat="1" ht="14.25" spans="3:13">
      <c r="C125" s="38"/>
      <c r="D125" s="34"/>
      <c r="E125" s="35">
        <v>2</v>
      </c>
      <c r="F125" s="36" t="s">
        <v>94</v>
      </c>
      <c r="G125" s="34">
        <f>(1-0.95*0.95)*7/10</f>
        <v>0.06825</v>
      </c>
      <c r="H125" s="34"/>
      <c r="I125" s="34"/>
      <c r="J125" s="34"/>
      <c r="K125" s="34"/>
      <c r="L125" s="34"/>
      <c r="M125" s="42"/>
    </row>
    <row r="126" customFormat="1" ht="14.25" spans="3:13">
      <c r="C126" s="38"/>
      <c r="D126" s="34"/>
      <c r="E126" s="34">
        <v>3</v>
      </c>
      <c r="F126" s="34" t="s">
        <v>95</v>
      </c>
      <c r="G126" s="34">
        <f>(1-0.95*0.95)*3/10</f>
        <v>0.02925</v>
      </c>
      <c r="H126" s="34"/>
      <c r="I126" s="34"/>
      <c r="J126" s="34"/>
      <c r="K126" s="34"/>
      <c r="L126" s="34"/>
      <c r="M126" s="42"/>
    </row>
    <row r="127" customFormat="1" ht="14.25" spans="3:13">
      <c r="C127" s="39"/>
      <c r="D127" s="40"/>
      <c r="E127" s="40" t="s">
        <v>33</v>
      </c>
      <c r="F127" s="40"/>
      <c r="G127" s="40">
        <f>SUM(G124:G126)</f>
        <v>1</v>
      </c>
      <c r="H127" s="40"/>
      <c r="I127" s="40"/>
      <c r="J127" s="40"/>
      <c r="K127" s="40"/>
      <c r="L127" s="40"/>
      <c r="M127" s="44"/>
    </row>
    <row r="128" ht="14.25" spans="2:12">
      <c r="B128" s="3" t="s">
        <v>35</v>
      </c>
      <c r="C128" s="3" t="s">
        <v>36</v>
      </c>
      <c r="D128" s="12" t="s">
        <v>4</v>
      </c>
      <c r="E128" s="1" t="s">
        <v>37</v>
      </c>
      <c r="F128" s="1" t="s">
        <v>38</v>
      </c>
      <c r="G128" s="1" t="s">
        <v>39</v>
      </c>
      <c r="H128" s="1" t="s">
        <v>40</v>
      </c>
      <c r="I128" s="1" t="s">
        <v>41</v>
      </c>
      <c r="J128" s="1" t="s">
        <v>42</v>
      </c>
      <c r="K128" s="1" t="s">
        <v>43</v>
      </c>
      <c r="L128" s="3" t="s">
        <v>44</v>
      </c>
    </row>
    <row r="129" ht="14.25" spans="2:12">
      <c r="B129" s="12" t="s">
        <v>26</v>
      </c>
      <c r="C129" s="15" t="s">
        <v>17</v>
      </c>
      <c r="D129" s="15">
        <v>3</v>
      </c>
      <c r="E129" s="15">
        <v>10</v>
      </c>
      <c r="F129" s="14" t="s">
        <v>96</v>
      </c>
      <c r="G129">
        <f>F13</f>
        <v>0.005</v>
      </c>
      <c r="H129">
        <f>G129</f>
        <v>0.005</v>
      </c>
      <c r="I129">
        <f>E129</f>
        <v>10</v>
      </c>
      <c r="J129">
        <f>I129</f>
        <v>10</v>
      </c>
      <c r="K129">
        <f>H129</f>
        <v>0.005</v>
      </c>
      <c r="L129">
        <f>J129*K129</f>
        <v>0.05</v>
      </c>
    </row>
    <row r="130" ht="14.25" spans="2:12">
      <c r="B130" s="12" t="s">
        <v>26</v>
      </c>
      <c r="C130" s="12" t="s">
        <v>17</v>
      </c>
      <c r="D130" s="12">
        <v>2</v>
      </c>
      <c r="E130" s="12">
        <v>2</v>
      </c>
      <c r="F130" s="14" t="s">
        <v>97</v>
      </c>
      <c r="G130">
        <f>F14</f>
        <v>0.04</v>
      </c>
      <c r="H130">
        <f>G130</f>
        <v>0.04</v>
      </c>
      <c r="I130">
        <f>E130</f>
        <v>2</v>
      </c>
      <c r="J130">
        <f>I130</f>
        <v>2</v>
      </c>
      <c r="K130">
        <f>H130</f>
        <v>0.04</v>
      </c>
      <c r="L130">
        <f>J130*K130</f>
        <v>0.08</v>
      </c>
    </row>
    <row r="131" ht="14.25" spans="2:12">
      <c r="B131" s="12" t="s">
        <v>26</v>
      </c>
      <c r="C131" s="15" t="s">
        <v>17</v>
      </c>
      <c r="D131" s="15">
        <v>1</v>
      </c>
      <c r="E131" s="15">
        <v>1</v>
      </c>
      <c r="F131" s="14" t="s">
        <v>98</v>
      </c>
      <c r="G131">
        <f>F15</f>
        <v>0.04</v>
      </c>
      <c r="H131">
        <f>G131</f>
        <v>0.04</v>
      </c>
      <c r="I131">
        <f>E131</f>
        <v>1</v>
      </c>
      <c r="J131">
        <f>I131</f>
        <v>1</v>
      </c>
      <c r="K131">
        <f>H131</f>
        <v>0.04</v>
      </c>
      <c r="L131">
        <f>J131*K131</f>
        <v>0.04</v>
      </c>
    </row>
    <row r="132" ht="22.5" spans="1:14">
      <c r="A132" s="45" t="s">
        <v>99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4.25" spans="2:14">
      <c r="B133" t="s">
        <v>35</v>
      </c>
      <c r="C133" t="s">
        <v>100</v>
      </c>
      <c r="D133" s="6" t="s">
        <v>101</v>
      </c>
      <c r="E133" s="1" t="s">
        <v>30</v>
      </c>
      <c r="F133" s="1"/>
      <c r="G133" s="1"/>
      <c r="H133" s="1"/>
      <c r="I133" s="1"/>
      <c r="J133" s="1"/>
      <c r="K133" s="1"/>
      <c r="L133" s="1"/>
      <c r="M133" s="1"/>
      <c r="N133" s="1"/>
    </row>
    <row r="134" ht="14.25" spans="2:5">
      <c r="B134" s="15" t="s">
        <v>13</v>
      </c>
      <c r="C134">
        <f>J33</f>
        <v>1000</v>
      </c>
      <c r="D134">
        <f>K33</f>
        <v>1e-6</v>
      </c>
      <c r="E134">
        <f>(C134-$D$30)^2*D134</f>
        <v>0.998341281977425</v>
      </c>
    </row>
    <row r="135" ht="14.25" spans="2:5">
      <c r="B135" s="15" t="s">
        <v>15</v>
      </c>
      <c r="C135">
        <f>J34</f>
        <v>500</v>
      </c>
      <c r="D135">
        <f>K34</f>
        <v>2e-6</v>
      </c>
      <c r="E135">
        <f t="shared" ref="E135:E177" si="52">(C135-$D$30)^2*D135</f>
        <v>0.49834197038485</v>
      </c>
    </row>
    <row r="136" ht="14.25" spans="2:5">
      <c r="B136" s="15" t="s">
        <v>16</v>
      </c>
      <c r="C136">
        <f>J36</f>
        <v>240</v>
      </c>
      <c r="D136">
        <f>K36</f>
        <v>1.568e-6</v>
      </c>
      <c r="E136">
        <f t="shared" si="52"/>
        <v>0.0896934115951048</v>
      </c>
    </row>
    <row r="137" spans="3:5">
      <c r="C137">
        <f>J37</f>
        <v>360</v>
      </c>
      <c r="D137">
        <f>K37</f>
        <v>4.32e-7</v>
      </c>
      <c r="E137">
        <f t="shared" si="52"/>
        <v>0.055729426504014</v>
      </c>
    </row>
    <row r="138" ht="14.25" spans="2:5">
      <c r="B138" s="15" t="s">
        <v>18</v>
      </c>
      <c r="C138">
        <f t="shared" ref="C138:C143" si="53">J40</f>
        <v>50</v>
      </c>
      <c r="D138">
        <f t="shared" ref="D138:D143" si="54">K40</f>
        <v>0.000857375</v>
      </c>
      <c r="E138">
        <f t="shared" si="52"/>
        <v>2.07289104391993</v>
      </c>
    </row>
    <row r="139" spans="3:5">
      <c r="C139">
        <f t="shared" si="53"/>
        <v>100</v>
      </c>
      <c r="D139">
        <f t="shared" si="54"/>
        <v>9.47625e-5</v>
      </c>
      <c r="E139">
        <f t="shared" si="52"/>
        <v>0.931965285026322</v>
      </c>
    </row>
    <row r="140" spans="3:5">
      <c r="C140">
        <f t="shared" si="53"/>
        <v>150</v>
      </c>
      <c r="D140">
        <f t="shared" si="54"/>
        <v>4.06125e-5</v>
      </c>
      <c r="E140">
        <f t="shared" si="52"/>
        <v>0.903700311400791</v>
      </c>
    </row>
    <row r="141" spans="3:5">
      <c r="C141">
        <f t="shared" si="53"/>
        <v>200</v>
      </c>
      <c r="D141">
        <f t="shared" si="54"/>
        <v>3.534125e-6</v>
      </c>
      <c r="E141">
        <f t="shared" si="52"/>
        <v>0.140194522968006</v>
      </c>
    </row>
    <row r="142" spans="3:5">
      <c r="C142">
        <f t="shared" si="53"/>
        <v>300</v>
      </c>
      <c r="D142">
        <f t="shared" si="54"/>
        <v>3.07125e-6</v>
      </c>
      <c r="E142">
        <f t="shared" si="52"/>
        <v>0.274885678671863</v>
      </c>
    </row>
    <row r="143" spans="3:5">
      <c r="C143">
        <f t="shared" si="53"/>
        <v>450</v>
      </c>
      <c r="D143">
        <f t="shared" si="54"/>
        <v>6.44625e-7</v>
      </c>
      <c r="E143">
        <f t="shared" si="52"/>
        <v>0.130055643573164</v>
      </c>
    </row>
    <row r="144" spans="2:5">
      <c r="B144" t="s">
        <v>20</v>
      </c>
      <c r="C144">
        <f t="shared" ref="C144:C149" si="55">J48</f>
        <v>40</v>
      </c>
      <c r="D144">
        <f t="shared" ref="D144:D149" si="56">K48</f>
        <v>0.000857375</v>
      </c>
      <c r="E144">
        <f t="shared" si="52"/>
        <v>1.31548087979914</v>
      </c>
    </row>
    <row r="145" spans="3:5">
      <c r="C145">
        <f t="shared" si="55"/>
        <v>80</v>
      </c>
      <c r="D145">
        <f t="shared" si="56"/>
        <v>9.47625e-5</v>
      </c>
      <c r="E145">
        <f t="shared" si="52"/>
        <v>0.59396527506278</v>
      </c>
    </row>
    <row r="146" spans="3:5">
      <c r="C146">
        <f t="shared" si="55"/>
        <v>120</v>
      </c>
      <c r="D146">
        <f t="shared" si="56"/>
        <v>4.06125e-5</v>
      </c>
      <c r="E146">
        <f t="shared" si="52"/>
        <v>0.576760840709942</v>
      </c>
    </row>
    <row r="147" spans="3:5">
      <c r="C147">
        <f t="shared" si="55"/>
        <v>160</v>
      </c>
      <c r="D147">
        <f t="shared" si="56"/>
        <v>3.534125e-6</v>
      </c>
      <c r="E147">
        <f t="shared" si="52"/>
        <v>0.089537704957983</v>
      </c>
    </row>
    <row r="148" spans="3:5">
      <c r="C148">
        <f t="shared" si="55"/>
        <v>240</v>
      </c>
      <c r="D148">
        <f t="shared" si="56"/>
        <v>3.07125e-6</v>
      </c>
      <c r="E148">
        <f t="shared" si="52"/>
        <v>0.175682965791751</v>
      </c>
    </row>
    <row r="149" spans="3:5">
      <c r="C149">
        <f t="shared" si="55"/>
        <v>360</v>
      </c>
      <c r="D149">
        <f t="shared" si="56"/>
        <v>6.44625e-7</v>
      </c>
      <c r="E149">
        <f t="shared" si="52"/>
        <v>0.0831587536114584</v>
      </c>
    </row>
    <row r="150" spans="2:5">
      <c r="B150" t="s">
        <v>21</v>
      </c>
      <c r="C150">
        <f t="shared" ref="C150:C155" si="57">J56</f>
        <v>20</v>
      </c>
      <c r="D150">
        <f t="shared" ref="D150:D155" si="58">K56</f>
        <v>0.002572125</v>
      </c>
      <c r="E150">
        <f t="shared" si="52"/>
        <v>0.945256654672705</v>
      </c>
    </row>
    <row r="151" spans="3:5">
      <c r="C151">
        <f t="shared" si="57"/>
        <v>40</v>
      </c>
      <c r="D151">
        <f t="shared" si="58"/>
        <v>0.0002842875</v>
      </c>
      <c r="E151">
        <f t="shared" si="52"/>
        <v>0.436185765407084</v>
      </c>
    </row>
    <row r="152" spans="3:5">
      <c r="C152">
        <f t="shared" si="57"/>
        <v>60</v>
      </c>
      <c r="D152">
        <f t="shared" si="58"/>
        <v>0.0001218375</v>
      </c>
      <c r="E152">
        <f t="shared" si="52"/>
        <v>0.426568197984734</v>
      </c>
    </row>
    <row r="153" spans="3:5">
      <c r="C153">
        <f t="shared" si="57"/>
        <v>80</v>
      </c>
      <c r="D153">
        <f t="shared" si="58"/>
        <v>1.0602375e-5</v>
      </c>
      <c r="E153">
        <f t="shared" si="52"/>
        <v>0.0664550068138107</v>
      </c>
    </row>
    <row r="154" spans="3:5">
      <c r="C154">
        <f t="shared" si="57"/>
        <v>120</v>
      </c>
      <c r="D154">
        <f t="shared" si="58"/>
        <v>9.21375e-6</v>
      </c>
      <c r="E154">
        <f t="shared" si="52"/>
        <v>0.130849620094582</v>
      </c>
    </row>
    <row r="155" spans="3:5">
      <c r="C155">
        <f t="shared" si="57"/>
        <v>180</v>
      </c>
      <c r="D155">
        <f t="shared" si="58"/>
        <v>1.933875e-6</v>
      </c>
      <c r="E155">
        <f t="shared" si="52"/>
        <v>0.0620812460641421</v>
      </c>
    </row>
    <row r="156" spans="2:5">
      <c r="B156" t="s">
        <v>22</v>
      </c>
      <c r="C156">
        <f t="shared" ref="C156:C161" si="59">J64</f>
        <v>15</v>
      </c>
      <c r="D156">
        <f t="shared" ref="D156:D161" si="60">K64</f>
        <v>0.006001625</v>
      </c>
      <c r="E156">
        <f t="shared" si="52"/>
        <v>1.20511016148022</v>
      </c>
    </row>
    <row r="157" spans="3:5">
      <c r="C157">
        <f t="shared" si="59"/>
        <v>30</v>
      </c>
      <c r="D157">
        <f t="shared" si="60"/>
        <v>0.0006633375</v>
      </c>
      <c r="E157">
        <f t="shared" si="52"/>
        <v>0.564438001077465</v>
      </c>
    </row>
    <row r="158" spans="3:5">
      <c r="C158">
        <f t="shared" si="59"/>
        <v>45</v>
      </c>
      <c r="D158">
        <f t="shared" si="60"/>
        <v>0.0002842875</v>
      </c>
      <c r="E158">
        <f t="shared" si="52"/>
        <v>0.554649210379741</v>
      </c>
    </row>
    <row r="159" spans="3:5">
      <c r="C159">
        <f t="shared" si="59"/>
        <v>60</v>
      </c>
      <c r="D159">
        <f t="shared" si="60"/>
        <v>2.4738875e-5</v>
      </c>
      <c r="E159">
        <f t="shared" si="52"/>
        <v>0.0866138695304777</v>
      </c>
    </row>
    <row r="160" spans="3:5">
      <c r="C160">
        <f t="shared" si="59"/>
        <v>90</v>
      </c>
      <c r="D160">
        <f t="shared" si="60"/>
        <v>2.149875e-5</v>
      </c>
      <c r="E160">
        <f t="shared" si="52"/>
        <v>0.170943910140301</v>
      </c>
    </row>
    <row r="161" spans="3:5">
      <c r="C161">
        <f t="shared" si="59"/>
        <v>135</v>
      </c>
      <c r="D161">
        <f t="shared" si="60"/>
        <v>4.512375e-6</v>
      </c>
      <c r="E161">
        <f t="shared" si="52"/>
        <v>0.0812302790753622</v>
      </c>
    </row>
    <row r="162" spans="2:5">
      <c r="B162" t="s">
        <v>23</v>
      </c>
      <c r="C162">
        <f t="shared" ref="C162:C167" si="61">J72</f>
        <v>10</v>
      </c>
      <c r="D162">
        <f t="shared" ref="D162:D167" si="62">K72</f>
        <v>0.00857375</v>
      </c>
      <c r="E162">
        <f t="shared" si="52"/>
        <v>0.721003874367809</v>
      </c>
    </row>
    <row r="163" spans="3:5">
      <c r="C163">
        <f t="shared" si="61"/>
        <v>20</v>
      </c>
      <c r="D163">
        <f t="shared" si="62"/>
        <v>0.000947625</v>
      </c>
      <c r="E163">
        <f t="shared" si="52"/>
        <v>0.348252451721523</v>
      </c>
    </row>
    <row r="164" spans="3:5">
      <c r="C164">
        <f t="shared" si="61"/>
        <v>30</v>
      </c>
      <c r="D164">
        <f t="shared" si="62"/>
        <v>0.000406125</v>
      </c>
      <c r="E164">
        <f t="shared" si="52"/>
        <v>0.345574286373958</v>
      </c>
    </row>
    <row r="165" spans="3:5">
      <c r="C165">
        <f t="shared" si="61"/>
        <v>40</v>
      </c>
      <c r="D165">
        <f t="shared" si="62"/>
        <v>3.534125e-5</v>
      </c>
      <c r="E165">
        <f t="shared" si="52"/>
        <v>0.0542245092791386</v>
      </c>
    </row>
    <row r="166" spans="3:5">
      <c r="C166">
        <f t="shared" si="61"/>
        <v>60</v>
      </c>
      <c r="D166">
        <f t="shared" si="62"/>
        <v>3.07125e-5</v>
      </c>
      <c r="E166">
        <f t="shared" si="52"/>
        <v>0.107528271514157</v>
      </c>
    </row>
    <row r="167" spans="3:5">
      <c r="C167">
        <f t="shared" si="61"/>
        <v>90</v>
      </c>
      <c r="D167">
        <f t="shared" si="62"/>
        <v>6.44625e-6</v>
      </c>
      <c r="E167">
        <f t="shared" si="52"/>
        <v>0.0512563372634184</v>
      </c>
    </row>
    <row r="168" spans="2:5">
      <c r="B168" t="s">
        <v>79</v>
      </c>
      <c r="C168">
        <f>J80</f>
        <v>25</v>
      </c>
      <c r="D168">
        <f>K80</f>
        <v>0.001805</v>
      </c>
      <c r="E168">
        <f t="shared" si="52"/>
        <v>1.05448686024834</v>
      </c>
    </row>
    <row r="169" spans="3:5">
      <c r="C169">
        <f>J81</f>
        <v>50</v>
      </c>
      <c r="D169">
        <f>K81</f>
        <v>0.0001365</v>
      </c>
      <c r="E169">
        <f t="shared" si="52"/>
        <v>0.33001851872876</v>
      </c>
    </row>
    <row r="170" spans="3:5">
      <c r="C170">
        <f>J82</f>
        <v>75</v>
      </c>
      <c r="D170">
        <f>K82</f>
        <v>5.85e-5</v>
      </c>
      <c r="E170">
        <f t="shared" si="52"/>
        <v>0.321822126122736</v>
      </c>
    </row>
    <row r="171" spans="2:5">
      <c r="B171" t="s">
        <v>25</v>
      </c>
      <c r="C171">
        <f>J104</f>
        <v>5</v>
      </c>
      <c r="D171">
        <f>K104</f>
        <v>0.02656734375</v>
      </c>
      <c r="E171">
        <f t="shared" si="52"/>
        <v>0.46204264521568</v>
      </c>
    </row>
    <row r="172" spans="3:5">
      <c r="C172">
        <f>J105</f>
        <v>10</v>
      </c>
      <c r="D172">
        <f>K105</f>
        <v>0.002402859375</v>
      </c>
      <c r="E172">
        <f t="shared" si="52"/>
        <v>0.202066880762328</v>
      </c>
    </row>
    <row r="173" spans="3:5">
      <c r="C173">
        <f>J106</f>
        <v>15</v>
      </c>
      <c r="D173">
        <f>K106</f>
        <v>0.001029796875</v>
      </c>
      <c r="E173">
        <f t="shared" si="52"/>
        <v>0.206780443350439</v>
      </c>
    </row>
    <row r="174" spans="2:5">
      <c r="B174" t="s">
        <v>102</v>
      </c>
      <c r="C174">
        <f>J129</f>
        <v>10</v>
      </c>
      <c r="D174">
        <f>K129</f>
        <v>0.005</v>
      </c>
      <c r="E174">
        <f t="shared" si="52"/>
        <v>0.420471715624907</v>
      </c>
    </row>
    <row r="175" spans="2:5">
      <c r="B175" t="s">
        <v>103</v>
      </c>
      <c r="C175">
        <f>J130</f>
        <v>2</v>
      </c>
      <c r="D175">
        <f>K130</f>
        <v>0.04</v>
      </c>
      <c r="E175">
        <f t="shared" si="52"/>
        <v>0.0547837825992535</v>
      </c>
    </row>
    <row r="176" spans="2:5">
      <c r="B176" t="s">
        <v>104</v>
      </c>
      <c r="C176">
        <f>J131</f>
        <v>1</v>
      </c>
      <c r="D176">
        <f>K131</f>
        <v>0.04</v>
      </c>
      <c r="E176">
        <f t="shared" si="52"/>
        <v>0.00116003979925345</v>
      </c>
    </row>
    <row r="177" spans="2:5">
      <c r="B177" t="s">
        <v>105</v>
      </c>
      <c r="C177">
        <v>0</v>
      </c>
      <c r="D177">
        <f>1-$C$30</f>
        <v>0.860995</v>
      </c>
      <c r="E177">
        <f t="shared" si="52"/>
        <v>0.592715350871806</v>
      </c>
    </row>
    <row r="178" spans="2:5">
      <c r="B178" t="s">
        <v>33</v>
      </c>
      <c r="D178">
        <f>SUM(D134:D177)</f>
        <v>1</v>
      </c>
      <c r="E178">
        <f>SUM(E134:E177)</f>
        <v>18.9349550125187</v>
      </c>
    </row>
  </sheetData>
  <dataValidations count="1">
    <dataValidation type="list" allowBlank="1" showInputMessage="1" showErrorMessage="1" sqref="C2 C7 C11 C12 C14 C31 C36 C40 C48 C56 C64 C72 C80 C96 C97 C98 C103 C104 C120 C121 C122 C127 C130 C132 C3:C4 C5:C6 C8:C10 C33:C34 C37:C38 C100:C102 C105:C107 C124:C126">
      <formula1>"PayoutType,Ordered,All,Any"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8"/>
  <sheetViews>
    <sheetView tabSelected="1" workbookViewId="0">
      <selection activeCell="F19" sqref="F19"/>
    </sheetView>
  </sheetViews>
  <sheetFormatPr defaultColWidth="9" defaultRowHeight="13.5"/>
  <cols>
    <col min="2" max="2" width="32.625" customWidth="1"/>
    <col min="3" max="3" width="11.5" customWidth="1"/>
    <col min="4" max="4" width="12.75" customWidth="1"/>
    <col min="5" max="5" width="11.375" customWidth="1"/>
    <col min="6" max="6" width="29.625" customWidth="1"/>
    <col min="7" max="12" width="17.125" customWidth="1"/>
    <col min="13" max="13" width="11.5" customWidth="1"/>
  </cols>
  <sheetData>
    <row r="1" s="1" customFormat="1" ht="25.5" spans="1:1">
      <c r="A1" s="5" t="s">
        <v>0</v>
      </c>
    </row>
    <row r="2" customFormat="1" ht="14.25" spans="1:12">
      <c r="A2" t="s">
        <v>1</v>
      </c>
      <c r="B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customFormat="1" ht="14.25" spans="1:12">
      <c r="A3" s="7">
        <v>1</v>
      </c>
      <c r="B3" s="8" t="s">
        <v>13</v>
      </c>
      <c r="C3" s="8" t="s">
        <v>14</v>
      </c>
      <c r="D3" s="8">
        <v>3</v>
      </c>
      <c r="E3" s="8">
        <v>1000</v>
      </c>
      <c r="F3" s="9">
        <v>1e-6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customFormat="1" ht="14.25" spans="1:12">
      <c r="A4" s="7">
        <v>2</v>
      </c>
      <c r="B4" s="8" t="s">
        <v>15</v>
      </c>
      <c r="C4" s="8" t="s">
        <v>14</v>
      </c>
      <c r="D4" s="8">
        <v>3</v>
      </c>
      <c r="E4" s="8">
        <v>500</v>
      </c>
      <c r="F4" s="9">
        <v>2e-6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customFormat="1" ht="14.25" spans="1:12">
      <c r="A5" s="7">
        <v>3</v>
      </c>
      <c r="B5" s="8" t="s">
        <v>16</v>
      </c>
      <c r="C5" s="10" t="s">
        <v>17</v>
      </c>
      <c r="D5" s="8">
        <v>3</v>
      </c>
      <c r="E5" s="8">
        <v>20</v>
      </c>
      <c r="F5" s="9">
        <v>2e-6</v>
      </c>
      <c r="G5">
        <v>0.3</v>
      </c>
      <c r="H5">
        <v>0.7</v>
      </c>
      <c r="I5">
        <v>0.3</v>
      </c>
      <c r="J5">
        <v>0.7</v>
      </c>
      <c r="K5">
        <v>0.3</v>
      </c>
      <c r="L5">
        <v>0.7</v>
      </c>
    </row>
    <row r="6" customFormat="1" ht="14.25" spans="1:12">
      <c r="A6" s="7">
        <v>4</v>
      </c>
      <c r="B6" s="11" t="s">
        <v>18</v>
      </c>
      <c r="C6" s="11" t="s">
        <v>19</v>
      </c>
      <c r="D6" s="8">
        <v>3</v>
      </c>
      <c r="E6" s="11">
        <v>50</v>
      </c>
      <c r="F6" s="9">
        <v>0.003</v>
      </c>
      <c r="G6">
        <v>0.015</v>
      </c>
      <c r="H6">
        <v>0.035</v>
      </c>
      <c r="I6">
        <v>0.015</v>
      </c>
      <c r="J6">
        <v>0.035</v>
      </c>
      <c r="K6">
        <v>0.015</v>
      </c>
      <c r="L6">
        <v>0.035</v>
      </c>
    </row>
    <row r="7" customFormat="1" ht="14.25" spans="1:12">
      <c r="A7" s="7">
        <v>5</v>
      </c>
      <c r="B7" s="12" t="s">
        <v>20</v>
      </c>
      <c r="C7" s="11" t="s">
        <v>19</v>
      </c>
      <c r="D7" s="8">
        <v>3</v>
      </c>
      <c r="E7" s="11">
        <v>40</v>
      </c>
      <c r="F7" s="9">
        <v>0.003</v>
      </c>
      <c r="G7">
        <v>0.015</v>
      </c>
      <c r="H7">
        <v>0.035</v>
      </c>
      <c r="I7">
        <v>0.015</v>
      </c>
      <c r="J7">
        <v>0.035</v>
      </c>
      <c r="K7">
        <v>0.015</v>
      </c>
      <c r="L7">
        <v>0.035</v>
      </c>
    </row>
    <row r="8" customFormat="1" ht="14.25" spans="1:12">
      <c r="A8" s="7">
        <v>6</v>
      </c>
      <c r="B8" s="11" t="s">
        <v>21</v>
      </c>
      <c r="C8" s="11" t="s">
        <v>19</v>
      </c>
      <c r="D8" s="8">
        <v>3</v>
      </c>
      <c r="E8" s="11">
        <v>20</v>
      </c>
      <c r="F8" s="9">
        <v>0.005</v>
      </c>
      <c r="G8">
        <v>0.015</v>
      </c>
      <c r="H8">
        <v>0.035</v>
      </c>
      <c r="I8">
        <v>0.015</v>
      </c>
      <c r="J8">
        <v>0.035</v>
      </c>
      <c r="K8">
        <v>0.015</v>
      </c>
      <c r="L8">
        <v>0.035</v>
      </c>
    </row>
    <row r="9" customFormat="1" ht="14.25" spans="1:12">
      <c r="A9" s="7">
        <v>7</v>
      </c>
      <c r="B9" s="11" t="s">
        <v>22</v>
      </c>
      <c r="C9" s="11" t="s">
        <v>19</v>
      </c>
      <c r="D9" s="8">
        <v>3</v>
      </c>
      <c r="E9" s="11">
        <v>15</v>
      </c>
      <c r="F9" s="9">
        <v>0.02</v>
      </c>
      <c r="G9">
        <v>0.015</v>
      </c>
      <c r="H9">
        <v>0.035</v>
      </c>
      <c r="I9">
        <v>0.015</v>
      </c>
      <c r="J9">
        <v>0.035</v>
      </c>
      <c r="K9">
        <v>0.015</v>
      </c>
      <c r="L9">
        <v>0.035</v>
      </c>
    </row>
    <row r="10" customFormat="1" ht="14.25" spans="1:12">
      <c r="A10" s="7">
        <v>8</v>
      </c>
      <c r="B10" s="11" t="s">
        <v>23</v>
      </c>
      <c r="C10" s="11" t="s">
        <v>19</v>
      </c>
      <c r="D10" s="8">
        <v>3</v>
      </c>
      <c r="E10" s="11">
        <v>10</v>
      </c>
      <c r="F10" s="9">
        <v>0.02</v>
      </c>
      <c r="G10">
        <v>0.015</v>
      </c>
      <c r="H10">
        <v>0.035</v>
      </c>
      <c r="I10">
        <v>0.015</v>
      </c>
      <c r="J10">
        <v>0.035</v>
      </c>
      <c r="K10">
        <v>0.015</v>
      </c>
      <c r="L10">
        <v>0.035</v>
      </c>
    </row>
    <row r="11" customFormat="1" ht="14.25" spans="1:12">
      <c r="A11" s="7">
        <v>9</v>
      </c>
      <c r="B11" s="11" t="s">
        <v>24</v>
      </c>
      <c r="C11" s="11" t="s">
        <v>17</v>
      </c>
      <c r="D11" s="8">
        <v>3</v>
      </c>
      <c r="E11" s="11">
        <v>25</v>
      </c>
      <c r="F11" s="9">
        <v>0.005</v>
      </c>
      <c r="G11">
        <v>0.015</v>
      </c>
      <c r="H11">
        <v>0.035</v>
      </c>
      <c r="I11">
        <v>0.015</v>
      </c>
      <c r="J11">
        <v>0.035</v>
      </c>
      <c r="K11">
        <v>0.015</v>
      </c>
      <c r="L11">
        <v>0.035</v>
      </c>
    </row>
    <row r="12" customFormat="1" ht="14.25" spans="1:12">
      <c r="A12" s="7">
        <v>10</v>
      </c>
      <c r="B12" s="11" t="s">
        <v>25</v>
      </c>
      <c r="C12" s="11" t="s">
        <v>17</v>
      </c>
      <c r="D12" s="13">
        <v>3</v>
      </c>
      <c r="E12" s="13">
        <v>5</v>
      </c>
      <c r="F12" s="14">
        <v>0.05</v>
      </c>
      <c r="G12">
        <v>0.015</v>
      </c>
      <c r="H12">
        <v>0.035</v>
      </c>
      <c r="I12">
        <v>0.015</v>
      </c>
      <c r="J12">
        <v>0.035</v>
      </c>
      <c r="K12">
        <v>0.015</v>
      </c>
      <c r="L12">
        <v>0.035</v>
      </c>
    </row>
    <row r="13" customFormat="1" ht="14.25" spans="1:12">
      <c r="A13" s="7">
        <v>11</v>
      </c>
      <c r="B13" s="12" t="s">
        <v>26</v>
      </c>
      <c r="C13" s="15" t="s">
        <v>17</v>
      </c>
      <c r="D13" s="15">
        <v>3</v>
      </c>
      <c r="E13" s="15">
        <v>10</v>
      </c>
      <c r="F13" s="14">
        <v>0.015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customFormat="1" ht="14.25" spans="1:12">
      <c r="A14" s="7">
        <v>12</v>
      </c>
      <c r="B14" s="12" t="s">
        <v>26</v>
      </c>
      <c r="C14" s="12" t="s">
        <v>17</v>
      </c>
      <c r="D14" s="12">
        <v>2</v>
      </c>
      <c r="E14" s="12">
        <v>2</v>
      </c>
      <c r="F14" s="14">
        <v>0.04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customFormat="1" ht="14.25" spans="1:12">
      <c r="A15" s="7">
        <v>13</v>
      </c>
      <c r="B15" s="12" t="s">
        <v>26</v>
      </c>
      <c r="C15" s="15" t="s">
        <v>17</v>
      </c>
      <c r="D15" s="15">
        <v>1</v>
      </c>
      <c r="E15" s="15">
        <v>1</v>
      </c>
      <c r="F15" s="14">
        <v>0.04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="1" customFormat="1" ht="25.5" spans="1:7">
      <c r="A16" s="5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</row>
    <row r="17" customFormat="1" ht="14.25" spans="1:6">
      <c r="A17" s="7">
        <v>1</v>
      </c>
      <c r="B17" s="8" t="s">
        <v>13</v>
      </c>
      <c r="C17">
        <f t="shared" ref="C17:C29" si="0">F3</f>
        <v>1e-6</v>
      </c>
      <c r="D17">
        <f>L33</f>
        <v>0.001</v>
      </c>
      <c r="F17" s="16"/>
    </row>
    <row r="18" customFormat="1" ht="14.25" spans="1:4">
      <c r="A18" s="7">
        <v>2</v>
      </c>
      <c r="B18" s="8" t="s">
        <v>15</v>
      </c>
      <c r="C18">
        <f t="shared" si="0"/>
        <v>2e-6</v>
      </c>
      <c r="D18">
        <f>L34</f>
        <v>0.001</v>
      </c>
    </row>
    <row r="19" customFormat="1" ht="14.25" spans="1:4">
      <c r="A19" s="7">
        <v>3</v>
      </c>
      <c r="B19" s="8" t="s">
        <v>16</v>
      </c>
      <c r="C19">
        <f t="shared" si="0"/>
        <v>2e-6</v>
      </c>
      <c r="D19">
        <f>L38</f>
        <v>0.00053184</v>
      </c>
    </row>
    <row r="20" customFormat="1" ht="14.25" spans="1:4">
      <c r="A20" s="7">
        <v>4</v>
      </c>
      <c r="B20" s="11" t="s">
        <v>18</v>
      </c>
      <c r="C20">
        <f t="shared" si="0"/>
        <v>0.003</v>
      </c>
      <c r="D20">
        <f>L47</f>
        <v>0.18106546875</v>
      </c>
    </row>
    <row r="21" customFormat="1" ht="14.25" spans="1:4">
      <c r="A21" s="7">
        <v>5</v>
      </c>
      <c r="B21" s="12" t="s">
        <v>20</v>
      </c>
      <c r="C21">
        <f t="shared" si="0"/>
        <v>0.003</v>
      </c>
      <c r="D21">
        <f>L55</f>
        <v>0.144852375</v>
      </c>
    </row>
    <row r="22" customFormat="1" ht="14.25" spans="1:4">
      <c r="A22" s="7">
        <v>6</v>
      </c>
      <c r="B22" s="11" t="s">
        <v>21</v>
      </c>
      <c r="C22">
        <f t="shared" si="0"/>
        <v>0.005</v>
      </c>
      <c r="D22">
        <f>L63</f>
        <v>0.1207103125</v>
      </c>
    </row>
    <row r="23" customFormat="1" ht="14.25" spans="1:4">
      <c r="A23" s="7">
        <v>7</v>
      </c>
      <c r="B23" s="11" t="s">
        <v>22</v>
      </c>
      <c r="C23">
        <f t="shared" si="0"/>
        <v>0.02</v>
      </c>
      <c r="D23">
        <f>L71</f>
        <v>0.3621309375</v>
      </c>
    </row>
    <row r="24" customFormat="1" ht="14.25" spans="1:4">
      <c r="A24" s="7">
        <v>8</v>
      </c>
      <c r="B24" s="11" t="s">
        <v>23</v>
      </c>
      <c r="C24">
        <f t="shared" si="0"/>
        <v>0.02</v>
      </c>
      <c r="D24">
        <f>L79</f>
        <v>0.241420625</v>
      </c>
    </row>
    <row r="25" customFormat="1" ht="14.25" spans="1:4">
      <c r="A25" s="7">
        <v>9</v>
      </c>
      <c r="B25" s="11" t="s">
        <v>24</v>
      </c>
      <c r="C25">
        <f t="shared" si="0"/>
        <v>0.005</v>
      </c>
      <c r="D25">
        <f>L83</f>
        <v>0.14084375</v>
      </c>
    </row>
    <row r="26" customFormat="1" ht="14.25" spans="1:4">
      <c r="A26" s="7">
        <v>10</v>
      </c>
      <c r="B26" s="11" t="s">
        <v>25</v>
      </c>
      <c r="C26">
        <f t="shared" si="0"/>
        <v>0.05</v>
      </c>
      <c r="D26">
        <f>L107</f>
        <v>0.287187109375</v>
      </c>
    </row>
    <row r="27" customFormat="1" ht="14.25" spans="1:4">
      <c r="A27" s="7">
        <v>11</v>
      </c>
      <c r="B27" s="12" t="s">
        <v>26</v>
      </c>
      <c r="C27">
        <f t="shared" si="0"/>
        <v>0.015</v>
      </c>
      <c r="D27">
        <f t="shared" ref="D27:D29" si="1">L129</f>
        <v>0.15</v>
      </c>
    </row>
    <row r="28" customFormat="1" ht="14.25" spans="1:4">
      <c r="A28" s="7">
        <v>12</v>
      </c>
      <c r="B28" s="12" t="s">
        <v>26</v>
      </c>
      <c r="C28">
        <f t="shared" si="0"/>
        <v>0.04</v>
      </c>
      <c r="D28">
        <f t="shared" si="1"/>
        <v>0.08</v>
      </c>
    </row>
    <row r="29" customFormat="1" ht="14.25" spans="1:4">
      <c r="A29" s="7">
        <v>13</v>
      </c>
      <c r="B29" s="12" t="s">
        <v>26</v>
      </c>
      <c r="C29">
        <f t="shared" si="0"/>
        <v>0.04</v>
      </c>
      <c r="D29">
        <f t="shared" si="1"/>
        <v>0.04</v>
      </c>
    </row>
    <row r="30" s="2" customFormat="1" ht="14.25" spans="2:16384">
      <c r="B30" s="2" t="s">
        <v>33</v>
      </c>
      <c r="C30" s="17">
        <f>SUM(C17:C29)</f>
        <v>0.201005</v>
      </c>
      <c r="D30" s="17">
        <f>SUM(D17:D29)</f>
        <v>1.750742418125</v>
      </c>
      <c r="E30" s="18">
        <f>E178</f>
        <v>44.5531947822528</v>
      </c>
      <c r="F30" s="2">
        <f>SQRT(E30)</f>
        <v>6.67481795873512</v>
      </c>
      <c r="G30" s="2">
        <f>F30/D30</f>
        <v>3.81256425253218</v>
      </c>
      <c r="XFD30" s="28"/>
    </row>
    <row r="31" s="1" customFormat="1" ht="25.5" spans="1:16384">
      <c r="A31" s="19" t="s">
        <v>34</v>
      </c>
      <c r="B31" s="20"/>
      <c r="XFD31"/>
    </row>
    <row r="32" s="3" customFormat="1" ht="14.25" spans="2:19">
      <c r="B32" s="3" t="s">
        <v>35</v>
      </c>
      <c r="C32" s="3" t="s">
        <v>36</v>
      </c>
      <c r="D32" s="12" t="s">
        <v>4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3" t="s">
        <v>44</v>
      </c>
      <c r="N32" s="1"/>
      <c r="P32" s="1"/>
      <c r="Q32" s="1"/>
      <c r="R32" s="1"/>
      <c r="S32" s="23"/>
    </row>
    <row r="33" customFormat="1" ht="14.25" spans="2:12">
      <c r="B33" s="8" t="s">
        <v>13</v>
      </c>
      <c r="C33" s="8" t="s">
        <v>14</v>
      </c>
      <c r="D33" s="8">
        <v>3</v>
      </c>
      <c r="E33" s="8">
        <v>1000</v>
      </c>
      <c r="F33" s="8" t="s">
        <v>13</v>
      </c>
      <c r="G33">
        <f>F3</f>
        <v>1e-6</v>
      </c>
      <c r="H33">
        <f t="shared" ref="H33:H37" si="2">G33</f>
        <v>1e-6</v>
      </c>
      <c r="I33">
        <f>E33</f>
        <v>1000</v>
      </c>
      <c r="J33">
        <f t="shared" ref="J33:J37" si="3">I33</f>
        <v>1000</v>
      </c>
      <c r="K33">
        <f>H33</f>
        <v>1e-6</v>
      </c>
      <c r="L33">
        <f t="shared" ref="L33:L37" si="4">J33*K33</f>
        <v>0.001</v>
      </c>
    </row>
    <row r="34" customFormat="1" ht="14.25" spans="2:12">
      <c r="B34" s="8" t="s">
        <v>15</v>
      </c>
      <c r="C34" s="8" t="s">
        <v>14</v>
      </c>
      <c r="D34" s="8">
        <v>3</v>
      </c>
      <c r="E34" s="8">
        <v>500</v>
      </c>
      <c r="F34" s="8" t="s">
        <v>13</v>
      </c>
      <c r="G34">
        <f>F4</f>
        <v>2e-6</v>
      </c>
      <c r="H34">
        <f t="shared" si="2"/>
        <v>2e-6</v>
      </c>
      <c r="I34">
        <f>E34</f>
        <v>500</v>
      </c>
      <c r="J34">
        <f t="shared" si="3"/>
        <v>500</v>
      </c>
      <c r="K34">
        <f>H34</f>
        <v>2e-6</v>
      </c>
      <c r="L34">
        <f t="shared" si="4"/>
        <v>0.001</v>
      </c>
    </row>
    <row r="35" s="3" customFormat="1" ht="14.25" spans="2:19">
      <c r="B35" s="3" t="s">
        <v>35</v>
      </c>
      <c r="C35" s="3" t="s">
        <v>36</v>
      </c>
      <c r="D35" s="12" t="s">
        <v>4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 t="s">
        <v>42</v>
      </c>
      <c r="K35" s="1" t="s">
        <v>43</v>
      </c>
      <c r="L35" s="3" t="s">
        <v>44</v>
      </c>
      <c r="M35" t="s">
        <v>45</v>
      </c>
      <c r="N35" s="1"/>
      <c r="P35" s="1"/>
      <c r="Q35" s="1"/>
      <c r="R35" s="1"/>
      <c r="S35" s="23"/>
    </row>
    <row r="36" customFormat="1" ht="14.25" spans="2:13">
      <c r="B36" s="15" t="s">
        <v>16</v>
      </c>
      <c r="C36" s="1" t="s">
        <v>17</v>
      </c>
      <c r="D36" s="15">
        <v>3</v>
      </c>
      <c r="E36" s="21">
        <v>12</v>
      </c>
      <c r="F36" t="s">
        <v>46</v>
      </c>
      <c r="G36">
        <f>0.7*0.7+0.7*0.3*0.7*2</f>
        <v>0.784</v>
      </c>
      <c r="H36">
        <f t="shared" si="2"/>
        <v>0.784</v>
      </c>
      <c r="I36">
        <f>$E$5*E36</f>
        <v>240</v>
      </c>
      <c r="J36">
        <f t="shared" si="3"/>
        <v>240</v>
      </c>
      <c r="K36">
        <f>$F$5*H36</f>
        <v>1.568e-6</v>
      </c>
      <c r="L36">
        <f t="shared" si="4"/>
        <v>0.00037632</v>
      </c>
      <c r="M36">
        <f t="shared" ref="M36:M46" si="5">E36*H36</f>
        <v>9.408</v>
      </c>
    </row>
    <row r="37" s="4" customFormat="1" ht="14.25" spans="2:13">
      <c r="B37" s="22"/>
      <c r="C37" s="23"/>
      <c r="D37" s="22"/>
      <c r="E37" s="24">
        <v>18</v>
      </c>
      <c r="F37" t="s">
        <v>47</v>
      </c>
      <c r="G37">
        <f>0.3*0.3+0.7*0.3*0.3*2</f>
        <v>0.216</v>
      </c>
      <c r="H37">
        <f t="shared" si="2"/>
        <v>0.216</v>
      </c>
      <c r="I37">
        <f>$E$5*E37</f>
        <v>360</v>
      </c>
      <c r="J37">
        <f t="shared" si="3"/>
        <v>360</v>
      </c>
      <c r="K37">
        <f>$F$5*H37</f>
        <v>4.32e-7</v>
      </c>
      <c r="L37">
        <f t="shared" si="4"/>
        <v>0.00015552</v>
      </c>
      <c r="M37">
        <f t="shared" si="5"/>
        <v>3.888</v>
      </c>
    </row>
    <row r="38" s="4" customFormat="1" ht="14.25" spans="2:13">
      <c r="B38" s="22"/>
      <c r="C38" s="23"/>
      <c r="D38" s="22"/>
      <c r="E38" s="22"/>
      <c r="F38" s="25" t="s">
        <v>33</v>
      </c>
      <c r="G38" s="25">
        <f t="shared" ref="G38:M38" si="6">SUM(G36:G37)</f>
        <v>1</v>
      </c>
      <c r="H38" s="25">
        <f t="shared" si="6"/>
        <v>1</v>
      </c>
      <c r="I38" s="25"/>
      <c r="J38" s="25"/>
      <c r="K38" s="25">
        <f t="shared" si="6"/>
        <v>2e-6</v>
      </c>
      <c r="L38" s="25">
        <f t="shared" si="6"/>
        <v>0.00053184</v>
      </c>
      <c r="M38" s="25">
        <f t="shared" si="6"/>
        <v>13.296</v>
      </c>
    </row>
    <row r="39" customFormat="1" ht="14.25" spans="2:13">
      <c r="B39" s="3" t="s">
        <v>35</v>
      </c>
      <c r="C39" s="3" t="s">
        <v>36</v>
      </c>
      <c r="D39" s="12" t="s">
        <v>4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42</v>
      </c>
      <c r="K39" s="1" t="s">
        <v>43</v>
      </c>
      <c r="L39" s="3" t="s">
        <v>44</v>
      </c>
      <c r="M39" t="s">
        <v>45</v>
      </c>
    </row>
    <row r="40" customFormat="1" ht="14.25" spans="2:13">
      <c r="B40" s="15" t="s">
        <v>18</v>
      </c>
      <c r="C40" s="1" t="s">
        <v>19</v>
      </c>
      <c r="D40" s="15">
        <v>3</v>
      </c>
      <c r="E40" s="21">
        <v>1</v>
      </c>
      <c r="F40" t="s">
        <v>48</v>
      </c>
      <c r="G40">
        <f>(1-($G$6+$H$6))*(1-($I$6+$J$6))*(1-($K$6+$L$6))</f>
        <v>0.857375</v>
      </c>
      <c r="H40">
        <f t="shared" ref="H40:H42" si="7">G40</f>
        <v>0.857375</v>
      </c>
      <c r="I40">
        <f t="shared" ref="I40:I46" si="8">$E$6*E40</f>
        <v>50</v>
      </c>
      <c r="J40">
        <f t="shared" ref="J40:J46" si="9">I40</f>
        <v>50</v>
      </c>
      <c r="K40">
        <f t="shared" ref="K40:K46" si="10">$F$6*H40</f>
        <v>0.002572125</v>
      </c>
      <c r="L40">
        <f t="shared" ref="L40:L46" si="11">J40*K40</f>
        <v>0.12860625</v>
      </c>
      <c r="M40">
        <f t="shared" si="5"/>
        <v>0.857375</v>
      </c>
    </row>
    <row r="41" customFormat="1" spans="5:13">
      <c r="E41">
        <v>2</v>
      </c>
      <c r="F41" t="s">
        <v>49</v>
      </c>
      <c r="G41">
        <f>$H$6*(1-($I$6+$J$6))*(1-($K$6+$L$6))+(1-($G$6+$H$6))*$J$6*(1-($K$6+$L$6))+(1-($G$6+$H$6))*(1-($I$6+$J$6))*$L$6</f>
        <v>0.0947625</v>
      </c>
      <c r="H41">
        <f t="shared" si="7"/>
        <v>0.0947625</v>
      </c>
      <c r="I41">
        <f t="shared" si="8"/>
        <v>100</v>
      </c>
      <c r="J41">
        <f t="shared" si="9"/>
        <v>100</v>
      </c>
      <c r="K41">
        <f t="shared" si="10"/>
        <v>0.0002842875</v>
      </c>
      <c r="L41">
        <f t="shared" si="11"/>
        <v>0.02842875</v>
      </c>
      <c r="M41">
        <f t="shared" si="5"/>
        <v>0.189525</v>
      </c>
    </row>
    <row r="42" customFormat="1" spans="5:13">
      <c r="E42">
        <v>3</v>
      </c>
      <c r="F42" t="s">
        <v>50</v>
      </c>
      <c r="G42">
        <f>$G$6*(1-($I$6+$J$6))*(1-($K$6+$L$6))+(1-($G$6+$H$6))*$I$6*(1-($K$6+$L$6))+(1-($G$6+$H$6))*(1-($I$6+$J$6))*$K$6</f>
        <v>0.0406125</v>
      </c>
      <c r="H42">
        <f t="shared" si="7"/>
        <v>0.0406125</v>
      </c>
      <c r="I42">
        <f t="shared" si="8"/>
        <v>150</v>
      </c>
      <c r="J42">
        <f t="shared" si="9"/>
        <v>150</v>
      </c>
      <c r="K42">
        <f t="shared" si="10"/>
        <v>0.0001218375</v>
      </c>
      <c r="L42">
        <f t="shared" si="11"/>
        <v>0.018275625</v>
      </c>
      <c r="M42">
        <f t="shared" si="5"/>
        <v>0.1218375</v>
      </c>
    </row>
    <row r="43" customFormat="1" spans="5:13">
      <c r="E43">
        <v>4</v>
      </c>
      <c r="F43" s="26" t="s">
        <v>51</v>
      </c>
      <c r="G43">
        <f>$H$6*$J$6*(1-($K$6+$L$6))+$H$6*(1-($I$6+$J$6))*$L$6+(1-($G$6+$H$6))*$J$6*$L$6</f>
        <v>0.00349125</v>
      </c>
      <c r="H43">
        <f>G43+$H$6*$J$6*$L$6</f>
        <v>0.003534125</v>
      </c>
      <c r="I43">
        <f t="shared" si="8"/>
        <v>200</v>
      </c>
      <c r="J43">
        <f t="shared" si="9"/>
        <v>200</v>
      </c>
      <c r="K43">
        <f t="shared" si="10"/>
        <v>1.0602375e-5</v>
      </c>
      <c r="L43">
        <f t="shared" si="11"/>
        <v>0.002120475</v>
      </c>
      <c r="M43">
        <f t="shared" si="5"/>
        <v>0.0141365</v>
      </c>
    </row>
    <row r="44" customFormat="1" ht="27" spans="5:13">
      <c r="E44">
        <v>6</v>
      </c>
      <c r="F44" s="27" t="s">
        <v>52</v>
      </c>
      <c r="G44">
        <f>($G$6*$J$6*(1-($K$6+$L$6))+$H$6*$I$6*(1-($K$6+$L$6)))*3</f>
        <v>0.0029925</v>
      </c>
      <c r="H44">
        <f>G44+($G$46-$H$6*$J$6*$L$6-$G$6*$I$6*$K$6)</f>
        <v>0.00307125</v>
      </c>
      <c r="I44">
        <f t="shared" si="8"/>
        <v>300</v>
      </c>
      <c r="J44">
        <f t="shared" si="9"/>
        <v>300</v>
      </c>
      <c r="K44">
        <f t="shared" si="10"/>
        <v>9.21375e-6</v>
      </c>
      <c r="L44">
        <f t="shared" si="11"/>
        <v>0.002764125</v>
      </c>
      <c r="M44">
        <f t="shared" si="5"/>
        <v>0.0184275</v>
      </c>
    </row>
    <row r="45" customFormat="1" spans="5:13">
      <c r="E45">
        <v>9</v>
      </c>
      <c r="F45" s="26" t="s">
        <v>53</v>
      </c>
      <c r="G45">
        <f>$G$6*$I$6*(1-($K$6+$L$6))+$G$6*(1-($I$6+$J$6))*$K$6+(1-($G$6+$H$6))*$I$6*$K$6</f>
        <v>0.00064125</v>
      </c>
      <c r="H45">
        <f>G45+$G$6*$I$6*$K$6</f>
        <v>0.000644625</v>
      </c>
      <c r="I45">
        <f t="shared" si="8"/>
        <v>450</v>
      </c>
      <c r="J45">
        <f t="shared" si="9"/>
        <v>450</v>
      </c>
      <c r="K45">
        <f t="shared" si="10"/>
        <v>1.933875e-6</v>
      </c>
      <c r="L45">
        <f t="shared" si="11"/>
        <v>0.00087024375</v>
      </c>
      <c r="M45">
        <f t="shared" si="5"/>
        <v>0.005801625</v>
      </c>
    </row>
    <row r="46" customFormat="1" spans="5:13">
      <c r="E46">
        <v>0</v>
      </c>
      <c r="F46" s="28" t="s">
        <v>54</v>
      </c>
      <c r="G46">
        <f>($G$6+$H$6)*($I$6+$J$6)*($K$6+$L$6)</f>
        <v>0.000125</v>
      </c>
      <c r="H46">
        <v>0</v>
      </c>
      <c r="I46">
        <f t="shared" si="8"/>
        <v>0</v>
      </c>
      <c r="J46">
        <f t="shared" si="9"/>
        <v>0</v>
      </c>
      <c r="K46">
        <f t="shared" si="10"/>
        <v>0</v>
      </c>
      <c r="L46">
        <f t="shared" si="11"/>
        <v>0</v>
      </c>
      <c r="M46">
        <f t="shared" si="5"/>
        <v>0</v>
      </c>
    </row>
    <row r="47" customFormat="1" ht="14.25" spans="6:13">
      <c r="F47" s="29" t="s">
        <v>33</v>
      </c>
      <c r="G47" s="25">
        <f t="shared" ref="G47:M47" si="12">SUM(G40:G46)</f>
        <v>1</v>
      </c>
      <c r="H47" s="25">
        <f t="shared" si="12"/>
        <v>1</v>
      </c>
      <c r="I47" s="25"/>
      <c r="J47" s="25"/>
      <c r="K47" s="25">
        <f t="shared" si="12"/>
        <v>0.003</v>
      </c>
      <c r="L47" s="25">
        <f t="shared" si="12"/>
        <v>0.18106546875</v>
      </c>
      <c r="M47" s="25">
        <f t="shared" si="12"/>
        <v>1.207103125</v>
      </c>
    </row>
    <row r="48" customFormat="1" ht="14.25" spans="2:13">
      <c r="B48" s="15" t="s">
        <v>20</v>
      </c>
      <c r="C48" s="1" t="s">
        <v>19</v>
      </c>
      <c r="D48" s="15">
        <v>3</v>
      </c>
      <c r="E48" s="21">
        <v>1</v>
      </c>
      <c r="F48" t="s">
        <v>55</v>
      </c>
      <c r="G48">
        <f>(1-($G$6+$H$6))*(1-($I$6+$J$6))*(1-($K$6+$L$6))</f>
        <v>0.857375</v>
      </c>
      <c r="H48">
        <f t="shared" ref="H48:H50" si="13">G48</f>
        <v>0.857375</v>
      </c>
      <c r="I48">
        <f t="shared" ref="I48:I54" si="14">$E$7*E48</f>
        <v>40</v>
      </c>
      <c r="J48">
        <f t="shared" ref="J48:J54" si="15">I48</f>
        <v>40</v>
      </c>
      <c r="K48">
        <f t="shared" ref="K48:K54" si="16">$F$7*H48</f>
        <v>0.002572125</v>
      </c>
      <c r="L48">
        <f t="shared" ref="L48:L54" si="17">J48*K48</f>
        <v>0.102885</v>
      </c>
      <c r="M48">
        <f t="shared" ref="M48:M54" si="18">E48*H48</f>
        <v>0.857375</v>
      </c>
    </row>
    <row r="49" customFormat="1" spans="5:13">
      <c r="E49">
        <v>2</v>
      </c>
      <c r="F49" t="s">
        <v>56</v>
      </c>
      <c r="G49">
        <f>$H$6*(1-($I$6+$J$6))*(1-($K$6+$L$6))+(1-($G$6+$H$6))*$J$6*(1-($K$6+$L$6))+(1-($G$6+$H$6))*(1-($I$6+$J$6))*$L$6</f>
        <v>0.0947625</v>
      </c>
      <c r="H49">
        <f t="shared" si="13"/>
        <v>0.0947625</v>
      </c>
      <c r="I49">
        <f t="shared" si="14"/>
        <v>80</v>
      </c>
      <c r="J49">
        <f t="shared" si="15"/>
        <v>80</v>
      </c>
      <c r="K49">
        <f t="shared" si="16"/>
        <v>0.0002842875</v>
      </c>
      <c r="L49">
        <f t="shared" si="17"/>
        <v>0.022743</v>
      </c>
      <c r="M49">
        <f t="shared" si="18"/>
        <v>0.189525</v>
      </c>
    </row>
    <row r="50" customFormat="1" spans="5:13">
      <c r="E50">
        <v>3</v>
      </c>
      <c r="F50" t="s">
        <v>57</v>
      </c>
      <c r="G50">
        <f>$G$6*(1-($I$6+$J$6))*(1-($K$6+$L$6))+(1-($G$6+$H$6))*$I$6*(1-($K$6+$L$6))+(1-($G$6+$H$6))*(1-($I$6+$J$6))*$K$6</f>
        <v>0.0406125</v>
      </c>
      <c r="H50">
        <f t="shared" si="13"/>
        <v>0.0406125</v>
      </c>
      <c r="I50">
        <f t="shared" si="14"/>
        <v>120</v>
      </c>
      <c r="J50">
        <f t="shared" si="15"/>
        <v>120</v>
      </c>
      <c r="K50">
        <f t="shared" si="16"/>
        <v>0.0001218375</v>
      </c>
      <c r="L50">
        <f t="shared" si="17"/>
        <v>0.0146205</v>
      </c>
      <c r="M50">
        <f t="shared" si="18"/>
        <v>0.1218375</v>
      </c>
    </row>
    <row r="51" customFormat="1" spans="5:13">
      <c r="E51">
        <v>4</v>
      </c>
      <c r="F51" s="26" t="s">
        <v>58</v>
      </c>
      <c r="G51">
        <f>$H$6*$J$6*(1-($K$6+$L$6))+$H$6*(1-($I$6+$J$6))*$L$6+(1-($G$6+$H$6))*$J$6*$L$6</f>
        <v>0.00349125</v>
      </c>
      <c r="H51">
        <f>G51+$H$6*$J$6*$L$6</f>
        <v>0.003534125</v>
      </c>
      <c r="I51">
        <f t="shared" si="14"/>
        <v>160</v>
      </c>
      <c r="J51">
        <f t="shared" si="15"/>
        <v>160</v>
      </c>
      <c r="K51">
        <f t="shared" si="16"/>
        <v>1.0602375e-5</v>
      </c>
      <c r="L51">
        <f t="shared" si="17"/>
        <v>0.00169638</v>
      </c>
      <c r="M51">
        <f t="shared" si="18"/>
        <v>0.0141365</v>
      </c>
    </row>
    <row r="52" customFormat="1" ht="27" spans="5:13">
      <c r="E52">
        <v>6</v>
      </c>
      <c r="F52" s="27" t="s">
        <v>59</v>
      </c>
      <c r="G52">
        <f>($G$6*$J$6*(1-($K$6+$L$6))+$H$6*$I$6*(1-($K$6+$L$6)))*3</f>
        <v>0.0029925</v>
      </c>
      <c r="H52">
        <f>G52+($G$46-$H$6*$J$6*$L$6-$G$6*$I$6*$K$6)</f>
        <v>0.00307125</v>
      </c>
      <c r="I52">
        <f t="shared" si="14"/>
        <v>240</v>
      </c>
      <c r="J52">
        <f t="shared" si="15"/>
        <v>240</v>
      </c>
      <c r="K52">
        <f t="shared" si="16"/>
        <v>9.21375e-6</v>
      </c>
      <c r="L52">
        <f t="shared" si="17"/>
        <v>0.0022113</v>
      </c>
      <c r="M52">
        <f t="shared" si="18"/>
        <v>0.0184275</v>
      </c>
    </row>
    <row r="53" customFormat="1" spans="5:13">
      <c r="E53">
        <v>9</v>
      </c>
      <c r="F53" s="26" t="s">
        <v>60</v>
      </c>
      <c r="G53">
        <f>$G$6*$I$6*(1-($K$6+$L$6))+$G$6*(1-($I$6+$J$6))*$K$6+(1-($G$6+$H$6))*$I$6*$K$6</f>
        <v>0.00064125</v>
      </c>
      <c r="H53">
        <f>G53+$G$6*$I$6*$K$6</f>
        <v>0.000644625</v>
      </c>
      <c r="I53">
        <f t="shared" si="14"/>
        <v>360</v>
      </c>
      <c r="J53">
        <f t="shared" si="15"/>
        <v>360</v>
      </c>
      <c r="K53">
        <f t="shared" si="16"/>
        <v>1.933875e-6</v>
      </c>
      <c r="L53">
        <f t="shared" si="17"/>
        <v>0.000696195</v>
      </c>
      <c r="M53">
        <f t="shared" si="18"/>
        <v>0.005801625</v>
      </c>
    </row>
    <row r="54" customFormat="1" spans="5:13">
      <c r="E54">
        <v>0</v>
      </c>
      <c r="F54" s="28" t="s">
        <v>54</v>
      </c>
      <c r="G54">
        <f>($G$6+$H$6)*($I$6+$J$6)*($K$6+$L$6)</f>
        <v>0.000125</v>
      </c>
      <c r="H54">
        <v>0</v>
      </c>
      <c r="I54">
        <f t="shared" si="14"/>
        <v>0</v>
      </c>
      <c r="J54">
        <f t="shared" si="15"/>
        <v>0</v>
      </c>
      <c r="K54">
        <f t="shared" si="16"/>
        <v>0</v>
      </c>
      <c r="L54">
        <f t="shared" si="17"/>
        <v>0</v>
      </c>
      <c r="M54">
        <f t="shared" si="18"/>
        <v>0</v>
      </c>
    </row>
    <row r="55" customFormat="1" ht="14.25" spans="6:13">
      <c r="F55" s="29" t="s">
        <v>33</v>
      </c>
      <c r="G55" s="25">
        <f t="shared" ref="G55:M55" si="19">SUM(G48:G54)</f>
        <v>1</v>
      </c>
      <c r="H55" s="25">
        <f t="shared" si="19"/>
        <v>1</v>
      </c>
      <c r="I55" s="25"/>
      <c r="J55" s="25"/>
      <c r="K55" s="25">
        <f t="shared" si="19"/>
        <v>0.003</v>
      </c>
      <c r="L55" s="25">
        <f t="shared" si="19"/>
        <v>0.144852375</v>
      </c>
      <c r="M55" s="25">
        <f t="shared" si="19"/>
        <v>1.207103125</v>
      </c>
    </row>
    <row r="56" customFormat="1" ht="14.25" spans="2:13">
      <c r="B56" s="15" t="s">
        <v>21</v>
      </c>
      <c r="C56" s="1" t="s">
        <v>19</v>
      </c>
      <c r="D56" s="15">
        <v>3</v>
      </c>
      <c r="E56" s="21">
        <v>1</v>
      </c>
      <c r="F56" t="s">
        <v>61</v>
      </c>
      <c r="G56">
        <f>(1-($G$6+$H$6))*(1-($I$6+$J$6))*(1-($K$6+$L$6))</f>
        <v>0.857375</v>
      </c>
      <c r="H56">
        <f t="shared" ref="H56:H58" si="20">G56</f>
        <v>0.857375</v>
      </c>
      <c r="I56">
        <f t="shared" ref="I56:I62" si="21">$E$8*E56</f>
        <v>20</v>
      </c>
      <c r="J56">
        <f t="shared" ref="J56:J62" si="22">I56</f>
        <v>20</v>
      </c>
      <c r="K56">
        <f t="shared" ref="K56:K62" si="23">$F$8*H56</f>
        <v>0.004286875</v>
      </c>
      <c r="L56">
        <f t="shared" ref="L56:L62" si="24">J56*K56</f>
        <v>0.0857375</v>
      </c>
      <c r="M56">
        <f t="shared" ref="M56:M62" si="25">E56*H56</f>
        <v>0.857375</v>
      </c>
    </row>
    <row r="57" customFormat="1" spans="5:13">
      <c r="E57">
        <v>2</v>
      </c>
      <c r="F57" t="s">
        <v>62</v>
      </c>
      <c r="G57">
        <f>$H$6*(1-($I$6+$J$6))*(1-($K$6+$L$6))+(1-($G$6+$H$6))*$J$6*(1-($K$6+$L$6))+(1-($G$6+$H$6))*(1-($I$6+$J$6))*$L$6</f>
        <v>0.0947625</v>
      </c>
      <c r="H57">
        <f t="shared" si="20"/>
        <v>0.0947625</v>
      </c>
      <c r="I57">
        <f t="shared" si="21"/>
        <v>40</v>
      </c>
      <c r="J57">
        <f t="shared" si="22"/>
        <v>40</v>
      </c>
      <c r="K57">
        <f t="shared" si="23"/>
        <v>0.0004738125</v>
      </c>
      <c r="L57">
        <f t="shared" si="24"/>
        <v>0.0189525</v>
      </c>
      <c r="M57">
        <f t="shared" si="25"/>
        <v>0.189525</v>
      </c>
    </row>
    <row r="58" customFormat="1" spans="5:13">
      <c r="E58">
        <v>3</v>
      </c>
      <c r="F58" t="s">
        <v>63</v>
      </c>
      <c r="G58">
        <f>$G$6*(1-($I$6+$J$6))*(1-($K$6+$L$6))+(1-($G$6+$H$6))*$I$6*(1-($K$6+$L$6))+(1-($G$6+$H$6))*(1-($I$6+$J$6))*$K$6</f>
        <v>0.0406125</v>
      </c>
      <c r="H58">
        <f t="shared" si="20"/>
        <v>0.0406125</v>
      </c>
      <c r="I58">
        <f t="shared" si="21"/>
        <v>60</v>
      </c>
      <c r="J58">
        <f t="shared" si="22"/>
        <v>60</v>
      </c>
      <c r="K58">
        <f t="shared" si="23"/>
        <v>0.0002030625</v>
      </c>
      <c r="L58">
        <f t="shared" si="24"/>
        <v>0.01218375</v>
      </c>
      <c r="M58">
        <f t="shared" si="25"/>
        <v>0.1218375</v>
      </c>
    </row>
    <row r="59" customFormat="1" spans="5:13">
      <c r="E59">
        <v>4</v>
      </c>
      <c r="F59" s="26" t="s">
        <v>64</v>
      </c>
      <c r="G59">
        <f>$H$6*$J$6*(1-($K$6+$L$6))+$H$6*(1-($I$6+$J$6))*$L$6+(1-($G$6+$H$6))*$J$6*$L$6</f>
        <v>0.00349125</v>
      </c>
      <c r="H59">
        <f>G59+$H$6*$J$6*$L$6</f>
        <v>0.003534125</v>
      </c>
      <c r="I59">
        <f t="shared" si="21"/>
        <v>80</v>
      </c>
      <c r="J59">
        <f t="shared" si="22"/>
        <v>80</v>
      </c>
      <c r="K59">
        <f t="shared" si="23"/>
        <v>1.7670625e-5</v>
      </c>
      <c r="L59">
        <f t="shared" si="24"/>
        <v>0.00141365</v>
      </c>
      <c r="M59">
        <f t="shared" si="25"/>
        <v>0.0141365</v>
      </c>
    </row>
    <row r="60" customFormat="1" ht="27" spans="5:13">
      <c r="E60">
        <v>6</v>
      </c>
      <c r="F60" s="27" t="s">
        <v>65</v>
      </c>
      <c r="G60">
        <f>($G$6*$J$6*(1-($K$6+$L$6))+$H$6*$I$6*(1-($K$6+$L$6)))*3</f>
        <v>0.0029925</v>
      </c>
      <c r="H60">
        <f>G60+($G$46-$H$6*$J$6*$L$6-$G$6*$I$6*$K$6)</f>
        <v>0.00307125</v>
      </c>
      <c r="I60">
        <f t="shared" si="21"/>
        <v>120</v>
      </c>
      <c r="J60">
        <f t="shared" si="22"/>
        <v>120</v>
      </c>
      <c r="K60">
        <f t="shared" si="23"/>
        <v>1.535625e-5</v>
      </c>
      <c r="L60">
        <f t="shared" si="24"/>
        <v>0.00184275</v>
      </c>
      <c r="M60">
        <f t="shared" si="25"/>
        <v>0.0184275</v>
      </c>
    </row>
    <row r="61" customFormat="1" spans="5:13">
      <c r="E61">
        <v>9</v>
      </c>
      <c r="F61" s="26" t="s">
        <v>66</v>
      </c>
      <c r="G61">
        <f>$G$6*$I$6*(1-($K$6+$L$6))+$G$6*(1-($I$6+$J$6))*$K$6+(1-($G$6+$H$6))*$I$6*$K$6</f>
        <v>0.00064125</v>
      </c>
      <c r="H61">
        <f>G61+$G$6*$I$6*$K$6</f>
        <v>0.000644625</v>
      </c>
      <c r="I61">
        <f t="shared" si="21"/>
        <v>180</v>
      </c>
      <c r="J61">
        <f t="shared" si="22"/>
        <v>180</v>
      </c>
      <c r="K61">
        <f t="shared" si="23"/>
        <v>3.223125e-6</v>
      </c>
      <c r="L61">
        <f t="shared" si="24"/>
        <v>0.0005801625</v>
      </c>
      <c r="M61">
        <f t="shared" si="25"/>
        <v>0.005801625</v>
      </c>
    </row>
    <row r="62" customFormat="1" spans="5:13">
      <c r="E62">
        <v>0</v>
      </c>
      <c r="F62" s="28" t="s">
        <v>54</v>
      </c>
      <c r="G62">
        <f>($G$6+$H$6)*($I$6+$J$6)*($K$6+$L$6)</f>
        <v>0.000125</v>
      </c>
      <c r="H62">
        <v>0</v>
      </c>
      <c r="I62">
        <f t="shared" si="21"/>
        <v>0</v>
      </c>
      <c r="J62">
        <f t="shared" si="22"/>
        <v>0</v>
      </c>
      <c r="K62">
        <f t="shared" si="23"/>
        <v>0</v>
      </c>
      <c r="L62">
        <f t="shared" si="24"/>
        <v>0</v>
      </c>
      <c r="M62">
        <f t="shared" si="25"/>
        <v>0</v>
      </c>
    </row>
    <row r="63" customFormat="1" ht="14.25" spans="6:13">
      <c r="F63" s="29" t="s">
        <v>33</v>
      </c>
      <c r="G63" s="25">
        <f t="shared" ref="G63:M63" si="26">SUM(G56:G62)</f>
        <v>1</v>
      </c>
      <c r="H63" s="25">
        <f t="shared" si="26"/>
        <v>1</v>
      </c>
      <c r="I63" s="25"/>
      <c r="J63" s="25"/>
      <c r="K63" s="25">
        <f t="shared" si="26"/>
        <v>0.005</v>
      </c>
      <c r="L63" s="25">
        <f t="shared" si="26"/>
        <v>0.1207103125</v>
      </c>
      <c r="M63" s="25">
        <f t="shared" si="26"/>
        <v>1.207103125</v>
      </c>
    </row>
    <row r="64" customFormat="1" ht="14.25" spans="2:13">
      <c r="B64" s="15" t="s">
        <v>22</v>
      </c>
      <c r="C64" s="1" t="s">
        <v>19</v>
      </c>
      <c r="D64" s="15">
        <v>3</v>
      </c>
      <c r="E64" s="21">
        <v>1</v>
      </c>
      <c r="F64" t="s">
        <v>67</v>
      </c>
      <c r="G64">
        <f>(1-($G$6+$H$6))*(1-($I$6+$J$6))*(1-($K$6+$L$6))</f>
        <v>0.857375</v>
      </c>
      <c r="H64">
        <f t="shared" ref="H64:H66" si="27">G64</f>
        <v>0.857375</v>
      </c>
      <c r="I64">
        <f t="shared" ref="I64:I70" si="28">$E$9*E64</f>
        <v>15</v>
      </c>
      <c r="J64">
        <f t="shared" ref="J64:J70" si="29">I64</f>
        <v>15</v>
      </c>
      <c r="K64">
        <f t="shared" ref="K64:K70" si="30">$F$9*H64</f>
        <v>0.0171475</v>
      </c>
      <c r="L64">
        <f t="shared" ref="L64:L70" si="31">J64*K64</f>
        <v>0.2572125</v>
      </c>
      <c r="M64">
        <f t="shared" ref="M64:M70" si="32">E64*H64</f>
        <v>0.857375</v>
      </c>
    </row>
    <row r="65" customFormat="1" spans="5:13">
      <c r="E65">
        <v>2</v>
      </c>
      <c r="F65" t="s">
        <v>68</v>
      </c>
      <c r="G65">
        <f>$H$6*(1-($I$6+$J$6))*(1-($K$6+$L$6))+(1-($G$6+$H$6))*$J$6*(1-($K$6+$L$6))+(1-($G$6+$H$6))*(1-($I$6+$J$6))*$L$6</f>
        <v>0.0947625</v>
      </c>
      <c r="H65">
        <f t="shared" si="27"/>
        <v>0.0947625</v>
      </c>
      <c r="I65">
        <f t="shared" si="28"/>
        <v>30</v>
      </c>
      <c r="J65">
        <f t="shared" si="29"/>
        <v>30</v>
      </c>
      <c r="K65">
        <f t="shared" si="30"/>
        <v>0.00189525</v>
      </c>
      <c r="L65">
        <f t="shared" si="31"/>
        <v>0.0568575</v>
      </c>
      <c r="M65">
        <f t="shared" si="32"/>
        <v>0.189525</v>
      </c>
    </row>
    <row r="66" customFormat="1" spans="5:13">
      <c r="E66">
        <v>3</v>
      </c>
      <c r="F66" t="s">
        <v>69</v>
      </c>
      <c r="G66">
        <f>$G$6*(1-($I$6+$J$6))*(1-($K$6+$L$6))+(1-($G$6+$H$6))*$I$6*(1-($K$6+$L$6))+(1-($G$6+$H$6))*(1-($I$6+$J$6))*$K$6</f>
        <v>0.0406125</v>
      </c>
      <c r="H66">
        <f t="shared" si="27"/>
        <v>0.0406125</v>
      </c>
      <c r="I66">
        <f t="shared" si="28"/>
        <v>45</v>
      </c>
      <c r="J66">
        <f t="shared" si="29"/>
        <v>45</v>
      </c>
      <c r="K66">
        <f t="shared" si="30"/>
        <v>0.00081225</v>
      </c>
      <c r="L66">
        <f t="shared" si="31"/>
        <v>0.03655125</v>
      </c>
      <c r="M66">
        <f t="shared" si="32"/>
        <v>0.1218375</v>
      </c>
    </row>
    <row r="67" customFormat="1" spans="5:13">
      <c r="E67">
        <v>4</v>
      </c>
      <c r="F67" s="26" t="s">
        <v>70</v>
      </c>
      <c r="G67">
        <f>$H$6*$J$6*(1-($K$6+$L$6))+$H$6*(1-($I$6+$J$6))*$L$6+(1-($G$6+$H$6))*$J$6*$L$6</f>
        <v>0.00349125</v>
      </c>
      <c r="H67">
        <f>G67+$H$6*$J$6*$L$6</f>
        <v>0.003534125</v>
      </c>
      <c r="I67">
        <f t="shared" si="28"/>
        <v>60</v>
      </c>
      <c r="J67">
        <f t="shared" si="29"/>
        <v>60</v>
      </c>
      <c r="K67">
        <f t="shared" si="30"/>
        <v>7.06825e-5</v>
      </c>
      <c r="L67">
        <f t="shared" si="31"/>
        <v>0.00424095</v>
      </c>
      <c r="M67">
        <f t="shared" si="32"/>
        <v>0.0141365</v>
      </c>
    </row>
    <row r="68" customFormat="1" ht="27" spans="5:13">
      <c r="E68">
        <v>6</v>
      </c>
      <c r="F68" s="27" t="s">
        <v>71</v>
      </c>
      <c r="G68">
        <f>($G$6*$J$6*(1-($K$6+$L$6))+$H$6*$I$6*(1-($K$6+$L$6)))*3</f>
        <v>0.0029925</v>
      </c>
      <c r="H68">
        <f>G68+($G$46-$H$6*$J$6*$L$6-$G$6*$I$6*$K$6)</f>
        <v>0.00307125</v>
      </c>
      <c r="I68">
        <f t="shared" si="28"/>
        <v>90</v>
      </c>
      <c r="J68">
        <f t="shared" si="29"/>
        <v>90</v>
      </c>
      <c r="K68">
        <f t="shared" si="30"/>
        <v>6.1425e-5</v>
      </c>
      <c r="L68">
        <f t="shared" si="31"/>
        <v>0.00552825</v>
      </c>
      <c r="M68">
        <f t="shared" si="32"/>
        <v>0.0184275</v>
      </c>
    </row>
    <row r="69" customFormat="1" spans="5:13">
      <c r="E69">
        <v>9</v>
      </c>
      <c r="F69" s="26" t="s">
        <v>72</v>
      </c>
      <c r="G69">
        <f>$G$6*$I$6*(1-($K$6+$L$6))+$G$6*(1-($I$6+$J$6))*$K$6+(1-($G$6+$H$6))*$I$6*$K$6</f>
        <v>0.00064125</v>
      </c>
      <c r="H69">
        <f>G69+$G$6*$I$6*$K$6</f>
        <v>0.000644625</v>
      </c>
      <c r="I69">
        <f t="shared" si="28"/>
        <v>135</v>
      </c>
      <c r="J69">
        <f t="shared" si="29"/>
        <v>135</v>
      </c>
      <c r="K69">
        <f t="shared" si="30"/>
        <v>1.28925e-5</v>
      </c>
      <c r="L69">
        <f t="shared" si="31"/>
        <v>0.0017404875</v>
      </c>
      <c r="M69">
        <f t="shared" si="32"/>
        <v>0.005801625</v>
      </c>
    </row>
    <row r="70" customFormat="1" spans="5:13">
      <c r="E70">
        <v>0</v>
      </c>
      <c r="F70" s="28" t="s">
        <v>54</v>
      </c>
      <c r="G70">
        <f>($G$6+$H$6)*($I$6+$J$6)*($K$6+$L$6)</f>
        <v>0.000125</v>
      </c>
      <c r="H70">
        <v>0</v>
      </c>
      <c r="I70">
        <f t="shared" si="28"/>
        <v>0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0</v>
      </c>
    </row>
    <row r="71" customFormat="1" ht="14.25" spans="6:13">
      <c r="F71" s="29" t="s">
        <v>33</v>
      </c>
      <c r="G71" s="25">
        <f t="shared" ref="G71:M71" si="33">SUM(G64:G70)</f>
        <v>1</v>
      </c>
      <c r="H71" s="25">
        <f t="shared" si="33"/>
        <v>1</v>
      </c>
      <c r="I71" s="25"/>
      <c r="J71" s="25"/>
      <c r="K71" s="25">
        <f t="shared" si="33"/>
        <v>0.02</v>
      </c>
      <c r="L71" s="25">
        <f t="shared" si="33"/>
        <v>0.3621309375</v>
      </c>
      <c r="M71" s="25">
        <f t="shared" si="33"/>
        <v>1.207103125</v>
      </c>
    </row>
    <row r="72" customFormat="1" ht="14.25" spans="2:13">
      <c r="B72" s="15" t="s">
        <v>23</v>
      </c>
      <c r="C72" s="1" t="s">
        <v>19</v>
      </c>
      <c r="D72" s="15">
        <v>3</v>
      </c>
      <c r="E72" s="21">
        <v>1</v>
      </c>
      <c r="F72" t="s">
        <v>73</v>
      </c>
      <c r="G72">
        <f>(1-($G$6+$H$6))*(1-($I$6+$J$6))*(1-($K$6+$L$6))</f>
        <v>0.857375</v>
      </c>
      <c r="H72">
        <f t="shared" ref="H72:H74" si="34">G72</f>
        <v>0.857375</v>
      </c>
      <c r="I72">
        <f t="shared" ref="I72:I78" si="35">$E$10*E72</f>
        <v>10</v>
      </c>
      <c r="J72">
        <f t="shared" ref="J72:J78" si="36">I72</f>
        <v>10</v>
      </c>
      <c r="K72">
        <f t="shared" ref="K72:K78" si="37">$F$10*H72</f>
        <v>0.0171475</v>
      </c>
      <c r="L72">
        <f t="shared" ref="L72:L78" si="38">J72*K72</f>
        <v>0.171475</v>
      </c>
      <c r="M72">
        <f t="shared" ref="M72:M78" si="39">E72*H72</f>
        <v>0.857375</v>
      </c>
    </row>
    <row r="73" customFormat="1" spans="5:13">
      <c r="E73">
        <v>2</v>
      </c>
      <c r="F73" t="s">
        <v>74</v>
      </c>
      <c r="G73">
        <f>$H$6*(1-($I$6+$J$6))*(1-($K$6+$L$6))+(1-($G$6+$H$6))*$J$6*(1-($K$6+$L$6))+(1-($G$6+$H$6))*(1-($I$6+$J$6))*$L$6</f>
        <v>0.0947625</v>
      </c>
      <c r="H73">
        <f t="shared" si="34"/>
        <v>0.0947625</v>
      </c>
      <c r="I73">
        <f t="shared" si="35"/>
        <v>20</v>
      </c>
      <c r="J73">
        <f t="shared" si="36"/>
        <v>20</v>
      </c>
      <c r="K73">
        <f t="shared" si="37"/>
        <v>0.00189525</v>
      </c>
      <c r="L73">
        <f t="shared" si="38"/>
        <v>0.037905</v>
      </c>
      <c r="M73">
        <f t="shared" si="39"/>
        <v>0.189525</v>
      </c>
    </row>
    <row r="74" customFormat="1" spans="5:13">
      <c r="E74">
        <v>3</v>
      </c>
      <c r="F74" t="s">
        <v>75</v>
      </c>
      <c r="G74">
        <f>$G$6*(1-($I$6+$J$6))*(1-($K$6+$L$6))+(1-($G$6+$H$6))*$I$6*(1-($K$6+$L$6))+(1-($G$6+$H$6))*(1-($I$6+$J$6))*$K$6</f>
        <v>0.0406125</v>
      </c>
      <c r="H74">
        <f t="shared" si="34"/>
        <v>0.0406125</v>
      </c>
      <c r="I74">
        <f t="shared" si="35"/>
        <v>30</v>
      </c>
      <c r="J74">
        <f t="shared" si="36"/>
        <v>30</v>
      </c>
      <c r="K74">
        <f t="shared" si="37"/>
        <v>0.00081225</v>
      </c>
      <c r="L74">
        <f t="shared" si="38"/>
        <v>0.0243675</v>
      </c>
      <c r="M74">
        <f t="shared" si="39"/>
        <v>0.1218375</v>
      </c>
    </row>
    <row r="75" customFormat="1" spans="5:13">
      <c r="E75">
        <v>4</v>
      </c>
      <c r="F75" s="26" t="s">
        <v>76</v>
      </c>
      <c r="G75">
        <f>$H$6*$J$6*(1-($K$6+$L$6))+$H$6*(1-($I$6+$J$6))*$L$6+(1-($G$6+$H$6))*$J$6*$L$6</f>
        <v>0.00349125</v>
      </c>
      <c r="H75">
        <f>G75+$H$6*$J$6*$L$6</f>
        <v>0.003534125</v>
      </c>
      <c r="I75">
        <f t="shared" si="35"/>
        <v>40</v>
      </c>
      <c r="J75">
        <f t="shared" si="36"/>
        <v>40</v>
      </c>
      <c r="K75">
        <f t="shared" si="37"/>
        <v>7.06825e-5</v>
      </c>
      <c r="L75">
        <f t="shared" si="38"/>
        <v>0.0028273</v>
      </c>
      <c r="M75">
        <f t="shared" si="39"/>
        <v>0.0141365</v>
      </c>
    </row>
    <row r="76" customFormat="1" ht="27" spans="5:13">
      <c r="E76">
        <v>6</v>
      </c>
      <c r="F76" s="27" t="s">
        <v>77</v>
      </c>
      <c r="G76">
        <f>($G$6*$J$6*(1-($K$6+$L$6))+$H$6*$I$6*(1-($K$6+$L$6)))*3</f>
        <v>0.0029925</v>
      </c>
      <c r="H76">
        <f>G76+($G$46-$H$6*$J$6*$L$6-$G$6*$I$6*$K$6)</f>
        <v>0.00307125</v>
      </c>
      <c r="I76">
        <f t="shared" si="35"/>
        <v>60</v>
      </c>
      <c r="J76">
        <f t="shared" si="36"/>
        <v>60</v>
      </c>
      <c r="K76">
        <f t="shared" si="37"/>
        <v>6.1425e-5</v>
      </c>
      <c r="L76">
        <f t="shared" si="38"/>
        <v>0.0036855</v>
      </c>
      <c r="M76">
        <f t="shared" si="39"/>
        <v>0.0184275</v>
      </c>
    </row>
    <row r="77" customFormat="1" spans="5:13">
      <c r="E77">
        <v>9</v>
      </c>
      <c r="F77" s="26" t="s">
        <v>78</v>
      </c>
      <c r="G77">
        <f>$G$6*$I$6*(1-($K$6+$L$6))+$G$6*(1-($I$6+$J$6))*$K$6+(1-($G$6+$H$6))*$I$6*$K$6</f>
        <v>0.00064125</v>
      </c>
      <c r="H77">
        <f>G77+$G$6*$I$6*$K$6</f>
        <v>0.000644625</v>
      </c>
      <c r="I77">
        <f t="shared" si="35"/>
        <v>90</v>
      </c>
      <c r="J77">
        <f t="shared" si="36"/>
        <v>90</v>
      </c>
      <c r="K77">
        <f t="shared" si="37"/>
        <v>1.28925e-5</v>
      </c>
      <c r="L77">
        <f t="shared" si="38"/>
        <v>0.001160325</v>
      </c>
      <c r="M77">
        <f t="shared" si="39"/>
        <v>0.005801625</v>
      </c>
    </row>
    <row r="78" customFormat="1" spans="5:13">
      <c r="E78">
        <v>0</v>
      </c>
      <c r="F78" s="28" t="s">
        <v>54</v>
      </c>
      <c r="G78">
        <f>($G$6+$H$6)*($I$6+$J$6)*($K$6+$L$6)</f>
        <v>0.000125</v>
      </c>
      <c r="H78">
        <v>0</v>
      </c>
      <c r="I78">
        <f t="shared" si="35"/>
        <v>0</v>
      </c>
      <c r="J78">
        <f t="shared" si="36"/>
        <v>0</v>
      </c>
      <c r="K78">
        <f t="shared" si="37"/>
        <v>0</v>
      </c>
      <c r="L78">
        <f t="shared" si="38"/>
        <v>0</v>
      </c>
      <c r="M78">
        <f t="shared" si="39"/>
        <v>0</v>
      </c>
    </row>
    <row r="79" customFormat="1" ht="14.25" spans="6:13">
      <c r="F79" s="29" t="s">
        <v>33</v>
      </c>
      <c r="G79" s="25">
        <f t="shared" ref="G79:M79" si="40">SUM(G72:G78)</f>
        <v>1</v>
      </c>
      <c r="H79" s="25">
        <f t="shared" si="40"/>
        <v>1</v>
      </c>
      <c r="I79" s="25"/>
      <c r="J79" s="25"/>
      <c r="K79" s="25">
        <f t="shared" si="40"/>
        <v>0.02</v>
      </c>
      <c r="L79" s="25">
        <f t="shared" si="40"/>
        <v>0.241420625</v>
      </c>
      <c r="M79" s="25">
        <f t="shared" si="40"/>
        <v>1.207103125</v>
      </c>
    </row>
    <row r="80" customFormat="1" ht="14.25" spans="2:13">
      <c r="B80" s="15" t="s">
        <v>79</v>
      </c>
      <c r="C80" s="1" t="s">
        <v>17</v>
      </c>
      <c r="D80" s="15">
        <v>3</v>
      </c>
      <c r="E80">
        <v>1</v>
      </c>
      <c r="F80" t="s">
        <v>80</v>
      </c>
      <c r="G80">
        <f t="shared" ref="G80:G82" si="41">G90</f>
        <v>0.9025</v>
      </c>
      <c r="H80">
        <f t="shared" ref="H80:H82" si="42">G80</f>
        <v>0.9025</v>
      </c>
      <c r="I80">
        <f t="shared" ref="I80:I82" si="43">$E$11*E80</f>
        <v>25</v>
      </c>
      <c r="J80">
        <f t="shared" ref="J80:J82" si="44">I80</f>
        <v>25</v>
      </c>
      <c r="K80">
        <f t="shared" ref="K80:K82" si="45">$F$11*H80</f>
        <v>0.0045125</v>
      </c>
      <c r="L80">
        <f t="shared" ref="L80:L82" si="46">J80*K80</f>
        <v>0.1128125</v>
      </c>
      <c r="M80">
        <f t="shared" ref="M80:M82" si="47">E80*H80</f>
        <v>0.9025</v>
      </c>
    </row>
    <row r="81" customFormat="1" spans="5:13">
      <c r="E81">
        <v>2</v>
      </c>
      <c r="F81" t="s">
        <v>81</v>
      </c>
      <c r="G81">
        <f t="shared" si="41"/>
        <v>0.06825</v>
      </c>
      <c r="H81">
        <f t="shared" si="42"/>
        <v>0.06825</v>
      </c>
      <c r="I81">
        <f t="shared" si="43"/>
        <v>50</v>
      </c>
      <c r="J81">
        <f t="shared" si="44"/>
        <v>50</v>
      </c>
      <c r="K81">
        <f t="shared" si="45"/>
        <v>0.00034125</v>
      </c>
      <c r="L81">
        <f t="shared" si="46"/>
        <v>0.0170625</v>
      </c>
      <c r="M81">
        <f t="shared" si="47"/>
        <v>0.1365</v>
      </c>
    </row>
    <row r="82" customFormat="1" spans="5:13">
      <c r="E82">
        <v>3</v>
      </c>
      <c r="F82" t="s">
        <v>82</v>
      </c>
      <c r="G82">
        <f t="shared" si="41"/>
        <v>0.02925</v>
      </c>
      <c r="H82">
        <f t="shared" si="42"/>
        <v>0.02925</v>
      </c>
      <c r="I82">
        <f t="shared" si="43"/>
        <v>75</v>
      </c>
      <c r="J82">
        <f t="shared" si="44"/>
        <v>75</v>
      </c>
      <c r="K82">
        <f t="shared" si="45"/>
        <v>0.00014625</v>
      </c>
      <c r="L82">
        <f t="shared" si="46"/>
        <v>0.01096875</v>
      </c>
      <c r="M82">
        <f t="shared" si="47"/>
        <v>0.08775</v>
      </c>
    </row>
    <row r="83" customFormat="1" spans="6:13">
      <c r="F83" s="25" t="s">
        <v>33</v>
      </c>
      <c r="G83" s="25">
        <f t="shared" ref="G83:M83" si="48">SUM(G80:G82)</f>
        <v>1</v>
      </c>
      <c r="H83" s="25">
        <f t="shared" si="48"/>
        <v>1</v>
      </c>
      <c r="I83" s="25"/>
      <c r="J83" s="25"/>
      <c r="K83" s="25">
        <f t="shared" si="48"/>
        <v>0.005</v>
      </c>
      <c r="L83" s="25">
        <f t="shared" si="48"/>
        <v>0.14084375</v>
      </c>
      <c r="M83" s="25">
        <f t="shared" si="48"/>
        <v>1.12675</v>
      </c>
    </row>
    <row r="84" s="1" customFormat="1" ht="14.25" spans="3:16384">
      <c r="C84" s="30" t="s">
        <v>83</v>
      </c>
      <c r="D84" s="31" t="s">
        <v>84</v>
      </c>
      <c r="E84" s="32" t="s">
        <v>37</v>
      </c>
      <c r="F84" s="32" t="s">
        <v>38</v>
      </c>
      <c r="G84" s="32" t="s">
        <v>39</v>
      </c>
      <c r="H84" s="31" t="s">
        <v>40</v>
      </c>
      <c r="I84" s="31" t="s">
        <v>41</v>
      </c>
      <c r="J84" s="31" t="s">
        <v>42</v>
      </c>
      <c r="K84" s="31" t="s">
        <v>43</v>
      </c>
      <c r="L84" s="31" t="s">
        <v>44</v>
      </c>
      <c r="M84" s="41" t="s">
        <v>85</v>
      </c>
      <c r="XFD84" s="3"/>
    </row>
    <row r="85" s="1" customFormat="1" ht="14.25" spans="3:16384">
      <c r="C85" s="33" t="s">
        <v>86</v>
      </c>
      <c r="D85" s="34">
        <v>0</v>
      </c>
      <c r="E85" s="35">
        <v>1</v>
      </c>
      <c r="F85" s="36" t="s">
        <v>80</v>
      </c>
      <c r="G85" s="34"/>
      <c r="H85" s="34"/>
      <c r="I85" s="34"/>
      <c r="J85" s="34"/>
      <c r="K85" s="34"/>
      <c r="L85" s="34"/>
      <c r="M85" s="42"/>
      <c r="XFD85" s="3"/>
    </row>
    <row r="86" s="1" customFormat="1" ht="14.25" spans="3:16384">
      <c r="C86" s="33"/>
      <c r="D86" s="34"/>
      <c r="E86" s="35">
        <v>2</v>
      </c>
      <c r="F86" s="36" t="s">
        <v>81</v>
      </c>
      <c r="G86" s="34"/>
      <c r="H86" s="34"/>
      <c r="I86" s="34"/>
      <c r="J86" s="34"/>
      <c r="K86" s="34"/>
      <c r="L86" s="34"/>
      <c r="M86" s="42"/>
      <c r="XFD86" s="3"/>
    </row>
    <row r="87" s="1" customFormat="1" ht="14.25" spans="3:16384">
      <c r="C87" s="33"/>
      <c r="D87" s="34"/>
      <c r="E87" s="34">
        <v>3</v>
      </c>
      <c r="F87" s="34" t="s">
        <v>82</v>
      </c>
      <c r="G87" s="34"/>
      <c r="H87" s="34"/>
      <c r="I87" s="34"/>
      <c r="J87" s="34"/>
      <c r="K87" s="34"/>
      <c r="L87" s="34"/>
      <c r="M87" s="42"/>
      <c r="XFD87" s="3"/>
    </row>
    <row r="88" s="1" customFormat="1" ht="14.25" spans="3:16384">
      <c r="C88" s="33"/>
      <c r="D88" s="34"/>
      <c r="E88" s="37" t="s">
        <v>33</v>
      </c>
      <c r="F88" s="37"/>
      <c r="G88" s="37"/>
      <c r="H88" s="34"/>
      <c r="I88" s="37"/>
      <c r="J88" s="37"/>
      <c r="K88" s="37"/>
      <c r="L88" s="37"/>
      <c r="M88" s="43"/>
      <c r="XFD88" s="3"/>
    </row>
    <row r="89" s="1" customFormat="1" ht="14.25" spans="3:16384">
      <c r="C89" s="33"/>
      <c r="D89" s="34"/>
      <c r="E89" s="37" t="s">
        <v>37</v>
      </c>
      <c r="F89" s="37" t="s">
        <v>38</v>
      </c>
      <c r="G89" s="37" t="s">
        <v>39</v>
      </c>
      <c r="H89" s="34" t="s">
        <v>40</v>
      </c>
      <c r="I89" s="34" t="s">
        <v>41</v>
      </c>
      <c r="J89" s="34" t="s">
        <v>42</v>
      </c>
      <c r="K89" s="34" t="s">
        <v>43</v>
      </c>
      <c r="L89" s="34" t="s">
        <v>44</v>
      </c>
      <c r="M89" s="42" t="s">
        <v>85</v>
      </c>
      <c r="XFD89" s="3"/>
    </row>
    <row r="90" s="1" customFormat="1" ht="14.25" spans="3:16384">
      <c r="C90" s="33" t="s">
        <v>87</v>
      </c>
      <c r="D90" s="34">
        <f>1/3</f>
        <v>0.333333333333333</v>
      </c>
      <c r="E90" s="35">
        <v>1</v>
      </c>
      <c r="F90" s="36" t="s">
        <v>80</v>
      </c>
      <c r="G90" s="34">
        <f>0.95*0.95</f>
        <v>0.9025</v>
      </c>
      <c r="H90" s="34"/>
      <c r="I90" s="34"/>
      <c r="J90" s="34"/>
      <c r="K90" s="34"/>
      <c r="L90" s="34"/>
      <c r="M90" s="42"/>
      <c r="XFD90" s="3"/>
    </row>
    <row r="91" s="1" customFormat="1" ht="14.25" spans="3:16384">
      <c r="C91" s="33"/>
      <c r="D91" s="34"/>
      <c r="E91" s="35">
        <v>2</v>
      </c>
      <c r="F91" s="36" t="s">
        <v>88</v>
      </c>
      <c r="G91" s="34">
        <f>(1-0.95*0.95)*7/10</f>
        <v>0.06825</v>
      </c>
      <c r="H91" s="34"/>
      <c r="I91" s="34"/>
      <c r="J91" s="34"/>
      <c r="K91" s="34"/>
      <c r="L91" s="34"/>
      <c r="M91" s="42"/>
      <c r="XFD91" s="3"/>
    </row>
    <row r="92" s="1" customFormat="1" ht="14.25" spans="3:16384">
      <c r="C92" s="33"/>
      <c r="D92" s="34"/>
      <c r="E92" s="34">
        <v>3</v>
      </c>
      <c r="F92" s="34" t="s">
        <v>89</v>
      </c>
      <c r="G92" s="34">
        <f>(1-0.95*0.95)*3/10</f>
        <v>0.02925</v>
      </c>
      <c r="H92" s="34"/>
      <c r="I92" s="34"/>
      <c r="J92" s="34"/>
      <c r="K92" s="34"/>
      <c r="L92" s="34"/>
      <c r="M92" s="42"/>
      <c r="XFD92" s="3"/>
    </row>
    <row r="93" s="1" customFormat="1" ht="14.25" spans="3:16384">
      <c r="C93" s="33"/>
      <c r="D93" s="34"/>
      <c r="E93" s="37" t="s">
        <v>33</v>
      </c>
      <c r="F93" s="37"/>
      <c r="G93" s="37">
        <f>SUM(G90:G92)</f>
        <v>1</v>
      </c>
      <c r="H93" s="34"/>
      <c r="I93" s="37"/>
      <c r="J93" s="37"/>
      <c r="K93" s="37"/>
      <c r="L93" s="37"/>
      <c r="M93" s="43"/>
      <c r="XFD93" s="3"/>
    </row>
    <row r="94" s="1" customFormat="1" ht="14.25" spans="3:16384">
      <c r="C94" s="33" t="s">
        <v>90</v>
      </c>
      <c r="D94" s="34">
        <f>1/3</f>
        <v>0.333333333333333</v>
      </c>
      <c r="E94" s="37" t="s">
        <v>37</v>
      </c>
      <c r="F94" s="37" t="s">
        <v>38</v>
      </c>
      <c r="G94" s="37" t="s">
        <v>39</v>
      </c>
      <c r="H94" s="34" t="s">
        <v>40</v>
      </c>
      <c r="I94" s="34" t="s">
        <v>41</v>
      </c>
      <c r="J94" s="34" t="s">
        <v>42</v>
      </c>
      <c r="K94" s="34" t="s">
        <v>43</v>
      </c>
      <c r="L94" s="34" t="s">
        <v>44</v>
      </c>
      <c r="M94" s="42" t="s">
        <v>85</v>
      </c>
      <c r="XFD94" s="3"/>
    </row>
    <row r="95" s="1" customFormat="1" ht="14.25" spans="3:16384">
      <c r="C95" s="33"/>
      <c r="D95" s="34"/>
      <c r="E95" s="35">
        <v>1</v>
      </c>
      <c r="F95" s="36" t="s">
        <v>80</v>
      </c>
      <c r="G95" s="34">
        <f>0.95*0.95</f>
        <v>0.9025</v>
      </c>
      <c r="H95" s="34"/>
      <c r="I95" s="34"/>
      <c r="J95" s="34"/>
      <c r="K95" s="34"/>
      <c r="L95" s="34"/>
      <c r="M95" s="42"/>
      <c r="XFD95" s="3"/>
    </row>
    <row r="96" s="1" customFormat="1" ht="14.25" spans="3:16384">
      <c r="C96" s="38"/>
      <c r="D96" s="34"/>
      <c r="E96" s="34">
        <v>2</v>
      </c>
      <c r="F96" s="34" t="s">
        <v>91</v>
      </c>
      <c r="G96" s="34">
        <f>(1-0.95*0.95)*7/10</f>
        <v>0.06825</v>
      </c>
      <c r="H96" s="34"/>
      <c r="I96" s="34"/>
      <c r="J96" s="34"/>
      <c r="K96" s="34"/>
      <c r="L96" s="34"/>
      <c r="M96" s="42"/>
      <c r="XFD96" s="3"/>
    </row>
    <row r="97" s="1" customFormat="1" ht="14.25" spans="3:16384">
      <c r="C97" s="38"/>
      <c r="D97" s="34"/>
      <c r="E97" s="34">
        <v>3</v>
      </c>
      <c r="F97" s="34" t="s">
        <v>92</v>
      </c>
      <c r="G97" s="34">
        <f>(1-0.95*0.95)*3/10</f>
        <v>0.02925</v>
      </c>
      <c r="H97" s="34"/>
      <c r="I97" s="34"/>
      <c r="J97" s="34"/>
      <c r="K97" s="34"/>
      <c r="L97" s="34"/>
      <c r="M97" s="42"/>
      <c r="XFD97" s="3"/>
    </row>
    <row r="98" s="1" customFormat="1" ht="14.25" spans="3:16384">
      <c r="C98" s="38"/>
      <c r="D98" s="34"/>
      <c r="E98" s="34" t="s">
        <v>33</v>
      </c>
      <c r="F98" s="34"/>
      <c r="G98" s="34">
        <f>SUM(G95:G97)</f>
        <v>1</v>
      </c>
      <c r="H98" s="34"/>
      <c r="I98" s="34"/>
      <c r="J98" s="34"/>
      <c r="K98" s="34"/>
      <c r="L98" s="34"/>
      <c r="M98" s="42"/>
      <c r="XFD98" s="3"/>
    </row>
    <row r="99" s="1" customFormat="1" ht="14.25" spans="3:16384">
      <c r="C99" s="33" t="s">
        <v>93</v>
      </c>
      <c r="D99" s="34">
        <f>1/3</f>
        <v>0.333333333333333</v>
      </c>
      <c r="E99" s="37" t="s">
        <v>37</v>
      </c>
      <c r="F99" s="37" t="s">
        <v>38</v>
      </c>
      <c r="G99" s="37" t="s">
        <v>39</v>
      </c>
      <c r="H99" s="34" t="s">
        <v>40</v>
      </c>
      <c r="I99" s="34" t="s">
        <v>41</v>
      </c>
      <c r="J99" s="34" t="s">
        <v>42</v>
      </c>
      <c r="K99" s="34" t="s">
        <v>43</v>
      </c>
      <c r="L99" s="34" t="s">
        <v>44</v>
      </c>
      <c r="M99" s="42" t="s">
        <v>85</v>
      </c>
      <c r="XFD99" s="3"/>
    </row>
    <row r="100" s="1" customFormat="1" ht="14.25" spans="3:16384">
      <c r="C100" s="38"/>
      <c r="D100" s="34"/>
      <c r="E100" s="35">
        <v>1</v>
      </c>
      <c r="F100" s="36" t="s">
        <v>80</v>
      </c>
      <c r="G100" s="34">
        <f>0.95*0.95</f>
        <v>0.9025</v>
      </c>
      <c r="H100" s="34"/>
      <c r="I100" s="34"/>
      <c r="J100" s="34"/>
      <c r="K100" s="34"/>
      <c r="L100" s="34"/>
      <c r="M100" s="42"/>
      <c r="XFD100" s="3"/>
    </row>
    <row r="101" s="1" customFormat="1" ht="14.25" spans="3:16384">
      <c r="C101" s="38"/>
      <c r="D101" s="34"/>
      <c r="E101" s="35">
        <v>2</v>
      </c>
      <c r="F101" s="36" t="s">
        <v>94</v>
      </c>
      <c r="G101" s="34">
        <f>(1-0.95*0.95)*7/10</f>
        <v>0.06825</v>
      </c>
      <c r="H101" s="34"/>
      <c r="I101" s="34"/>
      <c r="J101" s="34"/>
      <c r="K101" s="34"/>
      <c r="L101" s="34"/>
      <c r="M101" s="42"/>
      <c r="XFD101" s="3"/>
    </row>
    <row r="102" s="1" customFormat="1" ht="14.25" spans="3:16384">
      <c r="C102" s="38"/>
      <c r="D102" s="34"/>
      <c r="E102" s="34">
        <v>3</v>
      </c>
      <c r="F102" s="34" t="s">
        <v>95</v>
      </c>
      <c r="G102" s="34">
        <f>(1-0.95*0.95)*3/10</f>
        <v>0.02925</v>
      </c>
      <c r="H102" s="34"/>
      <c r="I102" s="34"/>
      <c r="J102" s="34"/>
      <c r="K102" s="34"/>
      <c r="L102" s="34"/>
      <c r="M102" s="42"/>
      <c r="XFD102" s="3"/>
    </row>
    <row r="103" s="1" customFormat="1" ht="14.25" spans="3:16384">
      <c r="C103" s="39"/>
      <c r="D103" s="40"/>
      <c r="E103" s="40" t="s">
        <v>33</v>
      </c>
      <c r="F103" s="40"/>
      <c r="G103" s="40">
        <f>SUM(G100:G102)</f>
        <v>1</v>
      </c>
      <c r="H103" s="40"/>
      <c r="I103" s="40"/>
      <c r="J103" s="40"/>
      <c r="K103" s="40"/>
      <c r="L103" s="40"/>
      <c r="M103" s="44"/>
      <c r="XFD103" s="3"/>
    </row>
    <row r="104" customFormat="1" ht="14.25" spans="2:13">
      <c r="B104" s="15" t="s">
        <v>25</v>
      </c>
      <c r="C104" s="1" t="s">
        <v>17</v>
      </c>
      <c r="D104" s="15">
        <v>3</v>
      </c>
      <c r="E104">
        <v>1</v>
      </c>
      <c r="F104" t="s">
        <v>80</v>
      </c>
      <c r="G104">
        <f>G109*D109+G114*D114*3</f>
        <v>0.885578125</v>
      </c>
      <c r="H104">
        <f t="shared" ref="H104:H106" si="49">G104</f>
        <v>0.885578125</v>
      </c>
      <c r="I104">
        <f>$E$12*E104</f>
        <v>5</v>
      </c>
      <c r="J104">
        <f t="shared" ref="J104:J106" si="50">I104</f>
        <v>5</v>
      </c>
      <c r="K104">
        <f t="shared" ref="K104:K106" si="51">$F$12*H104</f>
        <v>0.04427890625</v>
      </c>
      <c r="L104">
        <f t="shared" ref="L104:L106" si="52">J104*K104</f>
        <v>0.22139453125</v>
      </c>
      <c r="M104">
        <f t="shared" ref="M104:M106" si="53">E104*H104</f>
        <v>0.885578125</v>
      </c>
    </row>
    <row r="105" customFormat="1" ht="14.25" spans="2:13">
      <c r="B105" s="22"/>
      <c r="C105" s="1"/>
      <c r="D105" s="22"/>
      <c r="E105">
        <v>2</v>
      </c>
      <c r="F105" t="s">
        <v>81</v>
      </c>
      <c r="G105">
        <f>G110*D109+G115*D114*3</f>
        <v>0.0800953125</v>
      </c>
      <c r="H105">
        <f t="shared" si="49"/>
        <v>0.0800953125</v>
      </c>
      <c r="I105">
        <f>$E$12*E105</f>
        <v>10</v>
      </c>
      <c r="J105">
        <f t="shared" si="50"/>
        <v>10</v>
      </c>
      <c r="K105">
        <f t="shared" si="51"/>
        <v>0.004004765625</v>
      </c>
      <c r="L105">
        <f t="shared" si="52"/>
        <v>0.04004765625</v>
      </c>
      <c r="M105">
        <f t="shared" si="53"/>
        <v>0.160190625</v>
      </c>
    </row>
    <row r="106" customFormat="1" ht="14.25" spans="2:13">
      <c r="B106" s="22"/>
      <c r="C106" s="1"/>
      <c r="D106" s="22"/>
      <c r="E106">
        <v>3</v>
      </c>
      <c r="F106" t="s">
        <v>82</v>
      </c>
      <c r="G106">
        <f>G111*D109+G116*D114*3</f>
        <v>0.0343265625</v>
      </c>
      <c r="H106">
        <f t="shared" si="49"/>
        <v>0.0343265625</v>
      </c>
      <c r="I106">
        <f>$E$12*E106</f>
        <v>15</v>
      </c>
      <c r="J106">
        <f t="shared" si="50"/>
        <v>15</v>
      </c>
      <c r="K106">
        <f t="shared" si="51"/>
        <v>0.001716328125</v>
      </c>
      <c r="L106">
        <f t="shared" si="52"/>
        <v>0.025744921875</v>
      </c>
      <c r="M106">
        <f t="shared" si="53"/>
        <v>0.1029796875</v>
      </c>
    </row>
    <row r="107" customFormat="1" ht="14.25" spans="2:13">
      <c r="B107" s="22"/>
      <c r="C107" s="1"/>
      <c r="D107" s="22"/>
      <c r="F107" s="25" t="s">
        <v>33</v>
      </c>
      <c r="G107" s="25">
        <f t="shared" ref="G107:M107" si="54">SUM(G104:G106)</f>
        <v>1</v>
      </c>
      <c r="H107" s="25">
        <f t="shared" si="54"/>
        <v>1</v>
      </c>
      <c r="I107" s="25"/>
      <c r="J107" s="25"/>
      <c r="K107" s="25">
        <f t="shared" si="54"/>
        <v>0.05</v>
      </c>
      <c r="L107" s="25">
        <f t="shared" si="54"/>
        <v>0.287187109375</v>
      </c>
      <c r="M107" s="25">
        <f t="shared" si="54"/>
        <v>1.1487484375</v>
      </c>
    </row>
    <row r="108" customFormat="1" ht="14.25" spans="3:13">
      <c r="C108" s="30" t="s">
        <v>83</v>
      </c>
      <c r="D108" s="31" t="s">
        <v>84</v>
      </c>
      <c r="E108" s="32" t="s">
        <v>37</v>
      </c>
      <c r="F108" s="32" t="s">
        <v>38</v>
      </c>
      <c r="G108" s="32" t="s">
        <v>39</v>
      </c>
      <c r="H108" s="31" t="s">
        <v>40</v>
      </c>
      <c r="I108" s="31" t="s">
        <v>41</v>
      </c>
      <c r="J108" s="31" t="s">
        <v>42</v>
      </c>
      <c r="K108" s="31" t="s">
        <v>43</v>
      </c>
      <c r="L108" s="31" t="s">
        <v>44</v>
      </c>
      <c r="M108" s="41" t="s">
        <v>85</v>
      </c>
    </row>
    <row r="109" customFormat="1" ht="14.25" spans="3:13">
      <c r="C109" s="33" t="s">
        <v>86</v>
      </c>
      <c r="D109" s="34">
        <f>3/8</f>
        <v>0.375</v>
      </c>
      <c r="E109" s="35">
        <v>1</v>
      </c>
      <c r="F109" s="36" t="s">
        <v>80</v>
      </c>
      <c r="G109" s="34">
        <f>0.95*0.95*0.95</f>
        <v>0.857375</v>
      </c>
      <c r="H109" s="34"/>
      <c r="I109" s="34"/>
      <c r="J109" s="34"/>
      <c r="K109" s="34"/>
      <c r="L109" s="34"/>
      <c r="M109" s="42"/>
    </row>
    <row r="110" customFormat="1" ht="14.25" spans="3:13">
      <c r="C110" s="33"/>
      <c r="D110" s="34"/>
      <c r="E110" s="35">
        <v>2</v>
      </c>
      <c r="F110" s="36" t="s">
        <v>81</v>
      </c>
      <c r="G110" s="34">
        <f>(1-G109)*0.7</f>
        <v>0.0998375000000001</v>
      </c>
      <c r="H110" s="34"/>
      <c r="I110" s="34"/>
      <c r="J110" s="34"/>
      <c r="K110" s="34"/>
      <c r="L110" s="34"/>
      <c r="M110" s="42"/>
    </row>
    <row r="111" customFormat="1" ht="14.25" spans="3:13">
      <c r="C111" s="33"/>
      <c r="D111" s="34"/>
      <c r="E111" s="34">
        <v>3</v>
      </c>
      <c r="F111" s="34" t="s">
        <v>82</v>
      </c>
      <c r="G111" s="34">
        <f>(1-G109)*0.3</f>
        <v>0.0427875</v>
      </c>
      <c r="H111" s="34"/>
      <c r="I111" s="34"/>
      <c r="J111" s="34"/>
      <c r="K111" s="34"/>
      <c r="L111" s="34"/>
      <c r="M111" s="42"/>
    </row>
    <row r="112" customFormat="1" ht="14.25" spans="3:13">
      <c r="C112" s="33"/>
      <c r="D112" s="34"/>
      <c r="E112" s="37" t="s">
        <v>33</v>
      </c>
      <c r="F112" s="37"/>
      <c r="G112" s="40">
        <f>SUM(G109:G111)</f>
        <v>1</v>
      </c>
      <c r="H112" s="34"/>
      <c r="I112" s="37"/>
      <c r="J112" s="37"/>
      <c r="K112" s="37"/>
      <c r="L112" s="37"/>
      <c r="M112" s="43"/>
    </row>
    <row r="113" customFormat="1" ht="14.25" spans="3:13">
      <c r="C113" s="33"/>
      <c r="D113" s="34"/>
      <c r="E113" s="37" t="s">
        <v>37</v>
      </c>
      <c r="F113" s="37" t="s">
        <v>38</v>
      </c>
      <c r="G113" s="37" t="s">
        <v>39</v>
      </c>
      <c r="H113" s="34" t="s">
        <v>40</v>
      </c>
      <c r="I113" s="34" t="s">
        <v>41</v>
      </c>
      <c r="J113" s="34" t="s">
        <v>42</v>
      </c>
      <c r="K113" s="34" t="s">
        <v>43</v>
      </c>
      <c r="L113" s="34" t="s">
        <v>44</v>
      </c>
      <c r="M113" s="42" t="s">
        <v>85</v>
      </c>
    </row>
    <row r="114" customFormat="1" ht="14.25" spans="3:13">
      <c r="C114" s="33" t="s">
        <v>87</v>
      </c>
      <c r="D114" s="34">
        <f>5/24</f>
        <v>0.208333333333333</v>
      </c>
      <c r="E114" s="35">
        <v>1</v>
      </c>
      <c r="F114" s="36" t="s">
        <v>80</v>
      </c>
      <c r="G114" s="34">
        <f>0.95*0.95</f>
        <v>0.9025</v>
      </c>
      <c r="H114" s="34"/>
      <c r="I114" s="34"/>
      <c r="J114" s="34"/>
      <c r="K114" s="34"/>
      <c r="L114" s="34"/>
      <c r="M114" s="42"/>
    </row>
    <row r="115" customFormat="1" ht="14.25" spans="3:13">
      <c r="C115" s="33"/>
      <c r="D115" s="34"/>
      <c r="E115" s="35">
        <v>2</v>
      </c>
      <c r="F115" s="36" t="s">
        <v>88</v>
      </c>
      <c r="G115" s="34">
        <f>(1-0.95*0.95)*7/10</f>
        <v>0.06825</v>
      </c>
      <c r="H115" s="34"/>
      <c r="I115" s="34"/>
      <c r="J115" s="34"/>
      <c r="K115" s="34"/>
      <c r="L115" s="34"/>
      <c r="M115" s="42"/>
    </row>
    <row r="116" customFormat="1" ht="14.25" spans="3:13">
      <c r="C116" s="33"/>
      <c r="D116" s="34"/>
      <c r="E116" s="34">
        <v>3</v>
      </c>
      <c r="F116" s="34" t="s">
        <v>89</v>
      </c>
      <c r="G116" s="34">
        <f>(1-0.95*0.95)*3/10</f>
        <v>0.02925</v>
      </c>
      <c r="H116" s="34"/>
      <c r="I116" s="34"/>
      <c r="J116" s="34"/>
      <c r="K116" s="34"/>
      <c r="L116" s="34"/>
      <c r="M116" s="42"/>
    </row>
    <row r="117" customFormat="1" ht="14.25" spans="3:13">
      <c r="C117" s="33"/>
      <c r="D117" s="34"/>
      <c r="E117" s="37" t="s">
        <v>33</v>
      </c>
      <c r="F117" s="37"/>
      <c r="G117" s="37">
        <f>SUM(G114:G116)</f>
        <v>1</v>
      </c>
      <c r="H117" s="34"/>
      <c r="I117" s="37"/>
      <c r="J117" s="37"/>
      <c r="K117" s="37"/>
      <c r="L117" s="37"/>
      <c r="M117" s="43"/>
    </row>
    <row r="118" customFormat="1" ht="14.25" spans="3:13">
      <c r="C118" s="33" t="s">
        <v>90</v>
      </c>
      <c r="D118" s="34">
        <f>5/24</f>
        <v>0.208333333333333</v>
      </c>
      <c r="E118" s="37" t="s">
        <v>37</v>
      </c>
      <c r="F118" s="37" t="s">
        <v>38</v>
      </c>
      <c r="G118" s="37" t="s">
        <v>39</v>
      </c>
      <c r="H118" s="34" t="s">
        <v>40</v>
      </c>
      <c r="I118" s="34" t="s">
        <v>41</v>
      </c>
      <c r="J118" s="34" t="s">
        <v>42</v>
      </c>
      <c r="K118" s="34" t="s">
        <v>43</v>
      </c>
      <c r="L118" s="34" t="s">
        <v>44</v>
      </c>
      <c r="M118" s="42" t="s">
        <v>85</v>
      </c>
    </row>
    <row r="119" customFormat="1" ht="14.25" spans="3:13">
      <c r="C119" s="33"/>
      <c r="D119" s="34"/>
      <c r="E119" s="35">
        <v>1</v>
      </c>
      <c r="F119" s="36" t="s">
        <v>80</v>
      </c>
      <c r="G119" s="34">
        <f>0.95*0.95</f>
        <v>0.9025</v>
      </c>
      <c r="H119" s="34"/>
      <c r="I119" s="34"/>
      <c r="J119" s="34"/>
      <c r="K119" s="34"/>
      <c r="L119" s="34"/>
      <c r="M119" s="42"/>
    </row>
    <row r="120" customFormat="1" ht="14.25" spans="3:13">
      <c r="C120" s="38"/>
      <c r="D120" s="34"/>
      <c r="E120" s="34">
        <v>2</v>
      </c>
      <c r="F120" s="34" t="s">
        <v>91</v>
      </c>
      <c r="G120" s="34">
        <f>(1-0.95*0.95)*7/10</f>
        <v>0.06825</v>
      </c>
      <c r="H120" s="34"/>
      <c r="I120" s="34"/>
      <c r="J120" s="34"/>
      <c r="K120" s="34"/>
      <c r="L120" s="34"/>
      <c r="M120" s="42"/>
    </row>
    <row r="121" customFormat="1" ht="14.25" spans="3:13">
      <c r="C121" s="38"/>
      <c r="D121" s="34"/>
      <c r="E121" s="34">
        <v>3</v>
      </c>
      <c r="F121" s="34" t="s">
        <v>92</v>
      </c>
      <c r="G121" s="34">
        <f>(1-0.95*0.95)*3/10</f>
        <v>0.02925</v>
      </c>
      <c r="H121" s="34"/>
      <c r="I121" s="34"/>
      <c r="J121" s="34"/>
      <c r="K121" s="34"/>
      <c r="L121" s="34"/>
      <c r="M121" s="42"/>
    </row>
    <row r="122" customFormat="1" ht="14.25" spans="3:13">
      <c r="C122" s="38"/>
      <c r="D122" s="34"/>
      <c r="E122" s="34" t="s">
        <v>33</v>
      </c>
      <c r="F122" s="34"/>
      <c r="G122" s="34">
        <f>SUM(G119:G121)</f>
        <v>1</v>
      </c>
      <c r="H122" s="34"/>
      <c r="I122" s="34"/>
      <c r="J122" s="34"/>
      <c r="K122" s="34"/>
      <c r="L122" s="34"/>
      <c r="M122" s="42"/>
    </row>
    <row r="123" customFormat="1" ht="14.25" spans="3:13">
      <c r="C123" s="33" t="s">
        <v>93</v>
      </c>
      <c r="D123" s="34">
        <f>5/24</f>
        <v>0.208333333333333</v>
      </c>
      <c r="E123" s="37" t="s">
        <v>37</v>
      </c>
      <c r="F123" s="37" t="s">
        <v>38</v>
      </c>
      <c r="G123" s="37" t="s">
        <v>39</v>
      </c>
      <c r="H123" s="34" t="s">
        <v>40</v>
      </c>
      <c r="I123" s="34" t="s">
        <v>41</v>
      </c>
      <c r="J123" s="34" t="s">
        <v>42</v>
      </c>
      <c r="K123" s="34" t="s">
        <v>43</v>
      </c>
      <c r="L123" s="34" t="s">
        <v>44</v>
      </c>
      <c r="M123" s="42" t="s">
        <v>85</v>
      </c>
    </row>
    <row r="124" customFormat="1" ht="14.25" spans="3:13">
      <c r="C124" s="38"/>
      <c r="D124" s="34"/>
      <c r="E124" s="35">
        <v>1</v>
      </c>
      <c r="F124" s="36" t="s">
        <v>80</v>
      </c>
      <c r="G124" s="34">
        <f>0.95*0.95</f>
        <v>0.9025</v>
      </c>
      <c r="H124" s="34"/>
      <c r="I124" s="34"/>
      <c r="J124" s="34"/>
      <c r="K124" s="34"/>
      <c r="L124" s="34"/>
      <c r="M124" s="42"/>
    </row>
    <row r="125" customFormat="1" ht="14.25" spans="3:13">
      <c r="C125" s="38"/>
      <c r="D125" s="34"/>
      <c r="E125" s="35">
        <v>2</v>
      </c>
      <c r="F125" s="36" t="s">
        <v>94</v>
      </c>
      <c r="G125" s="34">
        <f>(1-0.95*0.95)*7/10</f>
        <v>0.06825</v>
      </c>
      <c r="H125" s="34"/>
      <c r="I125" s="34"/>
      <c r="J125" s="34"/>
      <c r="K125" s="34"/>
      <c r="L125" s="34"/>
      <c r="M125" s="42"/>
    </row>
    <row r="126" customFormat="1" ht="14.25" spans="3:13">
      <c r="C126" s="38"/>
      <c r="D126" s="34"/>
      <c r="E126" s="34">
        <v>3</v>
      </c>
      <c r="F126" s="34" t="s">
        <v>95</v>
      </c>
      <c r="G126" s="34">
        <f>(1-0.95*0.95)*3/10</f>
        <v>0.02925</v>
      </c>
      <c r="H126" s="34"/>
      <c r="I126" s="34"/>
      <c r="J126" s="34"/>
      <c r="K126" s="34"/>
      <c r="L126" s="34"/>
      <c r="M126" s="42"/>
    </row>
    <row r="127" customFormat="1" ht="14.25" spans="3:13">
      <c r="C127" s="39"/>
      <c r="D127" s="40"/>
      <c r="E127" s="40" t="s">
        <v>33</v>
      </c>
      <c r="F127" s="40"/>
      <c r="G127" s="40">
        <f>SUM(G124:G126)</f>
        <v>1</v>
      </c>
      <c r="H127" s="40"/>
      <c r="I127" s="40"/>
      <c r="J127" s="40"/>
      <c r="K127" s="40"/>
      <c r="L127" s="40"/>
      <c r="M127" s="44"/>
    </row>
    <row r="128" customFormat="1" ht="14.25" spans="2:12">
      <c r="B128" s="3" t="s">
        <v>35</v>
      </c>
      <c r="C128" s="3" t="s">
        <v>36</v>
      </c>
      <c r="D128" s="12" t="s">
        <v>4</v>
      </c>
      <c r="E128" s="1" t="s">
        <v>37</v>
      </c>
      <c r="F128" s="1" t="s">
        <v>38</v>
      </c>
      <c r="G128" s="1" t="s">
        <v>39</v>
      </c>
      <c r="H128" s="1" t="s">
        <v>40</v>
      </c>
      <c r="I128" s="1" t="s">
        <v>41</v>
      </c>
      <c r="J128" s="1" t="s">
        <v>42</v>
      </c>
      <c r="K128" s="1" t="s">
        <v>43</v>
      </c>
      <c r="L128" s="3" t="s">
        <v>44</v>
      </c>
    </row>
    <row r="129" customFormat="1" ht="14.25" spans="2:12">
      <c r="B129" s="12" t="s">
        <v>26</v>
      </c>
      <c r="C129" s="15" t="s">
        <v>17</v>
      </c>
      <c r="D129" s="15">
        <v>3</v>
      </c>
      <c r="E129" s="15">
        <v>10</v>
      </c>
      <c r="F129" s="14" t="s">
        <v>96</v>
      </c>
      <c r="G129">
        <f t="shared" ref="G129:G131" si="55">F13</f>
        <v>0.015</v>
      </c>
      <c r="H129">
        <f t="shared" ref="H129:H131" si="56">G129</f>
        <v>0.015</v>
      </c>
      <c r="I129">
        <f t="shared" ref="I129:I131" si="57">E129</f>
        <v>10</v>
      </c>
      <c r="J129">
        <f t="shared" ref="J129:J131" si="58">I129</f>
        <v>10</v>
      </c>
      <c r="K129">
        <f t="shared" ref="K129:K131" si="59">H129</f>
        <v>0.015</v>
      </c>
      <c r="L129">
        <f t="shared" ref="L129:L131" si="60">J129*K129</f>
        <v>0.15</v>
      </c>
    </row>
    <row r="130" customFormat="1" ht="14.25" spans="2:12">
      <c r="B130" s="12" t="s">
        <v>26</v>
      </c>
      <c r="C130" s="12" t="s">
        <v>17</v>
      </c>
      <c r="D130" s="12">
        <v>2</v>
      </c>
      <c r="E130" s="12">
        <v>2</v>
      </c>
      <c r="F130" s="14" t="s">
        <v>97</v>
      </c>
      <c r="G130">
        <f t="shared" si="55"/>
        <v>0.04</v>
      </c>
      <c r="H130">
        <f t="shared" si="56"/>
        <v>0.04</v>
      </c>
      <c r="I130">
        <f t="shared" si="57"/>
        <v>2</v>
      </c>
      <c r="J130">
        <f t="shared" si="58"/>
        <v>2</v>
      </c>
      <c r="K130">
        <f t="shared" si="59"/>
        <v>0.04</v>
      </c>
      <c r="L130">
        <f t="shared" si="60"/>
        <v>0.08</v>
      </c>
    </row>
    <row r="131" customFormat="1" ht="14.25" spans="2:12">
      <c r="B131" s="12" t="s">
        <v>26</v>
      </c>
      <c r="C131" s="15" t="s">
        <v>17</v>
      </c>
      <c r="D131" s="15">
        <v>1</v>
      </c>
      <c r="E131" s="15">
        <v>1</v>
      </c>
      <c r="F131" s="14" t="s">
        <v>98</v>
      </c>
      <c r="G131">
        <f t="shared" si="55"/>
        <v>0.04</v>
      </c>
      <c r="H131">
        <f t="shared" si="56"/>
        <v>0.04</v>
      </c>
      <c r="I131">
        <f t="shared" si="57"/>
        <v>1</v>
      </c>
      <c r="J131">
        <f t="shared" si="58"/>
        <v>1</v>
      </c>
      <c r="K131">
        <f t="shared" si="59"/>
        <v>0.04</v>
      </c>
      <c r="L131">
        <f t="shared" si="60"/>
        <v>0.04</v>
      </c>
    </row>
    <row r="132" customFormat="1" ht="22.5" spans="1:14">
      <c r="A132" s="45" t="s">
        <v>99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1" ht="14.25" spans="2:14">
      <c r="B133" t="s">
        <v>35</v>
      </c>
      <c r="C133" t="s">
        <v>100</v>
      </c>
      <c r="D133" s="6" t="s">
        <v>101</v>
      </c>
      <c r="E133" s="1" t="s">
        <v>30</v>
      </c>
      <c r="F133" s="1"/>
      <c r="G133" s="1"/>
      <c r="H133" s="1"/>
      <c r="I133" s="1"/>
      <c r="J133" s="1"/>
      <c r="K133" s="1"/>
      <c r="L133" s="1"/>
      <c r="M133" s="1"/>
      <c r="N133" s="1"/>
    </row>
    <row r="134" customFormat="1" ht="14.25" spans="2:5">
      <c r="B134" s="15" t="s">
        <v>13</v>
      </c>
      <c r="C134">
        <f>J33</f>
        <v>1000</v>
      </c>
      <c r="D134">
        <f>K33</f>
        <v>1e-6</v>
      </c>
      <c r="E134">
        <f t="shared" ref="E134:E177" si="61">(C134-$D$30)^2*D134</f>
        <v>0.996501580262765</v>
      </c>
    </row>
    <row r="135" customFormat="1" ht="14.25" spans="2:5">
      <c r="B135" s="15" t="s">
        <v>15</v>
      </c>
      <c r="C135">
        <f>J34</f>
        <v>500</v>
      </c>
      <c r="D135">
        <f>K34</f>
        <v>2e-6</v>
      </c>
      <c r="E135">
        <f t="shared" si="61"/>
        <v>0.496504645361779</v>
      </c>
    </row>
    <row r="136" customFormat="1" ht="14.25" spans="2:5">
      <c r="B136" s="15" t="s">
        <v>16</v>
      </c>
      <c r="C136">
        <f>J36</f>
        <v>240</v>
      </c>
      <c r="D136">
        <f>K36</f>
        <v>1.568e-6</v>
      </c>
      <c r="E136">
        <f t="shared" si="61"/>
        <v>0.0890039273016773</v>
      </c>
    </row>
    <row r="137" customFormat="1" spans="3:5">
      <c r="C137">
        <f>J37</f>
        <v>360</v>
      </c>
      <c r="D137">
        <f>K37</f>
        <v>4.32e-7</v>
      </c>
      <c r="E137">
        <f t="shared" si="61"/>
        <v>0.0554439732010407</v>
      </c>
    </row>
    <row r="138" customFormat="1" ht="14.25" spans="2:5">
      <c r="B138" s="15" t="s">
        <v>18</v>
      </c>
      <c r="C138">
        <f t="shared" ref="C138:C143" si="62">J40</f>
        <v>50</v>
      </c>
      <c r="D138">
        <f t="shared" ref="D138:D143" si="63">K40</f>
        <v>0.002572125</v>
      </c>
      <c r="E138">
        <f t="shared" si="61"/>
        <v>5.98788348358101</v>
      </c>
    </row>
    <row r="139" customFormat="1" spans="3:5">
      <c r="C139">
        <f t="shared" si="62"/>
        <v>100</v>
      </c>
      <c r="D139">
        <f t="shared" si="63"/>
        <v>0.0002842875</v>
      </c>
      <c r="E139">
        <f t="shared" si="61"/>
        <v>2.74420353229758</v>
      </c>
    </row>
    <row r="140" customFormat="1" spans="3:5">
      <c r="C140">
        <f t="shared" si="62"/>
        <v>150</v>
      </c>
      <c r="D140">
        <f t="shared" si="63"/>
        <v>0.0001218375</v>
      </c>
      <c r="E140">
        <f t="shared" si="61"/>
        <v>2.6777253701907</v>
      </c>
    </row>
    <row r="141" customFormat="1" spans="3:5">
      <c r="C141">
        <f t="shared" si="62"/>
        <v>200</v>
      </c>
      <c r="D141">
        <f t="shared" si="63"/>
        <v>1.0602375e-5</v>
      </c>
      <c r="E141">
        <f t="shared" si="61"/>
        <v>0.416702686271018</v>
      </c>
    </row>
    <row r="142" customFormat="1" spans="3:5">
      <c r="C142">
        <f t="shared" si="62"/>
        <v>300</v>
      </c>
      <c r="D142">
        <f t="shared" si="63"/>
        <v>9.21375e-6</v>
      </c>
      <c r="E142">
        <f t="shared" si="61"/>
        <v>0.819587199283046</v>
      </c>
    </row>
    <row r="143" customFormat="1" spans="3:5">
      <c r="C143">
        <f t="shared" si="62"/>
        <v>450</v>
      </c>
      <c r="D143">
        <f t="shared" si="63"/>
        <v>1.933875e-6</v>
      </c>
      <c r="E143">
        <f t="shared" si="61"/>
        <v>0.388568469723891</v>
      </c>
    </row>
    <row r="144" customFormat="1" spans="2:5">
      <c r="B144" t="s">
        <v>20</v>
      </c>
      <c r="C144">
        <f t="shared" ref="C144:C149" si="64">J48</f>
        <v>40</v>
      </c>
      <c r="D144">
        <f t="shared" ref="D144:D149" si="65">K48</f>
        <v>0.002572125</v>
      </c>
      <c r="E144">
        <f t="shared" si="61"/>
        <v>3.7630335504254</v>
      </c>
    </row>
    <row r="145" customFormat="1" spans="3:5">
      <c r="C145">
        <f t="shared" si="64"/>
        <v>80</v>
      </c>
      <c r="D145">
        <f t="shared" si="65"/>
        <v>0.0002842875</v>
      </c>
      <c r="E145">
        <f t="shared" si="61"/>
        <v>1.74067709970529</v>
      </c>
    </row>
    <row r="146" customFormat="1" spans="3:5">
      <c r="C146">
        <f t="shared" si="64"/>
        <v>120</v>
      </c>
      <c r="D146">
        <f t="shared" si="65"/>
        <v>0.0001218375</v>
      </c>
      <c r="E146">
        <f t="shared" si="61"/>
        <v>1.7036399849528</v>
      </c>
    </row>
    <row r="147" customFormat="1" spans="3:5">
      <c r="C147">
        <f t="shared" si="64"/>
        <v>160</v>
      </c>
      <c r="D147">
        <f t="shared" si="65"/>
        <v>1.0602375e-5</v>
      </c>
      <c r="E147">
        <f t="shared" si="61"/>
        <v>0.265513448482647</v>
      </c>
    </row>
    <row r="148" customFormat="1" spans="3:5">
      <c r="C148">
        <f t="shared" si="64"/>
        <v>240</v>
      </c>
      <c r="D148">
        <f t="shared" si="65"/>
        <v>9.21375e-6</v>
      </c>
      <c r="E148">
        <f t="shared" si="61"/>
        <v>0.522997407637646</v>
      </c>
    </row>
    <row r="149" customFormat="1" spans="3:5">
      <c r="C149">
        <f t="shared" si="64"/>
        <v>360</v>
      </c>
      <c r="D149">
        <f t="shared" si="65"/>
        <v>1.933875e-6</v>
      </c>
      <c r="E149">
        <f t="shared" si="61"/>
        <v>0.248198411282784</v>
      </c>
    </row>
    <row r="150" customFormat="1" spans="2:5">
      <c r="B150" t="s">
        <v>21</v>
      </c>
      <c r="C150">
        <f t="shared" ref="C150:C155" si="66">J56</f>
        <v>20</v>
      </c>
      <c r="D150">
        <f t="shared" ref="D150:D155" si="67">K56</f>
        <v>0.004286875</v>
      </c>
      <c r="E150">
        <f t="shared" si="61"/>
        <v>1.42768114019032</v>
      </c>
    </row>
    <row r="151" customFormat="1" spans="3:5">
      <c r="C151">
        <f t="shared" si="66"/>
        <v>40</v>
      </c>
      <c r="D151">
        <f t="shared" si="67"/>
        <v>0.0004738125</v>
      </c>
      <c r="E151">
        <f t="shared" si="61"/>
        <v>0.693190390867838</v>
      </c>
    </row>
    <row r="152" customFormat="1" spans="3:5">
      <c r="C152">
        <f t="shared" si="66"/>
        <v>60</v>
      </c>
      <c r="D152">
        <f t="shared" si="67"/>
        <v>0.0002030625</v>
      </c>
      <c r="E152">
        <f t="shared" si="61"/>
        <v>0.688986190794996</v>
      </c>
    </row>
    <row r="153" customFormat="1" spans="3:5">
      <c r="C153">
        <f t="shared" si="66"/>
        <v>80</v>
      </c>
      <c r="D153">
        <f t="shared" si="67"/>
        <v>1.7670625e-5</v>
      </c>
      <c r="E153">
        <f t="shared" si="61"/>
        <v>0.10819628817651</v>
      </c>
    </row>
    <row r="154" customFormat="1" spans="3:5">
      <c r="C154">
        <f t="shared" si="66"/>
        <v>120</v>
      </c>
      <c r="D154">
        <f t="shared" si="67"/>
        <v>1.535625e-5</v>
      </c>
      <c r="E154">
        <f t="shared" si="61"/>
        <v>0.214724707244744</v>
      </c>
    </row>
    <row r="155" customFormat="1" spans="3:5">
      <c r="C155">
        <f t="shared" si="66"/>
        <v>180</v>
      </c>
      <c r="D155">
        <f t="shared" si="67"/>
        <v>3.223125e-6</v>
      </c>
      <c r="E155">
        <f t="shared" si="61"/>
        <v>0.102407699000951</v>
      </c>
    </row>
    <row r="156" customFormat="1" spans="2:5">
      <c r="B156" t="s">
        <v>22</v>
      </c>
      <c r="C156">
        <f t="shared" ref="C156:C161" si="68">J64</f>
        <v>15</v>
      </c>
      <c r="D156">
        <f t="shared" ref="D156:D161" si="69">K64</f>
        <v>0.0171475</v>
      </c>
      <c r="E156">
        <f t="shared" si="61"/>
        <v>3.01012061690928</v>
      </c>
    </row>
    <row r="157" customFormat="1" spans="3:5">
      <c r="C157">
        <f t="shared" si="68"/>
        <v>30</v>
      </c>
      <c r="D157">
        <f t="shared" si="69"/>
        <v>0.00189525</v>
      </c>
      <c r="E157">
        <f t="shared" si="61"/>
        <v>1.51244845483038</v>
      </c>
    </row>
    <row r="158" customFormat="1" spans="3:5">
      <c r="C158">
        <f t="shared" si="68"/>
        <v>45</v>
      </c>
      <c r="D158">
        <f t="shared" si="69"/>
        <v>0.00081225</v>
      </c>
      <c r="E158">
        <f t="shared" si="61"/>
        <v>1.51931222905364</v>
      </c>
    </row>
    <row r="159" customFormat="1" spans="3:5">
      <c r="C159">
        <f t="shared" si="68"/>
        <v>60</v>
      </c>
      <c r="D159">
        <f t="shared" si="69"/>
        <v>7.06825e-5</v>
      </c>
      <c r="E159">
        <f t="shared" si="61"/>
        <v>0.239824026744807</v>
      </c>
    </row>
    <row r="160" customFormat="1" spans="3:5">
      <c r="C160">
        <f t="shared" si="68"/>
        <v>90</v>
      </c>
      <c r="D160">
        <f t="shared" si="69"/>
        <v>6.1425e-5</v>
      </c>
      <c r="E160">
        <f t="shared" si="61"/>
        <v>0.478373690160974</v>
      </c>
    </row>
    <row r="161" customFormat="1" spans="3:5">
      <c r="C161">
        <f t="shared" si="68"/>
        <v>135</v>
      </c>
      <c r="D161">
        <f t="shared" si="69"/>
        <v>1.28925e-5</v>
      </c>
      <c r="E161">
        <f t="shared" si="61"/>
        <v>0.228911038700113</v>
      </c>
    </row>
    <row r="162" customFormat="1" spans="2:5">
      <c r="B162" t="s">
        <v>23</v>
      </c>
      <c r="C162">
        <f t="shared" ref="C162:C167" si="70">J72</f>
        <v>10</v>
      </c>
      <c r="D162">
        <f t="shared" ref="D162:D167" si="71">K72</f>
        <v>0.0171475</v>
      </c>
      <c r="E162">
        <f t="shared" si="61"/>
        <v>1.16689167305726</v>
      </c>
    </row>
    <row r="163" customFormat="1" spans="3:5">
      <c r="C163">
        <f t="shared" si="70"/>
        <v>20</v>
      </c>
      <c r="D163">
        <f t="shared" si="71"/>
        <v>0.00189525</v>
      </c>
      <c r="E163">
        <f t="shared" si="61"/>
        <v>0.631185346189406</v>
      </c>
    </row>
    <row r="164" customFormat="1" spans="3:5">
      <c r="C164">
        <f t="shared" si="70"/>
        <v>30</v>
      </c>
      <c r="D164">
        <f t="shared" si="71"/>
        <v>0.00081225</v>
      </c>
      <c r="E164">
        <f t="shared" si="61"/>
        <v>0.648192194927305</v>
      </c>
    </row>
    <row r="165" customFormat="1" spans="3:5">
      <c r="C165">
        <f t="shared" si="70"/>
        <v>40</v>
      </c>
      <c r="D165">
        <f t="shared" si="71"/>
        <v>7.06825e-5</v>
      </c>
      <c r="E165">
        <f t="shared" si="61"/>
        <v>0.103408900783571</v>
      </c>
    </row>
    <row r="166" customFormat="1" spans="3:5">
      <c r="C166">
        <f t="shared" si="70"/>
        <v>60</v>
      </c>
      <c r="D166">
        <f t="shared" si="71"/>
        <v>6.1425e-5</v>
      </c>
      <c r="E166">
        <f t="shared" si="61"/>
        <v>0.208413551342974</v>
      </c>
    </row>
    <row r="167" customFormat="1" spans="3:5">
      <c r="C167">
        <f t="shared" si="70"/>
        <v>90</v>
      </c>
      <c r="D167">
        <f t="shared" si="71"/>
        <v>1.28925e-5</v>
      </c>
      <c r="E167">
        <f t="shared" si="61"/>
        <v>0.100405906396424</v>
      </c>
    </row>
    <row r="168" customFormat="1" spans="2:5">
      <c r="B168" t="s">
        <v>79</v>
      </c>
      <c r="C168">
        <f t="shared" ref="C168:C170" si="72">J80</f>
        <v>25</v>
      </c>
      <c r="D168">
        <f t="shared" ref="D168:D170" si="73">K80</f>
        <v>0.0045125</v>
      </c>
      <c r="E168">
        <f t="shared" si="61"/>
        <v>2.43913250121403</v>
      </c>
    </row>
    <row r="169" customFormat="1" spans="3:5">
      <c r="C169">
        <f t="shared" si="72"/>
        <v>50</v>
      </c>
      <c r="D169">
        <f t="shared" si="73"/>
        <v>0.00034125</v>
      </c>
      <c r="E169">
        <f t="shared" si="61"/>
        <v>0.794426880020224</v>
      </c>
    </row>
    <row r="170" customFormat="1" spans="3:5">
      <c r="C170">
        <f t="shared" si="72"/>
        <v>75</v>
      </c>
      <c r="D170">
        <f t="shared" si="73"/>
        <v>0.00014625</v>
      </c>
      <c r="E170">
        <f t="shared" si="61"/>
        <v>0.784697608933271</v>
      </c>
    </row>
    <row r="171" customFormat="1" spans="2:5">
      <c r="B171" t="s">
        <v>25</v>
      </c>
      <c r="C171">
        <f t="shared" ref="C171:C173" si="74">J104</f>
        <v>5</v>
      </c>
      <c r="D171">
        <f t="shared" ref="D171:D173" si="75">K104</f>
        <v>0.04427890625</v>
      </c>
      <c r="E171">
        <f t="shared" si="61"/>
        <v>0.467482294164871</v>
      </c>
    </row>
    <row r="172" customFormat="1" spans="3:5">
      <c r="C172">
        <f t="shared" si="74"/>
        <v>10</v>
      </c>
      <c r="D172">
        <f t="shared" si="75"/>
        <v>0.004004765625</v>
      </c>
      <c r="E172">
        <f t="shared" si="61"/>
        <v>0.272525304584253</v>
      </c>
    </row>
    <row r="173" customFormat="1" spans="3:5">
      <c r="C173">
        <f t="shared" si="74"/>
        <v>15</v>
      </c>
      <c r="D173">
        <f t="shared" si="75"/>
        <v>0.001716328125</v>
      </c>
      <c r="E173">
        <f t="shared" si="61"/>
        <v>0.301289090213952</v>
      </c>
    </row>
    <row r="174" customFormat="1" spans="2:5">
      <c r="B174" t="s">
        <v>102</v>
      </c>
      <c r="C174">
        <f t="shared" ref="C174:C176" si="76">J129</f>
        <v>10</v>
      </c>
      <c r="D174">
        <f t="shared" ref="D174:D176" si="77">K129</f>
        <v>0.015</v>
      </c>
      <c r="E174">
        <f t="shared" si="61"/>
        <v>1.02075375978183</v>
      </c>
    </row>
    <row r="175" customFormat="1" spans="2:5">
      <c r="B175" t="s">
        <v>103</v>
      </c>
      <c r="C175">
        <f t="shared" si="76"/>
        <v>2</v>
      </c>
      <c r="D175">
        <f t="shared" si="77"/>
        <v>0.04</v>
      </c>
      <c r="E175">
        <f t="shared" si="61"/>
        <v>0.00248517368488689</v>
      </c>
    </row>
    <row r="176" customFormat="1" spans="2:5">
      <c r="B176" t="s">
        <v>104</v>
      </c>
      <c r="C176">
        <f t="shared" si="76"/>
        <v>1</v>
      </c>
      <c r="D176">
        <f t="shared" si="77"/>
        <v>0.04</v>
      </c>
      <c r="E176">
        <f t="shared" si="61"/>
        <v>0.0225445671348869</v>
      </c>
    </row>
    <row r="177" customFormat="1" spans="2:5">
      <c r="B177" t="s">
        <v>105</v>
      </c>
      <c r="C177">
        <v>0</v>
      </c>
      <c r="D177">
        <f>1-$C$30</f>
        <v>0.798995</v>
      </c>
      <c r="E177">
        <f t="shared" si="61"/>
        <v>2.44899878718804</v>
      </c>
    </row>
    <row r="178" customFormat="1" spans="2:5">
      <c r="B178" t="s">
        <v>33</v>
      </c>
      <c r="D178">
        <f>SUM(D134:D177)</f>
        <v>1</v>
      </c>
      <c r="E178">
        <f>SUM(E134:E177)</f>
        <v>44.5531947822528</v>
      </c>
    </row>
  </sheetData>
  <dataValidations count="1">
    <dataValidation type="list" allowBlank="1" showInputMessage="1" showErrorMessage="1" sqref="C2 C7 C11 C12 C14 C31 C36 C40 C48 C56 C64 C72 C80 C96 C97 C98 C103 C104 C120 C121 C122 C127 C130 C132 C3:C4 C5:C6 C8:C10 C33:C34 C37:C38 C100:C102 C105:C107 C124:C126">
      <formula1>"PayoutType,Ordered,All,Any"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8"/>
  <sheetViews>
    <sheetView topLeftCell="A4" workbookViewId="0">
      <selection activeCell="F86" sqref="F86"/>
    </sheetView>
  </sheetViews>
  <sheetFormatPr defaultColWidth="9" defaultRowHeight="13.5"/>
  <cols>
    <col min="2" max="2" width="32.625" customWidth="1"/>
    <col min="3" max="3" width="11.5" customWidth="1"/>
    <col min="4" max="4" width="12.75" customWidth="1"/>
    <col min="5" max="5" width="11.375" customWidth="1"/>
    <col min="6" max="6" width="29.625" customWidth="1"/>
    <col min="7" max="12" width="17.125" customWidth="1"/>
    <col min="13" max="13" width="11.5" customWidth="1"/>
  </cols>
  <sheetData>
    <row r="1" s="1" customFormat="1" ht="25.5" spans="1:1">
      <c r="A1" s="5" t="s">
        <v>0</v>
      </c>
    </row>
    <row r="2" customFormat="1" ht="14.25" spans="1:12">
      <c r="A2" t="s">
        <v>1</v>
      </c>
      <c r="B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customFormat="1" ht="14.25" spans="1:12">
      <c r="A3" s="7">
        <v>1</v>
      </c>
      <c r="B3" s="8" t="s">
        <v>13</v>
      </c>
      <c r="C3" s="8" t="s">
        <v>14</v>
      </c>
      <c r="D3" s="8">
        <v>3</v>
      </c>
      <c r="E3" s="8">
        <v>1000</v>
      </c>
      <c r="F3" s="9"/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customFormat="1" ht="14.25" spans="1:12">
      <c r="A4" s="7">
        <v>2</v>
      </c>
      <c r="B4" s="8" t="s">
        <v>15</v>
      </c>
      <c r="C4" s="8" t="s">
        <v>14</v>
      </c>
      <c r="D4" s="8">
        <v>3</v>
      </c>
      <c r="E4" s="8">
        <v>500</v>
      </c>
      <c r="F4" s="9"/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customFormat="1" ht="14.25" spans="1:12">
      <c r="A5" s="7">
        <v>3</v>
      </c>
      <c r="B5" s="8" t="s">
        <v>16</v>
      </c>
      <c r="C5" s="10" t="s">
        <v>17</v>
      </c>
      <c r="D5" s="8">
        <v>3</v>
      </c>
      <c r="E5" s="8">
        <v>20</v>
      </c>
      <c r="F5" s="9"/>
      <c r="G5">
        <v>0.3</v>
      </c>
      <c r="H5">
        <v>0.7</v>
      </c>
      <c r="I5">
        <v>0.3</v>
      </c>
      <c r="J5">
        <v>0.7</v>
      </c>
      <c r="K5">
        <v>0.3</v>
      </c>
      <c r="L5">
        <v>0.7</v>
      </c>
    </row>
    <row r="6" customFormat="1" ht="14.25" spans="1:12">
      <c r="A6" s="7">
        <v>4</v>
      </c>
      <c r="B6" s="11" t="s">
        <v>18</v>
      </c>
      <c r="C6" s="11" t="s">
        <v>19</v>
      </c>
      <c r="D6" s="8">
        <v>3</v>
      </c>
      <c r="E6" s="11">
        <v>50</v>
      </c>
      <c r="F6" s="9"/>
      <c r="G6">
        <v>0.015</v>
      </c>
      <c r="H6">
        <v>0.035</v>
      </c>
      <c r="I6">
        <v>0.015</v>
      </c>
      <c r="J6">
        <v>0.035</v>
      </c>
      <c r="K6">
        <v>0.015</v>
      </c>
      <c r="L6">
        <v>0.035</v>
      </c>
    </row>
    <row r="7" customFormat="1" ht="14.25" spans="1:12">
      <c r="A7" s="7">
        <v>5</v>
      </c>
      <c r="B7" s="12" t="s">
        <v>20</v>
      </c>
      <c r="C7" s="11" t="s">
        <v>19</v>
      </c>
      <c r="D7" s="8">
        <v>3</v>
      </c>
      <c r="E7" s="11">
        <v>40</v>
      </c>
      <c r="F7" s="9"/>
      <c r="G7">
        <v>0.015</v>
      </c>
      <c r="H7">
        <v>0.035</v>
      </c>
      <c r="I7">
        <v>0.015</v>
      </c>
      <c r="J7">
        <v>0.035</v>
      </c>
      <c r="K7">
        <v>0.015</v>
      </c>
      <c r="L7">
        <v>0.035</v>
      </c>
    </row>
    <row r="8" customFormat="1" ht="14.25" spans="1:12">
      <c r="A8" s="7">
        <v>6</v>
      </c>
      <c r="B8" s="11" t="s">
        <v>21</v>
      </c>
      <c r="C8" s="11" t="s">
        <v>19</v>
      </c>
      <c r="D8" s="8">
        <v>3</v>
      </c>
      <c r="E8" s="11">
        <v>20</v>
      </c>
      <c r="F8" s="9"/>
      <c r="G8">
        <v>0.015</v>
      </c>
      <c r="H8">
        <v>0.035</v>
      </c>
      <c r="I8">
        <v>0.015</v>
      </c>
      <c r="J8">
        <v>0.035</v>
      </c>
      <c r="K8">
        <v>0.015</v>
      </c>
      <c r="L8">
        <v>0.035</v>
      </c>
    </row>
    <row r="9" customFormat="1" ht="14.25" spans="1:12">
      <c r="A9" s="7">
        <v>7</v>
      </c>
      <c r="B9" s="11" t="s">
        <v>22</v>
      </c>
      <c r="C9" s="11" t="s">
        <v>19</v>
      </c>
      <c r="D9" s="8">
        <v>3</v>
      </c>
      <c r="E9" s="11">
        <v>15</v>
      </c>
      <c r="F9" s="9"/>
      <c r="G9">
        <v>0.015</v>
      </c>
      <c r="H9">
        <v>0.035</v>
      </c>
      <c r="I9">
        <v>0.015</v>
      </c>
      <c r="J9">
        <v>0.035</v>
      </c>
      <c r="K9">
        <v>0.015</v>
      </c>
      <c r="L9">
        <v>0.035</v>
      </c>
    </row>
    <row r="10" customFormat="1" ht="14.25" spans="1:12">
      <c r="A10" s="7">
        <v>8</v>
      </c>
      <c r="B10" s="11" t="s">
        <v>23</v>
      </c>
      <c r="C10" s="11" t="s">
        <v>19</v>
      </c>
      <c r="D10" s="8">
        <v>3</v>
      </c>
      <c r="E10" s="11">
        <v>10</v>
      </c>
      <c r="F10" s="9"/>
      <c r="G10">
        <v>0.015</v>
      </c>
      <c r="H10">
        <v>0.035</v>
      </c>
      <c r="I10">
        <v>0.015</v>
      </c>
      <c r="J10">
        <v>0.035</v>
      </c>
      <c r="K10">
        <v>0.015</v>
      </c>
      <c r="L10">
        <v>0.035</v>
      </c>
    </row>
    <row r="11" customFormat="1" ht="14.25" spans="1:12">
      <c r="A11" s="7">
        <v>9</v>
      </c>
      <c r="B11" s="11" t="s">
        <v>24</v>
      </c>
      <c r="C11" s="11" t="s">
        <v>17</v>
      </c>
      <c r="D11" s="8">
        <v>3</v>
      </c>
      <c r="E11" s="11">
        <v>25</v>
      </c>
      <c r="F11" s="9">
        <v>0.002</v>
      </c>
      <c r="G11">
        <v>0.015</v>
      </c>
      <c r="H11">
        <v>0.035</v>
      </c>
      <c r="I11">
        <v>0.015</v>
      </c>
      <c r="J11">
        <v>0.035</v>
      </c>
      <c r="K11">
        <v>0.015</v>
      </c>
      <c r="L11">
        <v>0.035</v>
      </c>
    </row>
    <row r="12" customFormat="1" ht="14.25" spans="1:12">
      <c r="A12" s="7">
        <v>10</v>
      </c>
      <c r="B12" s="11" t="s">
        <v>25</v>
      </c>
      <c r="C12" s="11" t="s">
        <v>17</v>
      </c>
      <c r="D12" s="13">
        <v>3</v>
      </c>
      <c r="E12" s="13">
        <v>5</v>
      </c>
      <c r="F12" s="14">
        <v>0.025</v>
      </c>
      <c r="G12">
        <v>0.015</v>
      </c>
      <c r="H12">
        <v>0.035</v>
      </c>
      <c r="I12">
        <v>0.015</v>
      </c>
      <c r="J12">
        <v>0.035</v>
      </c>
      <c r="K12">
        <v>0.015</v>
      </c>
      <c r="L12">
        <v>0.035</v>
      </c>
    </row>
    <row r="13" customFormat="1" ht="14.25" spans="1:12">
      <c r="A13" s="7">
        <v>11</v>
      </c>
      <c r="B13" s="12" t="s">
        <v>26</v>
      </c>
      <c r="C13" s="15" t="s">
        <v>17</v>
      </c>
      <c r="D13" s="15">
        <v>3</v>
      </c>
      <c r="E13" s="15">
        <v>10</v>
      </c>
      <c r="F13" s="14"/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customFormat="1" ht="14.25" spans="1:12">
      <c r="A14" s="7">
        <v>12</v>
      </c>
      <c r="B14" s="12" t="s">
        <v>26</v>
      </c>
      <c r="C14" s="12" t="s">
        <v>17</v>
      </c>
      <c r="D14" s="12">
        <v>2</v>
      </c>
      <c r="E14" s="12">
        <v>2</v>
      </c>
      <c r="F14" s="14"/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customFormat="1" ht="14.25" spans="1:12">
      <c r="A15" s="7">
        <v>13</v>
      </c>
      <c r="B15" s="12" t="s">
        <v>26</v>
      </c>
      <c r="C15" s="15" t="s">
        <v>17</v>
      </c>
      <c r="D15" s="15">
        <v>1</v>
      </c>
      <c r="E15" s="15">
        <v>1</v>
      </c>
      <c r="F15" s="14"/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="1" customFormat="1" ht="25.5" spans="1:7">
      <c r="A16" s="5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</row>
    <row r="17" customFormat="1" ht="14.25" spans="1:6">
      <c r="A17" s="7">
        <v>1</v>
      </c>
      <c r="B17" s="8" t="s">
        <v>13</v>
      </c>
      <c r="C17">
        <f t="shared" ref="C17:C29" si="0">F3</f>
        <v>0</v>
      </c>
      <c r="D17">
        <f>L33</f>
        <v>0</v>
      </c>
      <c r="F17" s="16"/>
    </row>
    <row r="18" customFormat="1" ht="14.25" spans="1:4">
      <c r="A18" s="7">
        <v>2</v>
      </c>
      <c r="B18" s="8" t="s">
        <v>15</v>
      </c>
      <c r="C18">
        <f t="shared" si="0"/>
        <v>0</v>
      </c>
      <c r="D18">
        <f>L34</f>
        <v>0</v>
      </c>
    </row>
    <row r="19" customFormat="1" ht="14.25" spans="1:4">
      <c r="A19" s="7">
        <v>3</v>
      </c>
      <c r="B19" s="8" t="s">
        <v>16</v>
      </c>
      <c r="C19">
        <f t="shared" si="0"/>
        <v>0</v>
      </c>
      <c r="D19">
        <f>L38</f>
        <v>0</v>
      </c>
    </row>
    <row r="20" customFormat="1" ht="14.25" spans="1:4">
      <c r="A20" s="7">
        <v>4</v>
      </c>
      <c r="B20" s="11" t="s">
        <v>18</v>
      </c>
      <c r="C20">
        <f t="shared" si="0"/>
        <v>0</v>
      </c>
      <c r="D20">
        <f>L47</f>
        <v>0</v>
      </c>
    </row>
    <row r="21" customFormat="1" ht="14.25" spans="1:4">
      <c r="A21" s="7">
        <v>5</v>
      </c>
      <c r="B21" s="12" t="s">
        <v>20</v>
      </c>
      <c r="C21">
        <f t="shared" si="0"/>
        <v>0</v>
      </c>
      <c r="D21">
        <f>L55</f>
        <v>0</v>
      </c>
    </row>
    <row r="22" customFormat="1" ht="14.25" spans="1:4">
      <c r="A22" s="7">
        <v>6</v>
      </c>
      <c r="B22" s="11" t="s">
        <v>21</v>
      </c>
      <c r="C22">
        <f t="shared" si="0"/>
        <v>0</v>
      </c>
      <c r="D22">
        <f>L63</f>
        <v>0</v>
      </c>
    </row>
    <row r="23" customFormat="1" ht="14.25" spans="1:4">
      <c r="A23" s="7">
        <v>7</v>
      </c>
      <c r="B23" s="11" t="s">
        <v>22</v>
      </c>
      <c r="C23">
        <f t="shared" si="0"/>
        <v>0</v>
      </c>
      <c r="D23">
        <f>L71</f>
        <v>0</v>
      </c>
    </row>
    <row r="24" customFormat="1" ht="14.25" spans="1:4">
      <c r="A24" s="7">
        <v>8</v>
      </c>
      <c r="B24" s="11" t="s">
        <v>23</v>
      </c>
      <c r="C24">
        <f t="shared" si="0"/>
        <v>0</v>
      </c>
      <c r="D24">
        <f>L79</f>
        <v>0</v>
      </c>
    </row>
    <row r="25" customFormat="1" ht="14.25" spans="1:4">
      <c r="A25" s="7">
        <v>9</v>
      </c>
      <c r="B25" s="11" t="s">
        <v>24</v>
      </c>
      <c r="C25">
        <f t="shared" si="0"/>
        <v>0.002</v>
      </c>
      <c r="D25">
        <f>L83</f>
        <v>0.0563375</v>
      </c>
    </row>
    <row r="26" customFormat="1" ht="14.25" spans="1:4">
      <c r="A26" s="7">
        <v>10</v>
      </c>
      <c r="B26" s="11" t="s">
        <v>25</v>
      </c>
      <c r="C26">
        <f t="shared" si="0"/>
        <v>0.025</v>
      </c>
      <c r="D26">
        <f>L107</f>
        <v>0.287187109375</v>
      </c>
    </row>
    <row r="27" customFormat="1" ht="14.25" spans="1:4">
      <c r="A27" s="7">
        <v>11</v>
      </c>
      <c r="B27" s="12" t="s">
        <v>26</v>
      </c>
      <c r="C27">
        <f t="shared" si="0"/>
        <v>0</v>
      </c>
      <c r="D27">
        <f t="shared" ref="D27:D29" si="1">L129</f>
        <v>0</v>
      </c>
    </row>
    <row r="28" customFormat="1" ht="14.25" spans="1:4">
      <c r="A28" s="7">
        <v>12</v>
      </c>
      <c r="B28" s="12" t="s">
        <v>26</v>
      </c>
      <c r="C28">
        <f t="shared" si="0"/>
        <v>0</v>
      </c>
      <c r="D28">
        <f t="shared" si="1"/>
        <v>0</v>
      </c>
    </row>
    <row r="29" customFormat="1" ht="14.25" spans="1:4">
      <c r="A29" s="7">
        <v>13</v>
      </c>
      <c r="B29" s="12" t="s">
        <v>26</v>
      </c>
      <c r="C29">
        <f t="shared" si="0"/>
        <v>0</v>
      </c>
      <c r="D29">
        <f t="shared" si="1"/>
        <v>0</v>
      </c>
    </row>
    <row r="30" s="2" customFormat="1" ht="14.25" spans="2:16384">
      <c r="B30" s="2" t="s">
        <v>33</v>
      </c>
      <c r="C30" s="17">
        <f>SUM(C17:C29)</f>
        <v>0.027</v>
      </c>
      <c r="D30" s="17">
        <f>SUM(D17:D29)</f>
        <v>0.343524609375</v>
      </c>
      <c r="E30" s="18">
        <f>E178</f>
        <v>5.46767443650375</v>
      </c>
      <c r="F30" s="2">
        <f>SQRT(E30)</f>
        <v>2.33830589027692</v>
      </c>
      <c r="G30" s="2">
        <f>F30/D30</f>
        <v>6.80680750800118</v>
      </c>
      <c r="XFD30" s="28"/>
    </row>
    <row r="31" s="1" customFormat="1" ht="25.5" spans="1:16384">
      <c r="A31" s="19" t="s">
        <v>34</v>
      </c>
      <c r="B31" s="20"/>
      <c r="XFD31"/>
    </row>
    <row r="32" s="3" customFormat="1" ht="14.25" spans="2:19">
      <c r="B32" s="3" t="s">
        <v>35</v>
      </c>
      <c r="C32" s="3" t="s">
        <v>36</v>
      </c>
      <c r="D32" s="12" t="s">
        <v>4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3" t="s">
        <v>44</v>
      </c>
      <c r="N32" s="1"/>
      <c r="P32" s="1"/>
      <c r="Q32" s="1"/>
      <c r="R32" s="1"/>
      <c r="S32" s="23"/>
    </row>
    <row r="33" customFormat="1" ht="14.25" spans="2:12">
      <c r="B33" s="8" t="s">
        <v>13</v>
      </c>
      <c r="C33" s="8" t="s">
        <v>14</v>
      </c>
      <c r="D33" s="8">
        <v>3</v>
      </c>
      <c r="E33" s="8">
        <v>1000</v>
      </c>
      <c r="F33" s="8" t="s">
        <v>13</v>
      </c>
      <c r="G33">
        <f>F3</f>
        <v>0</v>
      </c>
      <c r="H33">
        <f t="shared" ref="H33:H37" si="2">G33</f>
        <v>0</v>
      </c>
      <c r="I33">
        <f>E33</f>
        <v>1000</v>
      </c>
      <c r="J33">
        <f t="shared" ref="J33:J37" si="3">I33</f>
        <v>1000</v>
      </c>
      <c r="K33">
        <f>H33</f>
        <v>0</v>
      </c>
      <c r="L33">
        <f t="shared" ref="L33:L37" si="4">J33*K33</f>
        <v>0</v>
      </c>
    </row>
    <row r="34" customFormat="1" ht="14.25" spans="2:12">
      <c r="B34" s="8" t="s">
        <v>15</v>
      </c>
      <c r="C34" s="8" t="s">
        <v>14</v>
      </c>
      <c r="D34" s="8">
        <v>3</v>
      </c>
      <c r="E34" s="8">
        <v>500</v>
      </c>
      <c r="F34" s="8" t="s">
        <v>13</v>
      </c>
      <c r="G34">
        <f>F4</f>
        <v>0</v>
      </c>
      <c r="H34">
        <f t="shared" si="2"/>
        <v>0</v>
      </c>
      <c r="I34">
        <f>E34</f>
        <v>500</v>
      </c>
      <c r="J34">
        <f t="shared" si="3"/>
        <v>500</v>
      </c>
      <c r="K34">
        <f>H34</f>
        <v>0</v>
      </c>
      <c r="L34">
        <f t="shared" si="4"/>
        <v>0</v>
      </c>
    </row>
    <row r="35" s="3" customFormat="1" ht="14.25" spans="2:19">
      <c r="B35" s="3" t="s">
        <v>35</v>
      </c>
      <c r="C35" s="3" t="s">
        <v>36</v>
      </c>
      <c r="D35" s="12" t="s">
        <v>4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 t="s">
        <v>42</v>
      </c>
      <c r="K35" s="1" t="s">
        <v>43</v>
      </c>
      <c r="L35" s="3" t="s">
        <v>44</v>
      </c>
      <c r="M35" t="s">
        <v>45</v>
      </c>
      <c r="N35" s="1"/>
      <c r="P35" s="1"/>
      <c r="Q35" s="1"/>
      <c r="R35" s="1"/>
      <c r="S35" s="23"/>
    </row>
    <row r="36" customFormat="1" ht="14.25" spans="2:13">
      <c r="B36" s="15" t="s">
        <v>16</v>
      </c>
      <c r="C36" s="1" t="s">
        <v>17</v>
      </c>
      <c r="D36" s="15">
        <v>3</v>
      </c>
      <c r="E36" s="21">
        <v>12</v>
      </c>
      <c r="F36" t="s">
        <v>46</v>
      </c>
      <c r="G36">
        <f>0.7*0.7+0.7*0.3*0.7*2</f>
        <v>0.784</v>
      </c>
      <c r="H36">
        <f t="shared" si="2"/>
        <v>0.784</v>
      </c>
      <c r="I36">
        <f>$E$5*E36</f>
        <v>240</v>
      </c>
      <c r="J36">
        <f t="shared" si="3"/>
        <v>240</v>
      </c>
      <c r="K36">
        <f>$F$5*H36</f>
        <v>0</v>
      </c>
      <c r="L36">
        <f t="shared" si="4"/>
        <v>0</v>
      </c>
      <c r="M36">
        <f t="shared" ref="M36:M46" si="5">E36*H36</f>
        <v>9.408</v>
      </c>
    </row>
    <row r="37" s="4" customFormat="1" ht="14.25" spans="2:13">
      <c r="B37" s="22"/>
      <c r="C37" s="23"/>
      <c r="D37" s="22"/>
      <c r="E37" s="24">
        <v>18</v>
      </c>
      <c r="F37" t="s">
        <v>47</v>
      </c>
      <c r="G37">
        <f>0.3*0.3+0.7*0.3*0.3*2</f>
        <v>0.216</v>
      </c>
      <c r="H37">
        <f t="shared" si="2"/>
        <v>0.216</v>
      </c>
      <c r="I37">
        <f>$E$5*E37</f>
        <v>360</v>
      </c>
      <c r="J37">
        <f t="shared" si="3"/>
        <v>360</v>
      </c>
      <c r="K37">
        <f>$F$5*H37</f>
        <v>0</v>
      </c>
      <c r="L37">
        <f t="shared" si="4"/>
        <v>0</v>
      </c>
      <c r="M37">
        <f t="shared" si="5"/>
        <v>3.888</v>
      </c>
    </row>
    <row r="38" s="4" customFormat="1" ht="14.25" spans="2:13">
      <c r="B38" s="22"/>
      <c r="C38" s="23"/>
      <c r="D38" s="22"/>
      <c r="E38" s="22"/>
      <c r="F38" s="25" t="s">
        <v>33</v>
      </c>
      <c r="G38" s="25">
        <f t="shared" ref="G38:M38" si="6">SUM(G36:G37)</f>
        <v>1</v>
      </c>
      <c r="H38" s="25">
        <f t="shared" si="6"/>
        <v>1</v>
      </c>
      <c r="I38" s="25"/>
      <c r="J38" s="25"/>
      <c r="K38" s="25">
        <f t="shared" si="6"/>
        <v>0</v>
      </c>
      <c r="L38" s="25">
        <f t="shared" si="6"/>
        <v>0</v>
      </c>
      <c r="M38" s="25">
        <f t="shared" si="6"/>
        <v>13.296</v>
      </c>
    </row>
    <row r="39" customFormat="1" ht="14.25" spans="2:13">
      <c r="B39" s="3" t="s">
        <v>35</v>
      </c>
      <c r="C39" s="3" t="s">
        <v>36</v>
      </c>
      <c r="D39" s="12" t="s">
        <v>4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42</v>
      </c>
      <c r="K39" s="1" t="s">
        <v>43</v>
      </c>
      <c r="L39" s="3" t="s">
        <v>44</v>
      </c>
      <c r="M39" t="s">
        <v>45</v>
      </c>
    </row>
    <row r="40" customFormat="1" ht="14.25" spans="2:13">
      <c r="B40" s="15" t="s">
        <v>18</v>
      </c>
      <c r="C40" s="1" t="s">
        <v>19</v>
      </c>
      <c r="D40" s="15">
        <v>3</v>
      </c>
      <c r="E40" s="21">
        <v>1</v>
      </c>
      <c r="F40" t="s">
        <v>48</v>
      </c>
      <c r="G40">
        <f>(1-($G$6+$H$6))*(1-($I$6+$J$6))*(1-($K$6+$L$6))</f>
        <v>0.857375</v>
      </c>
      <c r="H40">
        <f t="shared" ref="H40:H42" si="7">G40</f>
        <v>0.857375</v>
      </c>
      <c r="I40">
        <f t="shared" ref="I40:I46" si="8">$E$6*E40</f>
        <v>50</v>
      </c>
      <c r="J40">
        <f t="shared" ref="J40:J46" si="9">I40</f>
        <v>50</v>
      </c>
      <c r="K40">
        <f t="shared" ref="K40:K46" si="10">$F$6*H40</f>
        <v>0</v>
      </c>
      <c r="L40">
        <f t="shared" ref="L40:L46" si="11">J40*K40</f>
        <v>0</v>
      </c>
      <c r="M40">
        <f t="shared" si="5"/>
        <v>0.857375</v>
      </c>
    </row>
    <row r="41" customFormat="1" spans="5:13">
      <c r="E41">
        <v>2</v>
      </c>
      <c r="F41" t="s">
        <v>49</v>
      </c>
      <c r="G41">
        <f>$H$6*(1-($I$6+$J$6))*(1-($K$6+$L$6))+(1-($G$6+$H$6))*$J$6*(1-($K$6+$L$6))+(1-($G$6+$H$6))*(1-($I$6+$J$6))*$L$6</f>
        <v>0.0947625</v>
      </c>
      <c r="H41">
        <f t="shared" si="7"/>
        <v>0.0947625</v>
      </c>
      <c r="I41">
        <f t="shared" si="8"/>
        <v>100</v>
      </c>
      <c r="J41">
        <f t="shared" si="9"/>
        <v>100</v>
      </c>
      <c r="K41">
        <f t="shared" si="10"/>
        <v>0</v>
      </c>
      <c r="L41">
        <f t="shared" si="11"/>
        <v>0</v>
      </c>
      <c r="M41">
        <f t="shared" si="5"/>
        <v>0.189525</v>
      </c>
    </row>
    <row r="42" customFormat="1" spans="5:13">
      <c r="E42">
        <v>3</v>
      </c>
      <c r="F42" t="s">
        <v>50</v>
      </c>
      <c r="G42">
        <f>$G$6*(1-($I$6+$J$6))*(1-($K$6+$L$6))+(1-($G$6+$H$6))*$I$6*(1-($K$6+$L$6))+(1-($G$6+$H$6))*(1-($I$6+$J$6))*$K$6</f>
        <v>0.0406125</v>
      </c>
      <c r="H42">
        <f t="shared" si="7"/>
        <v>0.0406125</v>
      </c>
      <c r="I42">
        <f t="shared" si="8"/>
        <v>150</v>
      </c>
      <c r="J42">
        <f t="shared" si="9"/>
        <v>150</v>
      </c>
      <c r="K42">
        <f t="shared" si="10"/>
        <v>0</v>
      </c>
      <c r="L42">
        <f t="shared" si="11"/>
        <v>0</v>
      </c>
      <c r="M42">
        <f t="shared" si="5"/>
        <v>0.1218375</v>
      </c>
    </row>
    <row r="43" customFormat="1" spans="5:13">
      <c r="E43">
        <v>4</v>
      </c>
      <c r="F43" s="26" t="s">
        <v>51</v>
      </c>
      <c r="G43">
        <f>$H$6*$J$6*(1-($K$6+$L$6))+$H$6*(1-($I$6+$J$6))*$L$6+(1-($G$6+$H$6))*$J$6*$L$6</f>
        <v>0.00349125</v>
      </c>
      <c r="H43">
        <f>G43+$H$6*$J$6*$L$6</f>
        <v>0.003534125</v>
      </c>
      <c r="I43">
        <f t="shared" si="8"/>
        <v>200</v>
      </c>
      <c r="J43">
        <f t="shared" si="9"/>
        <v>200</v>
      </c>
      <c r="K43">
        <f t="shared" si="10"/>
        <v>0</v>
      </c>
      <c r="L43">
        <f t="shared" si="11"/>
        <v>0</v>
      </c>
      <c r="M43">
        <f t="shared" si="5"/>
        <v>0.0141365</v>
      </c>
    </row>
    <row r="44" customFormat="1" ht="27" spans="5:13">
      <c r="E44">
        <v>6</v>
      </c>
      <c r="F44" s="27" t="s">
        <v>52</v>
      </c>
      <c r="G44">
        <f>($G$6*$J$6*(1-($K$6+$L$6))+$H$6*$I$6*(1-($K$6+$L$6)))*3</f>
        <v>0.0029925</v>
      </c>
      <c r="H44">
        <f>G44+($G$46-$H$6*$J$6*$L$6-$G$6*$I$6*$K$6)</f>
        <v>0.00307125</v>
      </c>
      <c r="I44">
        <f t="shared" si="8"/>
        <v>300</v>
      </c>
      <c r="J44">
        <f t="shared" si="9"/>
        <v>300</v>
      </c>
      <c r="K44">
        <f t="shared" si="10"/>
        <v>0</v>
      </c>
      <c r="L44">
        <f t="shared" si="11"/>
        <v>0</v>
      </c>
      <c r="M44">
        <f t="shared" si="5"/>
        <v>0.0184275</v>
      </c>
    </row>
    <row r="45" customFormat="1" spans="5:13">
      <c r="E45">
        <v>9</v>
      </c>
      <c r="F45" s="26" t="s">
        <v>53</v>
      </c>
      <c r="G45">
        <f>$G$6*$I$6*(1-($K$6+$L$6))+$G$6*(1-($I$6+$J$6))*$K$6+(1-($G$6+$H$6))*$I$6*$K$6</f>
        <v>0.00064125</v>
      </c>
      <c r="H45">
        <f>G45+$G$6*$I$6*$K$6</f>
        <v>0.000644625</v>
      </c>
      <c r="I45">
        <f t="shared" si="8"/>
        <v>450</v>
      </c>
      <c r="J45">
        <f t="shared" si="9"/>
        <v>450</v>
      </c>
      <c r="K45">
        <f t="shared" si="10"/>
        <v>0</v>
      </c>
      <c r="L45">
        <f t="shared" si="11"/>
        <v>0</v>
      </c>
      <c r="M45">
        <f t="shared" si="5"/>
        <v>0.005801625</v>
      </c>
    </row>
    <row r="46" customFormat="1" spans="5:13">
      <c r="E46">
        <v>0</v>
      </c>
      <c r="F46" s="28" t="s">
        <v>54</v>
      </c>
      <c r="G46">
        <f>($G$6+$H$6)*($I$6+$J$6)*($K$6+$L$6)</f>
        <v>0.000125</v>
      </c>
      <c r="H46">
        <v>0</v>
      </c>
      <c r="I46">
        <f t="shared" si="8"/>
        <v>0</v>
      </c>
      <c r="J46">
        <f t="shared" si="9"/>
        <v>0</v>
      </c>
      <c r="K46">
        <f t="shared" si="10"/>
        <v>0</v>
      </c>
      <c r="L46">
        <f t="shared" si="11"/>
        <v>0</v>
      </c>
      <c r="M46">
        <f t="shared" si="5"/>
        <v>0</v>
      </c>
    </row>
    <row r="47" customFormat="1" ht="14.25" spans="6:13">
      <c r="F47" s="29" t="s">
        <v>33</v>
      </c>
      <c r="G47" s="25">
        <f t="shared" ref="G47:M47" si="12">SUM(G40:G46)</f>
        <v>1</v>
      </c>
      <c r="H47" s="25">
        <f t="shared" si="12"/>
        <v>1</v>
      </c>
      <c r="I47" s="25"/>
      <c r="J47" s="25"/>
      <c r="K47" s="25">
        <f t="shared" si="12"/>
        <v>0</v>
      </c>
      <c r="L47" s="25">
        <f t="shared" si="12"/>
        <v>0</v>
      </c>
      <c r="M47" s="25">
        <f t="shared" si="12"/>
        <v>1.207103125</v>
      </c>
    </row>
    <row r="48" customFormat="1" ht="14.25" spans="2:13">
      <c r="B48" s="15" t="s">
        <v>20</v>
      </c>
      <c r="C48" s="1" t="s">
        <v>19</v>
      </c>
      <c r="D48" s="15">
        <v>3</v>
      </c>
      <c r="E48" s="21">
        <v>1</v>
      </c>
      <c r="F48" t="s">
        <v>55</v>
      </c>
      <c r="G48">
        <f>(1-($G$6+$H$6))*(1-($I$6+$J$6))*(1-($K$6+$L$6))</f>
        <v>0.857375</v>
      </c>
      <c r="H48">
        <f t="shared" ref="H48:H50" si="13">G48</f>
        <v>0.857375</v>
      </c>
      <c r="I48">
        <f t="shared" ref="I48:I54" si="14">$E$7*E48</f>
        <v>40</v>
      </c>
      <c r="J48">
        <f t="shared" ref="J48:J54" si="15">I48</f>
        <v>40</v>
      </c>
      <c r="K48">
        <f t="shared" ref="K48:K54" si="16">$F$7*H48</f>
        <v>0</v>
      </c>
      <c r="L48">
        <f t="shared" ref="L48:L54" si="17">J48*K48</f>
        <v>0</v>
      </c>
      <c r="M48">
        <f t="shared" ref="M48:M54" si="18">E48*H48</f>
        <v>0.857375</v>
      </c>
    </row>
    <row r="49" customFormat="1" spans="5:13">
      <c r="E49">
        <v>2</v>
      </c>
      <c r="F49" t="s">
        <v>56</v>
      </c>
      <c r="G49">
        <f>$H$6*(1-($I$6+$J$6))*(1-($K$6+$L$6))+(1-($G$6+$H$6))*$J$6*(1-($K$6+$L$6))+(1-($G$6+$H$6))*(1-($I$6+$J$6))*$L$6</f>
        <v>0.0947625</v>
      </c>
      <c r="H49">
        <f t="shared" si="13"/>
        <v>0.0947625</v>
      </c>
      <c r="I49">
        <f t="shared" si="14"/>
        <v>80</v>
      </c>
      <c r="J49">
        <f t="shared" si="15"/>
        <v>80</v>
      </c>
      <c r="K49">
        <f t="shared" si="16"/>
        <v>0</v>
      </c>
      <c r="L49">
        <f t="shared" si="17"/>
        <v>0</v>
      </c>
      <c r="M49">
        <f t="shared" si="18"/>
        <v>0.189525</v>
      </c>
    </row>
    <row r="50" customFormat="1" spans="5:13">
      <c r="E50">
        <v>3</v>
      </c>
      <c r="F50" t="s">
        <v>57</v>
      </c>
      <c r="G50">
        <f>$G$6*(1-($I$6+$J$6))*(1-($K$6+$L$6))+(1-($G$6+$H$6))*$I$6*(1-($K$6+$L$6))+(1-($G$6+$H$6))*(1-($I$6+$J$6))*$K$6</f>
        <v>0.0406125</v>
      </c>
      <c r="H50">
        <f t="shared" si="13"/>
        <v>0.0406125</v>
      </c>
      <c r="I50">
        <f t="shared" si="14"/>
        <v>120</v>
      </c>
      <c r="J50">
        <f t="shared" si="15"/>
        <v>120</v>
      </c>
      <c r="K50">
        <f t="shared" si="16"/>
        <v>0</v>
      </c>
      <c r="L50">
        <f t="shared" si="17"/>
        <v>0</v>
      </c>
      <c r="M50">
        <f t="shared" si="18"/>
        <v>0.1218375</v>
      </c>
    </row>
    <row r="51" customFormat="1" spans="5:13">
      <c r="E51">
        <v>4</v>
      </c>
      <c r="F51" s="26" t="s">
        <v>58</v>
      </c>
      <c r="G51">
        <f>$H$6*$J$6*(1-($K$6+$L$6))+$H$6*(1-($I$6+$J$6))*$L$6+(1-($G$6+$H$6))*$J$6*$L$6</f>
        <v>0.00349125</v>
      </c>
      <c r="H51">
        <f>G51+$H$6*$J$6*$L$6</f>
        <v>0.003534125</v>
      </c>
      <c r="I51">
        <f t="shared" si="14"/>
        <v>160</v>
      </c>
      <c r="J51">
        <f t="shared" si="15"/>
        <v>160</v>
      </c>
      <c r="K51">
        <f t="shared" si="16"/>
        <v>0</v>
      </c>
      <c r="L51">
        <f t="shared" si="17"/>
        <v>0</v>
      </c>
      <c r="M51">
        <f t="shared" si="18"/>
        <v>0.0141365</v>
      </c>
    </row>
    <row r="52" customFormat="1" ht="27" spans="5:13">
      <c r="E52">
        <v>6</v>
      </c>
      <c r="F52" s="27" t="s">
        <v>59</v>
      </c>
      <c r="G52">
        <f>($G$6*$J$6*(1-($K$6+$L$6))+$H$6*$I$6*(1-($K$6+$L$6)))*3</f>
        <v>0.0029925</v>
      </c>
      <c r="H52">
        <f>G52+($G$46-$H$6*$J$6*$L$6-$G$6*$I$6*$K$6)</f>
        <v>0.00307125</v>
      </c>
      <c r="I52">
        <f t="shared" si="14"/>
        <v>240</v>
      </c>
      <c r="J52">
        <f t="shared" si="15"/>
        <v>240</v>
      </c>
      <c r="K52">
        <f t="shared" si="16"/>
        <v>0</v>
      </c>
      <c r="L52">
        <f t="shared" si="17"/>
        <v>0</v>
      </c>
      <c r="M52">
        <f t="shared" si="18"/>
        <v>0.0184275</v>
      </c>
    </row>
    <row r="53" customFormat="1" spans="5:13">
      <c r="E53">
        <v>9</v>
      </c>
      <c r="F53" s="26" t="s">
        <v>60</v>
      </c>
      <c r="G53">
        <f>$G$6*$I$6*(1-($K$6+$L$6))+$G$6*(1-($I$6+$J$6))*$K$6+(1-($G$6+$H$6))*$I$6*$K$6</f>
        <v>0.00064125</v>
      </c>
      <c r="H53">
        <f>G53+$G$6*$I$6*$K$6</f>
        <v>0.000644625</v>
      </c>
      <c r="I53">
        <f t="shared" si="14"/>
        <v>360</v>
      </c>
      <c r="J53">
        <f t="shared" si="15"/>
        <v>360</v>
      </c>
      <c r="K53">
        <f t="shared" si="16"/>
        <v>0</v>
      </c>
      <c r="L53">
        <f t="shared" si="17"/>
        <v>0</v>
      </c>
      <c r="M53">
        <f t="shared" si="18"/>
        <v>0.005801625</v>
      </c>
    </row>
    <row r="54" customFormat="1" spans="5:13">
      <c r="E54">
        <v>0</v>
      </c>
      <c r="F54" s="28" t="s">
        <v>54</v>
      </c>
      <c r="G54">
        <f>($G$6+$H$6)*($I$6+$J$6)*($K$6+$L$6)</f>
        <v>0.000125</v>
      </c>
      <c r="H54">
        <v>0</v>
      </c>
      <c r="I54">
        <f t="shared" si="14"/>
        <v>0</v>
      </c>
      <c r="J54">
        <f t="shared" si="15"/>
        <v>0</v>
      </c>
      <c r="K54">
        <f t="shared" si="16"/>
        <v>0</v>
      </c>
      <c r="L54">
        <f t="shared" si="17"/>
        <v>0</v>
      </c>
      <c r="M54">
        <f t="shared" si="18"/>
        <v>0</v>
      </c>
    </row>
    <row r="55" customFormat="1" ht="14.25" spans="6:13">
      <c r="F55" s="29" t="s">
        <v>33</v>
      </c>
      <c r="G55" s="25">
        <f t="shared" ref="G55:M55" si="19">SUM(G48:G54)</f>
        <v>1</v>
      </c>
      <c r="H55" s="25">
        <f t="shared" si="19"/>
        <v>1</v>
      </c>
      <c r="I55" s="25"/>
      <c r="J55" s="25"/>
      <c r="K55" s="25">
        <f t="shared" si="19"/>
        <v>0</v>
      </c>
      <c r="L55" s="25">
        <f t="shared" si="19"/>
        <v>0</v>
      </c>
      <c r="M55" s="25">
        <f t="shared" si="19"/>
        <v>1.207103125</v>
      </c>
    </row>
    <row r="56" customFormat="1" ht="14.25" spans="2:13">
      <c r="B56" s="15" t="s">
        <v>21</v>
      </c>
      <c r="C56" s="1" t="s">
        <v>19</v>
      </c>
      <c r="D56" s="15">
        <v>3</v>
      </c>
      <c r="E56" s="21">
        <v>1</v>
      </c>
      <c r="F56" t="s">
        <v>61</v>
      </c>
      <c r="G56">
        <f>(1-($G$6+$H$6))*(1-($I$6+$J$6))*(1-($K$6+$L$6))</f>
        <v>0.857375</v>
      </c>
      <c r="H56">
        <f t="shared" ref="H56:H58" si="20">G56</f>
        <v>0.857375</v>
      </c>
      <c r="I56">
        <f t="shared" ref="I56:I62" si="21">$E$8*E56</f>
        <v>20</v>
      </c>
      <c r="J56">
        <f t="shared" ref="J56:J62" si="22">I56</f>
        <v>20</v>
      </c>
      <c r="K56">
        <f t="shared" ref="K56:K62" si="23">$F$8*H56</f>
        <v>0</v>
      </c>
      <c r="L56">
        <f t="shared" ref="L56:L62" si="24">J56*K56</f>
        <v>0</v>
      </c>
      <c r="M56">
        <f t="shared" ref="M56:M62" si="25">E56*H56</f>
        <v>0.857375</v>
      </c>
    </row>
    <row r="57" customFormat="1" spans="5:13">
      <c r="E57">
        <v>2</v>
      </c>
      <c r="F57" t="s">
        <v>62</v>
      </c>
      <c r="G57">
        <f>$H$6*(1-($I$6+$J$6))*(1-($K$6+$L$6))+(1-($G$6+$H$6))*$J$6*(1-($K$6+$L$6))+(1-($G$6+$H$6))*(1-($I$6+$J$6))*$L$6</f>
        <v>0.0947625</v>
      </c>
      <c r="H57">
        <f t="shared" si="20"/>
        <v>0.0947625</v>
      </c>
      <c r="I57">
        <f t="shared" si="21"/>
        <v>40</v>
      </c>
      <c r="J57">
        <f t="shared" si="22"/>
        <v>40</v>
      </c>
      <c r="K57">
        <f t="shared" si="23"/>
        <v>0</v>
      </c>
      <c r="L57">
        <f t="shared" si="24"/>
        <v>0</v>
      </c>
      <c r="M57">
        <f t="shared" si="25"/>
        <v>0.189525</v>
      </c>
    </row>
    <row r="58" customFormat="1" spans="5:13">
      <c r="E58">
        <v>3</v>
      </c>
      <c r="F58" t="s">
        <v>63</v>
      </c>
      <c r="G58">
        <f>$G$6*(1-($I$6+$J$6))*(1-($K$6+$L$6))+(1-($G$6+$H$6))*$I$6*(1-($K$6+$L$6))+(1-($G$6+$H$6))*(1-($I$6+$J$6))*$K$6</f>
        <v>0.0406125</v>
      </c>
      <c r="H58">
        <f t="shared" si="20"/>
        <v>0.0406125</v>
      </c>
      <c r="I58">
        <f t="shared" si="21"/>
        <v>60</v>
      </c>
      <c r="J58">
        <f t="shared" si="22"/>
        <v>60</v>
      </c>
      <c r="K58">
        <f t="shared" si="23"/>
        <v>0</v>
      </c>
      <c r="L58">
        <f t="shared" si="24"/>
        <v>0</v>
      </c>
      <c r="M58">
        <f t="shared" si="25"/>
        <v>0.1218375</v>
      </c>
    </row>
    <row r="59" customFormat="1" spans="5:13">
      <c r="E59">
        <v>4</v>
      </c>
      <c r="F59" s="26" t="s">
        <v>64</v>
      </c>
      <c r="G59">
        <f>$H$6*$J$6*(1-($K$6+$L$6))+$H$6*(1-($I$6+$J$6))*$L$6+(1-($G$6+$H$6))*$J$6*$L$6</f>
        <v>0.00349125</v>
      </c>
      <c r="H59">
        <f>G59+$H$6*$J$6*$L$6</f>
        <v>0.003534125</v>
      </c>
      <c r="I59">
        <f t="shared" si="21"/>
        <v>80</v>
      </c>
      <c r="J59">
        <f t="shared" si="22"/>
        <v>80</v>
      </c>
      <c r="K59">
        <f t="shared" si="23"/>
        <v>0</v>
      </c>
      <c r="L59">
        <f t="shared" si="24"/>
        <v>0</v>
      </c>
      <c r="M59">
        <f t="shared" si="25"/>
        <v>0.0141365</v>
      </c>
    </row>
    <row r="60" customFormat="1" ht="27" spans="5:13">
      <c r="E60">
        <v>6</v>
      </c>
      <c r="F60" s="27" t="s">
        <v>65</v>
      </c>
      <c r="G60">
        <f>($G$6*$J$6*(1-($K$6+$L$6))+$H$6*$I$6*(1-($K$6+$L$6)))*3</f>
        <v>0.0029925</v>
      </c>
      <c r="H60">
        <f>G60+($G$46-$H$6*$J$6*$L$6-$G$6*$I$6*$K$6)</f>
        <v>0.00307125</v>
      </c>
      <c r="I60">
        <f t="shared" si="21"/>
        <v>120</v>
      </c>
      <c r="J60">
        <f t="shared" si="22"/>
        <v>120</v>
      </c>
      <c r="K60">
        <f t="shared" si="23"/>
        <v>0</v>
      </c>
      <c r="L60">
        <f t="shared" si="24"/>
        <v>0</v>
      </c>
      <c r="M60">
        <f t="shared" si="25"/>
        <v>0.0184275</v>
      </c>
    </row>
    <row r="61" customFormat="1" spans="5:13">
      <c r="E61">
        <v>9</v>
      </c>
      <c r="F61" s="26" t="s">
        <v>66</v>
      </c>
      <c r="G61">
        <f>$G$6*$I$6*(1-($K$6+$L$6))+$G$6*(1-($I$6+$J$6))*$K$6+(1-($G$6+$H$6))*$I$6*$K$6</f>
        <v>0.00064125</v>
      </c>
      <c r="H61">
        <f>G61+$G$6*$I$6*$K$6</f>
        <v>0.000644625</v>
      </c>
      <c r="I61">
        <f t="shared" si="21"/>
        <v>180</v>
      </c>
      <c r="J61">
        <f t="shared" si="22"/>
        <v>180</v>
      </c>
      <c r="K61">
        <f t="shared" si="23"/>
        <v>0</v>
      </c>
      <c r="L61">
        <f t="shared" si="24"/>
        <v>0</v>
      </c>
      <c r="M61">
        <f t="shared" si="25"/>
        <v>0.005801625</v>
      </c>
    </row>
    <row r="62" customFormat="1" spans="5:13">
      <c r="E62">
        <v>0</v>
      </c>
      <c r="F62" s="28" t="s">
        <v>54</v>
      </c>
      <c r="G62">
        <f>($G$6+$H$6)*($I$6+$J$6)*($K$6+$L$6)</f>
        <v>0.000125</v>
      </c>
      <c r="H62">
        <v>0</v>
      </c>
      <c r="I62">
        <f t="shared" si="21"/>
        <v>0</v>
      </c>
      <c r="J62">
        <f t="shared" si="22"/>
        <v>0</v>
      </c>
      <c r="K62">
        <f t="shared" si="23"/>
        <v>0</v>
      </c>
      <c r="L62">
        <f t="shared" si="24"/>
        <v>0</v>
      </c>
      <c r="M62">
        <f t="shared" si="25"/>
        <v>0</v>
      </c>
    </row>
    <row r="63" customFormat="1" ht="14.25" spans="6:13">
      <c r="F63" s="29" t="s">
        <v>33</v>
      </c>
      <c r="G63" s="25">
        <f t="shared" ref="G63:M63" si="26">SUM(G56:G62)</f>
        <v>1</v>
      </c>
      <c r="H63" s="25">
        <f t="shared" si="26"/>
        <v>1</v>
      </c>
      <c r="I63" s="25"/>
      <c r="J63" s="25"/>
      <c r="K63" s="25">
        <f t="shared" si="26"/>
        <v>0</v>
      </c>
      <c r="L63" s="25">
        <f t="shared" si="26"/>
        <v>0</v>
      </c>
      <c r="M63" s="25">
        <f t="shared" si="26"/>
        <v>1.207103125</v>
      </c>
    </row>
    <row r="64" customFormat="1" ht="14.25" spans="2:13">
      <c r="B64" s="15" t="s">
        <v>22</v>
      </c>
      <c r="C64" s="1" t="s">
        <v>19</v>
      </c>
      <c r="D64" s="15">
        <v>3</v>
      </c>
      <c r="E64" s="21">
        <v>1</v>
      </c>
      <c r="F64" t="s">
        <v>67</v>
      </c>
      <c r="G64">
        <f>(1-($G$6+$H$6))*(1-($I$6+$J$6))*(1-($K$6+$L$6))</f>
        <v>0.857375</v>
      </c>
      <c r="H64">
        <f t="shared" ref="H64:H66" si="27">G64</f>
        <v>0.857375</v>
      </c>
      <c r="I64">
        <f t="shared" ref="I64:I70" si="28">$E$9*E64</f>
        <v>15</v>
      </c>
      <c r="J64">
        <f t="shared" ref="J64:J70" si="29">I64</f>
        <v>15</v>
      </c>
      <c r="K64">
        <f t="shared" ref="K64:K70" si="30">$F$9*H64</f>
        <v>0</v>
      </c>
      <c r="L64">
        <f t="shared" ref="L64:L70" si="31">J64*K64</f>
        <v>0</v>
      </c>
      <c r="M64">
        <f t="shared" ref="M64:M70" si="32">E64*H64</f>
        <v>0.857375</v>
      </c>
    </row>
    <row r="65" customFormat="1" spans="5:13">
      <c r="E65">
        <v>2</v>
      </c>
      <c r="F65" t="s">
        <v>68</v>
      </c>
      <c r="G65">
        <f>$H$6*(1-($I$6+$J$6))*(1-($K$6+$L$6))+(1-($G$6+$H$6))*$J$6*(1-($K$6+$L$6))+(1-($G$6+$H$6))*(1-($I$6+$J$6))*$L$6</f>
        <v>0.0947625</v>
      </c>
      <c r="H65">
        <f t="shared" si="27"/>
        <v>0.0947625</v>
      </c>
      <c r="I65">
        <f t="shared" si="28"/>
        <v>30</v>
      </c>
      <c r="J65">
        <f t="shared" si="29"/>
        <v>30</v>
      </c>
      <c r="K65">
        <f t="shared" si="30"/>
        <v>0</v>
      </c>
      <c r="L65">
        <f t="shared" si="31"/>
        <v>0</v>
      </c>
      <c r="M65">
        <f t="shared" si="32"/>
        <v>0.189525</v>
      </c>
    </row>
    <row r="66" customFormat="1" spans="5:13">
      <c r="E66">
        <v>3</v>
      </c>
      <c r="F66" t="s">
        <v>69</v>
      </c>
      <c r="G66">
        <f>$G$6*(1-($I$6+$J$6))*(1-($K$6+$L$6))+(1-($G$6+$H$6))*$I$6*(1-($K$6+$L$6))+(1-($G$6+$H$6))*(1-($I$6+$J$6))*$K$6</f>
        <v>0.0406125</v>
      </c>
      <c r="H66">
        <f t="shared" si="27"/>
        <v>0.0406125</v>
      </c>
      <c r="I66">
        <f t="shared" si="28"/>
        <v>45</v>
      </c>
      <c r="J66">
        <f t="shared" si="29"/>
        <v>45</v>
      </c>
      <c r="K66">
        <f t="shared" si="30"/>
        <v>0</v>
      </c>
      <c r="L66">
        <f t="shared" si="31"/>
        <v>0</v>
      </c>
      <c r="M66">
        <f t="shared" si="32"/>
        <v>0.1218375</v>
      </c>
    </row>
    <row r="67" customFormat="1" spans="5:13">
      <c r="E67">
        <v>4</v>
      </c>
      <c r="F67" s="26" t="s">
        <v>70</v>
      </c>
      <c r="G67">
        <f>$H$6*$J$6*(1-($K$6+$L$6))+$H$6*(1-($I$6+$J$6))*$L$6+(1-($G$6+$H$6))*$J$6*$L$6</f>
        <v>0.00349125</v>
      </c>
      <c r="H67">
        <f>G67+$H$6*$J$6*$L$6</f>
        <v>0.003534125</v>
      </c>
      <c r="I67">
        <f t="shared" si="28"/>
        <v>60</v>
      </c>
      <c r="J67">
        <f t="shared" si="29"/>
        <v>60</v>
      </c>
      <c r="K67">
        <f t="shared" si="30"/>
        <v>0</v>
      </c>
      <c r="L67">
        <f t="shared" si="31"/>
        <v>0</v>
      </c>
      <c r="M67">
        <f t="shared" si="32"/>
        <v>0.0141365</v>
      </c>
    </row>
    <row r="68" customFormat="1" ht="27" spans="5:13">
      <c r="E68">
        <v>6</v>
      </c>
      <c r="F68" s="27" t="s">
        <v>71</v>
      </c>
      <c r="G68">
        <f>($G$6*$J$6*(1-($K$6+$L$6))+$H$6*$I$6*(1-($K$6+$L$6)))*3</f>
        <v>0.0029925</v>
      </c>
      <c r="H68">
        <f>G68+($G$46-$H$6*$J$6*$L$6-$G$6*$I$6*$K$6)</f>
        <v>0.00307125</v>
      </c>
      <c r="I68">
        <f t="shared" si="28"/>
        <v>90</v>
      </c>
      <c r="J68">
        <f t="shared" si="29"/>
        <v>90</v>
      </c>
      <c r="K68">
        <f t="shared" si="30"/>
        <v>0</v>
      </c>
      <c r="L68">
        <f t="shared" si="31"/>
        <v>0</v>
      </c>
      <c r="M68">
        <f t="shared" si="32"/>
        <v>0.0184275</v>
      </c>
    </row>
    <row r="69" customFormat="1" spans="5:13">
      <c r="E69">
        <v>9</v>
      </c>
      <c r="F69" s="26" t="s">
        <v>72</v>
      </c>
      <c r="G69">
        <f>$G$6*$I$6*(1-($K$6+$L$6))+$G$6*(1-($I$6+$J$6))*$K$6+(1-($G$6+$H$6))*$I$6*$K$6</f>
        <v>0.00064125</v>
      </c>
      <c r="H69">
        <f>G69+$G$6*$I$6*$K$6</f>
        <v>0.000644625</v>
      </c>
      <c r="I69">
        <f t="shared" si="28"/>
        <v>135</v>
      </c>
      <c r="J69">
        <f t="shared" si="29"/>
        <v>135</v>
      </c>
      <c r="K69">
        <f t="shared" si="30"/>
        <v>0</v>
      </c>
      <c r="L69">
        <f t="shared" si="31"/>
        <v>0</v>
      </c>
      <c r="M69">
        <f t="shared" si="32"/>
        <v>0.005801625</v>
      </c>
    </row>
    <row r="70" customFormat="1" spans="5:13">
      <c r="E70">
        <v>0</v>
      </c>
      <c r="F70" s="28" t="s">
        <v>54</v>
      </c>
      <c r="G70">
        <f>($G$6+$H$6)*($I$6+$J$6)*($K$6+$L$6)</f>
        <v>0.000125</v>
      </c>
      <c r="H70">
        <v>0</v>
      </c>
      <c r="I70">
        <f t="shared" si="28"/>
        <v>0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0</v>
      </c>
    </row>
    <row r="71" customFormat="1" ht="14.25" spans="6:13">
      <c r="F71" s="29" t="s">
        <v>33</v>
      </c>
      <c r="G71" s="25">
        <f t="shared" ref="G71:M71" si="33">SUM(G64:G70)</f>
        <v>1</v>
      </c>
      <c r="H71" s="25">
        <f t="shared" si="33"/>
        <v>1</v>
      </c>
      <c r="I71" s="25"/>
      <c r="J71" s="25"/>
      <c r="K71" s="25">
        <f t="shared" si="33"/>
        <v>0</v>
      </c>
      <c r="L71" s="25">
        <f t="shared" si="33"/>
        <v>0</v>
      </c>
      <c r="M71" s="25">
        <f t="shared" si="33"/>
        <v>1.207103125</v>
      </c>
    </row>
    <row r="72" customFormat="1" ht="14.25" spans="2:13">
      <c r="B72" s="15" t="s">
        <v>23</v>
      </c>
      <c r="C72" s="1" t="s">
        <v>19</v>
      </c>
      <c r="D72" s="15">
        <v>3</v>
      </c>
      <c r="E72" s="21">
        <v>1</v>
      </c>
      <c r="F72" t="s">
        <v>73</v>
      </c>
      <c r="G72">
        <f>(1-($G$6+$H$6))*(1-($I$6+$J$6))*(1-($K$6+$L$6))</f>
        <v>0.857375</v>
      </c>
      <c r="H72">
        <f t="shared" ref="H72:H74" si="34">G72</f>
        <v>0.857375</v>
      </c>
      <c r="I72">
        <f t="shared" ref="I72:I78" si="35">$E$10*E72</f>
        <v>10</v>
      </c>
      <c r="J72">
        <f t="shared" ref="J72:J78" si="36">I72</f>
        <v>10</v>
      </c>
      <c r="K72">
        <f t="shared" ref="K72:K78" si="37">$F$10*H72</f>
        <v>0</v>
      </c>
      <c r="L72">
        <f t="shared" ref="L72:L78" si="38">J72*K72</f>
        <v>0</v>
      </c>
      <c r="M72">
        <f t="shared" ref="M72:M78" si="39">E72*H72</f>
        <v>0.857375</v>
      </c>
    </row>
    <row r="73" customFormat="1" spans="5:13">
      <c r="E73">
        <v>2</v>
      </c>
      <c r="F73" t="s">
        <v>74</v>
      </c>
      <c r="G73">
        <f>$H$6*(1-($I$6+$J$6))*(1-($K$6+$L$6))+(1-($G$6+$H$6))*$J$6*(1-($K$6+$L$6))+(1-($G$6+$H$6))*(1-($I$6+$J$6))*$L$6</f>
        <v>0.0947625</v>
      </c>
      <c r="H73">
        <f t="shared" si="34"/>
        <v>0.0947625</v>
      </c>
      <c r="I73">
        <f t="shared" si="35"/>
        <v>20</v>
      </c>
      <c r="J73">
        <f t="shared" si="36"/>
        <v>20</v>
      </c>
      <c r="K73">
        <f t="shared" si="37"/>
        <v>0</v>
      </c>
      <c r="L73">
        <f t="shared" si="38"/>
        <v>0</v>
      </c>
      <c r="M73">
        <f t="shared" si="39"/>
        <v>0.189525</v>
      </c>
    </row>
    <row r="74" customFormat="1" spans="5:13">
      <c r="E74">
        <v>3</v>
      </c>
      <c r="F74" t="s">
        <v>75</v>
      </c>
      <c r="G74">
        <f>$G$6*(1-($I$6+$J$6))*(1-($K$6+$L$6))+(1-($G$6+$H$6))*$I$6*(1-($K$6+$L$6))+(1-($G$6+$H$6))*(1-($I$6+$J$6))*$K$6</f>
        <v>0.0406125</v>
      </c>
      <c r="H74">
        <f t="shared" si="34"/>
        <v>0.0406125</v>
      </c>
      <c r="I74">
        <f t="shared" si="35"/>
        <v>30</v>
      </c>
      <c r="J74">
        <f t="shared" si="36"/>
        <v>30</v>
      </c>
      <c r="K74">
        <f t="shared" si="37"/>
        <v>0</v>
      </c>
      <c r="L74">
        <f t="shared" si="38"/>
        <v>0</v>
      </c>
      <c r="M74">
        <f t="shared" si="39"/>
        <v>0.1218375</v>
      </c>
    </row>
    <row r="75" customFormat="1" spans="5:13">
      <c r="E75">
        <v>4</v>
      </c>
      <c r="F75" s="26" t="s">
        <v>76</v>
      </c>
      <c r="G75">
        <f>$H$6*$J$6*(1-($K$6+$L$6))+$H$6*(1-($I$6+$J$6))*$L$6+(1-($G$6+$H$6))*$J$6*$L$6</f>
        <v>0.00349125</v>
      </c>
      <c r="H75">
        <f>G75+$H$6*$J$6*$L$6</f>
        <v>0.003534125</v>
      </c>
      <c r="I75">
        <f t="shared" si="35"/>
        <v>40</v>
      </c>
      <c r="J75">
        <f t="shared" si="36"/>
        <v>40</v>
      </c>
      <c r="K75">
        <f t="shared" si="37"/>
        <v>0</v>
      </c>
      <c r="L75">
        <f t="shared" si="38"/>
        <v>0</v>
      </c>
      <c r="M75">
        <f t="shared" si="39"/>
        <v>0.0141365</v>
      </c>
    </row>
    <row r="76" customFormat="1" ht="27" spans="5:13">
      <c r="E76">
        <v>6</v>
      </c>
      <c r="F76" s="27" t="s">
        <v>77</v>
      </c>
      <c r="G76">
        <f>($G$6*$J$6*(1-($K$6+$L$6))+$H$6*$I$6*(1-($K$6+$L$6)))*3</f>
        <v>0.0029925</v>
      </c>
      <c r="H76">
        <f>G76+($G$46-$H$6*$J$6*$L$6-$G$6*$I$6*$K$6)</f>
        <v>0.00307125</v>
      </c>
      <c r="I76">
        <f t="shared" si="35"/>
        <v>60</v>
      </c>
      <c r="J76">
        <f t="shared" si="36"/>
        <v>60</v>
      </c>
      <c r="K76">
        <f t="shared" si="37"/>
        <v>0</v>
      </c>
      <c r="L76">
        <f t="shared" si="38"/>
        <v>0</v>
      </c>
      <c r="M76">
        <f t="shared" si="39"/>
        <v>0.0184275</v>
      </c>
    </row>
    <row r="77" customFormat="1" spans="5:13">
      <c r="E77">
        <v>9</v>
      </c>
      <c r="F77" s="26" t="s">
        <v>78</v>
      </c>
      <c r="G77">
        <f>$G$6*$I$6*(1-($K$6+$L$6))+$G$6*(1-($I$6+$J$6))*$K$6+(1-($G$6+$H$6))*$I$6*$K$6</f>
        <v>0.00064125</v>
      </c>
      <c r="H77">
        <f>G77+$G$6*$I$6*$K$6</f>
        <v>0.000644625</v>
      </c>
      <c r="I77">
        <f t="shared" si="35"/>
        <v>90</v>
      </c>
      <c r="J77">
        <f t="shared" si="36"/>
        <v>90</v>
      </c>
      <c r="K77">
        <f t="shared" si="37"/>
        <v>0</v>
      </c>
      <c r="L77">
        <f t="shared" si="38"/>
        <v>0</v>
      </c>
      <c r="M77">
        <f t="shared" si="39"/>
        <v>0.005801625</v>
      </c>
    </row>
    <row r="78" customFormat="1" spans="5:13">
      <c r="E78">
        <v>0</v>
      </c>
      <c r="F78" s="28" t="s">
        <v>54</v>
      </c>
      <c r="G78">
        <f>($G$6+$H$6)*($I$6+$J$6)*($K$6+$L$6)</f>
        <v>0.000125</v>
      </c>
      <c r="H78">
        <v>0</v>
      </c>
      <c r="I78">
        <f t="shared" si="35"/>
        <v>0</v>
      </c>
      <c r="J78">
        <f t="shared" si="36"/>
        <v>0</v>
      </c>
      <c r="K78">
        <f t="shared" si="37"/>
        <v>0</v>
      </c>
      <c r="L78">
        <f t="shared" si="38"/>
        <v>0</v>
      </c>
      <c r="M78">
        <f t="shared" si="39"/>
        <v>0</v>
      </c>
    </row>
    <row r="79" customFormat="1" ht="14.25" spans="6:13">
      <c r="F79" s="29" t="s">
        <v>33</v>
      </c>
      <c r="G79" s="25">
        <f t="shared" ref="G79:M79" si="40">SUM(G72:G78)</f>
        <v>1</v>
      </c>
      <c r="H79" s="25">
        <f t="shared" si="40"/>
        <v>1</v>
      </c>
      <c r="I79" s="25"/>
      <c r="J79" s="25"/>
      <c r="K79" s="25">
        <f t="shared" si="40"/>
        <v>0</v>
      </c>
      <c r="L79" s="25">
        <f t="shared" si="40"/>
        <v>0</v>
      </c>
      <c r="M79" s="25">
        <f t="shared" si="40"/>
        <v>1.207103125</v>
      </c>
    </row>
    <row r="80" customFormat="1" ht="14.25" spans="2:13">
      <c r="B80" s="15" t="s">
        <v>79</v>
      </c>
      <c r="C80" s="1" t="s">
        <v>17</v>
      </c>
      <c r="D80" s="15">
        <v>3</v>
      </c>
      <c r="E80">
        <v>1</v>
      </c>
      <c r="F80" t="s">
        <v>80</v>
      </c>
      <c r="G80">
        <f t="shared" ref="G80:G82" si="41">G90</f>
        <v>0.9025</v>
      </c>
      <c r="H80">
        <f t="shared" ref="H80:H82" si="42">G80</f>
        <v>0.9025</v>
      </c>
      <c r="I80">
        <f t="shared" ref="I80:I82" si="43">$E$11*E80</f>
        <v>25</v>
      </c>
      <c r="J80">
        <f t="shared" ref="J80:J82" si="44">I80</f>
        <v>25</v>
      </c>
      <c r="K80">
        <f t="shared" ref="K80:K82" si="45">$F$11*H80</f>
        <v>0.001805</v>
      </c>
      <c r="L80">
        <f t="shared" ref="L80:L82" si="46">J80*K80</f>
        <v>0.045125</v>
      </c>
      <c r="M80">
        <f t="shared" ref="M80:M82" si="47">E80*H80</f>
        <v>0.9025</v>
      </c>
    </row>
    <row r="81" customFormat="1" spans="5:13">
      <c r="E81">
        <v>2</v>
      </c>
      <c r="F81" t="s">
        <v>81</v>
      </c>
      <c r="G81">
        <f t="shared" si="41"/>
        <v>0.06825</v>
      </c>
      <c r="H81">
        <f t="shared" si="42"/>
        <v>0.06825</v>
      </c>
      <c r="I81">
        <f t="shared" si="43"/>
        <v>50</v>
      </c>
      <c r="J81">
        <f t="shared" si="44"/>
        <v>50</v>
      </c>
      <c r="K81">
        <f t="shared" si="45"/>
        <v>0.0001365</v>
      </c>
      <c r="L81">
        <f t="shared" si="46"/>
        <v>0.006825</v>
      </c>
      <c r="M81">
        <f t="shared" si="47"/>
        <v>0.1365</v>
      </c>
    </row>
    <row r="82" customFormat="1" spans="5:13">
      <c r="E82">
        <v>3</v>
      </c>
      <c r="F82" t="s">
        <v>82</v>
      </c>
      <c r="G82">
        <f t="shared" si="41"/>
        <v>0.02925</v>
      </c>
      <c r="H82">
        <f t="shared" si="42"/>
        <v>0.02925</v>
      </c>
      <c r="I82">
        <f t="shared" si="43"/>
        <v>75</v>
      </c>
      <c r="J82">
        <f t="shared" si="44"/>
        <v>75</v>
      </c>
      <c r="K82">
        <f t="shared" si="45"/>
        <v>5.85e-5</v>
      </c>
      <c r="L82">
        <f t="shared" si="46"/>
        <v>0.0043875</v>
      </c>
      <c r="M82">
        <f t="shared" si="47"/>
        <v>0.08775</v>
      </c>
    </row>
    <row r="83" customFormat="1" spans="6:13">
      <c r="F83" s="25" t="s">
        <v>33</v>
      </c>
      <c r="G83" s="25">
        <f t="shared" ref="G83:M83" si="48">SUM(G80:G82)</f>
        <v>1</v>
      </c>
      <c r="H83" s="25">
        <f t="shared" si="48"/>
        <v>1</v>
      </c>
      <c r="I83" s="25"/>
      <c r="J83" s="25"/>
      <c r="K83" s="25">
        <f t="shared" si="48"/>
        <v>0.002</v>
      </c>
      <c r="L83" s="25">
        <f t="shared" si="48"/>
        <v>0.0563375</v>
      </c>
      <c r="M83" s="25">
        <f t="shared" si="48"/>
        <v>1.12675</v>
      </c>
    </row>
    <row r="84" s="1" customFormat="1" ht="14.25" spans="3:16384">
      <c r="C84" s="30" t="s">
        <v>83</v>
      </c>
      <c r="D84" s="31" t="s">
        <v>84</v>
      </c>
      <c r="E84" s="32" t="s">
        <v>37</v>
      </c>
      <c r="F84" s="32" t="s">
        <v>38</v>
      </c>
      <c r="G84" s="32" t="s">
        <v>39</v>
      </c>
      <c r="H84" s="31" t="s">
        <v>40</v>
      </c>
      <c r="I84" s="31" t="s">
        <v>41</v>
      </c>
      <c r="J84" s="31" t="s">
        <v>42</v>
      </c>
      <c r="K84" s="31" t="s">
        <v>43</v>
      </c>
      <c r="L84" s="31" t="s">
        <v>44</v>
      </c>
      <c r="M84" s="41" t="s">
        <v>85</v>
      </c>
      <c r="XFD84" s="3"/>
    </row>
    <row r="85" s="1" customFormat="1" ht="14.25" spans="3:16384">
      <c r="C85" s="33" t="s">
        <v>86</v>
      </c>
      <c r="D85" s="34">
        <v>0</v>
      </c>
      <c r="E85" s="35">
        <v>1</v>
      </c>
      <c r="F85" s="36" t="s">
        <v>80</v>
      </c>
      <c r="G85" s="34"/>
      <c r="H85" s="34"/>
      <c r="I85" s="34"/>
      <c r="J85" s="34"/>
      <c r="K85" s="34"/>
      <c r="L85" s="34"/>
      <c r="M85" s="42"/>
      <c r="XFD85" s="3"/>
    </row>
    <row r="86" s="1" customFormat="1" ht="14.25" spans="3:16384">
      <c r="C86" s="33"/>
      <c r="D86" s="34"/>
      <c r="E86" s="35">
        <v>2</v>
      </c>
      <c r="F86" s="36" t="s">
        <v>81</v>
      </c>
      <c r="G86" s="34"/>
      <c r="H86" s="34"/>
      <c r="I86" s="34"/>
      <c r="J86" s="34"/>
      <c r="K86" s="34"/>
      <c r="L86" s="34"/>
      <c r="M86" s="42"/>
      <c r="XFD86" s="3"/>
    </row>
    <row r="87" s="1" customFormat="1" ht="14.25" spans="3:16384">
      <c r="C87" s="33"/>
      <c r="D87" s="34"/>
      <c r="E87" s="34">
        <v>3</v>
      </c>
      <c r="F87" s="34" t="s">
        <v>82</v>
      </c>
      <c r="G87" s="34"/>
      <c r="H87" s="34"/>
      <c r="I87" s="34"/>
      <c r="J87" s="34"/>
      <c r="K87" s="34"/>
      <c r="L87" s="34"/>
      <c r="M87" s="42"/>
      <c r="XFD87" s="3"/>
    </row>
    <row r="88" s="1" customFormat="1" ht="14.25" spans="3:16384">
      <c r="C88" s="33"/>
      <c r="D88" s="34"/>
      <c r="E88" s="37" t="s">
        <v>33</v>
      </c>
      <c r="F88" s="37"/>
      <c r="G88" s="37"/>
      <c r="H88" s="34"/>
      <c r="I88" s="37"/>
      <c r="J88" s="37"/>
      <c r="K88" s="37"/>
      <c r="L88" s="37"/>
      <c r="M88" s="43"/>
      <c r="XFD88" s="3"/>
    </row>
    <row r="89" s="1" customFormat="1" ht="14.25" spans="3:16384">
      <c r="C89" s="33"/>
      <c r="D89" s="34"/>
      <c r="E89" s="37" t="s">
        <v>37</v>
      </c>
      <c r="F89" s="37" t="s">
        <v>38</v>
      </c>
      <c r="G89" s="37" t="s">
        <v>39</v>
      </c>
      <c r="H89" s="34" t="s">
        <v>40</v>
      </c>
      <c r="I89" s="34" t="s">
        <v>41</v>
      </c>
      <c r="J89" s="34" t="s">
        <v>42</v>
      </c>
      <c r="K89" s="34" t="s">
        <v>43</v>
      </c>
      <c r="L89" s="34" t="s">
        <v>44</v>
      </c>
      <c r="M89" s="42" t="s">
        <v>85</v>
      </c>
      <c r="XFD89" s="3"/>
    </row>
    <row r="90" s="1" customFormat="1" ht="14.25" spans="3:16384">
      <c r="C90" s="33" t="s">
        <v>87</v>
      </c>
      <c r="D90" s="34">
        <f>1/3</f>
        <v>0.333333333333333</v>
      </c>
      <c r="E90" s="35">
        <v>1</v>
      </c>
      <c r="F90" s="36" t="s">
        <v>80</v>
      </c>
      <c r="G90" s="34">
        <f>0.95*0.95</f>
        <v>0.9025</v>
      </c>
      <c r="H90" s="34"/>
      <c r="I90" s="34"/>
      <c r="J90" s="34"/>
      <c r="K90" s="34"/>
      <c r="L90" s="34"/>
      <c r="M90" s="42"/>
      <c r="XFD90" s="3"/>
    </row>
    <row r="91" s="1" customFormat="1" ht="14.25" spans="3:16384">
      <c r="C91" s="33"/>
      <c r="D91" s="34"/>
      <c r="E91" s="35">
        <v>2</v>
      </c>
      <c r="F91" s="36" t="s">
        <v>88</v>
      </c>
      <c r="G91" s="34">
        <f>(1-0.95*0.95)*7/10</f>
        <v>0.06825</v>
      </c>
      <c r="H91" s="34"/>
      <c r="I91" s="34"/>
      <c r="J91" s="34"/>
      <c r="K91" s="34"/>
      <c r="L91" s="34"/>
      <c r="M91" s="42"/>
      <c r="XFD91" s="3"/>
    </row>
    <row r="92" s="1" customFormat="1" ht="14.25" spans="3:16384">
      <c r="C92" s="33"/>
      <c r="D92" s="34"/>
      <c r="E92" s="34">
        <v>3</v>
      </c>
      <c r="F92" s="34" t="s">
        <v>89</v>
      </c>
      <c r="G92" s="34">
        <f>(1-0.95*0.95)*3/10</f>
        <v>0.02925</v>
      </c>
      <c r="H92" s="34"/>
      <c r="I92" s="34"/>
      <c r="J92" s="34"/>
      <c r="K92" s="34"/>
      <c r="L92" s="34"/>
      <c r="M92" s="42"/>
      <c r="XFD92" s="3"/>
    </row>
    <row r="93" s="1" customFormat="1" ht="14.25" spans="3:16384">
      <c r="C93" s="33"/>
      <c r="D93" s="34"/>
      <c r="E93" s="37" t="s">
        <v>33</v>
      </c>
      <c r="F93" s="37"/>
      <c r="G93" s="37">
        <f>SUM(G90:G92)</f>
        <v>1</v>
      </c>
      <c r="H93" s="34"/>
      <c r="I93" s="37"/>
      <c r="J93" s="37"/>
      <c r="K93" s="37"/>
      <c r="L93" s="37"/>
      <c r="M93" s="43"/>
      <c r="XFD93" s="3"/>
    </row>
    <row r="94" s="1" customFormat="1" ht="14.25" spans="3:16384">
      <c r="C94" s="33" t="s">
        <v>90</v>
      </c>
      <c r="D94" s="34">
        <f>1/3</f>
        <v>0.333333333333333</v>
      </c>
      <c r="E94" s="37" t="s">
        <v>37</v>
      </c>
      <c r="F94" s="37" t="s">
        <v>38</v>
      </c>
      <c r="G94" s="37" t="s">
        <v>39</v>
      </c>
      <c r="H94" s="34" t="s">
        <v>40</v>
      </c>
      <c r="I94" s="34" t="s">
        <v>41</v>
      </c>
      <c r="J94" s="34" t="s">
        <v>42</v>
      </c>
      <c r="K94" s="34" t="s">
        <v>43</v>
      </c>
      <c r="L94" s="34" t="s">
        <v>44</v>
      </c>
      <c r="M94" s="42" t="s">
        <v>85</v>
      </c>
      <c r="XFD94" s="3"/>
    </row>
    <row r="95" s="1" customFormat="1" ht="14.25" spans="3:16384">
      <c r="C95" s="33"/>
      <c r="D95" s="34"/>
      <c r="E95" s="35">
        <v>1</v>
      </c>
      <c r="F95" s="36" t="s">
        <v>80</v>
      </c>
      <c r="G95" s="34">
        <f>0.95*0.95</f>
        <v>0.9025</v>
      </c>
      <c r="H95" s="34"/>
      <c r="I95" s="34"/>
      <c r="J95" s="34"/>
      <c r="K95" s="34"/>
      <c r="L95" s="34"/>
      <c r="M95" s="42"/>
      <c r="XFD95" s="3"/>
    </row>
    <row r="96" s="1" customFormat="1" ht="14.25" spans="3:16384">
      <c r="C96" s="38"/>
      <c r="D96" s="34"/>
      <c r="E96" s="34">
        <v>2</v>
      </c>
      <c r="F96" s="34" t="s">
        <v>91</v>
      </c>
      <c r="G96" s="34">
        <f>(1-0.95*0.95)*7/10</f>
        <v>0.06825</v>
      </c>
      <c r="H96" s="34"/>
      <c r="I96" s="34"/>
      <c r="J96" s="34"/>
      <c r="K96" s="34"/>
      <c r="L96" s="34"/>
      <c r="M96" s="42"/>
      <c r="XFD96" s="3"/>
    </row>
    <row r="97" s="1" customFormat="1" ht="14.25" spans="3:16384">
      <c r="C97" s="38"/>
      <c r="D97" s="34"/>
      <c r="E97" s="34">
        <v>3</v>
      </c>
      <c r="F97" s="34" t="s">
        <v>92</v>
      </c>
      <c r="G97" s="34">
        <f>(1-0.95*0.95)*3/10</f>
        <v>0.02925</v>
      </c>
      <c r="H97" s="34"/>
      <c r="I97" s="34"/>
      <c r="J97" s="34"/>
      <c r="K97" s="34"/>
      <c r="L97" s="34"/>
      <c r="M97" s="42"/>
      <c r="XFD97" s="3"/>
    </row>
    <row r="98" s="1" customFormat="1" ht="14.25" spans="3:16384">
      <c r="C98" s="38"/>
      <c r="D98" s="34"/>
      <c r="E98" s="34" t="s">
        <v>33</v>
      </c>
      <c r="F98" s="34"/>
      <c r="G98" s="34">
        <f>SUM(G95:G97)</f>
        <v>1</v>
      </c>
      <c r="H98" s="34"/>
      <c r="I98" s="34"/>
      <c r="J98" s="34"/>
      <c r="K98" s="34"/>
      <c r="L98" s="34"/>
      <c r="M98" s="42"/>
      <c r="XFD98" s="3"/>
    </row>
    <row r="99" s="1" customFormat="1" ht="14.25" spans="3:16384">
      <c r="C99" s="33" t="s">
        <v>93</v>
      </c>
      <c r="D99" s="34">
        <f>1/3</f>
        <v>0.333333333333333</v>
      </c>
      <c r="E99" s="37" t="s">
        <v>37</v>
      </c>
      <c r="F99" s="37" t="s">
        <v>38</v>
      </c>
      <c r="G99" s="37" t="s">
        <v>39</v>
      </c>
      <c r="H99" s="34" t="s">
        <v>40</v>
      </c>
      <c r="I99" s="34" t="s">
        <v>41</v>
      </c>
      <c r="J99" s="34" t="s">
        <v>42</v>
      </c>
      <c r="K99" s="34" t="s">
        <v>43</v>
      </c>
      <c r="L99" s="34" t="s">
        <v>44</v>
      </c>
      <c r="M99" s="42" t="s">
        <v>85</v>
      </c>
      <c r="XFD99" s="3"/>
    </row>
    <row r="100" s="1" customFormat="1" ht="14.25" spans="3:16384">
      <c r="C100" s="38"/>
      <c r="D100" s="34"/>
      <c r="E100" s="35">
        <v>1</v>
      </c>
      <c r="F100" s="36" t="s">
        <v>80</v>
      </c>
      <c r="G100" s="34">
        <f>0.95*0.95</f>
        <v>0.9025</v>
      </c>
      <c r="H100" s="34"/>
      <c r="I100" s="34"/>
      <c r="J100" s="34"/>
      <c r="K100" s="34"/>
      <c r="L100" s="34"/>
      <c r="M100" s="42"/>
      <c r="XFD100" s="3"/>
    </row>
    <row r="101" s="1" customFormat="1" ht="14.25" spans="3:16384">
      <c r="C101" s="38"/>
      <c r="D101" s="34"/>
      <c r="E101" s="35">
        <v>2</v>
      </c>
      <c r="F101" s="36" t="s">
        <v>94</v>
      </c>
      <c r="G101" s="34">
        <f>(1-0.95*0.95)*7/10</f>
        <v>0.06825</v>
      </c>
      <c r="H101" s="34"/>
      <c r="I101" s="34"/>
      <c r="J101" s="34"/>
      <c r="K101" s="34"/>
      <c r="L101" s="34"/>
      <c r="M101" s="42"/>
      <c r="XFD101" s="3"/>
    </row>
    <row r="102" s="1" customFormat="1" ht="14.25" spans="3:16384">
      <c r="C102" s="38"/>
      <c r="D102" s="34"/>
      <c r="E102" s="34">
        <v>3</v>
      </c>
      <c r="F102" s="34" t="s">
        <v>95</v>
      </c>
      <c r="G102" s="34">
        <f>(1-0.95*0.95)*3/10</f>
        <v>0.02925</v>
      </c>
      <c r="H102" s="34"/>
      <c r="I102" s="34"/>
      <c r="J102" s="34"/>
      <c r="K102" s="34"/>
      <c r="L102" s="34"/>
      <c r="M102" s="42"/>
      <c r="XFD102" s="3"/>
    </row>
    <row r="103" s="1" customFormat="1" ht="14.25" spans="3:16384">
      <c r="C103" s="39"/>
      <c r="D103" s="40"/>
      <c r="E103" s="40" t="s">
        <v>33</v>
      </c>
      <c r="F103" s="40"/>
      <c r="G103" s="40">
        <f>SUM(G100:G102)</f>
        <v>1</v>
      </c>
      <c r="H103" s="40"/>
      <c r="I103" s="40"/>
      <c r="J103" s="40"/>
      <c r="K103" s="40"/>
      <c r="L103" s="40"/>
      <c r="M103" s="44"/>
      <c r="XFD103" s="3"/>
    </row>
    <row r="104" customFormat="1" ht="14.25" spans="2:13">
      <c r="B104" s="15" t="s">
        <v>25</v>
      </c>
      <c r="C104" s="1" t="s">
        <v>17</v>
      </c>
      <c r="D104" s="15">
        <v>3</v>
      </c>
      <c r="E104">
        <v>1</v>
      </c>
      <c r="F104" t="s">
        <v>80</v>
      </c>
      <c r="G104">
        <f>G109*D109+G114*D114*3</f>
        <v>0.885578125</v>
      </c>
      <c r="H104">
        <f t="shared" ref="H104:H106" si="49">G104</f>
        <v>0.885578125</v>
      </c>
      <c r="I104">
        <f t="shared" ref="I104:I106" si="50">$E$13*E104</f>
        <v>10</v>
      </c>
      <c r="J104">
        <f t="shared" ref="J104:J106" si="51">I104</f>
        <v>10</v>
      </c>
      <c r="K104">
        <f t="shared" ref="K104:K106" si="52">$F$12*H104</f>
        <v>0.022139453125</v>
      </c>
      <c r="L104">
        <f t="shared" ref="L104:L106" si="53">J104*K104</f>
        <v>0.22139453125</v>
      </c>
      <c r="M104">
        <f t="shared" ref="M104:M106" si="54">E104*H104</f>
        <v>0.885578125</v>
      </c>
    </row>
    <row r="105" customFormat="1" ht="14.25" spans="2:13">
      <c r="B105" s="22"/>
      <c r="C105" s="1"/>
      <c r="D105" s="22"/>
      <c r="E105">
        <v>2</v>
      </c>
      <c r="F105" t="s">
        <v>81</v>
      </c>
      <c r="G105">
        <f>G110*D109+G115*D114*3</f>
        <v>0.0800953125</v>
      </c>
      <c r="H105">
        <f t="shared" si="49"/>
        <v>0.0800953125</v>
      </c>
      <c r="I105">
        <f t="shared" si="50"/>
        <v>20</v>
      </c>
      <c r="J105">
        <f t="shared" si="51"/>
        <v>20</v>
      </c>
      <c r="K105">
        <f t="shared" si="52"/>
        <v>0.0020023828125</v>
      </c>
      <c r="L105">
        <f t="shared" si="53"/>
        <v>0.04004765625</v>
      </c>
      <c r="M105">
        <f t="shared" si="54"/>
        <v>0.160190625</v>
      </c>
    </row>
    <row r="106" customFormat="1" ht="14.25" spans="2:13">
      <c r="B106" s="22"/>
      <c r="C106" s="1"/>
      <c r="D106" s="22"/>
      <c r="E106">
        <v>3</v>
      </c>
      <c r="F106" t="s">
        <v>82</v>
      </c>
      <c r="G106">
        <f>G111*D109+G116*D114*3</f>
        <v>0.0343265625</v>
      </c>
      <c r="H106">
        <f t="shared" si="49"/>
        <v>0.0343265625</v>
      </c>
      <c r="I106">
        <f t="shared" si="50"/>
        <v>30</v>
      </c>
      <c r="J106">
        <f t="shared" si="51"/>
        <v>30</v>
      </c>
      <c r="K106">
        <f t="shared" si="52"/>
        <v>0.000858164062500001</v>
      </c>
      <c r="L106">
        <f t="shared" si="53"/>
        <v>0.025744921875</v>
      </c>
      <c r="M106">
        <f t="shared" si="54"/>
        <v>0.1029796875</v>
      </c>
    </row>
    <row r="107" customFormat="1" ht="14.25" spans="2:13">
      <c r="B107" s="22"/>
      <c r="C107" s="1"/>
      <c r="D107" s="22"/>
      <c r="F107" s="25" t="s">
        <v>33</v>
      </c>
      <c r="G107" s="25">
        <f t="shared" ref="G107:M107" si="55">SUM(G104:G106)</f>
        <v>1</v>
      </c>
      <c r="H107" s="25">
        <f t="shared" si="55"/>
        <v>1</v>
      </c>
      <c r="I107" s="25"/>
      <c r="J107" s="25"/>
      <c r="K107" s="25">
        <f t="shared" si="55"/>
        <v>0.025</v>
      </c>
      <c r="L107" s="25">
        <f t="shared" si="55"/>
        <v>0.287187109375</v>
      </c>
      <c r="M107" s="25">
        <f t="shared" si="55"/>
        <v>1.1487484375</v>
      </c>
    </row>
    <row r="108" customFormat="1" ht="14.25" spans="3:13">
      <c r="C108" s="30" t="s">
        <v>83</v>
      </c>
      <c r="D108" s="31" t="s">
        <v>84</v>
      </c>
      <c r="E108" s="32" t="s">
        <v>37</v>
      </c>
      <c r="F108" s="32" t="s">
        <v>38</v>
      </c>
      <c r="G108" s="32" t="s">
        <v>39</v>
      </c>
      <c r="H108" s="31" t="s">
        <v>40</v>
      </c>
      <c r="I108" s="31" t="s">
        <v>41</v>
      </c>
      <c r="J108" s="31" t="s">
        <v>42</v>
      </c>
      <c r="K108" s="31" t="s">
        <v>43</v>
      </c>
      <c r="L108" s="31" t="s">
        <v>44</v>
      </c>
      <c r="M108" s="41" t="s">
        <v>85</v>
      </c>
    </row>
    <row r="109" customFormat="1" ht="14.25" spans="3:13">
      <c r="C109" s="33" t="s">
        <v>86</v>
      </c>
      <c r="D109" s="34">
        <f>3/8</f>
        <v>0.375</v>
      </c>
      <c r="E109" s="35">
        <v>1</v>
      </c>
      <c r="F109" s="36" t="s">
        <v>80</v>
      </c>
      <c r="G109" s="34">
        <f>0.95*0.95*0.95</f>
        <v>0.857375</v>
      </c>
      <c r="H109" s="34"/>
      <c r="I109" s="34"/>
      <c r="J109" s="34"/>
      <c r="K109" s="34"/>
      <c r="L109" s="34"/>
      <c r="M109" s="42"/>
    </row>
    <row r="110" customFormat="1" ht="14.25" spans="3:13">
      <c r="C110" s="33"/>
      <c r="D110" s="34"/>
      <c r="E110" s="35">
        <v>2</v>
      </c>
      <c r="F110" s="36" t="s">
        <v>81</v>
      </c>
      <c r="G110" s="34">
        <f>(1-G109)*0.7</f>
        <v>0.0998375000000001</v>
      </c>
      <c r="H110" s="34"/>
      <c r="I110" s="34"/>
      <c r="J110" s="34"/>
      <c r="K110" s="34"/>
      <c r="L110" s="34"/>
      <c r="M110" s="42"/>
    </row>
    <row r="111" customFormat="1" ht="14.25" spans="3:13">
      <c r="C111" s="33"/>
      <c r="D111" s="34"/>
      <c r="E111" s="34">
        <v>3</v>
      </c>
      <c r="F111" s="34" t="s">
        <v>82</v>
      </c>
      <c r="G111" s="34">
        <f>(1-G109)*0.3</f>
        <v>0.0427875</v>
      </c>
      <c r="H111" s="34"/>
      <c r="I111" s="34"/>
      <c r="J111" s="34"/>
      <c r="K111" s="34"/>
      <c r="L111" s="34"/>
      <c r="M111" s="42"/>
    </row>
    <row r="112" customFormat="1" ht="14.25" spans="3:13">
      <c r="C112" s="33"/>
      <c r="D112" s="34"/>
      <c r="E112" s="37" t="s">
        <v>33</v>
      </c>
      <c r="F112" s="37"/>
      <c r="G112" s="40">
        <f>SUM(G109:G111)</f>
        <v>1</v>
      </c>
      <c r="H112" s="34"/>
      <c r="I112" s="37"/>
      <c r="J112" s="37"/>
      <c r="K112" s="37"/>
      <c r="L112" s="37"/>
      <c r="M112" s="43"/>
    </row>
    <row r="113" customFormat="1" ht="14.25" spans="3:13">
      <c r="C113" s="33"/>
      <c r="D113" s="34"/>
      <c r="E113" s="37" t="s">
        <v>37</v>
      </c>
      <c r="F113" s="37" t="s">
        <v>38</v>
      </c>
      <c r="G113" s="37" t="s">
        <v>39</v>
      </c>
      <c r="H113" s="34" t="s">
        <v>40</v>
      </c>
      <c r="I113" s="34" t="s">
        <v>41</v>
      </c>
      <c r="J113" s="34" t="s">
        <v>42</v>
      </c>
      <c r="K113" s="34" t="s">
        <v>43</v>
      </c>
      <c r="L113" s="34" t="s">
        <v>44</v>
      </c>
      <c r="M113" s="42" t="s">
        <v>85</v>
      </c>
    </row>
    <row r="114" customFormat="1" ht="14.25" spans="3:13">
      <c r="C114" s="33" t="s">
        <v>87</v>
      </c>
      <c r="D114" s="34">
        <f>5/24</f>
        <v>0.208333333333333</v>
      </c>
      <c r="E114" s="35">
        <v>1</v>
      </c>
      <c r="F114" s="36" t="s">
        <v>80</v>
      </c>
      <c r="G114" s="34">
        <f>0.95*0.95</f>
        <v>0.9025</v>
      </c>
      <c r="H114" s="34"/>
      <c r="I114" s="34"/>
      <c r="J114" s="34"/>
      <c r="K114" s="34"/>
      <c r="L114" s="34"/>
      <c r="M114" s="42"/>
    </row>
    <row r="115" customFormat="1" ht="14.25" spans="3:13">
      <c r="C115" s="33"/>
      <c r="D115" s="34"/>
      <c r="E115" s="35">
        <v>2</v>
      </c>
      <c r="F115" s="36" t="s">
        <v>88</v>
      </c>
      <c r="G115" s="34">
        <f>(1-0.95*0.95)*7/10</f>
        <v>0.06825</v>
      </c>
      <c r="H115" s="34"/>
      <c r="I115" s="34"/>
      <c r="J115" s="34"/>
      <c r="K115" s="34"/>
      <c r="L115" s="34"/>
      <c r="M115" s="42"/>
    </row>
    <row r="116" customFormat="1" ht="14.25" spans="3:13">
      <c r="C116" s="33"/>
      <c r="D116" s="34"/>
      <c r="E116" s="34">
        <v>3</v>
      </c>
      <c r="F116" s="34" t="s">
        <v>89</v>
      </c>
      <c r="G116" s="34">
        <f>(1-0.95*0.95)*3/10</f>
        <v>0.02925</v>
      </c>
      <c r="H116" s="34"/>
      <c r="I116" s="34"/>
      <c r="J116" s="34"/>
      <c r="K116" s="34"/>
      <c r="L116" s="34"/>
      <c r="M116" s="42"/>
    </row>
    <row r="117" customFormat="1" ht="14.25" spans="3:13">
      <c r="C117" s="33"/>
      <c r="D117" s="34"/>
      <c r="E117" s="37" t="s">
        <v>33</v>
      </c>
      <c r="F117" s="37"/>
      <c r="G117" s="37">
        <f>SUM(G114:G116)</f>
        <v>1</v>
      </c>
      <c r="H117" s="34"/>
      <c r="I117" s="37"/>
      <c r="J117" s="37"/>
      <c r="K117" s="37"/>
      <c r="L117" s="37"/>
      <c r="M117" s="43"/>
    </row>
    <row r="118" customFormat="1" ht="14.25" spans="3:13">
      <c r="C118" s="33" t="s">
        <v>90</v>
      </c>
      <c r="D118" s="34">
        <f>5/24</f>
        <v>0.208333333333333</v>
      </c>
      <c r="E118" s="37" t="s">
        <v>37</v>
      </c>
      <c r="F118" s="37" t="s">
        <v>38</v>
      </c>
      <c r="G118" s="37" t="s">
        <v>39</v>
      </c>
      <c r="H118" s="34" t="s">
        <v>40</v>
      </c>
      <c r="I118" s="34" t="s">
        <v>41</v>
      </c>
      <c r="J118" s="34" t="s">
        <v>42</v>
      </c>
      <c r="K118" s="34" t="s">
        <v>43</v>
      </c>
      <c r="L118" s="34" t="s">
        <v>44</v>
      </c>
      <c r="M118" s="42" t="s">
        <v>85</v>
      </c>
    </row>
    <row r="119" customFormat="1" ht="14.25" spans="3:13">
      <c r="C119" s="33"/>
      <c r="D119" s="34"/>
      <c r="E119" s="35">
        <v>1</v>
      </c>
      <c r="F119" s="36" t="s">
        <v>80</v>
      </c>
      <c r="G119" s="34">
        <f>0.95*0.95</f>
        <v>0.9025</v>
      </c>
      <c r="H119" s="34"/>
      <c r="I119" s="34"/>
      <c r="J119" s="34"/>
      <c r="K119" s="34"/>
      <c r="L119" s="34"/>
      <c r="M119" s="42"/>
    </row>
    <row r="120" customFormat="1" ht="14.25" spans="3:13">
      <c r="C120" s="38"/>
      <c r="D120" s="34"/>
      <c r="E120" s="34">
        <v>2</v>
      </c>
      <c r="F120" s="34" t="s">
        <v>91</v>
      </c>
      <c r="G120" s="34">
        <f>(1-0.95*0.95)*7/10</f>
        <v>0.06825</v>
      </c>
      <c r="H120" s="34"/>
      <c r="I120" s="34"/>
      <c r="J120" s="34"/>
      <c r="K120" s="34"/>
      <c r="L120" s="34"/>
      <c r="M120" s="42"/>
    </row>
    <row r="121" customFormat="1" ht="14.25" spans="3:13">
      <c r="C121" s="38"/>
      <c r="D121" s="34"/>
      <c r="E121" s="34">
        <v>3</v>
      </c>
      <c r="F121" s="34" t="s">
        <v>92</v>
      </c>
      <c r="G121" s="34">
        <f>(1-0.95*0.95)*3/10</f>
        <v>0.02925</v>
      </c>
      <c r="H121" s="34"/>
      <c r="I121" s="34"/>
      <c r="J121" s="34"/>
      <c r="K121" s="34"/>
      <c r="L121" s="34"/>
      <c r="M121" s="42"/>
    </row>
    <row r="122" customFormat="1" ht="14.25" spans="3:13">
      <c r="C122" s="38"/>
      <c r="D122" s="34"/>
      <c r="E122" s="34" t="s">
        <v>33</v>
      </c>
      <c r="F122" s="34"/>
      <c r="G122" s="34">
        <f>SUM(G119:G121)</f>
        <v>1</v>
      </c>
      <c r="H122" s="34"/>
      <c r="I122" s="34"/>
      <c r="J122" s="34"/>
      <c r="K122" s="34"/>
      <c r="L122" s="34"/>
      <c r="M122" s="42"/>
    </row>
    <row r="123" customFormat="1" ht="14.25" spans="3:13">
      <c r="C123" s="33" t="s">
        <v>93</v>
      </c>
      <c r="D123" s="34">
        <f>5/24</f>
        <v>0.208333333333333</v>
      </c>
      <c r="E123" s="37" t="s">
        <v>37</v>
      </c>
      <c r="F123" s="37" t="s">
        <v>38</v>
      </c>
      <c r="G123" s="37" t="s">
        <v>39</v>
      </c>
      <c r="H123" s="34" t="s">
        <v>40</v>
      </c>
      <c r="I123" s="34" t="s">
        <v>41</v>
      </c>
      <c r="J123" s="34" t="s">
        <v>42</v>
      </c>
      <c r="K123" s="34" t="s">
        <v>43</v>
      </c>
      <c r="L123" s="34" t="s">
        <v>44</v>
      </c>
      <c r="M123" s="42" t="s">
        <v>85</v>
      </c>
    </row>
    <row r="124" customFormat="1" ht="14.25" spans="3:13">
      <c r="C124" s="38"/>
      <c r="D124" s="34"/>
      <c r="E124" s="35">
        <v>1</v>
      </c>
      <c r="F124" s="36" t="s">
        <v>80</v>
      </c>
      <c r="G124" s="34">
        <f>0.95*0.95</f>
        <v>0.9025</v>
      </c>
      <c r="H124" s="34"/>
      <c r="I124" s="34"/>
      <c r="J124" s="34"/>
      <c r="K124" s="34"/>
      <c r="L124" s="34"/>
      <c r="M124" s="42"/>
    </row>
    <row r="125" customFormat="1" ht="14.25" spans="3:13">
      <c r="C125" s="38"/>
      <c r="D125" s="34"/>
      <c r="E125" s="35">
        <v>2</v>
      </c>
      <c r="F125" s="36" t="s">
        <v>94</v>
      </c>
      <c r="G125" s="34">
        <f>(1-0.95*0.95)*7/10</f>
        <v>0.06825</v>
      </c>
      <c r="H125" s="34"/>
      <c r="I125" s="34"/>
      <c r="J125" s="34"/>
      <c r="K125" s="34"/>
      <c r="L125" s="34"/>
      <c r="M125" s="42"/>
    </row>
    <row r="126" customFormat="1" ht="14.25" spans="3:13">
      <c r="C126" s="38"/>
      <c r="D126" s="34"/>
      <c r="E126" s="34">
        <v>3</v>
      </c>
      <c r="F126" s="34" t="s">
        <v>95</v>
      </c>
      <c r="G126" s="34">
        <f>(1-0.95*0.95)*3/10</f>
        <v>0.02925</v>
      </c>
      <c r="H126" s="34"/>
      <c r="I126" s="34"/>
      <c r="J126" s="34"/>
      <c r="K126" s="34"/>
      <c r="L126" s="34"/>
      <c r="M126" s="42"/>
    </row>
    <row r="127" customFormat="1" ht="14.25" spans="3:13">
      <c r="C127" s="39"/>
      <c r="D127" s="40"/>
      <c r="E127" s="40" t="s">
        <v>33</v>
      </c>
      <c r="F127" s="40"/>
      <c r="G127" s="40">
        <f>SUM(G124:G126)</f>
        <v>1</v>
      </c>
      <c r="H127" s="40"/>
      <c r="I127" s="40"/>
      <c r="J127" s="40"/>
      <c r="K127" s="40"/>
      <c r="L127" s="40"/>
      <c r="M127" s="44"/>
    </row>
    <row r="128" customFormat="1" ht="14.25" spans="2:12">
      <c r="B128" s="3" t="s">
        <v>35</v>
      </c>
      <c r="C128" s="3" t="s">
        <v>36</v>
      </c>
      <c r="D128" s="12" t="s">
        <v>4</v>
      </c>
      <c r="E128" s="1" t="s">
        <v>37</v>
      </c>
      <c r="F128" s="1" t="s">
        <v>38</v>
      </c>
      <c r="G128" s="1" t="s">
        <v>39</v>
      </c>
      <c r="H128" s="1" t="s">
        <v>40</v>
      </c>
      <c r="I128" s="1" t="s">
        <v>41</v>
      </c>
      <c r="J128" s="1" t="s">
        <v>42</v>
      </c>
      <c r="K128" s="1" t="s">
        <v>43</v>
      </c>
      <c r="L128" s="3" t="s">
        <v>44</v>
      </c>
    </row>
    <row r="129" customFormat="1" ht="14.25" spans="2:12">
      <c r="B129" s="12" t="s">
        <v>26</v>
      </c>
      <c r="C129" s="15" t="s">
        <v>17</v>
      </c>
      <c r="D129" s="15">
        <v>3</v>
      </c>
      <c r="E129" s="15">
        <v>10</v>
      </c>
      <c r="F129" s="14" t="s">
        <v>96</v>
      </c>
      <c r="G129">
        <f t="shared" ref="G129:G131" si="56">F13</f>
        <v>0</v>
      </c>
      <c r="H129">
        <f t="shared" ref="H129:H131" si="57">G129</f>
        <v>0</v>
      </c>
      <c r="I129">
        <f t="shared" ref="I129:I131" si="58">E129</f>
        <v>10</v>
      </c>
      <c r="J129">
        <f t="shared" ref="J129:J131" si="59">I129</f>
        <v>10</v>
      </c>
      <c r="K129">
        <f t="shared" ref="K129:K131" si="60">H129</f>
        <v>0</v>
      </c>
      <c r="L129">
        <f t="shared" ref="L129:L131" si="61">J129*K129</f>
        <v>0</v>
      </c>
    </row>
    <row r="130" customFormat="1" ht="14.25" spans="2:12">
      <c r="B130" s="12" t="s">
        <v>26</v>
      </c>
      <c r="C130" s="12" t="s">
        <v>17</v>
      </c>
      <c r="D130" s="12">
        <v>2</v>
      </c>
      <c r="E130" s="12">
        <v>2</v>
      </c>
      <c r="F130" s="14" t="s">
        <v>97</v>
      </c>
      <c r="G130">
        <f t="shared" si="56"/>
        <v>0</v>
      </c>
      <c r="H130">
        <f t="shared" si="57"/>
        <v>0</v>
      </c>
      <c r="I130">
        <f t="shared" si="58"/>
        <v>2</v>
      </c>
      <c r="J130">
        <f t="shared" si="59"/>
        <v>2</v>
      </c>
      <c r="K130">
        <f t="shared" si="60"/>
        <v>0</v>
      </c>
      <c r="L130">
        <f t="shared" si="61"/>
        <v>0</v>
      </c>
    </row>
    <row r="131" customFormat="1" ht="14.25" spans="2:12">
      <c r="B131" s="12" t="s">
        <v>26</v>
      </c>
      <c r="C131" s="15" t="s">
        <v>17</v>
      </c>
      <c r="D131" s="15">
        <v>1</v>
      </c>
      <c r="E131" s="15">
        <v>1</v>
      </c>
      <c r="F131" s="14" t="s">
        <v>98</v>
      </c>
      <c r="G131">
        <f t="shared" si="56"/>
        <v>0</v>
      </c>
      <c r="H131">
        <f t="shared" si="57"/>
        <v>0</v>
      </c>
      <c r="I131">
        <f t="shared" si="58"/>
        <v>1</v>
      </c>
      <c r="J131">
        <f t="shared" si="59"/>
        <v>1</v>
      </c>
      <c r="K131">
        <f t="shared" si="60"/>
        <v>0</v>
      </c>
      <c r="L131">
        <f t="shared" si="61"/>
        <v>0</v>
      </c>
    </row>
    <row r="132" customFormat="1" ht="22.5" spans="1:14">
      <c r="A132" s="45" t="s">
        <v>99</v>
      </c>
      <c r="B13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1" ht="14.25" spans="2:14">
      <c r="B133" t="s">
        <v>35</v>
      </c>
      <c r="C133" t="s">
        <v>100</v>
      </c>
      <c r="D133" s="6" t="s">
        <v>101</v>
      </c>
      <c r="E133" s="1" t="s">
        <v>30</v>
      </c>
      <c r="F133" s="1"/>
      <c r="G133" s="1"/>
      <c r="H133" s="1"/>
      <c r="I133" s="1"/>
      <c r="J133" s="1"/>
      <c r="K133" s="1"/>
      <c r="L133" s="1"/>
      <c r="M133" s="1"/>
      <c r="N133" s="1"/>
    </row>
    <row r="134" customFormat="1" ht="14.25" spans="2:5">
      <c r="B134" s="15" t="s">
        <v>13</v>
      </c>
      <c r="C134">
        <f>J33</f>
        <v>1000</v>
      </c>
      <c r="D134">
        <f>K33</f>
        <v>0</v>
      </c>
      <c r="E134">
        <f t="shared" ref="E134:E177" si="62">(C134-$D$30)^2*D134</f>
        <v>0</v>
      </c>
    </row>
    <row r="135" customFormat="1" ht="14.25" spans="2:5">
      <c r="B135" s="15" t="s">
        <v>15</v>
      </c>
      <c r="C135">
        <f>J34</f>
        <v>500</v>
      </c>
      <c r="D135">
        <f>K34</f>
        <v>0</v>
      </c>
      <c r="E135">
        <f t="shared" si="62"/>
        <v>0</v>
      </c>
    </row>
    <row r="136" customFormat="1" ht="14.25" spans="2:5">
      <c r="B136" s="15" t="s">
        <v>16</v>
      </c>
      <c r="C136">
        <f>J36</f>
        <v>240</v>
      </c>
      <c r="D136">
        <f>K36</f>
        <v>0</v>
      </c>
      <c r="E136">
        <f t="shared" si="62"/>
        <v>0</v>
      </c>
    </row>
    <row r="137" customFormat="1" spans="3:5">
      <c r="C137">
        <f>J37</f>
        <v>360</v>
      </c>
      <c r="D137">
        <f>K37</f>
        <v>0</v>
      </c>
      <c r="E137">
        <f t="shared" si="62"/>
        <v>0</v>
      </c>
    </row>
    <row r="138" customFormat="1" ht="14.25" spans="2:5">
      <c r="B138" s="15" t="s">
        <v>18</v>
      </c>
      <c r="C138">
        <f t="shared" ref="C138:C143" si="63">J40</f>
        <v>50</v>
      </c>
      <c r="D138">
        <f t="shared" ref="D138:D143" si="64">K40</f>
        <v>0</v>
      </c>
      <c r="E138">
        <f t="shared" si="62"/>
        <v>0</v>
      </c>
    </row>
    <row r="139" customFormat="1" spans="3:5">
      <c r="C139">
        <f t="shared" si="63"/>
        <v>100</v>
      </c>
      <c r="D139">
        <f t="shared" si="64"/>
        <v>0</v>
      </c>
      <c r="E139">
        <f t="shared" si="62"/>
        <v>0</v>
      </c>
    </row>
    <row r="140" customFormat="1" spans="3:5">
      <c r="C140">
        <f t="shared" si="63"/>
        <v>150</v>
      </c>
      <c r="D140">
        <f t="shared" si="64"/>
        <v>0</v>
      </c>
      <c r="E140">
        <f t="shared" si="62"/>
        <v>0</v>
      </c>
    </row>
    <row r="141" customFormat="1" spans="3:5">
      <c r="C141">
        <f t="shared" si="63"/>
        <v>200</v>
      </c>
      <c r="D141">
        <f t="shared" si="64"/>
        <v>0</v>
      </c>
      <c r="E141">
        <f t="shared" si="62"/>
        <v>0</v>
      </c>
    </row>
    <row r="142" customFormat="1" spans="3:5">
      <c r="C142">
        <f t="shared" si="63"/>
        <v>300</v>
      </c>
      <c r="D142">
        <f t="shared" si="64"/>
        <v>0</v>
      </c>
      <c r="E142">
        <f t="shared" si="62"/>
        <v>0</v>
      </c>
    </row>
    <row r="143" customFormat="1" spans="3:5">
      <c r="C143">
        <f t="shared" si="63"/>
        <v>450</v>
      </c>
      <c r="D143">
        <f t="shared" si="64"/>
        <v>0</v>
      </c>
      <c r="E143">
        <f t="shared" si="62"/>
        <v>0</v>
      </c>
    </row>
    <row r="144" customFormat="1" spans="2:5">
      <c r="B144" t="s">
        <v>20</v>
      </c>
      <c r="C144">
        <f t="shared" ref="C144:C149" si="65">J48</f>
        <v>40</v>
      </c>
      <c r="D144">
        <f t="shared" ref="D144:D149" si="66">K48</f>
        <v>0</v>
      </c>
      <c r="E144">
        <f t="shared" si="62"/>
        <v>0</v>
      </c>
    </row>
    <row r="145" customFormat="1" spans="3:5">
      <c r="C145">
        <f t="shared" si="65"/>
        <v>80</v>
      </c>
      <c r="D145">
        <f t="shared" si="66"/>
        <v>0</v>
      </c>
      <c r="E145">
        <f t="shared" si="62"/>
        <v>0</v>
      </c>
    </row>
    <row r="146" customFormat="1" spans="3:5">
      <c r="C146">
        <f t="shared" si="65"/>
        <v>120</v>
      </c>
      <c r="D146">
        <f t="shared" si="66"/>
        <v>0</v>
      </c>
      <c r="E146">
        <f t="shared" si="62"/>
        <v>0</v>
      </c>
    </row>
    <row r="147" customFormat="1" spans="3:5">
      <c r="C147">
        <f t="shared" si="65"/>
        <v>160</v>
      </c>
      <c r="D147">
        <f t="shared" si="66"/>
        <v>0</v>
      </c>
      <c r="E147">
        <f t="shared" si="62"/>
        <v>0</v>
      </c>
    </row>
    <row r="148" customFormat="1" spans="3:5">
      <c r="C148">
        <f t="shared" si="65"/>
        <v>240</v>
      </c>
      <c r="D148">
        <f t="shared" si="66"/>
        <v>0</v>
      </c>
      <c r="E148">
        <f t="shared" si="62"/>
        <v>0</v>
      </c>
    </row>
    <row r="149" customFormat="1" spans="3:5">
      <c r="C149">
        <f t="shared" si="65"/>
        <v>360</v>
      </c>
      <c r="D149">
        <f t="shared" si="66"/>
        <v>0</v>
      </c>
      <c r="E149">
        <f t="shared" si="62"/>
        <v>0</v>
      </c>
    </row>
    <row r="150" customFormat="1" spans="2:5">
      <c r="B150" t="s">
        <v>21</v>
      </c>
      <c r="C150">
        <f t="shared" ref="C150:C155" si="67">J56</f>
        <v>20</v>
      </c>
      <c r="D150">
        <f t="shared" ref="D150:D155" si="68">K56</f>
        <v>0</v>
      </c>
      <c r="E150">
        <f t="shared" si="62"/>
        <v>0</v>
      </c>
    </row>
    <row r="151" customFormat="1" spans="3:5">
      <c r="C151">
        <f t="shared" si="67"/>
        <v>40</v>
      </c>
      <c r="D151">
        <f t="shared" si="68"/>
        <v>0</v>
      </c>
      <c r="E151">
        <f t="shared" si="62"/>
        <v>0</v>
      </c>
    </row>
    <row r="152" customFormat="1" spans="3:5">
      <c r="C152">
        <f t="shared" si="67"/>
        <v>60</v>
      </c>
      <c r="D152">
        <f t="shared" si="68"/>
        <v>0</v>
      </c>
      <c r="E152">
        <f t="shared" si="62"/>
        <v>0</v>
      </c>
    </row>
    <row r="153" customFormat="1" spans="3:5">
      <c r="C153">
        <f t="shared" si="67"/>
        <v>80</v>
      </c>
      <c r="D153">
        <f t="shared" si="68"/>
        <v>0</v>
      </c>
      <c r="E153">
        <f t="shared" si="62"/>
        <v>0</v>
      </c>
    </row>
    <row r="154" customFormat="1" spans="3:5">
      <c r="C154">
        <f t="shared" si="67"/>
        <v>120</v>
      </c>
      <c r="D154">
        <f t="shared" si="68"/>
        <v>0</v>
      </c>
      <c r="E154">
        <f t="shared" si="62"/>
        <v>0</v>
      </c>
    </row>
    <row r="155" customFormat="1" spans="3:5">
      <c r="C155">
        <f t="shared" si="67"/>
        <v>180</v>
      </c>
      <c r="D155">
        <f t="shared" si="68"/>
        <v>0</v>
      </c>
      <c r="E155">
        <f t="shared" si="62"/>
        <v>0</v>
      </c>
    </row>
    <row r="156" customFormat="1" spans="2:5">
      <c r="B156" t="s">
        <v>22</v>
      </c>
      <c r="C156">
        <f t="shared" ref="C156:C161" si="69">J64</f>
        <v>15</v>
      </c>
      <c r="D156">
        <f t="shared" ref="D156:D161" si="70">K64</f>
        <v>0</v>
      </c>
      <c r="E156">
        <f t="shared" si="62"/>
        <v>0</v>
      </c>
    </row>
    <row r="157" customFormat="1" spans="3:5">
      <c r="C157">
        <f t="shared" si="69"/>
        <v>30</v>
      </c>
      <c r="D157">
        <f t="shared" si="70"/>
        <v>0</v>
      </c>
      <c r="E157">
        <f t="shared" si="62"/>
        <v>0</v>
      </c>
    </row>
    <row r="158" customFormat="1" spans="3:5">
      <c r="C158">
        <f t="shared" si="69"/>
        <v>45</v>
      </c>
      <c r="D158">
        <f t="shared" si="70"/>
        <v>0</v>
      </c>
      <c r="E158">
        <f t="shared" si="62"/>
        <v>0</v>
      </c>
    </row>
    <row r="159" customFormat="1" spans="3:5">
      <c r="C159">
        <f t="shared" si="69"/>
        <v>60</v>
      </c>
      <c r="D159">
        <f t="shared" si="70"/>
        <v>0</v>
      </c>
      <c r="E159">
        <f t="shared" si="62"/>
        <v>0</v>
      </c>
    </row>
    <row r="160" customFormat="1" spans="3:5">
      <c r="C160">
        <f t="shared" si="69"/>
        <v>90</v>
      </c>
      <c r="D160">
        <f t="shared" si="70"/>
        <v>0</v>
      </c>
      <c r="E160">
        <f t="shared" si="62"/>
        <v>0</v>
      </c>
    </row>
    <row r="161" customFormat="1" spans="3:5">
      <c r="C161">
        <f t="shared" si="69"/>
        <v>135</v>
      </c>
      <c r="D161">
        <f t="shared" si="70"/>
        <v>0</v>
      </c>
      <c r="E161">
        <f t="shared" si="62"/>
        <v>0</v>
      </c>
    </row>
    <row r="162" customFormat="1" spans="2:5">
      <c r="B162" t="s">
        <v>23</v>
      </c>
      <c r="C162">
        <f t="shared" ref="C162:C167" si="71">J72</f>
        <v>10</v>
      </c>
      <c r="D162">
        <f t="shared" ref="D162:D167" si="72">K72</f>
        <v>0</v>
      </c>
      <c r="E162">
        <f t="shared" si="62"/>
        <v>0</v>
      </c>
    </row>
    <row r="163" customFormat="1" spans="3:5">
      <c r="C163">
        <f t="shared" si="71"/>
        <v>20</v>
      </c>
      <c r="D163">
        <f t="shared" si="72"/>
        <v>0</v>
      </c>
      <c r="E163">
        <f t="shared" si="62"/>
        <v>0</v>
      </c>
    </row>
    <row r="164" customFormat="1" spans="3:5">
      <c r="C164">
        <f t="shared" si="71"/>
        <v>30</v>
      </c>
      <c r="D164">
        <f t="shared" si="72"/>
        <v>0</v>
      </c>
      <c r="E164">
        <f t="shared" si="62"/>
        <v>0</v>
      </c>
    </row>
    <row r="165" customFormat="1" spans="3:5">
      <c r="C165">
        <f t="shared" si="71"/>
        <v>40</v>
      </c>
      <c r="D165">
        <f t="shared" si="72"/>
        <v>0</v>
      </c>
      <c r="E165">
        <f t="shared" si="62"/>
        <v>0</v>
      </c>
    </row>
    <row r="166" customFormat="1" spans="3:5">
      <c r="C166">
        <f t="shared" si="71"/>
        <v>60</v>
      </c>
      <c r="D166">
        <f t="shared" si="72"/>
        <v>0</v>
      </c>
      <c r="E166">
        <f t="shared" si="62"/>
        <v>0</v>
      </c>
    </row>
    <row r="167" customFormat="1" spans="3:5">
      <c r="C167">
        <f t="shared" si="71"/>
        <v>90</v>
      </c>
      <c r="D167">
        <f t="shared" si="72"/>
        <v>0</v>
      </c>
      <c r="E167">
        <f t="shared" si="62"/>
        <v>0</v>
      </c>
    </row>
    <row r="168" customFormat="1" spans="2:5">
      <c r="B168" t="s">
        <v>79</v>
      </c>
      <c r="C168">
        <f t="shared" ref="C168:C170" si="73">J80</f>
        <v>25</v>
      </c>
      <c r="D168">
        <f t="shared" ref="D168:D170" si="74">K80</f>
        <v>0.001805</v>
      </c>
      <c r="E168">
        <f t="shared" si="62"/>
        <v>1.09733491053274</v>
      </c>
    </row>
    <row r="169" customFormat="1" spans="3:5">
      <c r="C169">
        <f t="shared" si="73"/>
        <v>50</v>
      </c>
      <c r="D169">
        <f t="shared" si="74"/>
        <v>0.0001365</v>
      </c>
      <c r="E169">
        <f t="shared" si="62"/>
        <v>0.336576997331995</v>
      </c>
    </row>
    <row r="170" customFormat="1" spans="3:5">
      <c r="C170">
        <f t="shared" si="73"/>
        <v>75</v>
      </c>
      <c r="D170">
        <f t="shared" si="74"/>
        <v>5.85e-5</v>
      </c>
      <c r="E170">
        <f t="shared" si="62"/>
        <v>0.326054975088433</v>
      </c>
    </row>
    <row r="171" customFormat="1" spans="2:5">
      <c r="B171" t="s">
        <v>25</v>
      </c>
      <c r="C171">
        <f t="shared" ref="C171:C173" si="75">J104</f>
        <v>10</v>
      </c>
      <c r="D171">
        <f t="shared" ref="D171:D173" si="76">K104</f>
        <v>0.022139453125</v>
      </c>
      <c r="E171">
        <f t="shared" si="62"/>
        <v>2.06444903097434</v>
      </c>
    </row>
    <row r="172" customFormat="1" spans="3:5">
      <c r="C172">
        <f t="shared" si="75"/>
        <v>20</v>
      </c>
      <c r="D172">
        <f t="shared" si="76"/>
        <v>0.0020023828125</v>
      </c>
      <c r="E172">
        <f t="shared" si="62"/>
        <v>0.773674713568857</v>
      </c>
    </row>
    <row r="173" customFormat="1" spans="3:5">
      <c r="C173">
        <f t="shared" si="75"/>
        <v>30</v>
      </c>
      <c r="D173">
        <f t="shared" si="76"/>
        <v>0.000858164062500001</v>
      </c>
      <c r="E173">
        <f t="shared" si="62"/>
        <v>0.754760899006797</v>
      </c>
    </row>
    <row r="174" customFormat="1" spans="2:5">
      <c r="B174" t="s">
        <v>102</v>
      </c>
      <c r="C174">
        <f t="shared" ref="C174:C176" si="77">J129</f>
        <v>10</v>
      </c>
      <c r="D174">
        <f t="shared" ref="D174:D176" si="78">K129</f>
        <v>0</v>
      </c>
      <c r="E174">
        <f t="shared" si="62"/>
        <v>0</v>
      </c>
    </row>
    <row r="175" customFormat="1" spans="2:5">
      <c r="B175" t="s">
        <v>103</v>
      </c>
      <c r="C175">
        <f t="shared" si="77"/>
        <v>2</v>
      </c>
      <c r="D175">
        <f t="shared" si="78"/>
        <v>0</v>
      </c>
      <c r="E175">
        <f t="shared" si="62"/>
        <v>0</v>
      </c>
    </row>
    <row r="176" customFormat="1" spans="2:5">
      <c r="B176" t="s">
        <v>104</v>
      </c>
      <c r="C176">
        <f t="shared" si="77"/>
        <v>1</v>
      </c>
      <c r="D176">
        <f t="shared" si="78"/>
        <v>0</v>
      </c>
      <c r="E176">
        <f t="shared" si="62"/>
        <v>0</v>
      </c>
    </row>
    <row r="177" customFormat="1" spans="2:5">
      <c r="B177" t="s">
        <v>105</v>
      </c>
      <c r="C177">
        <v>0</v>
      </c>
      <c r="D177">
        <f>1-$C$30</f>
        <v>0.973</v>
      </c>
      <c r="E177">
        <f t="shared" si="62"/>
        <v>0.114822910000598</v>
      </c>
    </row>
    <row r="178" customFormat="1" spans="2:5">
      <c r="B178" t="s">
        <v>33</v>
      </c>
      <c r="C178"/>
      <c r="D178">
        <f>SUM(D134:D177)</f>
        <v>1</v>
      </c>
      <c r="E178">
        <f>SUM(E134:E177)</f>
        <v>5.46767443650375</v>
      </c>
    </row>
  </sheetData>
  <dataValidations count="1">
    <dataValidation type="list" allowBlank="1" showInputMessage="1" showErrorMessage="1" sqref="C2 C7 C11 C12 C14 C31 C36 C40 C48 C56 C64 C72 C80 C96 C97 C98 C103 C104 C120 C121 C122 C127 C130 C132 C3:C4 C5:C6 C8:C10 C33:C34 C37:C38 C100:C102 C105:C107 C124:C126">
      <formula1>"PayoutType,Ordered,All,Any"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Lucky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2017-06-13T05:42:00Z</dcterms:created>
  <dcterms:modified xsi:type="dcterms:W3CDTF">2017-08-30T06:24:25Z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