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Normal" sheetId="1" r:id="rId1"/>
    <sheet name="Lucky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<sst xmlns="http://schemas.openxmlformats.org/spreadsheetml/2006/main" count="110">
  <si>
    <t>表格输入</t>
  </si>
  <si>
    <t>Id</t>
  </si>
  <si>
    <t>Symbols</t>
  </si>
  <si>
    <t>PayoutType</t>
  </si>
  <si>
    <t>Count</t>
  </si>
  <si>
    <t>Ratio</t>
  </si>
  <si>
    <t>RewindHits</t>
  </si>
  <si>
    <t>Rewind系数</t>
  </si>
  <si>
    <t>OverallHit</t>
  </si>
  <si>
    <t>LongLuckySubtractFactor</t>
  </si>
  <si>
    <t>IsFixed</t>
  </si>
  <si>
    <t>Reel1Wild（1）</t>
  </si>
  <si>
    <t>Reel1Wild（2）</t>
  </si>
  <si>
    <t>Reel2Wild（1）</t>
  </si>
  <si>
    <t>Reel2Wild（2）</t>
  </si>
  <si>
    <t>Reel3Wild（1）</t>
  </si>
  <si>
    <t>Reel3Wild（2）</t>
  </si>
  <si>
    <t>Wildx3,Wildx3,Wildx3</t>
  </si>
  <si>
    <t>Ordered</t>
  </si>
  <si>
    <t>Wildx2,Wildx2,Wildx2</t>
  </si>
  <si>
    <t>Wildx3,Wildx2</t>
  </si>
  <si>
    <t>Any</t>
  </si>
  <si>
    <t>High7</t>
  </si>
  <si>
    <t>All</t>
  </si>
  <si>
    <t>0.2,0.1</t>
  </si>
  <si>
    <t>7Bar</t>
  </si>
  <si>
    <t>TripleBar</t>
  </si>
  <si>
    <t>DoubleBar</t>
  </si>
  <si>
    <t>SingleBar</t>
  </si>
  <si>
    <t>High7,7Bar</t>
  </si>
  <si>
    <t>SingleBar,7Bar</t>
  </si>
  <si>
    <t>0.2,0.3,0.3</t>
  </si>
  <si>
    <t>TripleBar,DoubleBar,SingleBar,7Bar</t>
  </si>
  <si>
    <t>辅助系数</t>
  </si>
  <si>
    <t>计算结果</t>
  </si>
  <si>
    <t>概率</t>
  </si>
  <si>
    <t>RTP(无rewind)</t>
  </si>
  <si>
    <t>RTP</t>
  </si>
  <si>
    <t>方差</t>
  </si>
  <si>
    <t>均方差</t>
  </si>
  <si>
    <t>变异系数</t>
  </si>
  <si>
    <t>合计</t>
  </si>
  <si>
    <t>计算过程（期望）</t>
  </si>
  <si>
    <t>中奖模式</t>
  </si>
  <si>
    <t>所属类别</t>
  </si>
  <si>
    <t>中奖倍率</t>
  </si>
  <si>
    <t>中奖方式</t>
  </si>
  <si>
    <t>基本概率</t>
  </si>
  <si>
    <t>修正概率</t>
  </si>
  <si>
    <t>总倍率</t>
  </si>
  <si>
    <t>修正总倍率</t>
  </si>
  <si>
    <t>总概率</t>
  </si>
  <si>
    <t>期望</t>
  </si>
  <si>
    <t>wildfactor</t>
  </si>
  <si>
    <t>W2,W2,W3|W2,W3,W2|W3,W2,W2</t>
  </si>
  <si>
    <t>W3,W3,W2|W3,W2,W3|W2,W3,W3</t>
  </si>
  <si>
    <t>H7,H7,H7</t>
  </si>
  <si>
    <t>W2,H7,H7|H7,W2,H7|H7,H7,W2</t>
  </si>
  <si>
    <t>W3,H7,H7|H7,W3,H7|H7,H7,W3</t>
  </si>
  <si>
    <t>W2,W2,H7|W2,H7,W2|H7,W2,W2</t>
  </si>
  <si>
    <t>W3,W2,H7|W2,W3,H7|W3,H7,W2|
W2,H7,W3|H7,W2,W3|H7,W3,W2</t>
  </si>
  <si>
    <t>W3,W3,H7|W3,H7,W3|H7,W3,W3</t>
  </si>
  <si>
    <t>Wn,Wn,Wn</t>
  </si>
  <si>
    <t>7B,7B,7B</t>
  </si>
  <si>
    <t>W2,7B,7B|7B,W2,7B|7B,7B,W2</t>
  </si>
  <si>
    <t>W3,7B,7B|7B,W3,7B|7B,7B,W3</t>
  </si>
  <si>
    <t>W2,W2,7B|W2,7B,W2|7B,W2,W2</t>
  </si>
  <si>
    <t>W3,W2,7B|W2,W3,7B|W3,7B,W2|
W2,7B,W3|7B,W2,W3|7B,W3,W2</t>
  </si>
  <si>
    <t>W3,W3,7B|W3,7B,W3|7B,W3,W3</t>
  </si>
  <si>
    <t>TB,TB,TB</t>
  </si>
  <si>
    <t>W2,TB,TB|TB,W2,TB|TB,TB,W2</t>
  </si>
  <si>
    <t>W3,TB,TB|TB,W3,TB|TB,TB,W3</t>
  </si>
  <si>
    <t>W2,W2,TB|W2,TB,W2|TB,W2,W2</t>
  </si>
  <si>
    <t>W3,W2,TB|W2,W3,TB|W3,TB,W2|
W2,TB,W3|TB,W2,W3|TB,W3,W2</t>
  </si>
  <si>
    <t>W3,W3,TB|W3,TB,W3|TB,W3,W3</t>
  </si>
  <si>
    <t>DB,DB,DB</t>
  </si>
  <si>
    <t>W2,DB,DB|DB,W2,DB|DB,DB,W2</t>
  </si>
  <si>
    <t>W3,DB,DB|DB,W3,DB|DB,DB,W3</t>
  </si>
  <si>
    <t>W2,W2,DB|W2,DB,W2|DB,W2,W2</t>
  </si>
  <si>
    <t>W3,W2,DB|W2,W3,DB|W3,DB,W2|
W2,DB,W3|DB,W2,W3|DB,W3,W2</t>
  </si>
  <si>
    <t>W3,W3,DB|W3,DB,W3|DB,W3,W3</t>
  </si>
  <si>
    <t>SB,SB,SB</t>
  </si>
  <si>
    <t>W2,SB,SB|SB,W2,SB|SB,SB,W2</t>
  </si>
  <si>
    <t>W3,SB,SB|SB,W3,SB|SB,SB,W3</t>
  </si>
  <si>
    <t>W2,W2,SB|W2,SB,W2|SB,W2,W2</t>
  </si>
  <si>
    <t>W3,W2,SB|W2,W3,SB|W3,SB,W2|
W2,SB,W3|SB,W2,W3|SB,W3,W2</t>
  </si>
  <si>
    <t>W3,W3,SB|W3,SB,W3|SB,W3,W3</t>
  </si>
  <si>
    <t>N,N,N</t>
  </si>
  <si>
    <t>W2,N,N|N,W2,N|N,N,W2</t>
  </si>
  <si>
    <t>W3,N,N|N,W3,N|N,N,W3</t>
  </si>
  <si>
    <t>ANY3各种情况</t>
  </si>
  <si>
    <t>出现概率</t>
  </si>
  <si>
    <t>Wild系数</t>
  </si>
  <si>
    <t>A,B,C</t>
  </si>
  <si>
    <t>A,A,B</t>
  </si>
  <si>
    <t>W2,N,N|N,W2,N</t>
  </si>
  <si>
    <t>W3,N,N|N,W3,N</t>
  </si>
  <si>
    <t>A,B,A</t>
  </si>
  <si>
    <t>W2,N,N|N,N,W2</t>
  </si>
  <si>
    <t>W3,N,N|N,N,W3</t>
  </si>
  <si>
    <t>B,A,A</t>
  </si>
  <si>
    <t>N,W2,N|N,N,W2</t>
  </si>
  <si>
    <t>N,W3,N|N,N,W3</t>
  </si>
  <si>
    <t>计算过程（方差）</t>
  </si>
  <si>
    <t>中奖总倍率</t>
  </si>
  <si>
    <t>中奖总概率</t>
  </si>
  <si>
    <t>未中奖</t>
  </si>
  <si>
    <t>0.3,0.2</t>
  </si>
  <si>
    <t>0.3,0.3,0.3</t>
  </si>
  <si>
    <t>1,1,0.3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</si>
</sst>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0"/>
      <scheme val="minor"/>
    </font>
    <font>
      <sz val="20"/>
      <color theme="1"/>
      <name val="宋体"/>
      <charset val="0"/>
      <scheme val="minor"/>
    </font>
    <font>
      <sz val="12"/>
      <color rgb="FF000000"/>
      <name val="宋体"/>
      <charset val="0"/>
      <scheme val="minor"/>
    </font>
    <font>
      <sz val="10"/>
      <name val="Arial"/>
      <charset val="0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0"/>
      <scheme val="minor"/>
    </font>
    <font>
      <sz val="1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6" fillId="24" borderId="1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49" applyFont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49" applyFont="1" applyFill="1" applyBorder="1" applyAlignment="1">
      <alignment horizontal="left"/>
    </xf>
    <xf numFmtId="0" fontId="4" fillId="0" borderId="0" xfId="49" applyFont="1" applyAlignment="1">
      <alignment horizontal="left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5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3" borderId="0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1" fillId="0" borderId="0" xfId="49" applyAlignment="1">
      <alignment horizontal="left"/>
    </xf>
    <xf numFmtId="0" fontId="1" fillId="0" borderId="0" xfId="49" applyFont="1" applyFill="1" applyAlignment="1">
      <alignment horizontal="left"/>
    </xf>
    <xf numFmtId="0" fontId="1" fillId="4" borderId="1" xfId="5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1" fillId="4" borderId="3" xfId="51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3" fillId="4" borderId="0" xfId="51" applyFont="1" applyFill="1" applyBorder="1" applyAlignment="1">
      <alignment horizontal="left"/>
    </xf>
    <xf numFmtId="0" fontId="1" fillId="4" borderId="0" xfId="51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8" fillId="0" borderId="0" xfId="0" applyFont="1">
      <alignment vertical="center"/>
    </xf>
    <xf numFmtId="0" fontId="1" fillId="0" borderId="0" xfId="50" applyFont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  <cellStyle name="常规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1"/>
  <sheetViews>
    <sheetView workbookViewId="0">
      <selection activeCell="H31" sqref="H31"/>
    </sheetView>
  </sheetViews>
  <sheetFormatPr defaultColWidth="9" defaultRowHeight="13.5"/>
  <cols>
    <col min="2" max="2" width="38.25" customWidth="1"/>
    <col min="3" max="3" width="11.5" customWidth="1"/>
    <col min="4" max="4" width="18" customWidth="1"/>
    <col min="5" max="5" width="9.375" customWidth="1"/>
    <col min="6" max="6" width="29.375" customWidth="1"/>
    <col min="7" max="7" width="22.625" customWidth="1"/>
    <col min="8" max="8" width="11.5" customWidth="1"/>
    <col min="9" max="9" width="26" customWidth="1"/>
    <col min="10" max="10" width="11.5" customWidth="1"/>
    <col min="11" max="16" width="16" customWidth="1"/>
  </cols>
  <sheetData>
    <row r="1" s="1" customFormat="1" ht="25.5" spans="1:1">
      <c r="A1" s="5" t="s">
        <v>0</v>
      </c>
    </row>
    <row r="2" s="1" customFormat="1" ht="14.25" spans="1:17">
      <c r="A2" s="6" t="s">
        <v>1</v>
      </c>
      <c r="B2" s="6" t="s">
        <v>2</v>
      </c>
      <c r="C2" s="1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23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23"/>
    </row>
    <row r="3" s="1" customFormat="1" ht="14.25" spans="1:17">
      <c r="A3" s="6">
        <v>1</v>
      </c>
      <c r="B3" s="6" t="s">
        <v>17</v>
      </c>
      <c r="C3" s="1" t="s">
        <v>18</v>
      </c>
      <c r="D3" s="6">
        <v>3</v>
      </c>
      <c r="E3" s="6">
        <v>3000</v>
      </c>
      <c r="F3" s="6">
        <v>0</v>
      </c>
      <c r="G3" s="8">
        <v>1</v>
      </c>
      <c r="H3" s="10">
        <v>1e-5</v>
      </c>
      <c r="I3" s="24">
        <v>1</v>
      </c>
      <c r="J3" s="7" t="b">
        <v>1</v>
      </c>
      <c r="K3" s="7">
        <v>1</v>
      </c>
      <c r="L3" s="7">
        <v>0</v>
      </c>
      <c r="M3" s="7">
        <v>1</v>
      </c>
      <c r="N3" s="7">
        <v>0</v>
      </c>
      <c r="O3" s="7">
        <v>1</v>
      </c>
      <c r="P3" s="7">
        <v>0</v>
      </c>
      <c r="Q3" s="23"/>
    </row>
    <row r="4" s="1" customFormat="1" ht="14.25" spans="1:17">
      <c r="A4" s="6">
        <v>2</v>
      </c>
      <c r="B4" s="6" t="s">
        <v>19</v>
      </c>
      <c r="C4" s="1" t="s">
        <v>18</v>
      </c>
      <c r="D4" s="6">
        <v>3</v>
      </c>
      <c r="E4" s="6">
        <v>1000</v>
      </c>
      <c r="F4" s="6">
        <v>0</v>
      </c>
      <c r="G4" s="8">
        <v>1</v>
      </c>
      <c r="H4" s="10">
        <v>2e-5</v>
      </c>
      <c r="I4" s="24">
        <v>1</v>
      </c>
      <c r="J4" s="7" t="b">
        <v>1</v>
      </c>
      <c r="K4" s="7">
        <v>0</v>
      </c>
      <c r="L4" s="7">
        <v>1</v>
      </c>
      <c r="M4" s="7">
        <v>0</v>
      </c>
      <c r="N4" s="7">
        <v>1</v>
      </c>
      <c r="O4" s="7">
        <v>0</v>
      </c>
      <c r="P4" s="7">
        <v>1</v>
      </c>
      <c r="Q4" s="23"/>
    </row>
    <row r="5" s="1" customFormat="1" ht="14.25" spans="1:17">
      <c r="A5" s="6">
        <v>3</v>
      </c>
      <c r="B5" s="6" t="s">
        <v>20</v>
      </c>
      <c r="C5" s="1" t="s">
        <v>21</v>
      </c>
      <c r="D5" s="6">
        <v>3</v>
      </c>
      <c r="E5" s="6">
        <v>20</v>
      </c>
      <c r="F5" s="6">
        <v>0</v>
      </c>
      <c r="G5" s="8">
        <v>1</v>
      </c>
      <c r="H5" s="10">
        <v>5e-5</v>
      </c>
      <c r="I5" s="24">
        <v>1</v>
      </c>
      <c r="J5" s="7" t="b">
        <v>0</v>
      </c>
      <c r="K5" s="7">
        <v>0.3</v>
      </c>
      <c r="L5" s="7">
        <v>0.7</v>
      </c>
      <c r="M5" s="7">
        <v>0.3</v>
      </c>
      <c r="N5" s="7">
        <v>0.7</v>
      </c>
      <c r="O5" s="7">
        <v>0.3</v>
      </c>
      <c r="P5" s="7">
        <v>0.7</v>
      </c>
      <c r="Q5" s="23"/>
    </row>
    <row r="6" s="1" customFormat="1" ht="14.25" spans="1:17">
      <c r="A6" s="6">
        <v>4</v>
      </c>
      <c r="B6" s="6" t="s">
        <v>22</v>
      </c>
      <c r="C6" s="1" t="s">
        <v>23</v>
      </c>
      <c r="D6" s="6">
        <v>3</v>
      </c>
      <c r="E6" s="6">
        <v>25</v>
      </c>
      <c r="F6" s="6" t="s">
        <v>24</v>
      </c>
      <c r="G6" s="8">
        <f t="shared" ref="G6:G11" si="0">1+$F$16+$F$16*$F$15/(1-$F$15)</f>
        <v>1.22222222222222</v>
      </c>
      <c r="H6" s="10">
        <v>0.002</v>
      </c>
      <c r="I6" s="24">
        <v>1</v>
      </c>
      <c r="J6" s="7" t="b">
        <v>0</v>
      </c>
      <c r="K6" s="7">
        <v>0.03</v>
      </c>
      <c r="L6" s="7">
        <v>0.07</v>
      </c>
      <c r="M6" s="7">
        <v>0.03</v>
      </c>
      <c r="N6" s="7">
        <v>0.07</v>
      </c>
      <c r="O6" s="7">
        <v>0.03</v>
      </c>
      <c r="P6" s="7">
        <v>0.07</v>
      </c>
      <c r="Q6" s="23"/>
    </row>
    <row r="7" s="1" customFormat="1" ht="14.25" spans="1:17">
      <c r="A7" s="6">
        <v>5</v>
      </c>
      <c r="B7" s="6" t="s">
        <v>25</v>
      </c>
      <c r="C7" s="1" t="s">
        <v>23</v>
      </c>
      <c r="D7" s="6">
        <v>3</v>
      </c>
      <c r="E7" s="6">
        <v>10</v>
      </c>
      <c r="F7" s="6" t="s">
        <v>24</v>
      </c>
      <c r="G7" s="8">
        <f t="shared" si="0"/>
        <v>1.22222222222222</v>
      </c>
      <c r="H7" s="10">
        <v>0.003</v>
      </c>
      <c r="I7" s="24">
        <v>1</v>
      </c>
      <c r="J7" s="7" t="b">
        <v>0</v>
      </c>
      <c r="K7" s="7">
        <v>0.03</v>
      </c>
      <c r="L7" s="7">
        <v>0.07</v>
      </c>
      <c r="M7" s="7">
        <v>0.03</v>
      </c>
      <c r="N7" s="7">
        <v>0.07</v>
      </c>
      <c r="O7" s="7">
        <v>0.03</v>
      </c>
      <c r="P7" s="7">
        <v>0.07</v>
      </c>
      <c r="Q7" s="23"/>
    </row>
    <row r="8" s="1" customFormat="1" ht="14.25" spans="1:17">
      <c r="A8" s="6">
        <v>6</v>
      </c>
      <c r="B8" s="6" t="s">
        <v>26</v>
      </c>
      <c r="C8" s="1" t="s">
        <v>23</v>
      </c>
      <c r="D8" s="6">
        <v>3</v>
      </c>
      <c r="E8" s="6">
        <v>7</v>
      </c>
      <c r="F8" s="6" t="s">
        <v>24</v>
      </c>
      <c r="G8" s="8">
        <f t="shared" si="0"/>
        <v>1.22222222222222</v>
      </c>
      <c r="H8" s="10">
        <v>0.005</v>
      </c>
      <c r="I8" s="24">
        <v>1</v>
      </c>
      <c r="J8" s="7" t="b">
        <v>0</v>
      </c>
      <c r="K8" s="7">
        <v>0.03</v>
      </c>
      <c r="L8" s="7">
        <v>0.07</v>
      </c>
      <c r="M8" s="7">
        <v>0.03</v>
      </c>
      <c r="N8" s="7">
        <v>0.07</v>
      </c>
      <c r="O8" s="7">
        <v>0.03</v>
      </c>
      <c r="P8" s="7">
        <v>0.07</v>
      </c>
      <c r="Q8" s="23"/>
    </row>
    <row r="9" s="1" customFormat="1" ht="14.25" spans="1:17">
      <c r="A9" s="6">
        <v>7</v>
      </c>
      <c r="B9" s="6" t="s">
        <v>27</v>
      </c>
      <c r="C9" s="1" t="s">
        <v>23</v>
      </c>
      <c r="D9" s="6">
        <v>3</v>
      </c>
      <c r="E9" s="6">
        <v>5</v>
      </c>
      <c r="F9" s="6" t="s">
        <v>24</v>
      </c>
      <c r="G9" s="8">
        <f t="shared" si="0"/>
        <v>1.22222222222222</v>
      </c>
      <c r="H9" s="10">
        <v>0.01</v>
      </c>
      <c r="I9" s="24">
        <v>1</v>
      </c>
      <c r="J9" s="7" t="b">
        <v>0</v>
      </c>
      <c r="K9" s="7">
        <v>0.03</v>
      </c>
      <c r="L9" s="7">
        <v>0.07</v>
      </c>
      <c r="M9" s="7">
        <v>0.03</v>
      </c>
      <c r="N9" s="7">
        <v>0.07</v>
      </c>
      <c r="O9" s="7">
        <v>0.03</v>
      </c>
      <c r="P9" s="7">
        <v>0.07</v>
      </c>
      <c r="Q9" s="23"/>
    </row>
    <row r="10" s="1" customFormat="1" ht="14.25" spans="1:17">
      <c r="A10" s="6">
        <v>8</v>
      </c>
      <c r="B10" s="6" t="s">
        <v>28</v>
      </c>
      <c r="C10" s="1" t="s">
        <v>23</v>
      </c>
      <c r="D10" s="6">
        <v>3</v>
      </c>
      <c r="E10" s="6">
        <v>3</v>
      </c>
      <c r="F10" s="6">
        <v>0.2</v>
      </c>
      <c r="G10" s="8">
        <f>1+$F$16/(1-$F$16)</f>
        <v>1.25</v>
      </c>
      <c r="H10" s="10">
        <v>0.015</v>
      </c>
      <c r="I10" s="24">
        <v>1</v>
      </c>
      <c r="J10" s="7" t="b">
        <v>0</v>
      </c>
      <c r="K10" s="7">
        <v>0.03</v>
      </c>
      <c r="L10" s="7">
        <v>0.07</v>
      </c>
      <c r="M10" s="7">
        <v>0.03</v>
      </c>
      <c r="N10" s="7">
        <v>0.07</v>
      </c>
      <c r="O10" s="7">
        <v>0.03</v>
      </c>
      <c r="P10" s="7">
        <v>0.07</v>
      </c>
      <c r="Q10" s="23"/>
    </row>
    <row r="11" s="1" customFormat="1" ht="14.25" spans="1:17">
      <c r="A11" s="6">
        <v>9</v>
      </c>
      <c r="B11" s="6" t="s">
        <v>29</v>
      </c>
      <c r="C11" s="1" t="s">
        <v>21</v>
      </c>
      <c r="D11" s="6">
        <v>3</v>
      </c>
      <c r="E11" s="6">
        <v>5</v>
      </c>
      <c r="F11" s="6" t="s">
        <v>24</v>
      </c>
      <c r="G11" s="8">
        <f t="shared" si="0"/>
        <v>1.22222222222222</v>
      </c>
      <c r="H11" s="10">
        <v>0.02</v>
      </c>
      <c r="I11" s="24">
        <v>1</v>
      </c>
      <c r="J11" s="7" t="b">
        <v>0</v>
      </c>
      <c r="K11" s="7">
        <v>0.03</v>
      </c>
      <c r="L11" s="7">
        <v>0.07</v>
      </c>
      <c r="M11" s="7">
        <v>0.03</v>
      </c>
      <c r="N11" s="7">
        <v>0.07</v>
      </c>
      <c r="O11" s="7">
        <v>0.03</v>
      </c>
      <c r="P11" s="7">
        <v>0.07</v>
      </c>
      <c r="Q11" s="23"/>
    </row>
    <row r="12" s="1" customFormat="1" ht="14.25" spans="1:17">
      <c r="A12" s="6">
        <v>10</v>
      </c>
      <c r="B12" s="6" t="s">
        <v>30</v>
      </c>
      <c r="C12" s="1" t="s">
        <v>21</v>
      </c>
      <c r="D12" s="6">
        <v>3</v>
      </c>
      <c r="E12" s="6">
        <v>2</v>
      </c>
      <c r="F12" s="6" t="s">
        <v>31</v>
      </c>
      <c r="G12" s="8">
        <f>1+$F$16+$F$16*$F$17/(1-$F$17)</f>
        <v>1.28571428571429</v>
      </c>
      <c r="H12" s="10">
        <v>0.03</v>
      </c>
      <c r="I12" s="24">
        <v>1</v>
      </c>
      <c r="J12" s="7" t="b">
        <v>0</v>
      </c>
      <c r="K12" s="7">
        <v>0.03</v>
      </c>
      <c r="L12" s="7">
        <v>0.07</v>
      </c>
      <c r="M12" s="7">
        <v>0.03</v>
      </c>
      <c r="N12" s="7">
        <v>0.07</v>
      </c>
      <c r="O12" s="7">
        <v>0.03</v>
      </c>
      <c r="P12" s="7">
        <v>0.07</v>
      </c>
      <c r="Q12" s="23"/>
    </row>
    <row r="13" s="1" customFormat="1" ht="14.25" spans="1:17">
      <c r="A13" s="6">
        <v>11</v>
      </c>
      <c r="B13" s="6" t="s">
        <v>32</v>
      </c>
      <c r="C13" s="1" t="s">
        <v>21</v>
      </c>
      <c r="D13" s="6">
        <v>3</v>
      </c>
      <c r="E13" s="6">
        <v>1</v>
      </c>
      <c r="F13" s="6" t="s">
        <v>31</v>
      </c>
      <c r="G13" s="8">
        <f>1+$F$16+$F$16*$F$17/(1-$F$17)</f>
        <v>1.28571428571429</v>
      </c>
      <c r="H13" s="10">
        <v>0.055</v>
      </c>
      <c r="I13" s="24">
        <v>1</v>
      </c>
      <c r="J13" s="7" t="b">
        <v>0</v>
      </c>
      <c r="K13" s="7">
        <v>0.03</v>
      </c>
      <c r="L13" s="7">
        <v>0.07</v>
      </c>
      <c r="M13" s="7">
        <v>0.03</v>
      </c>
      <c r="N13" s="7">
        <v>0.07</v>
      </c>
      <c r="O13" s="7">
        <v>0.03</v>
      </c>
      <c r="P13" s="7">
        <v>0.07</v>
      </c>
      <c r="Q13" s="23"/>
    </row>
    <row r="14" s="2" customFormat="1" ht="14.25" spans="1:17">
      <c r="A14" s="8"/>
      <c r="B14" s="8"/>
      <c r="C14" s="1"/>
      <c r="D14" s="8"/>
      <c r="E14" s="8"/>
      <c r="F14" s="8" t="s">
        <v>33</v>
      </c>
      <c r="G14" s="8"/>
      <c r="H14" s="10"/>
      <c r="I14" s="24"/>
      <c r="J14" s="7"/>
      <c r="K14" s="7"/>
      <c r="L14" s="7"/>
      <c r="M14" s="7"/>
      <c r="N14" s="7"/>
      <c r="O14" s="7"/>
      <c r="P14" s="7"/>
      <c r="Q14" s="23"/>
    </row>
    <row r="15" s="2" customFormat="1" ht="14.25" spans="1:17">
      <c r="A15" s="8"/>
      <c r="B15" s="8"/>
      <c r="C15" s="1"/>
      <c r="D15" s="8"/>
      <c r="E15" s="8"/>
      <c r="F15" s="8">
        <v>0.1</v>
      </c>
      <c r="G15" s="8"/>
      <c r="H15" s="10"/>
      <c r="I15" s="24"/>
      <c r="J15" s="7"/>
      <c r="K15" s="7"/>
      <c r="L15" s="7"/>
      <c r="M15" s="7"/>
      <c r="N15" s="7"/>
      <c r="O15" s="7"/>
      <c r="P15" s="7"/>
      <c r="Q15" s="23"/>
    </row>
    <row r="16" s="2" customFormat="1" ht="14.25" spans="1:17">
      <c r="A16" s="8"/>
      <c r="B16" s="8"/>
      <c r="C16" s="1"/>
      <c r="D16" s="8"/>
      <c r="E16" s="8"/>
      <c r="F16" s="8">
        <v>0.2</v>
      </c>
      <c r="G16" s="8"/>
      <c r="H16" s="10"/>
      <c r="I16" s="24"/>
      <c r="J16" s="7"/>
      <c r="K16" s="7"/>
      <c r="L16" s="7"/>
      <c r="M16" s="7"/>
      <c r="N16" s="7"/>
      <c r="O16" s="7"/>
      <c r="P16" s="7"/>
      <c r="Q16" s="23"/>
    </row>
    <row r="17" s="2" customFormat="1" ht="14.25" spans="1:17">
      <c r="A17" s="8"/>
      <c r="B17" s="8"/>
      <c r="C17" s="1"/>
      <c r="D17" s="8"/>
      <c r="E17" s="8"/>
      <c r="F17" s="8">
        <v>0.3</v>
      </c>
      <c r="G17" s="8"/>
      <c r="H17" s="10"/>
      <c r="I17" s="24"/>
      <c r="J17" s="7"/>
      <c r="K17" s="7"/>
      <c r="L17" s="7"/>
      <c r="M17" s="7"/>
      <c r="N17" s="7"/>
      <c r="O17" s="7"/>
      <c r="P17" s="7"/>
      <c r="Q17" s="23"/>
    </row>
    <row r="18" s="1" customFormat="1" ht="25.5" spans="1:8">
      <c r="A18" s="5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</row>
    <row r="19" ht="14.25" spans="1:5">
      <c r="A19" s="6">
        <v>1</v>
      </c>
      <c r="B19" s="6" t="s">
        <v>17</v>
      </c>
      <c r="C19">
        <f>H3</f>
        <v>1e-5</v>
      </c>
      <c r="D19">
        <f>L33</f>
        <v>0.03</v>
      </c>
      <c r="E19">
        <f>D19*G3</f>
        <v>0.03</v>
      </c>
    </row>
    <row r="20" ht="14.25" spans="1:5">
      <c r="A20" s="6">
        <v>2</v>
      </c>
      <c r="B20" s="6" t="s">
        <v>19</v>
      </c>
      <c r="C20">
        <f t="shared" ref="C20:C29" si="1">H4</f>
        <v>2e-5</v>
      </c>
      <c r="D20">
        <f>L34</f>
        <v>0.02</v>
      </c>
      <c r="E20">
        <f t="shared" ref="E20:E30" si="2">D20*G4</f>
        <v>0.02</v>
      </c>
    </row>
    <row r="21" ht="14.25" spans="1:5">
      <c r="A21" s="6">
        <v>3</v>
      </c>
      <c r="B21" s="6" t="s">
        <v>20</v>
      </c>
      <c r="C21">
        <f t="shared" si="1"/>
        <v>5e-5</v>
      </c>
      <c r="D21">
        <f>L38</f>
        <v>0.013296</v>
      </c>
      <c r="E21">
        <f t="shared" si="2"/>
        <v>0.013296</v>
      </c>
    </row>
    <row r="22" ht="14.25" spans="1:5">
      <c r="A22" s="6">
        <v>4</v>
      </c>
      <c r="B22" s="6" t="s">
        <v>22</v>
      </c>
      <c r="C22">
        <f t="shared" si="1"/>
        <v>0.002</v>
      </c>
      <c r="D22">
        <f>L47</f>
        <v>0.07180625</v>
      </c>
      <c r="E22">
        <f t="shared" si="2"/>
        <v>0.0877631944444444</v>
      </c>
    </row>
    <row r="23" ht="14.25" spans="1:5">
      <c r="A23" s="6">
        <v>5</v>
      </c>
      <c r="B23" s="6" t="s">
        <v>25</v>
      </c>
      <c r="C23">
        <f t="shared" si="1"/>
        <v>0.003</v>
      </c>
      <c r="D23">
        <f>L55</f>
        <v>0.04308375</v>
      </c>
      <c r="E23">
        <f t="shared" si="2"/>
        <v>0.0526579166666667</v>
      </c>
    </row>
    <row r="24" ht="14.25" spans="1:5">
      <c r="A24" s="6">
        <v>6</v>
      </c>
      <c r="B24" s="6" t="s">
        <v>26</v>
      </c>
      <c r="C24">
        <f t="shared" si="1"/>
        <v>0.005</v>
      </c>
      <c r="D24">
        <f>L63</f>
        <v>0.050264375</v>
      </c>
      <c r="E24">
        <f t="shared" si="2"/>
        <v>0.0614342361111111</v>
      </c>
    </row>
    <row r="25" ht="14.25" spans="1:5">
      <c r="A25" s="6">
        <v>7</v>
      </c>
      <c r="B25" s="6" t="s">
        <v>27</v>
      </c>
      <c r="C25">
        <f t="shared" si="1"/>
        <v>0.01</v>
      </c>
      <c r="D25">
        <f>L71</f>
        <v>0.07180625</v>
      </c>
      <c r="E25">
        <f t="shared" si="2"/>
        <v>0.0877631944444444</v>
      </c>
    </row>
    <row r="26" ht="14.25" spans="1:5">
      <c r="A26" s="6">
        <v>8</v>
      </c>
      <c r="B26" s="6" t="s">
        <v>28</v>
      </c>
      <c r="C26">
        <f t="shared" si="1"/>
        <v>0.015</v>
      </c>
      <c r="D26">
        <f>L79</f>
        <v>0.064625625</v>
      </c>
      <c r="E26">
        <f t="shared" si="2"/>
        <v>0.08078203125</v>
      </c>
    </row>
    <row r="27" ht="14.25" spans="1:5">
      <c r="A27" s="6">
        <v>9</v>
      </c>
      <c r="B27" s="6" t="s">
        <v>29</v>
      </c>
      <c r="C27">
        <f t="shared" si="1"/>
        <v>0.02</v>
      </c>
      <c r="D27">
        <f>L84</f>
        <v>0.1247</v>
      </c>
      <c r="E27">
        <f t="shared" si="2"/>
        <v>0.152411111111111</v>
      </c>
    </row>
    <row r="28" ht="14.25" spans="1:5">
      <c r="A28" s="6">
        <v>10</v>
      </c>
      <c r="B28" s="6" t="s">
        <v>30</v>
      </c>
      <c r="C28">
        <f t="shared" si="1"/>
        <v>0.03</v>
      </c>
      <c r="D28">
        <f>L109</f>
        <v>0.07482</v>
      </c>
      <c r="E28">
        <f t="shared" si="2"/>
        <v>0.0961971428571429</v>
      </c>
    </row>
    <row r="29" ht="14.25" spans="1:5">
      <c r="A29" s="6">
        <v>11</v>
      </c>
      <c r="B29" s="6" t="s">
        <v>32</v>
      </c>
      <c r="C29">
        <f t="shared" si="1"/>
        <v>0.055</v>
      </c>
      <c r="D29">
        <f>L134</f>
        <v>0.0707568125</v>
      </c>
      <c r="E29">
        <f t="shared" si="2"/>
        <v>0.0909730446428571</v>
      </c>
    </row>
    <row r="30" spans="1:8">
      <c r="A30" s="11"/>
      <c r="B30" s="11" t="s">
        <v>41</v>
      </c>
      <c r="C30" s="12">
        <f>SUM(C19:C29)</f>
        <v>0.14008</v>
      </c>
      <c r="D30" s="12">
        <f>SUM(D19:D29)</f>
        <v>0.6351590625</v>
      </c>
      <c r="E30" s="12">
        <f>SUM(E19:E29)</f>
        <v>0.773277871527778</v>
      </c>
      <c r="F30" s="11">
        <f>E201</f>
        <v>120.882371483231</v>
      </c>
      <c r="G30" s="11">
        <f>SQRT(F30)</f>
        <v>10.9946519491629</v>
      </c>
      <c r="H30">
        <f>G30/E30</f>
        <v>14.2182420498347</v>
      </c>
    </row>
    <row r="31" s="1" customFormat="1" ht="25.5" spans="1:2">
      <c r="A31" s="13" t="s">
        <v>42</v>
      </c>
      <c r="B31" s="14"/>
    </row>
    <row r="32" s="3" customFormat="1" ht="14.25" spans="2:19">
      <c r="B32" s="3" t="s">
        <v>43</v>
      </c>
      <c r="C32" s="3" t="s">
        <v>44</v>
      </c>
      <c r="D32" s="15" t="s">
        <v>4</v>
      </c>
      <c r="E32" s="1" t="s">
        <v>45</v>
      </c>
      <c r="F32" s="1" t="s">
        <v>46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51</v>
      </c>
      <c r="L32" s="3" t="s">
        <v>52</v>
      </c>
      <c r="N32" s="1"/>
      <c r="P32" s="1"/>
      <c r="Q32" s="1"/>
      <c r="R32" s="1"/>
      <c r="S32" s="2"/>
    </row>
    <row r="33" ht="14.25" spans="2:12">
      <c r="B33" s="6" t="s">
        <v>17</v>
      </c>
      <c r="C33" s="1" t="s">
        <v>18</v>
      </c>
      <c r="D33" s="6">
        <v>3</v>
      </c>
      <c r="E33">
        <f>E3</f>
        <v>3000</v>
      </c>
      <c r="F33" s="6" t="s">
        <v>17</v>
      </c>
      <c r="G33">
        <f>H3</f>
        <v>1e-5</v>
      </c>
      <c r="H33">
        <f>G33</f>
        <v>1e-5</v>
      </c>
      <c r="I33">
        <f>E33</f>
        <v>3000</v>
      </c>
      <c r="J33">
        <f>I33</f>
        <v>3000</v>
      </c>
      <c r="K33">
        <f>G33</f>
        <v>1e-5</v>
      </c>
      <c r="L33">
        <f>J33*K33</f>
        <v>0.03</v>
      </c>
    </row>
    <row r="34" ht="14.25" spans="2:12">
      <c r="B34" s="6" t="s">
        <v>19</v>
      </c>
      <c r="C34" s="1" t="s">
        <v>18</v>
      </c>
      <c r="D34" s="6">
        <v>3</v>
      </c>
      <c r="E34">
        <f>E4</f>
        <v>1000</v>
      </c>
      <c r="F34" s="6" t="s">
        <v>19</v>
      </c>
      <c r="G34">
        <f>H4</f>
        <v>2e-5</v>
      </c>
      <c r="H34">
        <f>G34</f>
        <v>2e-5</v>
      </c>
      <c r="I34">
        <f>E34</f>
        <v>1000</v>
      </c>
      <c r="J34">
        <f>I34</f>
        <v>1000</v>
      </c>
      <c r="K34">
        <f>G34</f>
        <v>2e-5</v>
      </c>
      <c r="L34">
        <f>J34*K34</f>
        <v>0.02</v>
      </c>
    </row>
    <row r="35" s="3" customFormat="1" ht="14.25" spans="2:19">
      <c r="B35" s="3" t="s">
        <v>43</v>
      </c>
      <c r="C35" s="3" t="s">
        <v>44</v>
      </c>
      <c r="D35" s="15" t="s">
        <v>4</v>
      </c>
      <c r="E35" s="1" t="s">
        <v>45</v>
      </c>
      <c r="F35" s="1" t="s">
        <v>46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51</v>
      </c>
      <c r="L35" s="3" t="s">
        <v>52</v>
      </c>
      <c r="M35" t="s">
        <v>53</v>
      </c>
      <c r="N35" s="1"/>
      <c r="P35" s="1"/>
      <c r="Q35" s="1"/>
      <c r="R35" s="1"/>
      <c r="S35" s="2"/>
    </row>
    <row r="36" ht="14.25" spans="2:13">
      <c r="B36" s="6" t="s">
        <v>20</v>
      </c>
      <c r="C36" s="1" t="s">
        <v>21</v>
      </c>
      <c r="D36" s="6">
        <v>3</v>
      </c>
      <c r="E36" s="16">
        <v>12</v>
      </c>
      <c r="F36" t="s">
        <v>54</v>
      </c>
      <c r="G36">
        <f>0.7*0.7+0.7*0.3*0.7*2</f>
        <v>0.784</v>
      </c>
      <c r="H36">
        <f>G36</f>
        <v>0.784</v>
      </c>
      <c r="I36">
        <f>$E$5*E36</f>
        <v>240</v>
      </c>
      <c r="J36">
        <f>I36</f>
        <v>240</v>
      </c>
      <c r="K36">
        <f>$H$5*H36</f>
        <v>3.92e-5</v>
      </c>
      <c r="L36">
        <f>J36*K36</f>
        <v>0.009408</v>
      </c>
      <c r="M36">
        <f>E36*H36</f>
        <v>9.408</v>
      </c>
    </row>
    <row r="37" s="4" customFormat="1" ht="14.25" spans="2:13">
      <c r="B37" s="8"/>
      <c r="C37" s="2"/>
      <c r="D37" s="8"/>
      <c r="E37" s="17">
        <v>18</v>
      </c>
      <c r="F37" t="s">
        <v>55</v>
      </c>
      <c r="G37">
        <f>0.3*0.3+0.7*0.3*0.3*2</f>
        <v>0.216</v>
      </c>
      <c r="H37">
        <f>G37</f>
        <v>0.216</v>
      </c>
      <c r="I37">
        <f>$E$5*E37</f>
        <v>360</v>
      </c>
      <c r="J37">
        <f>I37</f>
        <v>360</v>
      </c>
      <c r="K37">
        <f>$H$5*H37</f>
        <v>1.08e-5</v>
      </c>
      <c r="L37">
        <f>J37*K37</f>
        <v>0.003888</v>
      </c>
      <c r="M37">
        <f>E37*H37</f>
        <v>3.888</v>
      </c>
    </row>
    <row r="38" s="4" customFormat="1" ht="14.25" spans="2:13">
      <c r="B38" s="8"/>
      <c r="C38" s="2"/>
      <c r="D38" s="8"/>
      <c r="E38" s="8"/>
      <c r="F38" s="18" t="s">
        <v>41</v>
      </c>
      <c r="G38" s="18">
        <f t="shared" ref="G38:M38" si="3">SUM(G36:G37)</f>
        <v>1</v>
      </c>
      <c r="H38" s="18">
        <f t="shared" si="3"/>
        <v>1</v>
      </c>
      <c r="I38" s="18"/>
      <c r="J38" s="18"/>
      <c r="K38" s="18">
        <f t="shared" si="3"/>
        <v>5e-5</v>
      </c>
      <c r="L38" s="18">
        <f t="shared" si="3"/>
        <v>0.013296</v>
      </c>
      <c r="M38" s="18">
        <f t="shared" si="3"/>
        <v>13.296</v>
      </c>
    </row>
    <row r="39" ht="14.25" spans="2:13">
      <c r="B39" s="3" t="s">
        <v>43</v>
      </c>
      <c r="C39" s="3" t="s">
        <v>44</v>
      </c>
      <c r="D39" s="15" t="s">
        <v>4</v>
      </c>
      <c r="E39" s="1" t="s">
        <v>45</v>
      </c>
      <c r="F39" s="1" t="s">
        <v>46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51</v>
      </c>
      <c r="L39" s="3" t="s">
        <v>52</v>
      </c>
      <c r="M39" t="s">
        <v>53</v>
      </c>
    </row>
    <row r="40" ht="14.25" spans="2:13">
      <c r="B40" s="6" t="s">
        <v>22</v>
      </c>
      <c r="C40" s="1" t="s">
        <v>23</v>
      </c>
      <c r="D40" s="6">
        <v>3</v>
      </c>
      <c r="E40" s="16">
        <v>1</v>
      </c>
      <c r="F40" t="s">
        <v>56</v>
      </c>
      <c r="G40">
        <f>(1-($K$6+$L$6))*(1-($M$6+$N$6))*(1-($O$6+$P$6))</f>
        <v>0.729</v>
      </c>
      <c r="H40">
        <f>G40</f>
        <v>0.729</v>
      </c>
      <c r="I40">
        <f>$E$6*E40</f>
        <v>25</v>
      </c>
      <c r="J40">
        <f>I40</f>
        <v>25</v>
      </c>
      <c r="K40">
        <f>$H$6*H40</f>
        <v>0.001458</v>
      </c>
      <c r="L40">
        <f>J40*K40</f>
        <v>0.03645</v>
      </c>
      <c r="M40">
        <f>E40*H40</f>
        <v>0.729</v>
      </c>
    </row>
    <row r="41" spans="5:13">
      <c r="E41">
        <v>2</v>
      </c>
      <c r="F41" t="s">
        <v>57</v>
      </c>
      <c r="G41">
        <f>$L$6*(1-($M$6+$N$6))*(1-($O$6+$P$6))+(1-($K$6+$L$6))*$N$6*(1-($O$6+$P$6))+(1-($K$6+$L$6))*(1-($M$6+$N$6))*$P$6</f>
        <v>0.1701</v>
      </c>
      <c r="H41">
        <f>G41</f>
        <v>0.1701</v>
      </c>
      <c r="I41">
        <f t="shared" ref="I41:I46" si="4">$E$6*E41</f>
        <v>50</v>
      </c>
      <c r="J41">
        <f t="shared" ref="J41:J46" si="5">I41</f>
        <v>50</v>
      </c>
      <c r="K41">
        <f t="shared" ref="K41:K46" si="6">$H$6*H41</f>
        <v>0.0003402</v>
      </c>
      <c r="L41">
        <f t="shared" ref="L41:L46" si="7">J41*K41</f>
        <v>0.01701</v>
      </c>
      <c r="M41">
        <f t="shared" ref="M41:M47" si="8">E41*H41</f>
        <v>0.3402</v>
      </c>
    </row>
    <row r="42" spans="5:13">
      <c r="E42">
        <v>3</v>
      </c>
      <c r="F42" t="s">
        <v>58</v>
      </c>
      <c r="G42">
        <f>$K$6*(1-($M$6+$N$6))*(1-($O$6+$P$6))+(1-($K$6+$L$6))*$M$6*(1-($O$6+$P$6))+(1-($K$6+$L$6))*(1-($M$6+$N$6))*$O$6</f>
        <v>0.0729</v>
      </c>
      <c r="H42">
        <f>G42</f>
        <v>0.0729</v>
      </c>
      <c r="I42">
        <f t="shared" si="4"/>
        <v>75</v>
      </c>
      <c r="J42">
        <f t="shared" si="5"/>
        <v>75</v>
      </c>
      <c r="K42">
        <f t="shared" si="6"/>
        <v>0.0001458</v>
      </c>
      <c r="L42">
        <f t="shared" si="7"/>
        <v>0.010935</v>
      </c>
      <c r="M42">
        <f t="shared" si="8"/>
        <v>0.2187</v>
      </c>
    </row>
    <row r="43" spans="5:13">
      <c r="E43">
        <v>4</v>
      </c>
      <c r="F43" s="19" t="s">
        <v>59</v>
      </c>
      <c r="G43">
        <f>$L$6*$N$6*(1-($O$6+$P$6))+$L$6*(1-($M$6+$N$6))*$P$6+(1-($K$6+$L$6))*$N$6*$P$6</f>
        <v>0.01323</v>
      </c>
      <c r="H43">
        <f>G43+$L$6*$N$6*$P$6</f>
        <v>0.013573</v>
      </c>
      <c r="I43">
        <f t="shared" si="4"/>
        <v>100</v>
      </c>
      <c r="J43">
        <f t="shared" si="5"/>
        <v>100</v>
      </c>
      <c r="K43">
        <f t="shared" si="6"/>
        <v>2.7146e-5</v>
      </c>
      <c r="L43">
        <f t="shared" si="7"/>
        <v>0.0027146</v>
      </c>
      <c r="M43">
        <f t="shared" si="8"/>
        <v>0.054292</v>
      </c>
    </row>
    <row r="44" ht="27" spans="5:13">
      <c r="E44">
        <v>6</v>
      </c>
      <c r="F44" s="20" t="s">
        <v>60</v>
      </c>
      <c r="G44">
        <f>$K$6*$N$6*(1-($O$6+$P$6))+$L$6*$M$6*(1-($O$6+$P$6))+$K$6*(1-($M$6+$N$6))*$P$6+$L$6*(1-($M$6+$N$6))*$O$6+(1-($K$6+$L$6))*$N$6*$O$6+(1-($K$6+$L$6))*$M$6*$P$6</f>
        <v>0.01134</v>
      </c>
      <c r="H44">
        <f>G44+($G$46-$K$6*$M$6*$O$6-$L$6*$N$6*$P$6)</f>
        <v>0.01197</v>
      </c>
      <c r="I44">
        <f t="shared" si="4"/>
        <v>150</v>
      </c>
      <c r="J44">
        <f t="shared" si="5"/>
        <v>150</v>
      </c>
      <c r="K44">
        <f t="shared" si="6"/>
        <v>2.394e-5</v>
      </c>
      <c r="L44">
        <f t="shared" si="7"/>
        <v>0.003591</v>
      </c>
      <c r="M44">
        <f t="shared" si="8"/>
        <v>0.07182</v>
      </c>
    </row>
    <row r="45" spans="5:13">
      <c r="E45">
        <v>9</v>
      </c>
      <c r="F45" s="19" t="s">
        <v>61</v>
      </c>
      <c r="G45">
        <f>$K$6*$M$6*(1-($O$6+$P$6))+(1-($K$6+$L$6))*$M$6*$O$6+$K$6*(1-($M$6+$N$6))*$O$6</f>
        <v>0.00243</v>
      </c>
      <c r="H45">
        <f>G45+$K$6*$M$6*$O$6</f>
        <v>0.002457</v>
      </c>
      <c r="I45">
        <f t="shared" si="4"/>
        <v>225</v>
      </c>
      <c r="J45">
        <f t="shared" si="5"/>
        <v>225</v>
      </c>
      <c r="K45">
        <f t="shared" si="6"/>
        <v>4.914e-6</v>
      </c>
      <c r="L45">
        <f t="shared" si="7"/>
        <v>0.00110565</v>
      </c>
      <c r="M45">
        <f t="shared" si="8"/>
        <v>0.022113</v>
      </c>
    </row>
    <row r="46" spans="5:13">
      <c r="E46">
        <v>0</v>
      </c>
      <c r="F46" s="11" t="s">
        <v>62</v>
      </c>
      <c r="G46">
        <f>($K$6+$L$6)*($M$6+$N$6)*($O$6+$P$6)</f>
        <v>0.001</v>
      </c>
      <c r="H46">
        <v>0</v>
      </c>
      <c r="I46">
        <f t="shared" si="4"/>
        <v>0</v>
      </c>
      <c r="J46">
        <f t="shared" si="5"/>
        <v>0</v>
      </c>
      <c r="K46">
        <f t="shared" si="6"/>
        <v>0</v>
      </c>
      <c r="L46">
        <f t="shared" si="7"/>
        <v>0</v>
      </c>
      <c r="M46">
        <f t="shared" si="8"/>
        <v>0</v>
      </c>
    </row>
    <row r="47" ht="14.25" spans="6:13">
      <c r="F47" s="21" t="s">
        <v>41</v>
      </c>
      <c r="G47" s="18">
        <f t="shared" ref="G47:M47" si="9">SUM(G40:G46)</f>
        <v>1</v>
      </c>
      <c r="H47" s="18">
        <f t="shared" si="9"/>
        <v>1</v>
      </c>
      <c r="I47" s="18"/>
      <c r="J47" s="18"/>
      <c r="K47" s="18">
        <f t="shared" si="9"/>
        <v>0.002</v>
      </c>
      <c r="L47" s="18">
        <f t="shared" si="9"/>
        <v>0.07180625</v>
      </c>
      <c r="M47" s="18">
        <f t="shared" si="9"/>
        <v>1.436125</v>
      </c>
    </row>
    <row r="48" customFormat="1" ht="14.25" spans="2:13">
      <c r="B48" s="6" t="s">
        <v>25</v>
      </c>
      <c r="C48" s="1" t="s">
        <v>23</v>
      </c>
      <c r="D48" s="6">
        <v>3</v>
      </c>
      <c r="E48" s="16">
        <v>1</v>
      </c>
      <c r="F48" t="s">
        <v>63</v>
      </c>
      <c r="G48">
        <f>(1-($K$6+$L$6))*(1-($M$6+$N$6))*(1-($O$6+$P$6))</f>
        <v>0.729</v>
      </c>
      <c r="H48">
        <f t="shared" ref="H48:H50" si="10">G48</f>
        <v>0.729</v>
      </c>
      <c r="I48">
        <f>$E$7*E48</f>
        <v>10</v>
      </c>
      <c r="J48">
        <f t="shared" ref="J48:J54" si="11">I48</f>
        <v>10</v>
      </c>
      <c r="K48">
        <f>$H$7*H48</f>
        <v>0.002187</v>
      </c>
      <c r="L48">
        <f t="shared" ref="L48:L54" si="12">J48*K48</f>
        <v>0.02187</v>
      </c>
      <c r="M48">
        <f t="shared" ref="M48:M54" si="13">E48*H48</f>
        <v>0.729</v>
      </c>
    </row>
    <row r="49" customFormat="1" spans="5:13">
      <c r="E49">
        <v>2</v>
      </c>
      <c r="F49" t="s">
        <v>64</v>
      </c>
      <c r="G49">
        <f>$L$6*(1-($M$6+$N$6))*(1-($O$6+$P$6))+(1-($K$6+$L$6))*$N$6*(1-($O$6+$P$6))+(1-($K$6+$L$6))*(1-($M$6+$N$6))*$P$6</f>
        <v>0.1701</v>
      </c>
      <c r="H49">
        <f t="shared" si="10"/>
        <v>0.1701</v>
      </c>
      <c r="I49">
        <f t="shared" ref="I49:I54" si="14">$E$7*E49</f>
        <v>20</v>
      </c>
      <c r="J49">
        <f t="shared" si="11"/>
        <v>20</v>
      </c>
      <c r="K49">
        <f t="shared" ref="K49:K54" si="15">$H$7*H49</f>
        <v>0.0005103</v>
      </c>
      <c r="L49">
        <f t="shared" si="12"/>
        <v>0.010206</v>
      </c>
      <c r="M49">
        <f t="shared" si="13"/>
        <v>0.3402</v>
      </c>
    </row>
    <row r="50" customFormat="1" spans="5:13">
      <c r="E50">
        <v>3</v>
      </c>
      <c r="F50" t="s">
        <v>65</v>
      </c>
      <c r="G50">
        <f>$K$6*(1-($M$6+$N$6))*(1-($O$6+$P$6))+(1-($K$6+$L$6))*$M$6*(1-($O$6+$P$6))+(1-($K$6+$L$6))*(1-($M$6+$N$6))*$O$6</f>
        <v>0.0729</v>
      </c>
      <c r="H50">
        <f t="shared" si="10"/>
        <v>0.0729</v>
      </c>
      <c r="I50">
        <f t="shared" si="14"/>
        <v>30</v>
      </c>
      <c r="J50">
        <f t="shared" si="11"/>
        <v>30</v>
      </c>
      <c r="K50">
        <f t="shared" si="15"/>
        <v>0.0002187</v>
      </c>
      <c r="L50">
        <f t="shared" si="12"/>
        <v>0.006561</v>
      </c>
      <c r="M50">
        <f t="shared" si="13"/>
        <v>0.2187</v>
      </c>
    </row>
    <row r="51" customFormat="1" spans="5:13">
      <c r="E51">
        <v>4</v>
      </c>
      <c r="F51" t="s">
        <v>66</v>
      </c>
      <c r="G51">
        <f>$L$6*$N$6*(1-($O$6+$P$6))+$L$6*(1-($M$6+$N$6))*$P$6+(1-($K$6+$L$6))*$N$6*$P$6</f>
        <v>0.01323</v>
      </c>
      <c r="H51">
        <f>G51+$L$6*$N$6*$P$6</f>
        <v>0.013573</v>
      </c>
      <c r="I51">
        <f t="shared" si="14"/>
        <v>40</v>
      </c>
      <c r="J51">
        <f t="shared" si="11"/>
        <v>40</v>
      </c>
      <c r="K51">
        <f t="shared" si="15"/>
        <v>4.0719e-5</v>
      </c>
      <c r="L51">
        <f t="shared" si="12"/>
        <v>0.00162876</v>
      </c>
      <c r="M51">
        <f t="shared" si="13"/>
        <v>0.054292</v>
      </c>
    </row>
    <row r="52" customFormat="1" ht="27" spans="5:13">
      <c r="E52">
        <v>6</v>
      </c>
      <c r="F52" s="22" t="s">
        <v>67</v>
      </c>
      <c r="G52">
        <f>$K$6*$N$6*(1-($O$6+$P$6))+$L$6*$M$6*(1-($O$6+$P$6))+$K$6*(1-($M$6+$N$6))*$P$6+$L$6*(1-($M$6+$N$6))*$O$6+(1-($K$6+$L$6))*$N$6*$O$6+(1-($K$6+$L$6))*$M$6*$P$6</f>
        <v>0.01134</v>
      </c>
      <c r="H52">
        <f>G52+($G$46-$K$6*$M$6*$O$6-$L$6*$N$6*$P$6)</f>
        <v>0.01197</v>
      </c>
      <c r="I52">
        <f t="shared" si="14"/>
        <v>60</v>
      </c>
      <c r="J52">
        <f t="shared" si="11"/>
        <v>60</v>
      </c>
      <c r="K52">
        <f t="shared" si="15"/>
        <v>3.591e-5</v>
      </c>
      <c r="L52">
        <f t="shared" si="12"/>
        <v>0.0021546</v>
      </c>
      <c r="M52">
        <f t="shared" si="13"/>
        <v>0.07182</v>
      </c>
    </row>
    <row r="53" customFormat="1" spans="5:13">
      <c r="E53">
        <v>9</v>
      </c>
      <c r="F53" t="s">
        <v>68</v>
      </c>
      <c r="G53">
        <f>$K$6*$M$6*(1-($O$6+$P$6))+(1-($K$6+$L$6))*$M$6*$O$6+$K$6*(1-($M$6+$N$6))*$O$6</f>
        <v>0.00243</v>
      </c>
      <c r="H53">
        <f>G53+$K$6*$M$6*$O$6</f>
        <v>0.002457</v>
      </c>
      <c r="I53">
        <f t="shared" si="14"/>
        <v>90</v>
      </c>
      <c r="J53">
        <f t="shared" si="11"/>
        <v>90</v>
      </c>
      <c r="K53">
        <f t="shared" si="15"/>
        <v>7.371e-6</v>
      </c>
      <c r="L53">
        <f t="shared" si="12"/>
        <v>0.00066339</v>
      </c>
      <c r="M53">
        <f t="shared" si="13"/>
        <v>0.022113</v>
      </c>
    </row>
    <row r="54" customFormat="1" spans="5:13">
      <c r="E54">
        <v>0</v>
      </c>
      <c r="F54" t="s">
        <v>62</v>
      </c>
      <c r="G54">
        <f>($K$6+$L$6)*($M$6+$N$6)*($O$6+$P$6)</f>
        <v>0.001</v>
      </c>
      <c r="H54">
        <v>0</v>
      </c>
      <c r="I54">
        <f t="shared" si="14"/>
        <v>0</v>
      </c>
      <c r="J54">
        <f t="shared" si="11"/>
        <v>0</v>
      </c>
      <c r="K54">
        <f t="shared" si="15"/>
        <v>0</v>
      </c>
      <c r="L54">
        <f t="shared" si="12"/>
        <v>0</v>
      </c>
      <c r="M54">
        <f t="shared" si="13"/>
        <v>0</v>
      </c>
    </row>
    <row r="55" customFormat="1" ht="14.25" spans="6:13">
      <c r="F55" s="21" t="s">
        <v>41</v>
      </c>
      <c r="G55" s="18">
        <f t="shared" ref="G55:M55" si="16">SUM(G48:G54)</f>
        <v>1</v>
      </c>
      <c r="H55" s="18">
        <f t="shared" si="16"/>
        <v>1</v>
      </c>
      <c r="I55" s="18"/>
      <c r="J55" s="18"/>
      <c r="K55" s="18">
        <f t="shared" si="16"/>
        <v>0.003</v>
      </c>
      <c r="L55" s="18">
        <f t="shared" si="16"/>
        <v>0.04308375</v>
      </c>
      <c r="M55" s="18">
        <f t="shared" si="16"/>
        <v>1.436125</v>
      </c>
    </row>
    <row r="56" customFormat="1" ht="14.25" spans="2:13">
      <c r="B56" s="6" t="s">
        <v>26</v>
      </c>
      <c r="C56" s="1" t="s">
        <v>23</v>
      </c>
      <c r="D56" s="6">
        <v>3</v>
      </c>
      <c r="E56" s="16">
        <v>1</v>
      </c>
      <c r="F56" t="s">
        <v>69</v>
      </c>
      <c r="G56">
        <f>(1-($K$6+$L$6))*(1-($M$6+$N$6))*(1-($O$6+$P$6))</f>
        <v>0.729</v>
      </c>
      <c r="H56">
        <f t="shared" ref="H56:H58" si="17">G56</f>
        <v>0.729</v>
      </c>
      <c r="I56">
        <f>$E$8*E56</f>
        <v>7</v>
      </c>
      <c r="J56">
        <f t="shared" ref="J56:J62" si="18">I56</f>
        <v>7</v>
      </c>
      <c r="K56">
        <f>$H$8*H56</f>
        <v>0.003645</v>
      </c>
      <c r="L56">
        <f t="shared" ref="L56:L62" si="19">J56*K56</f>
        <v>0.025515</v>
      </c>
      <c r="M56">
        <f t="shared" ref="M56:M62" si="20">E56*H56</f>
        <v>0.729</v>
      </c>
    </row>
    <row r="57" customFormat="1" spans="5:13">
      <c r="E57">
        <v>2</v>
      </c>
      <c r="F57" t="s">
        <v>70</v>
      </c>
      <c r="G57">
        <f>$L$6*(1-($M$6+$N$6))*(1-($O$6+$P$6))+(1-($K$6+$L$6))*$N$6*(1-($O$6+$P$6))+(1-($K$6+$L$6))*(1-($M$6+$N$6))*$P$6</f>
        <v>0.1701</v>
      </c>
      <c r="H57">
        <f t="shared" si="17"/>
        <v>0.1701</v>
      </c>
      <c r="I57">
        <f t="shared" ref="I57:I62" si="21">$E$8*E57</f>
        <v>14</v>
      </c>
      <c r="J57">
        <f t="shared" si="18"/>
        <v>14</v>
      </c>
      <c r="K57">
        <f t="shared" ref="K57:K62" si="22">$H$8*H57</f>
        <v>0.0008505</v>
      </c>
      <c r="L57">
        <f t="shared" si="19"/>
        <v>0.011907</v>
      </c>
      <c r="M57">
        <f t="shared" si="20"/>
        <v>0.3402</v>
      </c>
    </row>
    <row r="58" customFormat="1" spans="5:13">
      <c r="E58">
        <v>3</v>
      </c>
      <c r="F58" t="s">
        <v>71</v>
      </c>
      <c r="G58">
        <f>$K$6*(1-($M$6+$N$6))*(1-($O$6+$P$6))+(1-($K$6+$L$6))*$M$6*(1-($O$6+$P$6))+(1-($K$6+$L$6))*(1-($M$6+$N$6))*$O$6</f>
        <v>0.0729</v>
      </c>
      <c r="H58">
        <f t="shared" si="17"/>
        <v>0.0729</v>
      </c>
      <c r="I58">
        <f t="shared" si="21"/>
        <v>21</v>
      </c>
      <c r="J58">
        <f t="shared" si="18"/>
        <v>21</v>
      </c>
      <c r="K58">
        <f t="shared" si="22"/>
        <v>0.0003645</v>
      </c>
      <c r="L58">
        <f t="shared" si="19"/>
        <v>0.0076545</v>
      </c>
      <c r="M58">
        <f t="shared" si="20"/>
        <v>0.2187</v>
      </c>
    </row>
    <row r="59" customFormat="1" spans="5:13">
      <c r="E59">
        <v>4</v>
      </c>
      <c r="F59" t="s">
        <v>72</v>
      </c>
      <c r="G59">
        <f>$L$6*$N$6*(1-($O$6+$P$6))+$L$6*(1-($M$6+$N$6))*$P$6+(1-($K$6+$L$6))*$N$6*$P$6</f>
        <v>0.01323</v>
      </c>
      <c r="H59">
        <f>G59+$L$6*$N$6*$P$6</f>
        <v>0.013573</v>
      </c>
      <c r="I59">
        <f t="shared" si="21"/>
        <v>28</v>
      </c>
      <c r="J59">
        <f t="shared" si="18"/>
        <v>28</v>
      </c>
      <c r="K59">
        <f t="shared" si="22"/>
        <v>6.7865e-5</v>
      </c>
      <c r="L59">
        <f t="shared" si="19"/>
        <v>0.00190022</v>
      </c>
      <c r="M59">
        <f t="shared" si="20"/>
        <v>0.054292</v>
      </c>
    </row>
    <row r="60" customFormat="1" ht="27" spans="5:13">
      <c r="E60">
        <v>6</v>
      </c>
      <c r="F60" s="22" t="s">
        <v>73</v>
      </c>
      <c r="G60">
        <f>$K$6*$N$6*(1-($O$6+$P$6))+$L$6*$M$6*(1-($O$6+$P$6))+$K$6*(1-($M$6+$N$6))*$P$6+$L$6*(1-($M$6+$N$6))*$O$6+(1-($K$6+$L$6))*$N$6*$O$6+(1-($K$6+$L$6))*$M$6*$P$6</f>
        <v>0.01134</v>
      </c>
      <c r="H60">
        <f>G60+($G$46-$K$6*$M$6*$O$6-$L$6*$N$6*$P$6)</f>
        <v>0.01197</v>
      </c>
      <c r="I60">
        <f t="shared" si="21"/>
        <v>42</v>
      </c>
      <c r="J60">
        <f t="shared" si="18"/>
        <v>42</v>
      </c>
      <c r="K60">
        <f t="shared" si="22"/>
        <v>5.985e-5</v>
      </c>
      <c r="L60">
        <f t="shared" si="19"/>
        <v>0.0025137</v>
      </c>
      <c r="M60">
        <f t="shared" si="20"/>
        <v>0.07182</v>
      </c>
    </row>
    <row r="61" customFormat="1" spans="5:13">
      <c r="E61">
        <v>9</v>
      </c>
      <c r="F61" t="s">
        <v>74</v>
      </c>
      <c r="G61">
        <f>$K$6*$M$6*(1-($O$6+$P$6))+(1-($K$6+$L$6))*$M$6*$O$6+$K$6*(1-($M$6+$N$6))*$O$6</f>
        <v>0.00243</v>
      </c>
      <c r="H61">
        <f>G61+$K$6*$M$6*$O$6</f>
        <v>0.002457</v>
      </c>
      <c r="I61">
        <f t="shared" si="21"/>
        <v>63</v>
      </c>
      <c r="J61">
        <f t="shared" si="18"/>
        <v>63</v>
      </c>
      <c r="K61">
        <f t="shared" si="22"/>
        <v>1.2285e-5</v>
      </c>
      <c r="L61">
        <f t="shared" si="19"/>
        <v>0.000773955</v>
      </c>
      <c r="M61">
        <f t="shared" si="20"/>
        <v>0.022113</v>
      </c>
    </row>
    <row r="62" customFormat="1" spans="5:13">
      <c r="E62">
        <v>0</v>
      </c>
      <c r="F62" t="s">
        <v>62</v>
      </c>
      <c r="G62">
        <f>($K$6+$L$6)*($M$6+$N$6)*($O$6+$P$6)</f>
        <v>0.001</v>
      </c>
      <c r="H62">
        <v>0</v>
      </c>
      <c r="I62">
        <f t="shared" si="21"/>
        <v>0</v>
      </c>
      <c r="J62">
        <f t="shared" si="18"/>
        <v>0</v>
      </c>
      <c r="K62">
        <f t="shared" si="22"/>
        <v>0</v>
      </c>
      <c r="L62">
        <f t="shared" si="19"/>
        <v>0</v>
      </c>
      <c r="M62">
        <f t="shared" si="20"/>
        <v>0</v>
      </c>
    </row>
    <row r="63" customFormat="1" ht="14.25" spans="6:13">
      <c r="F63" s="21" t="s">
        <v>41</v>
      </c>
      <c r="G63" s="18">
        <f t="shared" ref="G63:M63" si="23">SUM(G56:G62)</f>
        <v>1</v>
      </c>
      <c r="H63" s="18">
        <f t="shared" si="23"/>
        <v>1</v>
      </c>
      <c r="I63" s="18"/>
      <c r="J63" s="18"/>
      <c r="K63" s="18">
        <f t="shared" si="23"/>
        <v>0.005</v>
      </c>
      <c r="L63" s="18">
        <f t="shared" si="23"/>
        <v>0.050264375</v>
      </c>
      <c r="M63" s="18">
        <f t="shared" si="23"/>
        <v>1.436125</v>
      </c>
    </row>
    <row r="64" customFormat="1" ht="14.25" spans="2:13">
      <c r="B64" s="6" t="s">
        <v>27</v>
      </c>
      <c r="C64" s="1" t="s">
        <v>23</v>
      </c>
      <c r="D64" s="6">
        <v>3</v>
      </c>
      <c r="E64" s="16">
        <v>1</v>
      </c>
      <c r="F64" t="s">
        <v>75</v>
      </c>
      <c r="G64">
        <f>(1-($K$6+$L$6))*(1-($M$6+$N$6))*(1-($O$6+$P$6))</f>
        <v>0.729</v>
      </c>
      <c r="H64">
        <f t="shared" ref="H64:H66" si="24">G64</f>
        <v>0.729</v>
      </c>
      <c r="I64">
        <f>$E$9*E64</f>
        <v>5</v>
      </c>
      <c r="J64">
        <f t="shared" ref="J64:J70" si="25">I64</f>
        <v>5</v>
      </c>
      <c r="K64">
        <f>$H$9*H64</f>
        <v>0.00729</v>
      </c>
      <c r="L64">
        <f t="shared" ref="L64:L70" si="26">J64*K64</f>
        <v>0.03645</v>
      </c>
      <c r="M64">
        <f t="shared" ref="M64:M70" si="27">E64*H64</f>
        <v>0.729</v>
      </c>
    </row>
    <row r="65" customFormat="1" spans="5:13">
      <c r="E65">
        <v>2</v>
      </c>
      <c r="F65" t="s">
        <v>76</v>
      </c>
      <c r="G65">
        <f>$L$6*(1-($M$6+$N$6))*(1-($O$6+$P$6))+(1-($K$6+$L$6))*$N$6*(1-($O$6+$P$6))+(1-($K$6+$L$6))*(1-($M$6+$N$6))*$P$6</f>
        <v>0.1701</v>
      </c>
      <c r="H65">
        <f t="shared" si="24"/>
        <v>0.1701</v>
      </c>
      <c r="I65">
        <f t="shared" ref="I65:I70" si="28">$E$9*E65</f>
        <v>10</v>
      </c>
      <c r="J65">
        <f t="shared" si="25"/>
        <v>10</v>
      </c>
      <c r="K65">
        <f t="shared" ref="K65:K70" si="29">$H$9*H65</f>
        <v>0.001701</v>
      </c>
      <c r="L65">
        <f t="shared" si="26"/>
        <v>0.01701</v>
      </c>
      <c r="M65">
        <f t="shared" si="27"/>
        <v>0.3402</v>
      </c>
    </row>
    <row r="66" customFormat="1" spans="5:13">
      <c r="E66">
        <v>3</v>
      </c>
      <c r="F66" t="s">
        <v>77</v>
      </c>
      <c r="G66">
        <f>$K$6*(1-($M$6+$N$6))*(1-($O$6+$P$6))+(1-($K$6+$L$6))*$M$6*(1-($O$6+$P$6))+(1-($K$6+$L$6))*(1-($M$6+$N$6))*$O$6</f>
        <v>0.0729</v>
      </c>
      <c r="H66">
        <f t="shared" si="24"/>
        <v>0.0729</v>
      </c>
      <c r="I66">
        <f t="shared" si="28"/>
        <v>15</v>
      </c>
      <c r="J66">
        <f t="shared" si="25"/>
        <v>15</v>
      </c>
      <c r="K66">
        <f t="shared" si="29"/>
        <v>0.000729</v>
      </c>
      <c r="L66">
        <f t="shared" si="26"/>
        <v>0.010935</v>
      </c>
      <c r="M66">
        <f t="shared" si="27"/>
        <v>0.2187</v>
      </c>
    </row>
    <row r="67" customFormat="1" spans="5:13">
      <c r="E67">
        <v>4</v>
      </c>
      <c r="F67" t="s">
        <v>78</v>
      </c>
      <c r="G67">
        <f>$L$6*$N$6*(1-($O$6+$P$6))+$L$6*(1-($M$6+$N$6))*$P$6+(1-($K$6+$L$6))*$N$6*$P$6</f>
        <v>0.01323</v>
      </c>
      <c r="H67">
        <f>G67+$L$6*$N$6*$P$6</f>
        <v>0.013573</v>
      </c>
      <c r="I67">
        <f t="shared" si="28"/>
        <v>20</v>
      </c>
      <c r="J67">
        <f t="shared" si="25"/>
        <v>20</v>
      </c>
      <c r="K67">
        <f t="shared" si="29"/>
        <v>0.00013573</v>
      </c>
      <c r="L67">
        <f t="shared" si="26"/>
        <v>0.0027146</v>
      </c>
      <c r="M67">
        <f t="shared" si="27"/>
        <v>0.054292</v>
      </c>
    </row>
    <row r="68" customFormat="1" ht="27" spans="5:13">
      <c r="E68">
        <v>6</v>
      </c>
      <c r="F68" s="22" t="s">
        <v>79</v>
      </c>
      <c r="G68">
        <f>$K$6*$N$6*(1-($O$6+$P$6))+$L$6*$M$6*(1-($O$6+$P$6))+$K$6*(1-($M$6+$N$6))*$P$6+$L$6*(1-($M$6+$N$6))*$O$6+(1-($K$6+$L$6))*$N$6*$O$6+(1-($K$6+$L$6))*$M$6*$P$6</f>
        <v>0.01134</v>
      </c>
      <c r="H68">
        <f>G68+($G$46-$K$6*$M$6*$O$6-$L$6*$N$6*$P$6)</f>
        <v>0.01197</v>
      </c>
      <c r="I68">
        <f t="shared" si="28"/>
        <v>30</v>
      </c>
      <c r="J68">
        <f t="shared" si="25"/>
        <v>30</v>
      </c>
      <c r="K68">
        <f t="shared" si="29"/>
        <v>0.0001197</v>
      </c>
      <c r="L68">
        <f t="shared" si="26"/>
        <v>0.003591</v>
      </c>
      <c r="M68">
        <f t="shared" si="27"/>
        <v>0.07182</v>
      </c>
    </row>
    <row r="69" customFormat="1" spans="5:13">
      <c r="E69">
        <v>9</v>
      </c>
      <c r="F69" t="s">
        <v>80</v>
      </c>
      <c r="G69">
        <f>$K$6*$M$6*(1-($O$6+$P$6))+(1-($K$6+$L$6))*$M$6*$O$6+$K$6*(1-($M$6+$N$6))*$O$6</f>
        <v>0.00243</v>
      </c>
      <c r="H69">
        <f>G69+$K$6*$M$6*$O$6</f>
        <v>0.002457</v>
      </c>
      <c r="I69">
        <f t="shared" si="28"/>
        <v>45</v>
      </c>
      <c r="J69">
        <f t="shared" si="25"/>
        <v>45</v>
      </c>
      <c r="K69">
        <f t="shared" si="29"/>
        <v>2.457e-5</v>
      </c>
      <c r="L69">
        <f t="shared" si="26"/>
        <v>0.00110565</v>
      </c>
      <c r="M69">
        <f t="shared" si="27"/>
        <v>0.022113</v>
      </c>
    </row>
    <row r="70" customFormat="1" spans="5:13">
      <c r="E70">
        <v>0</v>
      </c>
      <c r="F70" t="s">
        <v>62</v>
      </c>
      <c r="G70">
        <f>($K$6+$L$6)*($M$6+$N$6)*($O$6+$P$6)</f>
        <v>0.001</v>
      </c>
      <c r="H70">
        <v>0</v>
      </c>
      <c r="I70">
        <f t="shared" si="28"/>
        <v>0</v>
      </c>
      <c r="J70">
        <f t="shared" si="25"/>
        <v>0</v>
      </c>
      <c r="K70">
        <f t="shared" si="29"/>
        <v>0</v>
      </c>
      <c r="L70">
        <f t="shared" si="26"/>
        <v>0</v>
      </c>
      <c r="M70">
        <f t="shared" si="27"/>
        <v>0</v>
      </c>
    </row>
    <row r="71" customFormat="1" ht="14.25" spans="6:13">
      <c r="F71" s="21" t="s">
        <v>41</v>
      </c>
      <c r="G71" s="18">
        <f t="shared" ref="G71:M71" si="30">SUM(G64:G70)</f>
        <v>1</v>
      </c>
      <c r="H71" s="18">
        <f t="shared" si="30"/>
        <v>1</v>
      </c>
      <c r="I71" s="18"/>
      <c r="J71" s="18"/>
      <c r="K71" s="18">
        <f t="shared" si="30"/>
        <v>0.01</v>
      </c>
      <c r="L71" s="18">
        <f t="shared" si="30"/>
        <v>0.07180625</v>
      </c>
      <c r="M71" s="18">
        <f t="shared" si="30"/>
        <v>1.436125</v>
      </c>
    </row>
    <row r="72" customFormat="1" ht="14.25" spans="2:13">
      <c r="B72" s="6" t="s">
        <v>28</v>
      </c>
      <c r="C72" s="1" t="s">
        <v>23</v>
      </c>
      <c r="D72" s="6">
        <v>3</v>
      </c>
      <c r="E72" s="16">
        <v>1</v>
      </c>
      <c r="F72" t="s">
        <v>81</v>
      </c>
      <c r="G72">
        <f>(1-($K$6+$L$6))*(1-($M$6+$N$6))*(1-($O$6+$P$6))</f>
        <v>0.729</v>
      </c>
      <c r="H72">
        <f t="shared" ref="H72:H74" si="31">G72</f>
        <v>0.729</v>
      </c>
      <c r="I72">
        <f>$E$10*E72</f>
        <v>3</v>
      </c>
      <c r="J72">
        <f t="shared" ref="J72:J78" si="32">I72</f>
        <v>3</v>
      </c>
      <c r="K72">
        <f>$H$10*H72</f>
        <v>0.010935</v>
      </c>
      <c r="L72">
        <f t="shared" ref="L72:L78" si="33">J72*K72</f>
        <v>0.032805</v>
      </c>
      <c r="M72">
        <f t="shared" ref="M72:M78" si="34">E72*H72</f>
        <v>0.729</v>
      </c>
    </row>
    <row r="73" customFormat="1" spans="5:13">
      <c r="E73">
        <v>2</v>
      </c>
      <c r="F73" t="s">
        <v>82</v>
      </c>
      <c r="G73">
        <f>$L$6*(1-($M$6+$N$6))*(1-($O$6+$P$6))+(1-($K$6+$L$6))*$N$6*(1-($O$6+$P$6))+(1-($K$6+$L$6))*(1-($M$6+$N$6))*$P$6</f>
        <v>0.1701</v>
      </c>
      <c r="H73">
        <f t="shared" si="31"/>
        <v>0.1701</v>
      </c>
      <c r="I73">
        <f t="shared" ref="I73:I78" si="35">$E$10*E73</f>
        <v>6</v>
      </c>
      <c r="J73">
        <f t="shared" si="32"/>
        <v>6</v>
      </c>
      <c r="K73">
        <f t="shared" ref="K73:K78" si="36">$H$10*H73</f>
        <v>0.0025515</v>
      </c>
      <c r="L73">
        <f t="shared" si="33"/>
        <v>0.015309</v>
      </c>
      <c r="M73">
        <f t="shared" si="34"/>
        <v>0.3402</v>
      </c>
    </row>
    <row r="74" customFormat="1" spans="5:13">
      <c r="E74">
        <v>3</v>
      </c>
      <c r="F74" t="s">
        <v>83</v>
      </c>
      <c r="G74">
        <f>$K$6*(1-($M$6+$N$6))*(1-($O$6+$P$6))+(1-($K$6+$L$6))*$M$6*(1-($O$6+$P$6))+(1-($K$6+$L$6))*(1-($M$6+$N$6))*$O$6</f>
        <v>0.0729</v>
      </c>
      <c r="H74">
        <f t="shared" si="31"/>
        <v>0.0729</v>
      </c>
      <c r="I74">
        <f t="shared" si="35"/>
        <v>9</v>
      </c>
      <c r="J74">
        <f t="shared" si="32"/>
        <v>9</v>
      </c>
      <c r="K74">
        <f t="shared" si="36"/>
        <v>0.0010935</v>
      </c>
      <c r="L74">
        <f t="shared" si="33"/>
        <v>0.0098415</v>
      </c>
      <c r="M74">
        <f t="shared" si="34"/>
        <v>0.2187</v>
      </c>
    </row>
    <row r="75" customFormat="1" spans="5:13">
      <c r="E75">
        <v>4</v>
      </c>
      <c r="F75" t="s">
        <v>84</v>
      </c>
      <c r="G75">
        <f>$L$6*$N$6*(1-($O$6+$P$6))+$L$6*(1-($M$6+$N$6))*$P$6+(1-($K$6+$L$6))*$N$6*$P$6</f>
        <v>0.01323</v>
      </c>
      <c r="H75">
        <f>G75+$L$6*$N$6*$P$6</f>
        <v>0.013573</v>
      </c>
      <c r="I75">
        <f t="shared" si="35"/>
        <v>12</v>
      </c>
      <c r="J75">
        <f t="shared" si="32"/>
        <v>12</v>
      </c>
      <c r="K75">
        <f t="shared" si="36"/>
        <v>0.000203595</v>
      </c>
      <c r="L75">
        <f t="shared" si="33"/>
        <v>0.00244314</v>
      </c>
      <c r="M75">
        <f t="shared" si="34"/>
        <v>0.054292</v>
      </c>
    </row>
    <row r="76" customFormat="1" ht="27" spans="5:13">
      <c r="E76">
        <v>6</v>
      </c>
      <c r="F76" s="22" t="s">
        <v>85</v>
      </c>
      <c r="G76">
        <f>$K$6*$N$6*(1-($O$6+$P$6))+$L$6*$M$6*(1-($O$6+$P$6))+$K$6*(1-($M$6+$N$6))*$P$6+$L$6*(1-($M$6+$N$6))*$O$6+(1-($K$6+$L$6))*$N$6*$O$6+(1-($K$6+$L$6))*$M$6*$P$6</f>
        <v>0.01134</v>
      </c>
      <c r="H76">
        <f>G76+($G$46-$K$6*$M$6*$O$6-$L$6*$N$6*$P$6)</f>
        <v>0.01197</v>
      </c>
      <c r="I76">
        <f t="shared" si="35"/>
        <v>18</v>
      </c>
      <c r="J76">
        <f t="shared" si="32"/>
        <v>18</v>
      </c>
      <c r="K76">
        <f t="shared" si="36"/>
        <v>0.00017955</v>
      </c>
      <c r="L76">
        <f t="shared" si="33"/>
        <v>0.0032319</v>
      </c>
      <c r="M76">
        <f t="shared" si="34"/>
        <v>0.07182</v>
      </c>
    </row>
    <row r="77" customFormat="1" spans="5:13">
      <c r="E77">
        <v>9</v>
      </c>
      <c r="F77" t="s">
        <v>86</v>
      </c>
      <c r="G77">
        <f>$K$6*$M$6*(1-($O$6+$P$6))+(1-($K$6+$L$6))*$M$6*$O$6+$K$6*(1-($M$6+$N$6))*$O$6</f>
        <v>0.00243</v>
      </c>
      <c r="H77">
        <f>G77+$K$6*$M$6*$O$6</f>
        <v>0.002457</v>
      </c>
      <c r="I77">
        <f t="shared" si="35"/>
        <v>27</v>
      </c>
      <c r="J77">
        <f t="shared" si="32"/>
        <v>27</v>
      </c>
      <c r="K77">
        <f t="shared" si="36"/>
        <v>3.6855e-5</v>
      </c>
      <c r="L77">
        <f t="shared" si="33"/>
        <v>0.000995085</v>
      </c>
      <c r="M77">
        <f t="shared" si="34"/>
        <v>0.022113</v>
      </c>
    </row>
    <row r="78" customFormat="1" spans="5:13">
      <c r="E78">
        <v>0</v>
      </c>
      <c r="F78" t="s">
        <v>62</v>
      </c>
      <c r="G78">
        <f>($K$6+$L$6)*($M$6+$N$6)*($O$6+$P$6)</f>
        <v>0.001</v>
      </c>
      <c r="H78">
        <v>0</v>
      </c>
      <c r="I78">
        <f t="shared" si="35"/>
        <v>0</v>
      </c>
      <c r="J78">
        <f t="shared" si="32"/>
        <v>0</v>
      </c>
      <c r="K78">
        <f t="shared" si="36"/>
        <v>0</v>
      </c>
      <c r="L78">
        <f t="shared" si="33"/>
        <v>0</v>
      </c>
      <c r="M78">
        <f t="shared" si="34"/>
        <v>0</v>
      </c>
    </row>
    <row r="79" customFormat="1" ht="14.25" spans="6:13">
      <c r="F79" s="21" t="s">
        <v>41</v>
      </c>
      <c r="G79" s="18">
        <f t="shared" ref="G79:M79" si="37">SUM(G72:G78)</f>
        <v>1</v>
      </c>
      <c r="H79" s="18">
        <f t="shared" si="37"/>
        <v>1</v>
      </c>
      <c r="I79" s="18"/>
      <c r="J79" s="18"/>
      <c r="K79" s="18">
        <f t="shared" si="37"/>
        <v>0.015</v>
      </c>
      <c r="L79" s="18">
        <f t="shared" si="37"/>
        <v>0.064625625</v>
      </c>
      <c r="M79" s="18">
        <f t="shared" si="37"/>
        <v>1.436125</v>
      </c>
    </row>
    <row r="80" ht="14.25" spans="2:13">
      <c r="B80" s="3" t="s">
        <v>43</v>
      </c>
      <c r="C80" s="3" t="s">
        <v>44</v>
      </c>
      <c r="D80" s="15" t="s">
        <v>4</v>
      </c>
      <c r="E80" s="1" t="s">
        <v>45</v>
      </c>
      <c r="F80" s="1" t="s">
        <v>46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51</v>
      </c>
      <c r="L80" s="3" t="s">
        <v>52</v>
      </c>
      <c r="M80" t="s">
        <v>53</v>
      </c>
    </row>
    <row r="81" ht="14.25" spans="2:13">
      <c r="B81" s="6" t="s">
        <v>29</v>
      </c>
      <c r="C81" s="1" t="s">
        <v>21</v>
      </c>
      <c r="D81" s="6">
        <v>3</v>
      </c>
      <c r="E81">
        <v>1</v>
      </c>
      <c r="F81" t="s">
        <v>87</v>
      </c>
      <c r="G81">
        <f>G91</f>
        <v>0.81</v>
      </c>
      <c r="H81">
        <f>G81</f>
        <v>0.81</v>
      </c>
      <c r="I81">
        <f>$E$11*E81</f>
        <v>5</v>
      </c>
      <c r="J81">
        <f>I81</f>
        <v>5</v>
      </c>
      <c r="K81">
        <f>$H$11*H81</f>
        <v>0.0162</v>
      </c>
      <c r="L81">
        <f>J81*K81</f>
        <v>0.081</v>
      </c>
      <c r="M81">
        <f>E81*H81</f>
        <v>0.81</v>
      </c>
    </row>
    <row r="82" spans="5:13">
      <c r="E82">
        <v>2</v>
      </c>
      <c r="F82" t="s">
        <v>88</v>
      </c>
      <c r="G82">
        <f>G92</f>
        <v>0.133</v>
      </c>
      <c r="H82">
        <f>G82</f>
        <v>0.133</v>
      </c>
      <c r="I82">
        <f>$E$11*E82</f>
        <v>10</v>
      </c>
      <c r="J82">
        <f>I82</f>
        <v>10</v>
      </c>
      <c r="K82">
        <f>$H$11*H82</f>
        <v>0.00266</v>
      </c>
      <c r="L82">
        <f>J82*K82</f>
        <v>0.0266</v>
      </c>
      <c r="M82">
        <f>E82*H82</f>
        <v>0.266</v>
      </c>
    </row>
    <row r="83" spans="5:13">
      <c r="E83">
        <v>3</v>
      </c>
      <c r="F83" t="s">
        <v>89</v>
      </c>
      <c r="G83">
        <f>G93</f>
        <v>0.057</v>
      </c>
      <c r="H83">
        <f>G83</f>
        <v>0.057</v>
      </c>
      <c r="I83">
        <f>$E$11*E83</f>
        <v>15</v>
      </c>
      <c r="J83">
        <f>I83</f>
        <v>15</v>
      </c>
      <c r="K83">
        <f>$H$11*H83</f>
        <v>0.00114</v>
      </c>
      <c r="L83">
        <f>J83*K83</f>
        <v>0.0171</v>
      </c>
      <c r="M83">
        <f>E83*H83</f>
        <v>0.171</v>
      </c>
    </row>
    <row r="84" spans="6:13">
      <c r="F84" s="18" t="s">
        <v>41</v>
      </c>
      <c r="G84" s="18">
        <f t="shared" ref="G84:M84" si="38">SUM(G81:G83)</f>
        <v>1</v>
      </c>
      <c r="H84" s="18">
        <f t="shared" si="38"/>
        <v>1</v>
      </c>
      <c r="I84" s="18"/>
      <c r="J84" s="18"/>
      <c r="K84" s="18">
        <f t="shared" si="38"/>
        <v>0.02</v>
      </c>
      <c r="L84" s="18">
        <f t="shared" si="38"/>
        <v>0.1247</v>
      </c>
      <c r="M84" s="18">
        <f t="shared" si="38"/>
        <v>1.247</v>
      </c>
    </row>
    <row r="85" s="1" customFormat="1" ht="14.25" spans="3:16384">
      <c r="C85" s="25" t="s">
        <v>90</v>
      </c>
      <c r="D85" s="26" t="s">
        <v>91</v>
      </c>
      <c r="E85" s="27" t="s">
        <v>45</v>
      </c>
      <c r="F85" s="27" t="s">
        <v>46</v>
      </c>
      <c r="G85" s="27" t="s">
        <v>47</v>
      </c>
      <c r="H85" s="26" t="s">
        <v>48</v>
      </c>
      <c r="I85" s="26" t="s">
        <v>49</v>
      </c>
      <c r="J85" s="26" t="s">
        <v>50</v>
      </c>
      <c r="K85" s="26" t="s">
        <v>51</v>
      </c>
      <c r="L85" s="26" t="s">
        <v>52</v>
      </c>
      <c r="M85" s="36" t="s">
        <v>92</v>
      </c>
      <c r="XFD85" s="3"/>
    </row>
    <row r="86" s="1" customFormat="1" ht="14.25" spans="3:16384">
      <c r="C86" s="28" t="s">
        <v>93</v>
      </c>
      <c r="D86" s="29">
        <v>0</v>
      </c>
      <c r="E86" s="30">
        <v>1</v>
      </c>
      <c r="F86" s="31" t="s">
        <v>87</v>
      </c>
      <c r="G86" s="29"/>
      <c r="H86" s="29"/>
      <c r="I86" s="29"/>
      <c r="J86" s="29"/>
      <c r="K86" s="29"/>
      <c r="L86" s="29"/>
      <c r="M86" s="37"/>
      <c r="XFD86" s="3"/>
    </row>
    <row r="87" s="1" customFormat="1" ht="14.25" spans="3:16384">
      <c r="C87" s="28"/>
      <c r="D87" s="29"/>
      <c r="E87" s="30">
        <v>2</v>
      </c>
      <c r="F87" s="31" t="s">
        <v>88</v>
      </c>
      <c r="G87" s="29"/>
      <c r="H87" s="29"/>
      <c r="I87" s="29"/>
      <c r="J87" s="29"/>
      <c r="K87" s="29"/>
      <c r="L87" s="29"/>
      <c r="M87" s="37"/>
      <c r="XFD87" s="3"/>
    </row>
    <row r="88" s="1" customFormat="1" ht="14.25" spans="3:16384">
      <c r="C88" s="28"/>
      <c r="D88" s="29"/>
      <c r="E88" s="29">
        <v>3</v>
      </c>
      <c r="F88" s="29" t="s">
        <v>89</v>
      </c>
      <c r="G88" s="29"/>
      <c r="H88" s="29"/>
      <c r="I88" s="29"/>
      <c r="J88" s="29"/>
      <c r="K88" s="29"/>
      <c r="L88" s="29"/>
      <c r="M88" s="37"/>
      <c r="XFD88" s="3"/>
    </row>
    <row r="89" s="1" customFormat="1" ht="14.25" spans="3:16384">
      <c r="C89" s="28"/>
      <c r="D89" s="29"/>
      <c r="E89" s="32" t="s">
        <v>41</v>
      </c>
      <c r="F89" s="32"/>
      <c r="G89" s="32"/>
      <c r="H89" s="29"/>
      <c r="I89" s="32"/>
      <c r="J89" s="32"/>
      <c r="K89" s="32"/>
      <c r="L89" s="32"/>
      <c r="M89" s="38"/>
      <c r="XFD89" s="3"/>
    </row>
    <row r="90" s="1" customFormat="1" ht="14.25" spans="3:16384">
      <c r="C90" s="28"/>
      <c r="D90" s="29"/>
      <c r="E90" s="32" t="s">
        <v>45</v>
      </c>
      <c r="F90" s="32" t="s">
        <v>46</v>
      </c>
      <c r="G90" s="32" t="s">
        <v>47</v>
      </c>
      <c r="H90" s="29" t="s">
        <v>48</v>
      </c>
      <c r="I90" s="29" t="s">
        <v>49</v>
      </c>
      <c r="J90" s="29" t="s">
        <v>50</v>
      </c>
      <c r="K90" s="29" t="s">
        <v>51</v>
      </c>
      <c r="L90" s="29" t="s">
        <v>52</v>
      </c>
      <c r="M90" s="37" t="s">
        <v>92</v>
      </c>
      <c r="XFD90" s="3"/>
    </row>
    <row r="91" s="1" customFormat="1" ht="14.25" spans="3:16384">
      <c r="C91" s="28" t="s">
        <v>94</v>
      </c>
      <c r="D91" s="29">
        <f>1/3</f>
        <v>0.333333333333333</v>
      </c>
      <c r="E91" s="30">
        <v>1</v>
      </c>
      <c r="F91" s="31" t="s">
        <v>87</v>
      </c>
      <c r="G91" s="29">
        <v>0.81</v>
      </c>
      <c r="H91" s="29"/>
      <c r="I91" s="29"/>
      <c r="J91" s="29"/>
      <c r="K91" s="29"/>
      <c r="L91" s="29"/>
      <c r="M91" s="37"/>
      <c r="XFD91" s="3"/>
    </row>
    <row r="92" s="1" customFormat="1" ht="14.25" spans="3:16384">
      <c r="C92" s="28"/>
      <c r="D92" s="29"/>
      <c r="E92" s="30">
        <v>2</v>
      </c>
      <c r="F92" s="31" t="s">
        <v>95</v>
      </c>
      <c r="G92" s="29">
        <f>0.19*7/10</f>
        <v>0.133</v>
      </c>
      <c r="H92" s="29"/>
      <c r="I92" s="29"/>
      <c r="J92" s="29"/>
      <c r="K92" s="29"/>
      <c r="L92" s="29"/>
      <c r="M92" s="37"/>
      <c r="XFD92" s="3"/>
    </row>
    <row r="93" s="1" customFormat="1" ht="14.25" spans="3:16384">
      <c r="C93" s="28"/>
      <c r="D93" s="29"/>
      <c r="E93" s="29">
        <v>3</v>
      </c>
      <c r="F93" s="29" t="s">
        <v>96</v>
      </c>
      <c r="G93" s="29">
        <f>0.19*3/10</f>
        <v>0.057</v>
      </c>
      <c r="H93" s="29"/>
      <c r="I93" s="29"/>
      <c r="J93" s="29"/>
      <c r="K93" s="29"/>
      <c r="L93" s="29"/>
      <c r="M93" s="37"/>
      <c r="XFD93" s="3"/>
    </row>
    <row r="94" s="1" customFormat="1" ht="14.25" spans="3:16384">
      <c r="C94" s="28"/>
      <c r="D94" s="29"/>
      <c r="E94" s="32" t="s">
        <v>41</v>
      </c>
      <c r="F94" s="32"/>
      <c r="G94" s="32">
        <f>SUM(G91:G93)</f>
        <v>1</v>
      </c>
      <c r="H94" s="29"/>
      <c r="I94" s="32"/>
      <c r="J94" s="32"/>
      <c r="K94" s="32"/>
      <c r="L94" s="32"/>
      <c r="M94" s="38"/>
      <c r="XFD94" s="3"/>
    </row>
    <row r="95" s="1" customFormat="1" ht="14.25" spans="3:16384">
      <c r="C95" s="28" t="s">
        <v>97</v>
      </c>
      <c r="D95" s="29">
        <f>1/3</f>
        <v>0.333333333333333</v>
      </c>
      <c r="E95" s="32" t="s">
        <v>45</v>
      </c>
      <c r="F95" s="32" t="s">
        <v>46</v>
      </c>
      <c r="G95" s="32" t="s">
        <v>47</v>
      </c>
      <c r="H95" s="29" t="s">
        <v>48</v>
      </c>
      <c r="I95" s="29" t="s">
        <v>49</v>
      </c>
      <c r="J95" s="29" t="s">
        <v>50</v>
      </c>
      <c r="K95" s="29" t="s">
        <v>51</v>
      </c>
      <c r="L95" s="29" t="s">
        <v>52</v>
      </c>
      <c r="M95" s="37" t="s">
        <v>92</v>
      </c>
      <c r="XFD95" s="3"/>
    </row>
    <row r="96" s="1" customFormat="1" ht="14.25" spans="3:16384">
      <c r="C96" s="28"/>
      <c r="D96" s="29"/>
      <c r="E96" s="30">
        <v>1</v>
      </c>
      <c r="F96" s="31" t="s">
        <v>87</v>
      </c>
      <c r="G96" s="29">
        <v>0.81</v>
      </c>
      <c r="H96" s="29"/>
      <c r="I96" s="29"/>
      <c r="J96" s="29"/>
      <c r="K96" s="29"/>
      <c r="L96" s="29"/>
      <c r="M96" s="37"/>
      <c r="XFD96" s="3"/>
    </row>
    <row r="97" s="1" customFormat="1" ht="14.25" spans="3:16384">
      <c r="C97" s="33"/>
      <c r="D97" s="29"/>
      <c r="E97" s="29">
        <v>2</v>
      </c>
      <c r="F97" s="29" t="s">
        <v>98</v>
      </c>
      <c r="G97" s="29">
        <f>0.19*7/10</f>
        <v>0.133</v>
      </c>
      <c r="H97" s="29"/>
      <c r="I97" s="29"/>
      <c r="J97" s="29"/>
      <c r="K97" s="29"/>
      <c r="L97" s="29"/>
      <c r="M97" s="37"/>
      <c r="XFD97" s="3"/>
    </row>
    <row r="98" s="1" customFormat="1" ht="14.25" spans="3:16384">
      <c r="C98" s="33"/>
      <c r="D98" s="29"/>
      <c r="E98" s="29">
        <v>3</v>
      </c>
      <c r="F98" s="29" t="s">
        <v>99</v>
      </c>
      <c r="G98" s="29">
        <f>0.19*3/10</f>
        <v>0.057</v>
      </c>
      <c r="H98" s="29"/>
      <c r="I98" s="29"/>
      <c r="J98" s="29"/>
      <c r="K98" s="29"/>
      <c r="L98" s="29"/>
      <c r="M98" s="37"/>
      <c r="XFD98" s="3"/>
    </row>
    <row r="99" s="1" customFormat="1" ht="14.25" spans="3:16384">
      <c r="C99" s="33"/>
      <c r="D99" s="29"/>
      <c r="E99" s="29" t="s">
        <v>41</v>
      </c>
      <c r="F99" s="29"/>
      <c r="G99" s="29">
        <f>SUM(G96:G98)</f>
        <v>1</v>
      </c>
      <c r="H99" s="29"/>
      <c r="I99" s="29"/>
      <c r="J99" s="29"/>
      <c r="K99" s="29"/>
      <c r="L99" s="29"/>
      <c r="M99" s="37"/>
      <c r="XFD99" s="3"/>
    </row>
    <row r="100" s="1" customFormat="1" ht="14.25" spans="3:16384">
      <c r="C100" s="28" t="s">
        <v>100</v>
      </c>
      <c r="D100" s="29">
        <f>1/3</f>
        <v>0.333333333333333</v>
      </c>
      <c r="E100" s="32" t="s">
        <v>45</v>
      </c>
      <c r="F100" s="32" t="s">
        <v>46</v>
      </c>
      <c r="G100" s="32" t="s">
        <v>47</v>
      </c>
      <c r="H100" s="29" t="s">
        <v>48</v>
      </c>
      <c r="I100" s="29" t="s">
        <v>49</v>
      </c>
      <c r="J100" s="29" t="s">
        <v>50</v>
      </c>
      <c r="K100" s="29" t="s">
        <v>51</v>
      </c>
      <c r="L100" s="29" t="s">
        <v>52</v>
      </c>
      <c r="M100" s="37" t="s">
        <v>92</v>
      </c>
      <c r="XFD100" s="3"/>
    </row>
    <row r="101" s="1" customFormat="1" ht="14.25" spans="3:16384">
      <c r="C101" s="33"/>
      <c r="D101" s="29"/>
      <c r="E101" s="30">
        <v>1</v>
      </c>
      <c r="F101" s="31" t="s">
        <v>87</v>
      </c>
      <c r="G101" s="29">
        <v>0.81</v>
      </c>
      <c r="H101" s="29"/>
      <c r="I101" s="29"/>
      <c r="J101" s="29"/>
      <c r="K101" s="29"/>
      <c r="L101" s="29"/>
      <c r="M101" s="37"/>
      <c r="XFD101" s="3"/>
    </row>
    <row r="102" s="1" customFormat="1" ht="14.25" spans="3:16384">
      <c r="C102" s="33"/>
      <c r="D102" s="29"/>
      <c r="E102" s="30">
        <v>2</v>
      </c>
      <c r="F102" s="31" t="s">
        <v>101</v>
      </c>
      <c r="G102" s="29">
        <f>0.19*7/10</f>
        <v>0.133</v>
      </c>
      <c r="H102" s="29"/>
      <c r="I102" s="29"/>
      <c r="J102" s="29"/>
      <c r="K102" s="29"/>
      <c r="L102" s="29"/>
      <c r="M102" s="37"/>
      <c r="XFD102" s="3"/>
    </row>
    <row r="103" s="1" customFormat="1" ht="14.25" spans="3:16384">
      <c r="C103" s="33"/>
      <c r="D103" s="29"/>
      <c r="E103" s="29">
        <v>3</v>
      </c>
      <c r="F103" s="29" t="s">
        <v>102</v>
      </c>
      <c r="G103" s="29">
        <f>0.19*3/10</f>
        <v>0.057</v>
      </c>
      <c r="H103" s="29"/>
      <c r="I103" s="29"/>
      <c r="J103" s="29"/>
      <c r="K103" s="29"/>
      <c r="L103" s="29"/>
      <c r="M103" s="37"/>
      <c r="XFD103" s="3"/>
    </row>
    <row r="104" s="1" customFormat="1" ht="14.25" spans="3:16384">
      <c r="C104" s="34"/>
      <c r="D104" s="35"/>
      <c r="E104" s="35" t="s">
        <v>41</v>
      </c>
      <c r="F104" s="35"/>
      <c r="G104" s="35">
        <f>SUM(G101:G103)</f>
        <v>1</v>
      </c>
      <c r="H104" s="35"/>
      <c r="I104" s="35"/>
      <c r="J104" s="35"/>
      <c r="K104" s="35"/>
      <c r="L104" s="35"/>
      <c r="M104" s="39"/>
      <c r="XFD104" s="3"/>
    </row>
    <row r="105" customFormat="1" ht="14.25" spans="2:13">
      <c r="B105" s="3" t="s">
        <v>43</v>
      </c>
      <c r="C105" s="3" t="s">
        <v>44</v>
      </c>
      <c r="D105" s="15" t="s">
        <v>4</v>
      </c>
      <c r="E105" s="1" t="s">
        <v>45</v>
      </c>
      <c r="F105" s="1" t="s">
        <v>46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51</v>
      </c>
      <c r="L105" s="3" t="s">
        <v>52</v>
      </c>
      <c r="M105" t="s">
        <v>53</v>
      </c>
    </row>
    <row r="106" ht="14.25" spans="2:13">
      <c r="B106" s="6" t="s">
        <v>30</v>
      </c>
      <c r="C106" s="1" t="s">
        <v>21</v>
      </c>
      <c r="D106" s="6">
        <v>3</v>
      </c>
      <c r="E106">
        <v>1</v>
      </c>
      <c r="F106" t="s">
        <v>87</v>
      </c>
      <c r="G106">
        <f t="shared" ref="G106:G108" si="39">G116</f>
        <v>0.81</v>
      </c>
      <c r="H106">
        <f t="shared" ref="H106:H108" si="40">G106</f>
        <v>0.81</v>
      </c>
      <c r="I106">
        <f>$E$12*E106</f>
        <v>2</v>
      </c>
      <c r="J106">
        <f t="shared" ref="J106:J108" si="41">I106</f>
        <v>2</v>
      </c>
      <c r="K106">
        <f>$H$12*H106</f>
        <v>0.0243</v>
      </c>
      <c r="L106">
        <f t="shared" ref="L106:L108" si="42">J106*K106</f>
        <v>0.0486</v>
      </c>
      <c r="M106">
        <f t="shared" ref="M106:M108" si="43">E106*H106</f>
        <v>0.81</v>
      </c>
    </row>
    <row r="107" spans="5:13">
      <c r="E107">
        <v>2</v>
      </c>
      <c r="F107" t="s">
        <v>88</v>
      </c>
      <c r="G107">
        <f t="shared" si="39"/>
        <v>0.133</v>
      </c>
      <c r="H107">
        <f t="shared" si="40"/>
        <v>0.133</v>
      </c>
      <c r="I107">
        <f>$E$12*E107</f>
        <v>4</v>
      </c>
      <c r="J107">
        <f t="shared" si="41"/>
        <v>4</v>
      </c>
      <c r="K107">
        <f>$H$12*H107</f>
        <v>0.00399</v>
      </c>
      <c r="L107">
        <f t="shared" si="42"/>
        <v>0.01596</v>
      </c>
      <c r="M107">
        <f t="shared" si="43"/>
        <v>0.266</v>
      </c>
    </row>
    <row r="108" spans="5:13">
      <c r="E108">
        <v>3</v>
      </c>
      <c r="F108" t="s">
        <v>89</v>
      </c>
      <c r="G108">
        <f t="shared" si="39"/>
        <v>0.057</v>
      </c>
      <c r="H108">
        <f t="shared" si="40"/>
        <v>0.057</v>
      </c>
      <c r="I108">
        <f>$E$12*E108</f>
        <v>6</v>
      </c>
      <c r="J108">
        <f t="shared" si="41"/>
        <v>6</v>
      </c>
      <c r="K108">
        <f>$H$12*H108</f>
        <v>0.00171</v>
      </c>
      <c r="L108">
        <f t="shared" si="42"/>
        <v>0.01026</v>
      </c>
      <c r="M108">
        <f t="shared" si="43"/>
        <v>0.171</v>
      </c>
    </row>
    <row r="109" spans="6:13">
      <c r="F109" s="18" t="s">
        <v>41</v>
      </c>
      <c r="G109" s="18">
        <f t="shared" ref="G109:M109" si="44">SUM(G106:G108)</f>
        <v>1</v>
      </c>
      <c r="H109" s="18">
        <f t="shared" si="44"/>
        <v>1</v>
      </c>
      <c r="I109" s="18"/>
      <c r="J109" s="18"/>
      <c r="K109" s="18">
        <f t="shared" si="44"/>
        <v>0.03</v>
      </c>
      <c r="L109" s="18">
        <f t="shared" si="44"/>
        <v>0.07482</v>
      </c>
      <c r="M109" s="18">
        <f t="shared" si="44"/>
        <v>1.247</v>
      </c>
    </row>
    <row r="110" ht="14.25" spans="3:13">
      <c r="C110" s="25" t="s">
        <v>90</v>
      </c>
      <c r="D110" s="26" t="s">
        <v>91</v>
      </c>
      <c r="E110" s="27" t="s">
        <v>45</v>
      </c>
      <c r="F110" s="27" t="s">
        <v>46</v>
      </c>
      <c r="G110" s="27" t="s">
        <v>47</v>
      </c>
      <c r="H110" s="26" t="s">
        <v>48</v>
      </c>
      <c r="I110" s="26" t="s">
        <v>49</v>
      </c>
      <c r="J110" s="26" t="s">
        <v>50</v>
      </c>
      <c r="K110" s="26" t="s">
        <v>51</v>
      </c>
      <c r="L110" s="26" t="s">
        <v>52</v>
      </c>
      <c r="M110" s="36" t="s">
        <v>92</v>
      </c>
    </row>
    <row r="111" ht="14.25" spans="3:13">
      <c r="C111" s="28" t="s">
        <v>93</v>
      </c>
      <c r="D111" s="29">
        <v>0</v>
      </c>
      <c r="E111" s="30">
        <v>1</v>
      </c>
      <c r="F111" s="31" t="s">
        <v>87</v>
      </c>
      <c r="G111" s="29"/>
      <c r="H111" s="29"/>
      <c r="I111" s="29"/>
      <c r="J111" s="29"/>
      <c r="K111" s="29"/>
      <c r="L111" s="29"/>
      <c r="M111" s="37"/>
    </row>
    <row r="112" ht="14.25" spans="3:13">
      <c r="C112" s="28"/>
      <c r="D112" s="29"/>
      <c r="E112" s="30">
        <v>2</v>
      </c>
      <c r="F112" s="31" t="s">
        <v>88</v>
      </c>
      <c r="G112" s="29"/>
      <c r="H112" s="29"/>
      <c r="I112" s="29"/>
      <c r="J112" s="29"/>
      <c r="K112" s="29"/>
      <c r="L112" s="29"/>
      <c r="M112" s="37"/>
    </row>
    <row r="113" ht="14.25" spans="3:13">
      <c r="C113" s="28"/>
      <c r="D113" s="29"/>
      <c r="E113" s="29">
        <v>3</v>
      </c>
      <c r="F113" s="29" t="s">
        <v>89</v>
      </c>
      <c r="G113" s="29"/>
      <c r="H113" s="29"/>
      <c r="I113" s="29"/>
      <c r="J113" s="29"/>
      <c r="K113" s="29"/>
      <c r="L113" s="29"/>
      <c r="M113" s="37"/>
    </row>
    <row r="114" ht="14.25" spans="3:13">
      <c r="C114" s="28"/>
      <c r="D114" s="29"/>
      <c r="E114" s="32" t="s">
        <v>41</v>
      </c>
      <c r="F114" s="32"/>
      <c r="G114" s="32"/>
      <c r="H114" s="29"/>
      <c r="I114" s="32"/>
      <c r="J114" s="32"/>
      <c r="K114" s="32"/>
      <c r="L114" s="32"/>
      <c r="M114" s="38"/>
    </row>
    <row r="115" ht="14.25" spans="3:13">
      <c r="C115" s="28"/>
      <c r="D115" s="29"/>
      <c r="E115" s="32" t="s">
        <v>45</v>
      </c>
      <c r="F115" s="32" t="s">
        <v>46</v>
      </c>
      <c r="G115" s="32" t="s">
        <v>47</v>
      </c>
      <c r="H115" s="29" t="s">
        <v>48</v>
      </c>
      <c r="I115" s="29" t="s">
        <v>49</v>
      </c>
      <c r="J115" s="29" t="s">
        <v>50</v>
      </c>
      <c r="K115" s="29" t="s">
        <v>51</v>
      </c>
      <c r="L115" s="29" t="s">
        <v>52</v>
      </c>
      <c r="M115" s="37" t="s">
        <v>92</v>
      </c>
    </row>
    <row r="116" ht="14.25" spans="3:13">
      <c r="C116" s="28" t="s">
        <v>94</v>
      </c>
      <c r="D116" s="29">
        <f>1/3</f>
        <v>0.333333333333333</v>
      </c>
      <c r="E116" s="30">
        <v>1</v>
      </c>
      <c r="F116" s="31" t="s">
        <v>87</v>
      </c>
      <c r="G116" s="29">
        <v>0.81</v>
      </c>
      <c r="H116" s="29"/>
      <c r="I116" s="29"/>
      <c r="J116" s="29"/>
      <c r="K116" s="29"/>
      <c r="L116" s="29"/>
      <c r="M116" s="37"/>
    </row>
    <row r="117" ht="14.25" spans="3:13">
      <c r="C117" s="28"/>
      <c r="D117" s="29"/>
      <c r="E117" s="30">
        <v>2</v>
      </c>
      <c r="F117" s="31" t="s">
        <v>95</v>
      </c>
      <c r="G117" s="29">
        <f>0.19*7/10</f>
        <v>0.133</v>
      </c>
      <c r="H117" s="29"/>
      <c r="I117" s="29"/>
      <c r="J117" s="29"/>
      <c r="K117" s="29"/>
      <c r="L117" s="29"/>
      <c r="M117" s="37"/>
    </row>
    <row r="118" ht="14.25" spans="3:13">
      <c r="C118" s="28"/>
      <c r="D118" s="29"/>
      <c r="E118" s="29">
        <v>3</v>
      </c>
      <c r="F118" s="29" t="s">
        <v>96</v>
      </c>
      <c r="G118" s="29">
        <f>0.19*3/10</f>
        <v>0.057</v>
      </c>
      <c r="H118" s="29"/>
      <c r="I118" s="29"/>
      <c r="J118" s="29"/>
      <c r="K118" s="29"/>
      <c r="L118" s="29"/>
      <c r="M118" s="37"/>
    </row>
    <row r="119" ht="14.25" spans="3:13">
      <c r="C119" s="28"/>
      <c r="D119" s="29"/>
      <c r="E119" s="32" t="s">
        <v>41</v>
      </c>
      <c r="F119" s="32"/>
      <c r="G119" s="32">
        <f>SUM(G116:G118)</f>
        <v>1</v>
      </c>
      <c r="H119" s="29"/>
      <c r="I119" s="32"/>
      <c r="J119" s="32"/>
      <c r="K119" s="32"/>
      <c r="L119" s="32"/>
      <c r="M119" s="38"/>
    </row>
    <row r="120" ht="14.25" spans="3:13">
      <c r="C120" s="28" t="s">
        <v>97</v>
      </c>
      <c r="D120" s="29">
        <f>1/3</f>
        <v>0.333333333333333</v>
      </c>
      <c r="E120" s="32" t="s">
        <v>45</v>
      </c>
      <c r="F120" s="32" t="s">
        <v>46</v>
      </c>
      <c r="G120" s="32" t="s">
        <v>47</v>
      </c>
      <c r="H120" s="29" t="s">
        <v>48</v>
      </c>
      <c r="I120" s="29" t="s">
        <v>49</v>
      </c>
      <c r="J120" s="29" t="s">
        <v>50</v>
      </c>
      <c r="K120" s="29" t="s">
        <v>51</v>
      </c>
      <c r="L120" s="29" t="s">
        <v>52</v>
      </c>
      <c r="M120" s="37" t="s">
        <v>92</v>
      </c>
    </row>
    <row r="121" ht="14.25" spans="3:13">
      <c r="C121" s="28"/>
      <c r="D121" s="29"/>
      <c r="E121" s="30">
        <v>1</v>
      </c>
      <c r="F121" s="31" t="s">
        <v>87</v>
      </c>
      <c r="G121" s="29">
        <v>0.81</v>
      </c>
      <c r="H121" s="29"/>
      <c r="I121" s="29"/>
      <c r="J121" s="29"/>
      <c r="K121" s="29"/>
      <c r="L121" s="29"/>
      <c r="M121" s="37"/>
    </row>
    <row r="122" ht="14.25" spans="3:13">
      <c r="C122" s="33"/>
      <c r="D122" s="29"/>
      <c r="E122" s="29">
        <v>2</v>
      </c>
      <c r="F122" s="29" t="s">
        <v>98</v>
      </c>
      <c r="G122" s="29">
        <f>0.19*7/10</f>
        <v>0.133</v>
      </c>
      <c r="H122" s="29"/>
      <c r="I122" s="29"/>
      <c r="J122" s="29"/>
      <c r="K122" s="29"/>
      <c r="L122" s="29"/>
      <c r="M122" s="37"/>
    </row>
    <row r="123" ht="14.25" spans="3:13">
      <c r="C123" s="33"/>
      <c r="D123" s="29"/>
      <c r="E123" s="29">
        <v>3</v>
      </c>
      <c r="F123" s="29" t="s">
        <v>99</v>
      </c>
      <c r="G123" s="29">
        <f>0.19*3/10</f>
        <v>0.057</v>
      </c>
      <c r="H123" s="29"/>
      <c r="I123" s="29"/>
      <c r="J123" s="29"/>
      <c r="K123" s="29"/>
      <c r="L123" s="29"/>
      <c r="M123" s="37"/>
    </row>
    <row r="124" ht="14.25" spans="3:13">
      <c r="C124" s="33"/>
      <c r="D124" s="29"/>
      <c r="E124" s="29" t="s">
        <v>41</v>
      </c>
      <c r="F124" s="29"/>
      <c r="G124" s="29">
        <f>SUM(G121:G123)</f>
        <v>1</v>
      </c>
      <c r="H124" s="29"/>
      <c r="I124" s="29"/>
      <c r="J124" s="29"/>
      <c r="K124" s="29"/>
      <c r="L124" s="29"/>
      <c r="M124" s="37"/>
    </row>
    <row r="125" ht="14.25" spans="3:13">
      <c r="C125" s="28" t="s">
        <v>100</v>
      </c>
      <c r="D125" s="29">
        <f>1/3</f>
        <v>0.333333333333333</v>
      </c>
      <c r="E125" s="32" t="s">
        <v>45</v>
      </c>
      <c r="F125" s="32" t="s">
        <v>46</v>
      </c>
      <c r="G125" s="32" t="s">
        <v>47</v>
      </c>
      <c r="H125" s="29" t="s">
        <v>48</v>
      </c>
      <c r="I125" s="29" t="s">
        <v>49</v>
      </c>
      <c r="J125" s="29" t="s">
        <v>50</v>
      </c>
      <c r="K125" s="29" t="s">
        <v>51</v>
      </c>
      <c r="L125" s="29" t="s">
        <v>52</v>
      </c>
      <c r="M125" s="37" t="s">
        <v>92</v>
      </c>
    </row>
    <row r="126" ht="14.25" spans="3:13">
      <c r="C126" s="33"/>
      <c r="D126" s="29"/>
      <c r="E126" s="30">
        <v>1</v>
      </c>
      <c r="F126" s="31" t="s">
        <v>87</v>
      </c>
      <c r="G126" s="29">
        <v>0.81</v>
      </c>
      <c r="H126" s="29"/>
      <c r="I126" s="29"/>
      <c r="J126" s="29"/>
      <c r="K126" s="29"/>
      <c r="L126" s="29"/>
      <c r="M126" s="37"/>
    </row>
    <row r="127" ht="14.25" spans="3:13">
      <c r="C127" s="33"/>
      <c r="D127" s="29"/>
      <c r="E127" s="30">
        <v>2</v>
      </c>
      <c r="F127" s="31" t="s">
        <v>101</v>
      </c>
      <c r="G127" s="29">
        <f>0.19*7/10</f>
        <v>0.133</v>
      </c>
      <c r="H127" s="29"/>
      <c r="I127" s="29"/>
      <c r="J127" s="29"/>
      <c r="K127" s="29"/>
      <c r="L127" s="29"/>
      <c r="M127" s="37"/>
    </row>
    <row r="128" ht="14.25" spans="3:13">
      <c r="C128" s="33"/>
      <c r="D128" s="29"/>
      <c r="E128" s="29">
        <v>3</v>
      </c>
      <c r="F128" s="29" t="s">
        <v>102</v>
      </c>
      <c r="G128" s="29">
        <f>0.19*3/10</f>
        <v>0.057</v>
      </c>
      <c r="H128" s="29"/>
      <c r="I128" s="29"/>
      <c r="J128" s="29"/>
      <c r="K128" s="29"/>
      <c r="L128" s="29"/>
      <c r="M128" s="37"/>
    </row>
    <row r="129" ht="14.25" spans="3:13">
      <c r="C129" s="34"/>
      <c r="D129" s="35"/>
      <c r="E129" s="35" t="s">
        <v>41</v>
      </c>
      <c r="F129" s="35"/>
      <c r="G129" s="35">
        <f>SUM(G126:G128)</f>
        <v>1</v>
      </c>
      <c r="H129" s="35"/>
      <c r="I129" s="35"/>
      <c r="J129" s="35"/>
      <c r="K129" s="35"/>
      <c r="L129" s="35"/>
      <c r="M129" s="39"/>
    </row>
    <row r="130" customFormat="1" ht="14.25" spans="2:13">
      <c r="B130" s="3" t="s">
        <v>43</v>
      </c>
      <c r="C130" s="3" t="s">
        <v>44</v>
      </c>
      <c r="D130" s="15" t="s">
        <v>4</v>
      </c>
      <c r="E130" s="1" t="s">
        <v>45</v>
      </c>
      <c r="F130" s="1" t="s">
        <v>46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51</v>
      </c>
      <c r="L130" s="3" t="s">
        <v>52</v>
      </c>
      <c r="M130" t="s">
        <v>53</v>
      </c>
    </row>
    <row r="131" ht="14.25" spans="2:13">
      <c r="B131" s="6" t="s">
        <v>32</v>
      </c>
      <c r="C131" s="1" t="s">
        <v>21</v>
      </c>
      <c r="D131" s="6">
        <v>3</v>
      </c>
      <c r="E131">
        <v>1</v>
      </c>
      <c r="F131" t="s">
        <v>87</v>
      </c>
      <c r="G131">
        <f>G136*D136+G141*D141*3</f>
        <v>0.779625</v>
      </c>
      <c r="H131">
        <f>G131</f>
        <v>0.779625</v>
      </c>
      <c r="I131">
        <f>$E$13*E131</f>
        <v>1</v>
      </c>
      <c r="J131">
        <f>I131</f>
        <v>1</v>
      </c>
      <c r="K131">
        <f>$H$13*H131</f>
        <v>0.042879375</v>
      </c>
      <c r="L131">
        <f>J131*K131</f>
        <v>0.042879375</v>
      </c>
      <c r="M131">
        <f>E131*H131</f>
        <v>0.779625</v>
      </c>
    </row>
    <row r="132" customFormat="1" ht="14.25" spans="2:13">
      <c r="B132" s="8"/>
      <c r="C132" s="1"/>
      <c r="D132" s="8"/>
      <c r="E132">
        <v>2</v>
      </c>
      <c r="F132" t="s">
        <v>88</v>
      </c>
      <c r="G132">
        <f>G137*D136+G142*D141*3</f>
        <v>0.1542625</v>
      </c>
      <c r="H132">
        <f>G132</f>
        <v>0.1542625</v>
      </c>
      <c r="I132">
        <f>$E$13*E132</f>
        <v>2</v>
      </c>
      <c r="J132">
        <f>I132</f>
        <v>2</v>
      </c>
      <c r="K132">
        <f>$H$13*H132</f>
        <v>0.0084844375</v>
      </c>
      <c r="L132">
        <f>J132*K132</f>
        <v>0.016968875</v>
      </c>
      <c r="M132">
        <f>E132*H132</f>
        <v>0.308525</v>
      </c>
    </row>
    <row r="133" customFormat="1" ht="14.25" spans="2:13">
      <c r="B133" s="8"/>
      <c r="C133" s="1"/>
      <c r="D133" s="8"/>
      <c r="E133">
        <v>3</v>
      </c>
      <c r="F133" t="s">
        <v>89</v>
      </c>
      <c r="G133">
        <f>G138*D136+G143*D141*3</f>
        <v>0.0661125</v>
      </c>
      <c r="H133">
        <f>G133</f>
        <v>0.0661125</v>
      </c>
      <c r="I133">
        <f>$E$13*E133</f>
        <v>3</v>
      </c>
      <c r="J133">
        <f>I133</f>
        <v>3</v>
      </c>
      <c r="K133">
        <f>$H$13*H133</f>
        <v>0.0036361875</v>
      </c>
      <c r="L133">
        <f>J133*K133</f>
        <v>0.0109085625</v>
      </c>
      <c r="M133">
        <f>E133*H133</f>
        <v>0.1983375</v>
      </c>
    </row>
    <row r="134" customFormat="1" ht="14.25" spans="2:13">
      <c r="B134" s="8"/>
      <c r="C134" s="1"/>
      <c r="D134" s="8"/>
      <c r="F134" s="18" t="s">
        <v>41</v>
      </c>
      <c r="G134" s="18">
        <f t="shared" ref="G134:M134" si="45">SUM(G131:G133)</f>
        <v>1</v>
      </c>
      <c r="H134" s="18">
        <f t="shared" si="45"/>
        <v>1</v>
      </c>
      <c r="I134" s="18"/>
      <c r="J134" s="18"/>
      <c r="K134" s="18">
        <f t="shared" si="45"/>
        <v>0.055</v>
      </c>
      <c r="L134" s="18">
        <f t="shared" si="45"/>
        <v>0.0707568125</v>
      </c>
      <c r="M134" s="18">
        <f t="shared" si="45"/>
        <v>1.2864875</v>
      </c>
    </row>
    <row r="135" customFormat="1" ht="14.25" spans="3:13">
      <c r="C135" s="25" t="s">
        <v>90</v>
      </c>
      <c r="D135" s="26" t="s">
        <v>91</v>
      </c>
      <c r="E135" s="27" t="s">
        <v>45</v>
      </c>
      <c r="F135" s="27" t="s">
        <v>46</v>
      </c>
      <c r="G135" s="27" t="s">
        <v>47</v>
      </c>
      <c r="H135" s="26" t="s">
        <v>48</v>
      </c>
      <c r="I135" s="26" t="s">
        <v>49</v>
      </c>
      <c r="J135" s="26" t="s">
        <v>50</v>
      </c>
      <c r="K135" s="26" t="s">
        <v>51</v>
      </c>
      <c r="L135" s="26" t="s">
        <v>52</v>
      </c>
      <c r="M135" s="36" t="s">
        <v>92</v>
      </c>
    </row>
    <row r="136" customFormat="1" ht="14.25" spans="3:13">
      <c r="C136" s="28" t="s">
        <v>93</v>
      </c>
      <c r="D136" s="29">
        <f>3/8</f>
        <v>0.375</v>
      </c>
      <c r="E136" s="30">
        <v>1</v>
      </c>
      <c r="F136" s="31" t="s">
        <v>87</v>
      </c>
      <c r="G136" s="29">
        <f>0.9*0.9*0.9</f>
        <v>0.729</v>
      </c>
      <c r="H136" s="29"/>
      <c r="I136" s="29"/>
      <c r="J136" s="29"/>
      <c r="K136" s="29"/>
      <c r="L136" s="29"/>
      <c r="M136" s="37"/>
    </row>
    <row r="137" customFormat="1" ht="14.25" spans="3:13">
      <c r="C137" s="28"/>
      <c r="D137" s="29"/>
      <c r="E137" s="30">
        <v>2</v>
      </c>
      <c r="F137" s="31" t="s">
        <v>88</v>
      </c>
      <c r="G137" s="29">
        <f>(1-0.729)*0.7</f>
        <v>0.1897</v>
      </c>
      <c r="H137" s="29"/>
      <c r="I137" s="29"/>
      <c r="J137" s="29"/>
      <c r="K137" s="29"/>
      <c r="L137" s="29"/>
      <c r="M137" s="37"/>
    </row>
    <row r="138" customFormat="1" ht="14.25" spans="3:13">
      <c r="C138" s="28"/>
      <c r="D138" s="29"/>
      <c r="E138" s="29">
        <v>3</v>
      </c>
      <c r="F138" s="29" t="s">
        <v>89</v>
      </c>
      <c r="G138" s="29">
        <f>(1-0.729)*0.3</f>
        <v>0.0813</v>
      </c>
      <c r="H138" s="29"/>
      <c r="I138" s="29"/>
      <c r="J138" s="29"/>
      <c r="K138" s="29"/>
      <c r="L138" s="29"/>
      <c r="M138" s="37"/>
    </row>
    <row r="139" customFormat="1" ht="14.25" spans="3:13">
      <c r="C139" s="28"/>
      <c r="D139" s="29"/>
      <c r="E139" s="32" t="s">
        <v>41</v>
      </c>
      <c r="F139" s="32"/>
      <c r="G139" s="35">
        <f>SUM(G136:G138)</f>
        <v>1</v>
      </c>
      <c r="H139" s="29"/>
      <c r="I139" s="32"/>
      <c r="J139" s="32"/>
      <c r="K139" s="32"/>
      <c r="L139" s="32"/>
      <c r="M139" s="38"/>
    </row>
    <row r="140" customFormat="1" ht="14.25" spans="3:13">
      <c r="C140" s="28"/>
      <c r="D140" s="29"/>
      <c r="E140" s="32" t="s">
        <v>45</v>
      </c>
      <c r="F140" s="32" t="s">
        <v>46</v>
      </c>
      <c r="G140" s="32" t="s">
        <v>47</v>
      </c>
      <c r="H140" s="29" t="s">
        <v>48</v>
      </c>
      <c r="I140" s="29" t="s">
        <v>49</v>
      </c>
      <c r="J140" s="29" t="s">
        <v>50</v>
      </c>
      <c r="K140" s="29" t="s">
        <v>51</v>
      </c>
      <c r="L140" s="29" t="s">
        <v>52</v>
      </c>
      <c r="M140" s="37" t="s">
        <v>92</v>
      </c>
    </row>
    <row r="141" customFormat="1" ht="14.25" spans="3:13">
      <c r="C141" s="28" t="s">
        <v>94</v>
      </c>
      <c r="D141" s="29">
        <f>5/24</f>
        <v>0.208333333333333</v>
      </c>
      <c r="E141" s="30">
        <v>1</v>
      </c>
      <c r="F141" s="31" t="s">
        <v>87</v>
      </c>
      <c r="G141" s="29">
        <v>0.81</v>
      </c>
      <c r="H141" s="29"/>
      <c r="I141" s="29"/>
      <c r="J141" s="29"/>
      <c r="K141" s="29"/>
      <c r="L141" s="29"/>
      <c r="M141" s="37"/>
    </row>
    <row r="142" customFormat="1" ht="14.25" spans="3:13">
      <c r="C142" s="28"/>
      <c r="D142" s="29"/>
      <c r="E142" s="30">
        <v>2</v>
      </c>
      <c r="F142" s="31" t="s">
        <v>95</v>
      </c>
      <c r="G142" s="29">
        <f>0.19*7/10</f>
        <v>0.133</v>
      </c>
      <c r="H142" s="29"/>
      <c r="I142" s="29"/>
      <c r="J142" s="29"/>
      <c r="K142" s="29"/>
      <c r="L142" s="29"/>
      <c r="M142" s="37"/>
    </row>
    <row r="143" customFormat="1" ht="14.25" spans="3:13">
      <c r="C143" s="28"/>
      <c r="D143" s="29"/>
      <c r="E143" s="29">
        <v>3</v>
      </c>
      <c r="F143" s="29" t="s">
        <v>96</v>
      </c>
      <c r="G143" s="29">
        <f>0.19*3/10</f>
        <v>0.057</v>
      </c>
      <c r="H143" s="29"/>
      <c r="I143" s="29"/>
      <c r="J143" s="29"/>
      <c r="K143" s="29"/>
      <c r="L143" s="29"/>
      <c r="M143" s="37"/>
    </row>
    <row r="144" customFormat="1" ht="14.25" spans="3:13">
      <c r="C144" s="28"/>
      <c r="D144" s="29"/>
      <c r="E144" s="32" t="s">
        <v>41</v>
      </c>
      <c r="F144" s="32"/>
      <c r="G144" s="32">
        <f>SUM(G141:G143)</f>
        <v>1</v>
      </c>
      <c r="H144" s="29"/>
      <c r="I144" s="32"/>
      <c r="J144" s="32"/>
      <c r="K144" s="32"/>
      <c r="L144" s="32"/>
      <c r="M144" s="38"/>
    </row>
    <row r="145" customFormat="1" ht="14.25" spans="3:13">
      <c r="C145" s="28" t="s">
        <v>97</v>
      </c>
      <c r="D145" s="29">
        <f>5/24</f>
        <v>0.208333333333333</v>
      </c>
      <c r="E145" s="32" t="s">
        <v>45</v>
      </c>
      <c r="F145" s="32" t="s">
        <v>46</v>
      </c>
      <c r="G145" s="32" t="s">
        <v>47</v>
      </c>
      <c r="H145" s="29" t="s">
        <v>48</v>
      </c>
      <c r="I145" s="29" t="s">
        <v>49</v>
      </c>
      <c r="J145" s="29" t="s">
        <v>50</v>
      </c>
      <c r="K145" s="29" t="s">
        <v>51</v>
      </c>
      <c r="L145" s="29" t="s">
        <v>52</v>
      </c>
      <c r="M145" s="37" t="s">
        <v>92</v>
      </c>
    </row>
    <row r="146" customFormat="1" ht="14.25" spans="3:13">
      <c r="C146" s="28"/>
      <c r="D146" s="29"/>
      <c r="E146" s="30">
        <v>1</v>
      </c>
      <c r="F146" s="31" t="s">
        <v>87</v>
      </c>
      <c r="G146" s="29">
        <v>0.81</v>
      </c>
      <c r="H146" s="29"/>
      <c r="I146" s="29"/>
      <c r="J146" s="29"/>
      <c r="K146" s="29"/>
      <c r="L146" s="29"/>
      <c r="M146" s="37"/>
    </row>
    <row r="147" customFormat="1" ht="14.25" spans="3:13">
      <c r="C147" s="33"/>
      <c r="D147" s="29"/>
      <c r="E147" s="29">
        <v>2</v>
      </c>
      <c r="F147" s="29" t="s">
        <v>98</v>
      </c>
      <c r="G147" s="29">
        <f>0.19*7/10</f>
        <v>0.133</v>
      </c>
      <c r="H147" s="29"/>
      <c r="I147" s="29"/>
      <c r="J147" s="29"/>
      <c r="K147" s="29"/>
      <c r="L147" s="29"/>
      <c r="M147" s="37"/>
    </row>
    <row r="148" customFormat="1" ht="14.25" spans="3:13">
      <c r="C148" s="33"/>
      <c r="D148" s="29"/>
      <c r="E148" s="29">
        <v>3</v>
      </c>
      <c r="F148" s="29" t="s">
        <v>99</v>
      </c>
      <c r="G148" s="29">
        <f>0.19*3/10</f>
        <v>0.057</v>
      </c>
      <c r="H148" s="29"/>
      <c r="I148" s="29"/>
      <c r="J148" s="29"/>
      <c r="K148" s="29"/>
      <c r="L148" s="29"/>
      <c r="M148" s="37"/>
    </row>
    <row r="149" customFormat="1" ht="14.25" spans="3:13">
      <c r="C149" s="33"/>
      <c r="D149" s="29"/>
      <c r="E149" s="29" t="s">
        <v>41</v>
      </c>
      <c r="F149" s="29"/>
      <c r="G149" s="29">
        <f>SUM(G146:G148)</f>
        <v>1</v>
      </c>
      <c r="H149" s="29"/>
      <c r="I149" s="29"/>
      <c r="J149" s="29"/>
      <c r="K149" s="29"/>
      <c r="L149" s="29"/>
      <c r="M149" s="37"/>
    </row>
    <row r="150" customFormat="1" ht="14.25" spans="3:13">
      <c r="C150" s="28" t="s">
        <v>100</v>
      </c>
      <c r="D150" s="29">
        <f>5/24</f>
        <v>0.208333333333333</v>
      </c>
      <c r="E150" s="32" t="s">
        <v>45</v>
      </c>
      <c r="F150" s="32" t="s">
        <v>46</v>
      </c>
      <c r="G150" s="32" t="s">
        <v>47</v>
      </c>
      <c r="H150" s="29" t="s">
        <v>48</v>
      </c>
      <c r="I150" s="29" t="s">
        <v>49</v>
      </c>
      <c r="J150" s="29" t="s">
        <v>50</v>
      </c>
      <c r="K150" s="29" t="s">
        <v>51</v>
      </c>
      <c r="L150" s="29" t="s">
        <v>52</v>
      </c>
      <c r="M150" s="37" t="s">
        <v>92</v>
      </c>
    </row>
    <row r="151" customFormat="1" ht="14.25" spans="3:13">
      <c r="C151" s="33"/>
      <c r="D151" s="29"/>
      <c r="E151" s="30">
        <v>1</v>
      </c>
      <c r="F151" s="31" t="s">
        <v>87</v>
      </c>
      <c r="G151" s="29">
        <v>0.81</v>
      </c>
      <c r="H151" s="29"/>
      <c r="I151" s="29"/>
      <c r="J151" s="29"/>
      <c r="K151" s="29"/>
      <c r="L151" s="29"/>
      <c r="M151" s="37"/>
    </row>
    <row r="152" customFormat="1" ht="14.25" spans="3:13">
      <c r="C152" s="33"/>
      <c r="D152" s="29"/>
      <c r="E152" s="30">
        <v>2</v>
      </c>
      <c r="F152" s="31" t="s">
        <v>101</v>
      </c>
      <c r="G152" s="29">
        <f>0.19*7/10</f>
        <v>0.133</v>
      </c>
      <c r="H152" s="29"/>
      <c r="I152" s="29"/>
      <c r="J152" s="29"/>
      <c r="K152" s="29"/>
      <c r="L152" s="29"/>
      <c r="M152" s="37"/>
    </row>
    <row r="153" customFormat="1" ht="14.25" spans="3:13">
      <c r="C153" s="33"/>
      <c r="D153" s="29"/>
      <c r="E153" s="29">
        <v>3</v>
      </c>
      <c r="F153" s="29" t="s">
        <v>102</v>
      </c>
      <c r="G153" s="29">
        <f>0.19*3/10</f>
        <v>0.057</v>
      </c>
      <c r="H153" s="29"/>
      <c r="I153" s="29"/>
      <c r="J153" s="29"/>
      <c r="K153" s="29"/>
      <c r="L153" s="29"/>
      <c r="M153" s="37"/>
    </row>
    <row r="154" customFormat="1" ht="14.25" spans="3:13">
      <c r="C154" s="34"/>
      <c r="D154" s="35"/>
      <c r="E154" s="35" t="s">
        <v>41</v>
      </c>
      <c r="F154" s="35"/>
      <c r="G154" s="35">
        <f>SUM(G151:G153)</f>
        <v>1</v>
      </c>
      <c r="H154" s="35"/>
      <c r="I154" s="35"/>
      <c r="J154" s="35"/>
      <c r="K154" s="35"/>
      <c r="L154" s="35"/>
      <c r="M154" s="39"/>
    </row>
    <row r="155" ht="22.5" spans="1:14">
      <c r="A155" s="40" t="s">
        <v>103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4.25" spans="2:14">
      <c r="B156" t="s">
        <v>43</v>
      </c>
      <c r="C156" t="s">
        <v>104</v>
      </c>
      <c r="D156" s="41" t="s">
        <v>105</v>
      </c>
      <c r="E156" s="1" t="s">
        <v>38</v>
      </c>
      <c r="F156" s="1"/>
      <c r="G156" s="1"/>
      <c r="H156" s="1"/>
      <c r="I156" s="1"/>
      <c r="J156" s="1"/>
      <c r="K156" s="1"/>
      <c r="L156" s="1"/>
      <c r="M156" s="1"/>
      <c r="N156" s="1"/>
    </row>
    <row r="157" ht="14.25" spans="2:5">
      <c r="B157" s="6" t="s">
        <v>17</v>
      </c>
      <c r="C157">
        <f>J33</f>
        <v>3000</v>
      </c>
      <c r="D157">
        <f>K33</f>
        <v>1e-5</v>
      </c>
      <c r="E157">
        <f>(C157-$E$30)^2*D157</f>
        <v>89.953609307295</v>
      </c>
    </row>
    <row r="158" ht="14.25" spans="2:5">
      <c r="B158" s="6" t="s">
        <v>19</v>
      </c>
      <c r="C158">
        <f>J34</f>
        <v>1000</v>
      </c>
      <c r="D158">
        <f>K34</f>
        <v>2e-5</v>
      </c>
      <c r="E158">
        <f t="shared" ref="E158:E201" si="46">(C158-$E$30)^2*D158</f>
        <v>19.9690808443122</v>
      </c>
    </row>
    <row r="159" ht="14.25" spans="2:5">
      <c r="B159" s="6" t="s">
        <v>20</v>
      </c>
      <c r="C159">
        <f>J36</f>
        <v>240</v>
      </c>
      <c r="D159">
        <f>K36</f>
        <v>3.92e-5</v>
      </c>
      <c r="E159">
        <f t="shared" si="46"/>
        <v>2.24339344354906</v>
      </c>
    </row>
    <row r="160" spans="3:5">
      <c r="C160">
        <f>J37</f>
        <v>360</v>
      </c>
      <c r="D160">
        <f>K37</f>
        <v>1.08e-5</v>
      </c>
      <c r="E160">
        <f t="shared" si="46"/>
        <v>1.3936734492246</v>
      </c>
    </row>
    <row r="161" ht="14.25" spans="2:5">
      <c r="B161" s="6" t="s">
        <v>22</v>
      </c>
      <c r="C161">
        <f t="shared" ref="C161:C166" si="47">J40</f>
        <v>25</v>
      </c>
      <c r="D161">
        <f t="shared" ref="D161:D166" si="48">K40</f>
        <v>0.001458</v>
      </c>
      <c r="E161">
        <f t="shared" si="46"/>
        <v>0.85574986690152</v>
      </c>
    </row>
    <row r="162" spans="3:5">
      <c r="C162">
        <f t="shared" si="47"/>
        <v>50</v>
      </c>
      <c r="D162">
        <f t="shared" si="48"/>
        <v>0.0003402</v>
      </c>
      <c r="E162">
        <f t="shared" si="46"/>
        <v>0.824396512349</v>
      </c>
    </row>
    <row r="163" spans="3:5">
      <c r="C163">
        <f t="shared" si="47"/>
        <v>75</v>
      </c>
      <c r="D163">
        <f t="shared" si="48"/>
        <v>0.0001458</v>
      </c>
      <c r="E163">
        <f t="shared" si="46"/>
        <v>0.803300595323277</v>
      </c>
    </row>
    <row r="164" spans="3:5">
      <c r="C164">
        <f t="shared" si="47"/>
        <v>100</v>
      </c>
      <c r="D164">
        <f t="shared" si="48"/>
        <v>2.7146e-5</v>
      </c>
      <c r="E164">
        <f t="shared" si="46"/>
        <v>0.267277951965865</v>
      </c>
    </row>
    <row r="165" spans="3:5">
      <c r="C165">
        <f t="shared" si="47"/>
        <v>150</v>
      </c>
      <c r="D165">
        <f t="shared" si="48"/>
        <v>2.394e-5</v>
      </c>
      <c r="E165">
        <f t="shared" si="46"/>
        <v>0.533110633457166</v>
      </c>
    </row>
    <row r="166" spans="3:5">
      <c r="C166">
        <f t="shared" si="47"/>
        <v>225</v>
      </c>
      <c r="D166">
        <f t="shared" si="48"/>
        <v>4.914e-6</v>
      </c>
      <c r="E166">
        <f t="shared" si="46"/>
        <v>0.247064239011578</v>
      </c>
    </row>
    <row r="167" spans="2:5">
      <c r="B167" t="s">
        <v>25</v>
      </c>
      <c r="C167">
        <f>J48</f>
        <v>10</v>
      </c>
      <c r="D167">
        <f t="shared" ref="D167:D172" si="49">K48</f>
        <v>0.002187</v>
      </c>
      <c r="E167">
        <f t="shared" si="46"/>
        <v>0.186184561503217</v>
      </c>
    </row>
    <row r="168" spans="3:5">
      <c r="C168">
        <f t="shared" ref="C168:C174" si="50">J49</f>
        <v>20</v>
      </c>
      <c r="D168">
        <f t="shared" si="49"/>
        <v>0.0005103</v>
      </c>
      <c r="E168">
        <f t="shared" si="46"/>
        <v>0.188640990393938</v>
      </c>
    </row>
    <row r="169" spans="3:5">
      <c r="C169">
        <f t="shared" si="50"/>
        <v>30</v>
      </c>
      <c r="D169">
        <f t="shared" si="49"/>
        <v>0.0002187</v>
      </c>
      <c r="E169">
        <f t="shared" si="46"/>
        <v>0.186813821330197</v>
      </c>
    </row>
    <row r="170" spans="3:5">
      <c r="C170">
        <f t="shared" si="50"/>
        <v>40</v>
      </c>
      <c r="D170">
        <f t="shared" si="49"/>
        <v>4.0719e-5</v>
      </c>
      <c r="E170">
        <f t="shared" si="46"/>
        <v>0.0626557801468859</v>
      </c>
    </row>
    <row r="171" spans="3:5">
      <c r="C171">
        <f t="shared" si="50"/>
        <v>60</v>
      </c>
      <c r="D171">
        <f t="shared" si="49"/>
        <v>3.591e-5</v>
      </c>
      <c r="E171">
        <f t="shared" si="46"/>
        <v>0.12596526369173</v>
      </c>
    </row>
    <row r="172" spans="3:5">
      <c r="C172">
        <f t="shared" si="50"/>
        <v>90</v>
      </c>
      <c r="D172">
        <f t="shared" si="49"/>
        <v>7.371e-6</v>
      </c>
      <c r="E172">
        <f t="shared" si="46"/>
        <v>0.0586835379389458</v>
      </c>
    </row>
    <row r="173" spans="2:5">
      <c r="B173" t="s">
        <v>26</v>
      </c>
      <c r="C173">
        <f>J56</f>
        <v>7</v>
      </c>
      <c r="D173">
        <f t="shared" ref="D173:D178" si="51">K56</f>
        <v>0.003645</v>
      </c>
      <c r="E173">
        <f t="shared" si="46"/>
        <v>0.141324189555675</v>
      </c>
    </row>
    <row r="174" spans="3:5">
      <c r="C174">
        <f t="shared" ref="C174:C179" si="52">J57</f>
        <v>14</v>
      </c>
      <c r="D174">
        <f t="shared" si="51"/>
        <v>0.0008505</v>
      </c>
      <c r="E174">
        <f t="shared" si="46"/>
        <v>0.148791724613376</v>
      </c>
    </row>
    <row r="175" spans="3:5">
      <c r="C175">
        <f t="shared" si="52"/>
        <v>21</v>
      </c>
      <c r="D175">
        <f t="shared" si="51"/>
        <v>0.0003645</v>
      </c>
      <c r="E175">
        <f t="shared" si="46"/>
        <v>0.149124344998755</v>
      </c>
    </row>
    <row r="176" spans="3:5">
      <c r="C176">
        <f t="shared" si="52"/>
        <v>28</v>
      </c>
      <c r="D176">
        <f t="shared" si="51"/>
        <v>6.7865e-5</v>
      </c>
      <c r="E176">
        <f t="shared" si="46"/>
        <v>0.0503079443108394</v>
      </c>
    </row>
    <row r="177" spans="3:5">
      <c r="C177">
        <f t="shared" si="52"/>
        <v>42</v>
      </c>
      <c r="D177">
        <f t="shared" si="51"/>
        <v>5.985e-5</v>
      </c>
      <c r="E177">
        <f t="shared" si="46"/>
        <v>0.101723610654877</v>
      </c>
    </row>
    <row r="178" spans="3:5">
      <c r="C178">
        <f t="shared" si="52"/>
        <v>63</v>
      </c>
      <c r="D178">
        <f t="shared" si="51"/>
        <v>1.2285e-5</v>
      </c>
      <c r="E178">
        <f t="shared" si="46"/>
        <v>0.0475695463721026</v>
      </c>
    </row>
    <row r="179" spans="2:5">
      <c r="B179" t="s">
        <v>27</v>
      </c>
      <c r="C179">
        <f t="shared" ref="C179:C184" si="53">J64</f>
        <v>5</v>
      </c>
      <c r="D179">
        <f t="shared" ref="D179:D184" si="54">K64</f>
        <v>0.00729</v>
      </c>
      <c r="E179">
        <f t="shared" si="46"/>
        <v>0.130237161845099</v>
      </c>
    </row>
    <row r="180" spans="3:5">
      <c r="C180">
        <f t="shared" si="53"/>
        <v>10</v>
      </c>
      <c r="D180">
        <f t="shared" si="54"/>
        <v>0.001701</v>
      </c>
      <c r="E180">
        <f t="shared" si="46"/>
        <v>0.144810214502502</v>
      </c>
    </row>
    <row r="181" spans="3:5">
      <c r="C181">
        <f t="shared" si="53"/>
        <v>15</v>
      </c>
      <c r="D181">
        <f t="shared" si="54"/>
        <v>0.000729</v>
      </c>
      <c r="E181">
        <f t="shared" si="46"/>
        <v>0.147549324817635</v>
      </c>
    </row>
    <row r="182" spans="3:5">
      <c r="C182">
        <f t="shared" si="53"/>
        <v>20</v>
      </c>
      <c r="D182">
        <f t="shared" si="54"/>
        <v>0.00013573</v>
      </c>
      <c r="E182">
        <f t="shared" si="46"/>
        <v>0.0501748807097183</v>
      </c>
    </row>
    <row r="183" spans="3:5">
      <c r="C183">
        <f t="shared" si="53"/>
        <v>30</v>
      </c>
      <c r="D183">
        <f t="shared" si="54"/>
        <v>0.0001197</v>
      </c>
      <c r="E183">
        <f t="shared" si="46"/>
        <v>0.102247893979079</v>
      </c>
    </row>
    <row r="184" spans="3:5">
      <c r="C184">
        <f t="shared" si="53"/>
        <v>45</v>
      </c>
      <c r="D184">
        <f t="shared" si="54"/>
        <v>2.457e-5</v>
      </c>
      <c r="E184">
        <f t="shared" si="46"/>
        <v>0.0480589924871289</v>
      </c>
    </row>
    <row r="185" spans="2:5">
      <c r="B185" t="s">
        <v>28</v>
      </c>
      <c r="C185">
        <f t="shared" ref="C185:C190" si="55">J72</f>
        <v>3</v>
      </c>
      <c r="D185">
        <f t="shared" ref="D185:D190" si="56">K72</f>
        <v>0.010935</v>
      </c>
      <c r="E185">
        <f t="shared" si="46"/>
        <v>0.0542189168682737</v>
      </c>
    </row>
    <row r="186" spans="3:5">
      <c r="C186">
        <f t="shared" si="55"/>
        <v>6</v>
      </c>
      <c r="D186">
        <f t="shared" si="56"/>
        <v>0.0025515</v>
      </c>
      <c r="E186">
        <f t="shared" si="46"/>
        <v>0.0697034696673784</v>
      </c>
    </row>
    <row r="187" spans="3:5">
      <c r="C187">
        <f t="shared" si="55"/>
        <v>9</v>
      </c>
      <c r="D187">
        <f t="shared" si="56"/>
        <v>0.0010935</v>
      </c>
      <c r="E187">
        <f t="shared" si="46"/>
        <v>0.0740069394566399</v>
      </c>
    </row>
    <row r="188" spans="3:5">
      <c r="C188">
        <f t="shared" si="55"/>
        <v>12</v>
      </c>
      <c r="D188">
        <f t="shared" si="56"/>
        <v>0.000203595</v>
      </c>
      <c r="E188">
        <f t="shared" si="46"/>
        <v>0.0256609691966366</v>
      </c>
    </row>
    <row r="189" spans="3:5">
      <c r="C189">
        <f t="shared" si="55"/>
        <v>18</v>
      </c>
      <c r="D189">
        <f t="shared" si="56"/>
        <v>0.00017955</v>
      </c>
      <c r="E189">
        <f t="shared" si="46"/>
        <v>0.0532832499726058</v>
      </c>
    </row>
    <row r="190" spans="3:5">
      <c r="C190">
        <f t="shared" si="55"/>
        <v>27</v>
      </c>
      <c r="D190">
        <f t="shared" si="56"/>
        <v>3.6855e-5</v>
      </c>
      <c r="E190">
        <f t="shared" si="46"/>
        <v>0.0253503783450789</v>
      </c>
    </row>
    <row r="191" spans="2:5">
      <c r="B191" t="s">
        <v>29</v>
      </c>
      <c r="C191">
        <f>J81</f>
        <v>5</v>
      </c>
      <c r="D191">
        <f>K81</f>
        <v>0.0162</v>
      </c>
      <c r="E191">
        <f t="shared" si="46"/>
        <v>0.289415915211331</v>
      </c>
    </row>
    <row r="192" spans="3:5">
      <c r="C192">
        <f>J82</f>
        <v>10</v>
      </c>
      <c r="D192">
        <f>K82</f>
        <v>0.00266</v>
      </c>
      <c r="E192">
        <f t="shared" si="46"/>
        <v>0.226452187287864</v>
      </c>
    </row>
    <row r="193" spans="3:5">
      <c r="C193">
        <f>J83</f>
        <v>15</v>
      </c>
      <c r="D193">
        <f>K83</f>
        <v>0.00114</v>
      </c>
      <c r="E193">
        <f t="shared" si="46"/>
        <v>0.230735569673668</v>
      </c>
    </row>
    <row r="194" spans="2:5">
      <c r="B194" t="s">
        <v>30</v>
      </c>
      <c r="C194">
        <f>J106</f>
        <v>2</v>
      </c>
      <c r="D194">
        <f>K106</f>
        <v>0.0243</v>
      </c>
      <c r="E194">
        <f t="shared" si="46"/>
        <v>0.0365677864857471</v>
      </c>
    </row>
    <row r="195" spans="3:5">
      <c r="C195">
        <f>J107</f>
        <v>4</v>
      </c>
      <c r="D195">
        <f>K107</f>
        <v>0.00399</v>
      </c>
      <c r="E195">
        <f t="shared" si="46"/>
        <v>0.0415428254205455</v>
      </c>
    </row>
    <row r="196" spans="3:5">
      <c r="C196">
        <f>J108</f>
        <v>6</v>
      </c>
      <c r="D196">
        <f>K108</f>
        <v>0.00171</v>
      </c>
      <c r="E196">
        <f t="shared" si="46"/>
        <v>0.0467148473961266</v>
      </c>
    </row>
    <row r="197" spans="2:5">
      <c r="B197" t="s">
        <v>32</v>
      </c>
      <c r="C197">
        <f>J131</f>
        <v>1</v>
      </c>
      <c r="D197">
        <f>K131</f>
        <v>0.042879375</v>
      </c>
      <c r="E197">
        <f t="shared" si="46"/>
        <v>0.00220412523452402</v>
      </c>
    </row>
    <row r="198" spans="3:5">
      <c r="C198">
        <f>J132</f>
        <v>2</v>
      </c>
      <c r="D198">
        <f>K132</f>
        <v>0.0084844375</v>
      </c>
      <c r="E198">
        <f t="shared" si="46"/>
        <v>0.0127677818498628</v>
      </c>
    </row>
    <row r="199" spans="3:5">
      <c r="C199">
        <f>J133</f>
        <v>3</v>
      </c>
      <c r="D199">
        <f>K133</f>
        <v>0.0036361875</v>
      </c>
      <c r="E199">
        <f t="shared" si="46"/>
        <v>0.0180292773461322</v>
      </c>
    </row>
    <row r="200" spans="2:5">
      <c r="B200" t="s">
        <v>106</v>
      </c>
      <c r="C200">
        <v>0</v>
      </c>
      <c r="D200">
        <f>1-C30</f>
        <v>0.85992</v>
      </c>
      <c r="E200">
        <f t="shared" si="46"/>
        <v>0.514196616577969</v>
      </c>
    </row>
    <row r="201" spans="2:5">
      <c r="B201" t="s">
        <v>41</v>
      </c>
      <c r="D201">
        <f>SUM(D157:D200)</f>
        <v>1</v>
      </c>
      <c r="E201">
        <f>SUM(E157:E200)</f>
        <v>120.882371483231</v>
      </c>
    </row>
  </sheetData>
  <dataValidations count="1">
    <dataValidation type="list" allowBlank="1" showInputMessage="1" showErrorMessage="1" sqref="C17 C31 C36 C40 C48 C56 C64 C72 C81 C97 C98 C99 C104 C106 C122 C123 C124 C129 C131 C147 C148 C149 C154 C155 C2:C13 C14:C16 C33:C34 C37:C38 C101:C103 C126:C128 C132:C134 C151:C153">
      <formula1>"PayoutType,Ordered,All,Any"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1"/>
  <sheetViews>
    <sheetView tabSelected="1" workbookViewId="0">
      <selection activeCell="H13" sqref="H13"/>
    </sheetView>
  </sheetViews>
  <sheetFormatPr defaultColWidth="9" defaultRowHeight="13.5"/>
  <cols>
    <col min="2" max="2" width="38.25" customWidth="1"/>
    <col min="3" max="3" width="11.5" customWidth="1"/>
    <col min="4" max="4" width="18" customWidth="1"/>
    <col min="5" max="5" width="9.375" customWidth="1"/>
    <col min="6" max="6" width="29.375" customWidth="1"/>
    <col min="7" max="7" width="22.625" customWidth="1"/>
    <col min="8" max="8" width="11.5" customWidth="1"/>
    <col min="9" max="9" width="26" customWidth="1"/>
    <col min="10" max="10" width="11.5" customWidth="1"/>
    <col min="11" max="16" width="16" customWidth="1"/>
  </cols>
  <sheetData>
    <row r="1" s="1" customFormat="1" ht="25.5" spans="1:1">
      <c r="A1" s="5" t="s">
        <v>0</v>
      </c>
    </row>
    <row r="2" s="1" customFormat="1" ht="14.25" spans="1:17">
      <c r="A2" s="6" t="s">
        <v>1</v>
      </c>
      <c r="B2" s="6" t="s">
        <v>2</v>
      </c>
      <c r="C2" s="1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23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23"/>
    </row>
    <row r="3" s="1" customFormat="1" ht="14.25" spans="1:17">
      <c r="A3" s="6">
        <v>1</v>
      </c>
      <c r="B3" s="6" t="s">
        <v>17</v>
      </c>
      <c r="C3" s="1" t="s">
        <v>18</v>
      </c>
      <c r="D3" s="6">
        <v>3</v>
      </c>
      <c r="E3" s="6">
        <v>3000</v>
      </c>
      <c r="F3" s="6">
        <v>0</v>
      </c>
      <c r="G3" s="8">
        <v>1</v>
      </c>
      <c r="H3" s="9">
        <v>1e-5</v>
      </c>
      <c r="I3" s="24">
        <v>1</v>
      </c>
      <c r="J3" s="7" t="b">
        <v>1</v>
      </c>
      <c r="K3" s="7">
        <v>1</v>
      </c>
      <c r="L3" s="7">
        <v>0</v>
      </c>
      <c r="M3" s="7">
        <v>1</v>
      </c>
      <c r="N3" s="7">
        <v>0</v>
      </c>
      <c r="O3" s="7">
        <v>1</v>
      </c>
      <c r="P3" s="7">
        <v>0</v>
      </c>
      <c r="Q3" s="23"/>
    </row>
    <row r="4" s="1" customFormat="1" ht="14.25" spans="1:17">
      <c r="A4" s="6">
        <v>2</v>
      </c>
      <c r="B4" s="6" t="s">
        <v>19</v>
      </c>
      <c r="C4" s="1" t="s">
        <v>18</v>
      </c>
      <c r="D4" s="6">
        <v>3</v>
      </c>
      <c r="E4" s="6">
        <v>1000</v>
      </c>
      <c r="F4" s="6">
        <v>0</v>
      </c>
      <c r="G4" s="8">
        <v>1</v>
      </c>
      <c r="H4" s="9">
        <v>2e-5</v>
      </c>
      <c r="I4" s="24">
        <v>1</v>
      </c>
      <c r="J4" s="7" t="b">
        <v>1</v>
      </c>
      <c r="K4" s="7">
        <v>0</v>
      </c>
      <c r="L4" s="7">
        <v>1</v>
      </c>
      <c r="M4" s="7">
        <v>0</v>
      </c>
      <c r="N4" s="7">
        <v>1</v>
      </c>
      <c r="O4" s="7">
        <v>0</v>
      </c>
      <c r="P4" s="7">
        <v>1</v>
      </c>
      <c r="Q4" s="23"/>
    </row>
    <row r="5" s="1" customFormat="1" ht="14.25" spans="1:17">
      <c r="A5" s="6">
        <v>3</v>
      </c>
      <c r="B5" s="6" t="s">
        <v>20</v>
      </c>
      <c r="C5" s="1" t="s">
        <v>21</v>
      </c>
      <c r="D5" s="6">
        <v>3</v>
      </c>
      <c r="E5" s="6">
        <v>20</v>
      </c>
      <c r="F5" s="6">
        <v>0</v>
      </c>
      <c r="G5" s="8">
        <v>1</v>
      </c>
      <c r="H5" s="9">
        <v>5e-5</v>
      </c>
      <c r="I5" s="24">
        <v>1</v>
      </c>
      <c r="J5" s="7" t="b">
        <v>0</v>
      </c>
      <c r="K5" s="7">
        <v>0.5</v>
      </c>
      <c r="L5" s="7">
        <v>0.5</v>
      </c>
      <c r="M5" s="7">
        <v>0.5</v>
      </c>
      <c r="N5" s="7">
        <v>0.5</v>
      </c>
      <c r="O5" s="7">
        <v>0.5</v>
      </c>
      <c r="P5" s="7">
        <v>0.5</v>
      </c>
      <c r="Q5" s="23"/>
    </row>
    <row r="6" s="1" customFormat="1" ht="14.25" spans="1:17">
      <c r="A6" s="6">
        <v>4</v>
      </c>
      <c r="B6" s="6" t="s">
        <v>22</v>
      </c>
      <c r="C6" s="1" t="s">
        <v>23</v>
      </c>
      <c r="D6" s="6">
        <v>3</v>
      </c>
      <c r="E6" s="6">
        <v>25</v>
      </c>
      <c r="F6" s="6" t="s">
        <v>107</v>
      </c>
      <c r="G6" s="8">
        <f t="shared" ref="G6:G9" si="0">1+$F$16+$F$16*$F$15/(1-$F$15)</f>
        <v>1.375</v>
      </c>
      <c r="H6" s="9">
        <v>0.005</v>
      </c>
      <c r="I6" s="24">
        <v>1</v>
      </c>
      <c r="J6" s="7" t="b">
        <v>0</v>
      </c>
      <c r="K6" s="7">
        <v>0.05</v>
      </c>
      <c r="L6" s="7">
        <v>0.05</v>
      </c>
      <c r="M6" s="7">
        <v>0.05</v>
      </c>
      <c r="N6" s="7">
        <v>0.05</v>
      </c>
      <c r="O6" s="7">
        <v>0.05</v>
      </c>
      <c r="P6" s="7">
        <v>0.05</v>
      </c>
      <c r="Q6" s="23"/>
    </row>
    <row r="7" s="1" customFormat="1" ht="14.25" spans="1:17">
      <c r="A7" s="6">
        <v>5</v>
      </c>
      <c r="B7" s="6" t="s">
        <v>25</v>
      </c>
      <c r="C7" s="1" t="s">
        <v>23</v>
      </c>
      <c r="D7" s="6">
        <v>3</v>
      </c>
      <c r="E7" s="6">
        <v>10</v>
      </c>
      <c r="F7" s="6" t="s">
        <v>107</v>
      </c>
      <c r="G7" s="8">
        <f t="shared" si="0"/>
        <v>1.375</v>
      </c>
      <c r="H7" s="9">
        <v>0.015</v>
      </c>
      <c r="I7" s="24">
        <v>1</v>
      </c>
      <c r="J7" s="7" t="b">
        <v>0</v>
      </c>
      <c r="K7" s="7">
        <v>0.05</v>
      </c>
      <c r="L7" s="7">
        <v>0.05</v>
      </c>
      <c r="M7" s="7">
        <v>0.05</v>
      </c>
      <c r="N7" s="7">
        <v>0.05</v>
      </c>
      <c r="O7" s="7">
        <v>0.05</v>
      </c>
      <c r="P7" s="7">
        <v>0.05</v>
      </c>
      <c r="Q7" s="23"/>
    </row>
    <row r="8" s="1" customFormat="1" ht="14.25" spans="1:17">
      <c r="A8" s="6">
        <v>6</v>
      </c>
      <c r="B8" s="6" t="s">
        <v>26</v>
      </c>
      <c r="C8" s="1" t="s">
        <v>23</v>
      </c>
      <c r="D8" s="6">
        <v>3</v>
      </c>
      <c r="E8" s="6">
        <v>7</v>
      </c>
      <c r="F8" s="6" t="s">
        <v>107</v>
      </c>
      <c r="G8" s="8">
        <f t="shared" si="0"/>
        <v>1.375</v>
      </c>
      <c r="H8" s="9">
        <v>0.015</v>
      </c>
      <c r="I8" s="24">
        <v>1</v>
      </c>
      <c r="J8" s="7" t="b">
        <v>0</v>
      </c>
      <c r="K8" s="7">
        <v>0.05</v>
      </c>
      <c r="L8" s="7">
        <v>0.05</v>
      </c>
      <c r="M8" s="7">
        <v>0.05</v>
      </c>
      <c r="N8" s="7">
        <v>0.05</v>
      </c>
      <c r="O8" s="7">
        <v>0.05</v>
      </c>
      <c r="P8" s="7">
        <v>0.05</v>
      </c>
      <c r="Q8" s="23"/>
    </row>
    <row r="9" s="1" customFormat="1" ht="14.25" spans="1:17">
      <c r="A9" s="6">
        <v>7</v>
      </c>
      <c r="B9" s="6" t="s">
        <v>27</v>
      </c>
      <c r="C9" s="1" t="s">
        <v>23</v>
      </c>
      <c r="D9" s="6">
        <v>3</v>
      </c>
      <c r="E9" s="6">
        <v>5</v>
      </c>
      <c r="F9" s="6" t="s">
        <v>107</v>
      </c>
      <c r="G9" s="8">
        <f t="shared" si="0"/>
        <v>1.375</v>
      </c>
      <c r="H9" s="9">
        <v>0.025</v>
      </c>
      <c r="I9" s="24">
        <v>1</v>
      </c>
      <c r="J9" s="7" t="b">
        <v>0</v>
      </c>
      <c r="K9" s="7">
        <v>0.05</v>
      </c>
      <c r="L9" s="7">
        <v>0.05</v>
      </c>
      <c r="M9" s="7">
        <v>0.05</v>
      </c>
      <c r="N9" s="7">
        <v>0.05</v>
      </c>
      <c r="O9" s="7">
        <v>0.05</v>
      </c>
      <c r="P9" s="7">
        <v>0.05</v>
      </c>
      <c r="Q9" s="23"/>
    </row>
    <row r="10" s="1" customFormat="1" ht="14.25" spans="1:17">
      <c r="A10" s="6">
        <v>8</v>
      </c>
      <c r="B10" s="6" t="s">
        <v>28</v>
      </c>
      <c r="C10" s="1" t="s">
        <v>23</v>
      </c>
      <c r="D10" s="6">
        <v>3</v>
      </c>
      <c r="E10" s="6">
        <v>3</v>
      </c>
      <c r="F10" s="6">
        <v>0.3</v>
      </c>
      <c r="G10" s="8">
        <f>1+$F$16/(1-$F$16)</f>
        <v>1.42857142857143</v>
      </c>
      <c r="H10" s="9">
        <v>0.035</v>
      </c>
      <c r="I10" s="24">
        <v>1</v>
      </c>
      <c r="J10" s="7" t="b">
        <v>0</v>
      </c>
      <c r="K10" s="7">
        <v>0.05</v>
      </c>
      <c r="L10" s="7">
        <v>0.05</v>
      </c>
      <c r="M10" s="7">
        <v>0.05</v>
      </c>
      <c r="N10" s="7">
        <v>0.05</v>
      </c>
      <c r="O10" s="7">
        <v>0.05</v>
      </c>
      <c r="P10" s="7">
        <v>0.05</v>
      </c>
      <c r="Q10" s="23"/>
    </row>
    <row r="11" s="1" customFormat="1" ht="14.25" spans="1:17">
      <c r="A11" s="6">
        <v>9</v>
      </c>
      <c r="B11" s="6" t="s">
        <v>29</v>
      </c>
      <c r="C11" s="1" t="s">
        <v>21</v>
      </c>
      <c r="D11" s="6">
        <v>3</v>
      </c>
      <c r="E11" s="6">
        <v>5</v>
      </c>
      <c r="F11" s="6" t="s">
        <v>107</v>
      </c>
      <c r="G11" s="8">
        <f>1+$F$16+$F$16*$F$15/(1-$F$15)</f>
        <v>1.375</v>
      </c>
      <c r="H11" s="9">
        <v>0.035</v>
      </c>
      <c r="I11" s="24">
        <v>1</v>
      </c>
      <c r="J11" s="7" t="b">
        <v>0</v>
      </c>
      <c r="K11" s="7">
        <v>0.05</v>
      </c>
      <c r="L11" s="7">
        <v>0.05</v>
      </c>
      <c r="M11" s="7">
        <v>0.05</v>
      </c>
      <c r="N11" s="7">
        <v>0.05</v>
      </c>
      <c r="O11" s="7">
        <v>0.05</v>
      </c>
      <c r="P11" s="7">
        <v>0.05</v>
      </c>
      <c r="Q11" s="23"/>
    </row>
    <row r="12" s="1" customFormat="1" ht="14.25" spans="1:17">
      <c r="A12" s="6">
        <v>10</v>
      </c>
      <c r="B12" s="6" t="s">
        <v>30</v>
      </c>
      <c r="C12" s="1" t="s">
        <v>21</v>
      </c>
      <c r="D12" s="6">
        <v>3</v>
      </c>
      <c r="E12" s="6">
        <v>2</v>
      </c>
      <c r="F12" s="6" t="s">
        <v>108</v>
      </c>
      <c r="G12" s="8">
        <f>1+$F$16/(1-$F$16)</f>
        <v>1.42857142857143</v>
      </c>
      <c r="H12" s="9">
        <v>0.05</v>
      </c>
      <c r="I12" s="24">
        <v>1</v>
      </c>
      <c r="J12" s="7" t="b">
        <v>0</v>
      </c>
      <c r="K12" s="7">
        <v>0.05</v>
      </c>
      <c r="L12" s="7">
        <v>0.05</v>
      </c>
      <c r="M12" s="7">
        <v>0.05</v>
      </c>
      <c r="N12" s="7">
        <v>0.05</v>
      </c>
      <c r="O12" s="7">
        <v>0.05</v>
      </c>
      <c r="P12" s="7">
        <v>0.05</v>
      </c>
      <c r="Q12" s="23"/>
    </row>
    <row r="13" s="1" customFormat="1" ht="14.25" spans="1:17">
      <c r="A13" s="6">
        <v>11</v>
      </c>
      <c r="B13" s="6" t="s">
        <v>32</v>
      </c>
      <c r="C13" s="1" t="s">
        <v>21</v>
      </c>
      <c r="D13" s="6">
        <v>3</v>
      </c>
      <c r="E13" s="6">
        <v>1</v>
      </c>
      <c r="F13" s="6" t="s">
        <v>109</v>
      </c>
      <c r="G13" s="8">
        <f>1+$F$17+$F$17*$F$17+$F$17*$F$17*$F$16/(1-$F$16)</f>
        <v>3.42857142857143</v>
      </c>
      <c r="H13" s="9">
        <v>0.04</v>
      </c>
      <c r="I13" s="24">
        <v>1</v>
      </c>
      <c r="J13" s="7" t="b">
        <v>0</v>
      </c>
      <c r="K13" s="7">
        <v>0.05</v>
      </c>
      <c r="L13" s="7">
        <v>0.05</v>
      </c>
      <c r="M13" s="7">
        <v>0.05</v>
      </c>
      <c r="N13" s="7">
        <v>0.05</v>
      </c>
      <c r="O13" s="7">
        <v>0.05</v>
      </c>
      <c r="P13" s="7">
        <v>0.05</v>
      </c>
      <c r="Q13" s="23"/>
    </row>
    <row r="14" s="2" customFormat="1" ht="14.25" spans="1:17">
      <c r="A14" s="8"/>
      <c r="B14" s="8"/>
      <c r="C14" s="1"/>
      <c r="D14" s="8"/>
      <c r="E14" s="8"/>
      <c r="F14" s="8" t="s">
        <v>33</v>
      </c>
      <c r="G14" s="8"/>
      <c r="H14" s="10"/>
      <c r="I14" s="24"/>
      <c r="J14" s="7"/>
      <c r="K14" s="7"/>
      <c r="L14" s="7"/>
      <c r="M14" s="7"/>
      <c r="N14" s="7"/>
      <c r="O14" s="7"/>
      <c r="P14" s="7"/>
      <c r="Q14" s="23"/>
    </row>
    <row r="15" s="2" customFormat="1" ht="14.25" spans="1:17">
      <c r="A15" s="8"/>
      <c r="B15" s="8"/>
      <c r="C15" s="1"/>
      <c r="D15" s="8"/>
      <c r="E15" s="8"/>
      <c r="F15" s="8">
        <v>0.2</v>
      </c>
      <c r="G15" s="8"/>
      <c r="H15" s="10"/>
      <c r="I15" s="24"/>
      <c r="J15" s="7"/>
      <c r="K15" s="7"/>
      <c r="L15" s="7"/>
      <c r="M15" s="7"/>
      <c r="N15" s="7"/>
      <c r="O15" s="7"/>
      <c r="P15" s="7"/>
      <c r="Q15" s="23"/>
    </row>
    <row r="16" s="2" customFormat="1" ht="14.25" spans="1:17">
      <c r="A16" s="8"/>
      <c r="B16" s="8"/>
      <c r="C16" s="1"/>
      <c r="D16" s="8"/>
      <c r="E16" s="8"/>
      <c r="F16" s="8">
        <v>0.3</v>
      </c>
      <c r="G16" s="8"/>
      <c r="H16" s="10"/>
      <c r="I16" s="24"/>
      <c r="J16" s="7"/>
      <c r="K16" s="7"/>
      <c r="L16" s="7"/>
      <c r="M16" s="7"/>
      <c r="N16" s="7"/>
      <c r="O16" s="7"/>
      <c r="P16" s="7"/>
      <c r="Q16" s="23"/>
    </row>
    <row r="17" s="2" customFormat="1" ht="14.25" spans="1:17">
      <c r="A17" s="8"/>
      <c r="B17" s="8"/>
      <c r="C17" s="1"/>
      <c r="D17" s="8"/>
      <c r="E17" s="8"/>
      <c r="F17" s="8">
        <v>1</v>
      </c>
      <c r="G17" s="8"/>
      <c r="H17" s="10"/>
      <c r="I17" s="24"/>
      <c r="J17" s="7"/>
      <c r="K17" s="7"/>
      <c r="L17" s="7"/>
      <c r="M17" s="7"/>
      <c r="N17" s="7"/>
      <c r="O17" s="7"/>
      <c r="P17" s="7"/>
      <c r="Q17" s="23"/>
    </row>
    <row r="18" s="1" customFormat="1" ht="25.5" spans="1:8">
      <c r="A18" s="5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</row>
    <row r="19" customFormat="1" ht="14.25" spans="1:5">
      <c r="A19" s="6">
        <v>1</v>
      </c>
      <c r="B19" s="6" t="s">
        <v>17</v>
      </c>
      <c r="C19">
        <f t="shared" ref="C19:C29" si="1">H3</f>
        <v>1e-5</v>
      </c>
      <c r="D19">
        <f>L33</f>
        <v>0.03</v>
      </c>
      <c r="E19">
        <f t="shared" ref="E19:E29" si="2">D19*G3</f>
        <v>0.03</v>
      </c>
    </row>
    <row r="20" customFormat="1" ht="14.25" spans="1:5">
      <c r="A20" s="6">
        <v>2</v>
      </c>
      <c r="B20" s="6" t="s">
        <v>19</v>
      </c>
      <c r="C20">
        <f t="shared" si="1"/>
        <v>2e-5</v>
      </c>
      <c r="D20">
        <f>L34</f>
        <v>0.02</v>
      </c>
      <c r="E20">
        <f t="shared" si="2"/>
        <v>0.02</v>
      </c>
    </row>
    <row r="21" customFormat="1" ht="14.25" spans="1:5">
      <c r="A21" s="6">
        <v>3</v>
      </c>
      <c r="B21" s="6" t="s">
        <v>20</v>
      </c>
      <c r="C21">
        <f t="shared" si="1"/>
        <v>5e-5</v>
      </c>
      <c r="D21">
        <f>L38</f>
        <v>0.013296</v>
      </c>
      <c r="E21">
        <f t="shared" si="2"/>
        <v>0.013296</v>
      </c>
    </row>
    <row r="22" customFormat="1" ht="14.25" spans="1:5">
      <c r="A22" s="6">
        <v>4</v>
      </c>
      <c r="B22" s="6" t="s">
        <v>22</v>
      </c>
      <c r="C22">
        <f t="shared" si="1"/>
        <v>0.005</v>
      </c>
      <c r="D22">
        <f>L47</f>
        <v>0.188921875</v>
      </c>
      <c r="E22">
        <f t="shared" si="2"/>
        <v>0.259767578125</v>
      </c>
    </row>
    <row r="23" customFormat="1" ht="14.25" spans="1:5">
      <c r="A23" s="6">
        <v>5</v>
      </c>
      <c r="B23" s="6" t="s">
        <v>25</v>
      </c>
      <c r="C23">
        <f t="shared" si="1"/>
        <v>0.015</v>
      </c>
      <c r="D23">
        <f>L55</f>
        <v>0.22670625</v>
      </c>
      <c r="E23">
        <f t="shared" si="2"/>
        <v>0.31172109375</v>
      </c>
    </row>
    <row r="24" customFormat="1" ht="14.25" spans="1:5">
      <c r="A24" s="6">
        <v>6</v>
      </c>
      <c r="B24" s="6" t="s">
        <v>26</v>
      </c>
      <c r="C24">
        <f t="shared" si="1"/>
        <v>0.015</v>
      </c>
      <c r="D24">
        <f>L63</f>
        <v>0.158694375</v>
      </c>
      <c r="E24">
        <f t="shared" si="2"/>
        <v>0.218204765625</v>
      </c>
    </row>
    <row r="25" customFormat="1" ht="14.25" spans="1:5">
      <c r="A25" s="6">
        <v>7</v>
      </c>
      <c r="B25" s="6" t="s">
        <v>27</v>
      </c>
      <c r="C25">
        <f t="shared" si="1"/>
        <v>0.025</v>
      </c>
      <c r="D25">
        <f>L71</f>
        <v>0.188921875</v>
      </c>
      <c r="E25">
        <f t="shared" si="2"/>
        <v>0.259767578125</v>
      </c>
    </row>
    <row r="26" customFormat="1" ht="14.25" spans="1:5">
      <c r="A26" s="6">
        <v>8</v>
      </c>
      <c r="B26" s="6" t="s">
        <v>28</v>
      </c>
      <c r="C26">
        <f t="shared" si="1"/>
        <v>0.035</v>
      </c>
      <c r="D26">
        <f>L79</f>
        <v>0.158694375</v>
      </c>
      <c r="E26">
        <f t="shared" si="2"/>
        <v>0.22670625</v>
      </c>
    </row>
    <row r="27" customFormat="1" ht="14.25" spans="1:5">
      <c r="A27" s="6">
        <v>9</v>
      </c>
      <c r="B27" s="6" t="s">
        <v>29</v>
      </c>
      <c r="C27">
        <f t="shared" si="1"/>
        <v>0.035</v>
      </c>
      <c r="D27">
        <f>L84</f>
        <v>0.218225</v>
      </c>
      <c r="E27">
        <f t="shared" si="2"/>
        <v>0.300059375</v>
      </c>
    </row>
    <row r="28" customFormat="1" ht="14.25" spans="1:5">
      <c r="A28" s="6">
        <v>10</v>
      </c>
      <c r="B28" s="6" t="s">
        <v>30</v>
      </c>
      <c r="C28">
        <f t="shared" si="1"/>
        <v>0.05</v>
      </c>
      <c r="D28">
        <f>L109</f>
        <v>0.1247</v>
      </c>
      <c r="E28">
        <f t="shared" si="2"/>
        <v>0.178142857142857</v>
      </c>
    </row>
    <row r="29" customFormat="1" ht="14.25" spans="1:5">
      <c r="A29" s="6">
        <v>11</v>
      </c>
      <c r="B29" s="6" t="s">
        <v>32</v>
      </c>
      <c r="C29">
        <f t="shared" si="1"/>
        <v>0.04</v>
      </c>
      <c r="D29">
        <f>L134</f>
        <v>0.0514595</v>
      </c>
      <c r="E29">
        <f t="shared" si="2"/>
        <v>0.176432571428572</v>
      </c>
    </row>
    <row r="30" customFormat="1" spans="1:8">
      <c r="A30" s="11"/>
      <c r="B30" s="11" t="s">
        <v>41</v>
      </c>
      <c r="C30" s="12">
        <f>SUM(C19:C29)</f>
        <v>0.22008</v>
      </c>
      <c r="D30" s="12">
        <f>SUM(D19:D29)</f>
        <v>1.37961925</v>
      </c>
      <c r="E30" s="12">
        <f>SUM(E19:E29)</f>
        <v>1.99409806919643</v>
      </c>
      <c r="F30" s="11">
        <f>E201</f>
        <v>136.182389944271</v>
      </c>
      <c r="G30" s="11">
        <f>SQRT(F30)</f>
        <v>11.6697210739705</v>
      </c>
      <c r="H30">
        <f>G30/E30</f>
        <v>5.85212997005361</v>
      </c>
    </row>
    <row r="31" s="1" customFormat="1" ht="25.5" spans="1:2">
      <c r="A31" s="13" t="s">
        <v>42</v>
      </c>
      <c r="B31" s="14"/>
    </row>
    <row r="32" s="3" customFormat="1" ht="14.25" spans="2:19">
      <c r="B32" s="3" t="s">
        <v>43</v>
      </c>
      <c r="C32" s="3" t="s">
        <v>44</v>
      </c>
      <c r="D32" s="15" t="s">
        <v>4</v>
      </c>
      <c r="E32" s="1" t="s">
        <v>45</v>
      </c>
      <c r="F32" s="1" t="s">
        <v>46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51</v>
      </c>
      <c r="L32" s="3" t="s">
        <v>52</v>
      </c>
      <c r="N32" s="1"/>
      <c r="P32" s="1"/>
      <c r="Q32" s="1"/>
      <c r="R32" s="1"/>
      <c r="S32" s="2"/>
    </row>
    <row r="33" customFormat="1" ht="14.25" spans="2:12">
      <c r="B33" s="6" t="s">
        <v>17</v>
      </c>
      <c r="C33" s="1" t="s">
        <v>18</v>
      </c>
      <c r="D33" s="6">
        <v>3</v>
      </c>
      <c r="E33">
        <f>E3</f>
        <v>3000</v>
      </c>
      <c r="F33" s="6" t="s">
        <v>17</v>
      </c>
      <c r="G33">
        <f>H3</f>
        <v>1e-5</v>
      </c>
      <c r="H33">
        <f t="shared" ref="H33:H37" si="3">G33</f>
        <v>1e-5</v>
      </c>
      <c r="I33">
        <f>E33</f>
        <v>3000</v>
      </c>
      <c r="J33">
        <f t="shared" ref="J33:J37" si="4">I33</f>
        <v>3000</v>
      </c>
      <c r="K33">
        <f>G33</f>
        <v>1e-5</v>
      </c>
      <c r="L33">
        <f t="shared" ref="L33:L37" si="5">J33*K33</f>
        <v>0.03</v>
      </c>
    </row>
    <row r="34" customFormat="1" ht="14.25" spans="2:12">
      <c r="B34" s="6" t="s">
        <v>19</v>
      </c>
      <c r="C34" s="1" t="s">
        <v>18</v>
      </c>
      <c r="D34" s="6">
        <v>3</v>
      </c>
      <c r="E34">
        <f>E4</f>
        <v>1000</v>
      </c>
      <c r="F34" s="6" t="s">
        <v>19</v>
      </c>
      <c r="G34">
        <f>H4</f>
        <v>2e-5</v>
      </c>
      <c r="H34">
        <f t="shared" si="3"/>
        <v>2e-5</v>
      </c>
      <c r="I34">
        <f>E34</f>
        <v>1000</v>
      </c>
      <c r="J34">
        <f t="shared" si="4"/>
        <v>1000</v>
      </c>
      <c r="K34">
        <f>G34</f>
        <v>2e-5</v>
      </c>
      <c r="L34">
        <f t="shared" si="5"/>
        <v>0.02</v>
      </c>
    </row>
    <row r="35" s="3" customFormat="1" ht="14.25" spans="2:19">
      <c r="B35" s="3" t="s">
        <v>43</v>
      </c>
      <c r="C35" s="3" t="s">
        <v>44</v>
      </c>
      <c r="D35" s="15" t="s">
        <v>4</v>
      </c>
      <c r="E35" s="1" t="s">
        <v>45</v>
      </c>
      <c r="F35" s="1" t="s">
        <v>46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51</v>
      </c>
      <c r="L35" s="3" t="s">
        <v>52</v>
      </c>
      <c r="M35" t="s">
        <v>53</v>
      </c>
      <c r="N35" s="1"/>
      <c r="P35" s="1"/>
      <c r="Q35" s="1"/>
      <c r="R35" s="1"/>
      <c r="S35" s="2"/>
    </row>
    <row r="36" customFormat="1" ht="14.25" spans="2:13">
      <c r="B36" s="6" t="s">
        <v>20</v>
      </c>
      <c r="C36" s="1" t="s">
        <v>21</v>
      </c>
      <c r="D36" s="6">
        <v>3</v>
      </c>
      <c r="E36" s="16">
        <v>12</v>
      </c>
      <c r="F36" t="s">
        <v>54</v>
      </c>
      <c r="G36">
        <f>0.7*0.7+0.7*0.3*0.7*2</f>
        <v>0.784</v>
      </c>
      <c r="H36">
        <f t="shared" si="3"/>
        <v>0.784</v>
      </c>
      <c r="I36">
        <f>$E$5*E36</f>
        <v>240</v>
      </c>
      <c r="J36">
        <f t="shared" si="4"/>
        <v>240</v>
      </c>
      <c r="K36">
        <f>$H$5*H36</f>
        <v>3.92e-5</v>
      </c>
      <c r="L36">
        <f t="shared" si="5"/>
        <v>0.009408</v>
      </c>
      <c r="M36">
        <f t="shared" ref="M36:M46" si="6">E36*H36</f>
        <v>9.408</v>
      </c>
    </row>
    <row r="37" s="4" customFormat="1" ht="14.25" spans="2:13">
      <c r="B37" s="8"/>
      <c r="C37" s="2"/>
      <c r="D37" s="8"/>
      <c r="E37" s="17">
        <v>18</v>
      </c>
      <c r="F37" t="s">
        <v>55</v>
      </c>
      <c r="G37">
        <f>0.3*0.3+0.7*0.3*0.3*2</f>
        <v>0.216</v>
      </c>
      <c r="H37">
        <f t="shared" si="3"/>
        <v>0.216</v>
      </c>
      <c r="I37">
        <f>$E$5*E37</f>
        <v>360</v>
      </c>
      <c r="J37">
        <f t="shared" si="4"/>
        <v>360</v>
      </c>
      <c r="K37">
        <f>$H$5*H37</f>
        <v>1.08e-5</v>
      </c>
      <c r="L37">
        <f t="shared" si="5"/>
        <v>0.003888</v>
      </c>
      <c r="M37">
        <f t="shared" si="6"/>
        <v>3.888</v>
      </c>
    </row>
    <row r="38" s="4" customFormat="1" ht="14.25" spans="2:13">
      <c r="B38" s="8"/>
      <c r="C38" s="2"/>
      <c r="D38" s="8"/>
      <c r="E38" s="8"/>
      <c r="F38" s="18" t="s">
        <v>41</v>
      </c>
      <c r="G38" s="18">
        <f t="shared" ref="G38:M38" si="7">SUM(G36:G37)</f>
        <v>1</v>
      </c>
      <c r="H38" s="18">
        <f t="shared" si="7"/>
        <v>1</v>
      </c>
      <c r="I38" s="18"/>
      <c r="J38" s="18"/>
      <c r="K38" s="18">
        <f t="shared" si="7"/>
        <v>5e-5</v>
      </c>
      <c r="L38" s="18">
        <f t="shared" si="7"/>
        <v>0.013296</v>
      </c>
      <c r="M38" s="18">
        <f t="shared" si="7"/>
        <v>13.296</v>
      </c>
    </row>
    <row r="39" customFormat="1" ht="14.25" spans="2:13">
      <c r="B39" s="3" t="s">
        <v>43</v>
      </c>
      <c r="C39" s="3" t="s">
        <v>44</v>
      </c>
      <c r="D39" s="15" t="s">
        <v>4</v>
      </c>
      <c r="E39" s="1" t="s">
        <v>45</v>
      </c>
      <c r="F39" s="1" t="s">
        <v>46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51</v>
      </c>
      <c r="L39" s="3" t="s">
        <v>52</v>
      </c>
      <c r="M39" t="s">
        <v>53</v>
      </c>
    </row>
    <row r="40" customFormat="1" ht="14.25" spans="2:13">
      <c r="B40" s="6" t="s">
        <v>22</v>
      </c>
      <c r="C40" s="1" t="s">
        <v>23</v>
      </c>
      <c r="D40" s="6">
        <v>3</v>
      </c>
      <c r="E40" s="16">
        <v>1</v>
      </c>
      <c r="F40" t="s">
        <v>56</v>
      </c>
      <c r="G40">
        <f>(1-($K$6+$L$6))*(1-($M$6+$N$6))*(1-($O$6+$P$6))</f>
        <v>0.729</v>
      </c>
      <c r="H40">
        <f t="shared" ref="H40:H42" si="8">G40</f>
        <v>0.729</v>
      </c>
      <c r="I40">
        <f t="shared" ref="I40:I46" si="9">$E$6*E40</f>
        <v>25</v>
      </c>
      <c r="J40">
        <f t="shared" ref="J40:J46" si="10">I40</f>
        <v>25</v>
      </c>
      <c r="K40">
        <f t="shared" ref="K40:K46" si="11">$H$6*H40</f>
        <v>0.003645</v>
      </c>
      <c r="L40">
        <f t="shared" ref="L40:L46" si="12">J40*K40</f>
        <v>0.091125</v>
      </c>
      <c r="M40">
        <f t="shared" si="6"/>
        <v>0.729</v>
      </c>
    </row>
    <row r="41" customFormat="1" spans="5:13">
      <c r="E41">
        <v>2</v>
      </c>
      <c r="F41" t="s">
        <v>57</v>
      </c>
      <c r="G41">
        <f>$L$6*(1-($M$6+$N$6))*(1-($O$6+$P$6))+(1-($K$6+$L$6))*$N$6*(1-($O$6+$P$6))+(1-($K$6+$L$6))*(1-($M$6+$N$6))*$P$6</f>
        <v>0.1215</v>
      </c>
      <c r="H41">
        <f t="shared" si="8"/>
        <v>0.1215</v>
      </c>
      <c r="I41">
        <f t="shared" si="9"/>
        <v>50</v>
      </c>
      <c r="J41">
        <f t="shared" si="10"/>
        <v>50</v>
      </c>
      <c r="K41">
        <f t="shared" si="11"/>
        <v>0.0006075</v>
      </c>
      <c r="L41">
        <f t="shared" si="12"/>
        <v>0.030375</v>
      </c>
      <c r="M41">
        <f t="shared" si="6"/>
        <v>0.243</v>
      </c>
    </row>
    <row r="42" customFormat="1" spans="5:13">
      <c r="E42">
        <v>3</v>
      </c>
      <c r="F42" t="s">
        <v>58</v>
      </c>
      <c r="G42">
        <f>$K$6*(1-($M$6+$N$6))*(1-($O$6+$P$6))+(1-($K$6+$L$6))*$M$6*(1-($O$6+$P$6))+(1-($K$6+$L$6))*(1-($M$6+$N$6))*$O$6</f>
        <v>0.1215</v>
      </c>
      <c r="H42">
        <f t="shared" si="8"/>
        <v>0.1215</v>
      </c>
      <c r="I42">
        <f t="shared" si="9"/>
        <v>75</v>
      </c>
      <c r="J42">
        <f t="shared" si="10"/>
        <v>75</v>
      </c>
      <c r="K42">
        <f t="shared" si="11"/>
        <v>0.0006075</v>
      </c>
      <c r="L42">
        <f t="shared" si="12"/>
        <v>0.0455625</v>
      </c>
      <c r="M42">
        <f t="shared" si="6"/>
        <v>0.3645</v>
      </c>
    </row>
    <row r="43" customFormat="1" spans="5:13">
      <c r="E43">
        <v>4</v>
      </c>
      <c r="F43" s="19" t="s">
        <v>59</v>
      </c>
      <c r="G43">
        <f>$L$6*$N$6*(1-($O$6+$P$6))+$L$6*(1-($M$6+$N$6))*$P$6+(1-($K$6+$L$6))*$N$6*$P$6</f>
        <v>0.00675</v>
      </c>
      <c r="H43">
        <f>G43+$L$6*$N$6*$P$6</f>
        <v>0.006875</v>
      </c>
      <c r="I43">
        <f t="shared" si="9"/>
        <v>100</v>
      </c>
      <c r="J43">
        <f t="shared" si="10"/>
        <v>100</v>
      </c>
      <c r="K43">
        <f t="shared" si="11"/>
        <v>3.4375e-5</v>
      </c>
      <c r="L43">
        <f t="shared" si="12"/>
        <v>0.0034375</v>
      </c>
      <c r="M43">
        <f t="shared" si="6"/>
        <v>0.0275</v>
      </c>
    </row>
    <row r="44" customFormat="1" ht="27" spans="5:13">
      <c r="E44">
        <v>6</v>
      </c>
      <c r="F44" s="20" t="s">
        <v>60</v>
      </c>
      <c r="G44">
        <f>$K$6*$N$6*(1-($O$6+$P$6))+$L$6*$M$6*(1-($O$6+$P$6))+$K$6*(1-($M$6+$N$6))*$P$6+$L$6*(1-($M$6+$N$6))*$O$6+(1-($K$6+$L$6))*$N$6*$O$6+(1-($K$6+$L$6))*$M$6*$P$6</f>
        <v>0.0135</v>
      </c>
      <c r="H44">
        <f>G44+($G$46-$K$6*$M$6*$O$6-$L$6*$N$6*$P$6)</f>
        <v>0.01425</v>
      </c>
      <c r="I44">
        <f t="shared" si="9"/>
        <v>150</v>
      </c>
      <c r="J44">
        <f t="shared" si="10"/>
        <v>150</v>
      </c>
      <c r="K44">
        <f t="shared" si="11"/>
        <v>7.125e-5</v>
      </c>
      <c r="L44">
        <f t="shared" si="12"/>
        <v>0.0106875</v>
      </c>
      <c r="M44">
        <f t="shared" si="6"/>
        <v>0.0855</v>
      </c>
    </row>
    <row r="45" customFormat="1" spans="5:13">
      <c r="E45">
        <v>9</v>
      </c>
      <c r="F45" s="19" t="s">
        <v>61</v>
      </c>
      <c r="G45">
        <f>$K$6*$M$6*(1-($O$6+$P$6))+(1-($K$6+$L$6))*$M$6*$O$6+$K$6*(1-($M$6+$N$6))*$O$6</f>
        <v>0.00675</v>
      </c>
      <c r="H45">
        <f>G45+$K$6*$M$6*$O$6</f>
        <v>0.006875</v>
      </c>
      <c r="I45">
        <f t="shared" si="9"/>
        <v>225</v>
      </c>
      <c r="J45">
        <f t="shared" si="10"/>
        <v>225</v>
      </c>
      <c r="K45">
        <f t="shared" si="11"/>
        <v>3.4375e-5</v>
      </c>
      <c r="L45">
        <f t="shared" si="12"/>
        <v>0.007734375</v>
      </c>
      <c r="M45">
        <f t="shared" si="6"/>
        <v>0.061875</v>
      </c>
    </row>
    <row r="46" customFormat="1" spans="5:13">
      <c r="E46">
        <v>0</v>
      </c>
      <c r="F46" s="11" t="s">
        <v>62</v>
      </c>
      <c r="G46">
        <f>($K$6+$L$6)*($M$6+$N$6)*($O$6+$P$6)</f>
        <v>0.001</v>
      </c>
      <c r="H46">
        <v>0</v>
      </c>
      <c r="I46">
        <f t="shared" si="9"/>
        <v>0</v>
      </c>
      <c r="J46">
        <f t="shared" si="10"/>
        <v>0</v>
      </c>
      <c r="K46">
        <f t="shared" si="11"/>
        <v>0</v>
      </c>
      <c r="L46">
        <f t="shared" si="12"/>
        <v>0</v>
      </c>
      <c r="M46">
        <f t="shared" si="6"/>
        <v>0</v>
      </c>
    </row>
    <row r="47" customFormat="1" ht="14.25" spans="6:13">
      <c r="F47" s="21" t="s">
        <v>41</v>
      </c>
      <c r="G47" s="18">
        <f t="shared" ref="G47:M47" si="13">SUM(G40:G46)</f>
        <v>1</v>
      </c>
      <c r="H47" s="18">
        <f t="shared" si="13"/>
        <v>1</v>
      </c>
      <c r="I47" s="18"/>
      <c r="J47" s="18"/>
      <c r="K47" s="18">
        <f t="shared" si="13"/>
        <v>0.005</v>
      </c>
      <c r="L47" s="18">
        <f t="shared" si="13"/>
        <v>0.188921875</v>
      </c>
      <c r="M47" s="18">
        <f t="shared" si="13"/>
        <v>1.511375</v>
      </c>
    </row>
    <row r="48" customFormat="1" ht="14.25" spans="2:13">
      <c r="B48" s="6" t="s">
        <v>25</v>
      </c>
      <c r="C48" s="1" t="s">
        <v>23</v>
      </c>
      <c r="D48" s="6">
        <v>3</v>
      </c>
      <c r="E48" s="16">
        <v>1</v>
      </c>
      <c r="F48" t="s">
        <v>63</v>
      </c>
      <c r="G48">
        <f>(1-($K$6+$L$6))*(1-($M$6+$N$6))*(1-($O$6+$P$6))</f>
        <v>0.729</v>
      </c>
      <c r="H48">
        <f t="shared" ref="H48:H50" si="14">G48</f>
        <v>0.729</v>
      </c>
      <c r="I48">
        <f t="shared" ref="I48:I54" si="15">$E$7*E48</f>
        <v>10</v>
      </c>
      <c r="J48">
        <f t="shared" ref="J48:J54" si="16">I48</f>
        <v>10</v>
      </c>
      <c r="K48">
        <f t="shared" ref="K48:K54" si="17">$H$7*H48</f>
        <v>0.010935</v>
      </c>
      <c r="L48">
        <f t="shared" ref="L48:L54" si="18">J48*K48</f>
        <v>0.10935</v>
      </c>
      <c r="M48">
        <f t="shared" ref="M48:M54" si="19">E48*H48</f>
        <v>0.729</v>
      </c>
    </row>
    <row r="49" customFormat="1" spans="5:13">
      <c r="E49">
        <v>2</v>
      </c>
      <c r="F49" t="s">
        <v>64</v>
      </c>
      <c r="G49">
        <f>$L$6*(1-($M$6+$N$6))*(1-($O$6+$P$6))+(1-($K$6+$L$6))*$N$6*(1-($O$6+$P$6))+(1-($K$6+$L$6))*(1-($M$6+$N$6))*$P$6</f>
        <v>0.1215</v>
      </c>
      <c r="H49">
        <f t="shared" si="14"/>
        <v>0.1215</v>
      </c>
      <c r="I49">
        <f t="shared" si="15"/>
        <v>20</v>
      </c>
      <c r="J49">
        <f t="shared" si="16"/>
        <v>20</v>
      </c>
      <c r="K49">
        <f t="shared" si="17"/>
        <v>0.0018225</v>
      </c>
      <c r="L49">
        <f t="shared" si="18"/>
        <v>0.03645</v>
      </c>
      <c r="M49">
        <f t="shared" si="19"/>
        <v>0.243</v>
      </c>
    </row>
    <row r="50" customFormat="1" spans="5:13">
      <c r="E50">
        <v>3</v>
      </c>
      <c r="F50" t="s">
        <v>65</v>
      </c>
      <c r="G50">
        <f>$K$6*(1-($M$6+$N$6))*(1-($O$6+$P$6))+(1-($K$6+$L$6))*$M$6*(1-($O$6+$P$6))+(1-($K$6+$L$6))*(1-($M$6+$N$6))*$O$6</f>
        <v>0.1215</v>
      </c>
      <c r="H50">
        <f t="shared" si="14"/>
        <v>0.1215</v>
      </c>
      <c r="I50">
        <f t="shared" si="15"/>
        <v>30</v>
      </c>
      <c r="J50">
        <f t="shared" si="16"/>
        <v>30</v>
      </c>
      <c r="K50">
        <f t="shared" si="17"/>
        <v>0.0018225</v>
      </c>
      <c r="L50">
        <f t="shared" si="18"/>
        <v>0.054675</v>
      </c>
      <c r="M50">
        <f t="shared" si="19"/>
        <v>0.3645</v>
      </c>
    </row>
    <row r="51" customFormat="1" spans="5:13">
      <c r="E51">
        <v>4</v>
      </c>
      <c r="F51" t="s">
        <v>66</v>
      </c>
      <c r="G51">
        <f>$L$6*$N$6*(1-($O$6+$P$6))+$L$6*(1-($M$6+$N$6))*$P$6+(1-($K$6+$L$6))*$N$6*$P$6</f>
        <v>0.00675</v>
      </c>
      <c r="H51">
        <f>G51+$L$6*$N$6*$P$6</f>
        <v>0.006875</v>
      </c>
      <c r="I51">
        <f t="shared" si="15"/>
        <v>40</v>
      </c>
      <c r="J51">
        <f t="shared" si="16"/>
        <v>40</v>
      </c>
      <c r="K51">
        <f t="shared" si="17"/>
        <v>0.000103125</v>
      </c>
      <c r="L51">
        <f t="shared" si="18"/>
        <v>0.004125</v>
      </c>
      <c r="M51">
        <f t="shared" si="19"/>
        <v>0.0275</v>
      </c>
    </row>
    <row r="52" customFormat="1" ht="27" spans="5:13">
      <c r="E52">
        <v>6</v>
      </c>
      <c r="F52" s="22" t="s">
        <v>67</v>
      </c>
      <c r="G52">
        <f>$K$6*$N$6*(1-($O$6+$P$6))+$L$6*$M$6*(1-($O$6+$P$6))+$K$6*(1-($M$6+$N$6))*$P$6+$L$6*(1-($M$6+$N$6))*$O$6+(1-($K$6+$L$6))*$N$6*$O$6+(1-($K$6+$L$6))*$M$6*$P$6</f>
        <v>0.0135</v>
      </c>
      <c r="H52">
        <f>G52+($G$46-$K$6*$M$6*$O$6-$L$6*$N$6*$P$6)</f>
        <v>0.01425</v>
      </c>
      <c r="I52">
        <f t="shared" si="15"/>
        <v>60</v>
      </c>
      <c r="J52">
        <f t="shared" si="16"/>
        <v>60</v>
      </c>
      <c r="K52">
        <f t="shared" si="17"/>
        <v>0.00021375</v>
      </c>
      <c r="L52">
        <f t="shared" si="18"/>
        <v>0.012825</v>
      </c>
      <c r="M52">
        <f t="shared" si="19"/>
        <v>0.0855</v>
      </c>
    </row>
    <row r="53" customFormat="1" spans="5:13">
      <c r="E53">
        <v>9</v>
      </c>
      <c r="F53" t="s">
        <v>68</v>
      </c>
      <c r="G53">
        <f>$K$6*$M$6*(1-($O$6+$P$6))+(1-($K$6+$L$6))*$M$6*$O$6+$K$6*(1-($M$6+$N$6))*$O$6</f>
        <v>0.00675</v>
      </c>
      <c r="H53">
        <f>G53+$K$6*$M$6*$O$6</f>
        <v>0.006875</v>
      </c>
      <c r="I53">
        <f t="shared" si="15"/>
        <v>90</v>
      </c>
      <c r="J53">
        <f t="shared" si="16"/>
        <v>90</v>
      </c>
      <c r="K53">
        <f t="shared" si="17"/>
        <v>0.000103125</v>
      </c>
      <c r="L53">
        <f t="shared" si="18"/>
        <v>0.00928125</v>
      </c>
      <c r="M53">
        <f t="shared" si="19"/>
        <v>0.061875</v>
      </c>
    </row>
    <row r="54" customFormat="1" spans="5:13">
      <c r="E54">
        <v>0</v>
      </c>
      <c r="F54" t="s">
        <v>62</v>
      </c>
      <c r="G54">
        <f>($K$6+$L$6)*($M$6+$N$6)*($O$6+$P$6)</f>
        <v>0.001</v>
      </c>
      <c r="H54">
        <v>0</v>
      </c>
      <c r="I54">
        <f t="shared" si="15"/>
        <v>0</v>
      </c>
      <c r="J54">
        <f t="shared" si="16"/>
        <v>0</v>
      </c>
      <c r="K54">
        <f t="shared" si="17"/>
        <v>0</v>
      </c>
      <c r="L54">
        <f t="shared" si="18"/>
        <v>0</v>
      </c>
      <c r="M54">
        <f t="shared" si="19"/>
        <v>0</v>
      </c>
    </row>
    <row r="55" customFormat="1" ht="14.25" spans="6:13">
      <c r="F55" s="21" t="s">
        <v>41</v>
      </c>
      <c r="G55" s="18">
        <f t="shared" ref="G55:M55" si="20">SUM(G48:G54)</f>
        <v>1</v>
      </c>
      <c r="H55" s="18">
        <f t="shared" si="20"/>
        <v>1</v>
      </c>
      <c r="I55" s="18"/>
      <c r="J55" s="18"/>
      <c r="K55" s="18">
        <f t="shared" si="20"/>
        <v>0.015</v>
      </c>
      <c r="L55" s="18">
        <f t="shared" si="20"/>
        <v>0.22670625</v>
      </c>
      <c r="M55" s="18">
        <f t="shared" si="20"/>
        <v>1.511375</v>
      </c>
    </row>
    <row r="56" customFormat="1" ht="14.25" spans="2:13">
      <c r="B56" s="6" t="s">
        <v>26</v>
      </c>
      <c r="C56" s="1" t="s">
        <v>23</v>
      </c>
      <c r="D56" s="6">
        <v>3</v>
      </c>
      <c r="E56" s="16">
        <v>1</v>
      </c>
      <c r="F56" t="s">
        <v>69</v>
      </c>
      <c r="G56">
        <f>(1-($K$6+$L$6))*(1-($M$6+$N$6))*(1-($O$6+$P$6))</f>
        <v>0.729</v>
      </c>
      <c r="H56">
        <f t="shared" ref="H56:H58" si="21">G56</f>
        <v>0.729</v>
      </c>
      <c r="I56">
        <f t="shared" ref="I56:I62" si="22">$E$8*E56</f>
        <v>7</v>
      </c>
      <c r="J56">
        <f t="shared" ref="J56:J62" si="23">I56</f>
        <v>7</v>
      </c>
      <c r="K56">
        <f t="shared" ref="K56:K62" si="24">$H$8*H56</f>
        <v>0.010935</v>
      </c>
      <c r="L56">
        <f t="shared" ref="L56:L62" si="25">J56*K56</f>
        <v>0.076545</v>
      </c>
      <c r="M56">
        <f t="shared" ref="M56:M62" si="26">E56*H56</f>
        <v>0.729</v>
      </c>
    </row>
    <row r="57" customFormat="1" spans="5:13">
      <c r="E57">
        <v>2</v>
      </c>
      <c r="F57" t="s">
        <v>70</v>
      </c>
      <c r="G57">
        <f>$L$6*(1-($M$6+$N$6))*(1-($O$6+$P$6))+(1-($K$6+$L$6))*$N$6*(1-($O$6+$P$6))+(1-($K$6+$L$6))*(1-($M$6+$N$6))*$P$6</f>
        <v>0.1215</v>
      </c>
      <c r="H57">
        <f t="shared" si="21"/>
        <v>0.1215</v>
      </c>
      <c r="I57">
        <f t="shared" si="22"/>
        <v>14</v>
      </c>
      <c r="J57">
        <f t="shared" si="23"/>
        <v>14</v>
      </c>
      <c r="K57">
        <f t="shared" si="24"/>
        <v>0.0018225</v>
      </c>
      <c r="L57">
        <f t="shared" si="25"/>
        <v>0.025515</v>
      </c>
      <c r="M57">
        <f t="shared" si="26"/>
        <v>0.243</v>
      </c>
    </row>
    <row r="58" customFormat="1" spans="5:13">
      <c r="E58">
        <v>3</v>
      </c>
      <c r="F58" t="s">
        <v>71</v>
      </c>
      <c r="G58">
        <f>$K$6*(1-($M$6+$N$6))*(1-($O$6+$P$6))+(1-($K$6+$L$6))*$M$6*(1-($O$6+$P$6))+(1-($K$6+$L$6))*(1-($M$6+$N$6))*$O$6</f>
        <v>0.1215</v>
      </c>
      <c r="H58">
        <f t="shared" si="21"/>
        <v>0.1215</v>
      </c>
      <c r="I58">
        <f t="shared" si="22"/>
        <v>21</v>
      </c>
      <c r="J58">
        <f t="shared" si="23"/>
        <v>21</v>
      </c>
      <c r="K58">
        <f t="shared" si="24"/>
        <v>0.0018225</v>
      </c>
      <c r="L58">
        <f t="shared" si="25"/>
        <v>0.0382725</v>
      </c>
      <c r="M58">
        <f t="shared" si="26"/>
        <v>0.3645</v>
      </c>
    </row>
    <row r="59" customFormat="1" spans="5:13">
      <c r="E59">
        <v>4</v>
      </c>
      <c r="F59" t="s">
        <v>72</v>
      </c>
      <c r="G59">
        <f>$L$6*$N$6*(1-($O$6+$P$6))+$L$6*(1-($M$6+$N$6))*$P$6+(1-($K$6+$L$6))*$N$6*$P$6</f>
        <v>0.00675</v>
      </c>
      <c r="H59">
        <f>G59+$L$6*$N$6*$P$6</f>
        <v>0.006875</v>
      </c>
      <c r="I59">
        <f t="shared" si="22"/>
        <v>28</v>
      </c>
      <c r="J59">
        <f t="shared" si="23"/>
        <v>28</v>
      </c>
      <c r="K59">
        <f t="shared" si="24"/>
        <v>0.000103125</v>
      </c>
      <c r="L59">
        <f t="shared" si="25"/>
        <v>0.0028875</v>
      </c>
      <c r="M59">
        <f t="shared" si="26"/>
        <v>0.0275</v>
      </c>
    </row>
    <row r="60" customFormat="1" ht="27" spans="5:13">
      <c r="E60">
        <v>6</v>
      </c>
      <c r="F60" s="22" t="s">
        <v>73</v>
      </c>
      <c r="G60">
        <f>$K$6*$N$6*(1-($O$6+$P$6))+$L$6*$M$6*(1-($O$6+$P$6))+$K$6*(1-($M$6+$N$6))*$P$6+$L$6*(1-($M$6+$N$6))*$O$6+(1-($K$6+$L$6))*$N$6*$O$6+(1-($K$6+$L$6))*$M$6*$P$6</f>
        <v>0.0135</v>
      </c>
      <c r="H60">
        <f>G60+($G$46-$K$6*$M$6*$O$6-$L$6*$N$6*$P$6)</f>
        <v>0.01425</v>
      </c>
      <c r="I60">
        <f t="shared" si="22"/>
        <v>42</v>
      </c>
      <c r="J60">
        <f t="shared" si="23"/>
        <v>42</v>
      </c>
      <c r="K60">
        <f t="shared" si="24"/>
        <v>0.00021375</v>
      </c>
      <c r="L60">
        <f t="shared" si="25"/>
        <v>0.0089775</v>
      </c>
      <c r="M60">
        <f t="shared" si="26"/>
        <v>0.0855</v>
      </c>
    </row>
    <row r="61" customFormat="1" spans="5:13">
      <c r="E61">
        <v>9</v>
      </c>
      <c r="F61" t="s">
        <v>74</v>
      </c>
      <c r="G61">
        <f>$K$6*$M$6*(1-($O$6+$P$6))+(1-($K$6+$L$6))*$M$6*$O$6+$K$6*(1-($M$6+$N$6))*$O$6</f>
        <v>0.00675</v>
      </c>
      <c r="H61">
        <f>G61+$K$6*$M$6*$O$6</f>
        <v>0.006875</v>
      </c>
      <c r="I61">
        <f t="shared" si="22"/>
        <v>63</v>
      </c>
      <c r="J61">
        <f t="shared" si="23"/>
        <v>63</v>
      </c>
      <c r="K61">
        <f t="shared" si="24"/>
        <v>0.000103125</v>
      </c>
      <c r="L61">
        <f t="shared" si="25"/>
        <v>0.006496875</v>
      </c>
      <c r="M61">
        <f t="shared" si="26"/>
        <v>0.061875</v>
      </c>
    </row>
    <row r="62" customFormat="1" spans="5:13">
      <c r="E62">
        <v>0</v>
      </c>
      <c r="F62" t="s">
        <v>62</v>
      </c>
      <c r="G62">
        <f>($K$6+$L$6)*($M$6+$N$6)*($O$6+$P$6)</f>
        <v>0.001</v>
      </c>
      <c r="H62">
        <v>0</v>
      </c>
      <c r="I62">
        <f t="shared" si="22"/>
        <v>0</v>
      </c>
      <c r="J62">
        <f t="shared" si="23"/>
        <v>0</v>
      </c>
      <c r="K62">
        <f t="shared" si="24"/>
        <v>0</v>
      </c>
      <c r="L62">
        <f t="shared" si="25"/>
        <v>0</v>
      </c>
      <c r="M62">
        <f t="shared" si="26"/>
        <v>0</v>
      </c>
    </row>
    <row r="63" customFormat="1" ht="14.25" spans="6:13">
      <c r="F63" s="21" t="s">
        <v>41</v>
      </c>
      <c r="G63" s="18">
        <f t="shared" ref="G63:M63" si="27">SUM(G56:G62)</f>
        <v>1</v>
      </c>
      <c r="H63" s="18">
        <f t="shared" si="27"/>
        <v>1</v>
      </c>
      <c r="I63" s="18"/>
      <c r="J63" s="18"/>
      <c r="K63" s="18">
        <f t="shared" si="27"/>
        <v>0.015</v>
      </c>
      <c r="L63" s="18">
        <f t="shared" si="27"/>
        <v>0.158694375</v>
      </c>
      <c r="M63" s="18">
        <f t="shared" si="27"/>
        <v>1.511375</v>
      </c>
    </row>
    <row r="64" customFormat="1" ht="14.25" spans="2:13">
      <c r="B64" s="6" t="s">
        <v>27</v>
      </c>
      <c r="C64" s="1" t="s">
        <v>23</v>
      </c>
      <c r="D64" s="6">
        <v>3</v>
      </c>
      <c r="E64" s="16">
        <v>1</v>
      </c>
      <c r="F64" t="s">
        <v>75</v>
      </c>
      <c r="G64">
        <f>(1-($K$6+$L$6))*(1-($M$6+$N$6))*(1-($O$6+$P$6))</f>
        <v>0.729</v>
      </c>
      <c r="H64">
        <f t="shared" ref="H64:H66" si="28">G64</f>
        <v>0.729</v>
      </c>
      <c r="I64">
        <f t="shared" ref="I64:I70" si="29">$E$9*E64</f>
        <v>5</v>
      </c>
      <c r="J64">
        <f t="shared" ref="J64:J70" si="30">I64</f>
        <v>5</v>
      </c>
      <c r="K64">
        <f t="shared" ref="K64:K70" si="31">$H$9*H64</f>
        <v>0.018225</v>
      </c>
      <c r="L64">
        <f t="shared" ref="L64:L70" si="32">J64*K64</f>
        <v>0.091125</v>
      </c>
      <c r="M64">
        <f t="shared" ref="M64:M70" si="33">E64*H64</f>
        <v>0.729</v>
      </c>
    </row>
    <row r="65" customFormat="1" spans="5:13">
      <c r="E65">
        <v>2</v>
      </c>
      <c r="F65" t="s">
        <v>76</v>
      </c>
      <c r="G65">
        <f>$L$6*(1-($M$6+$N$6))*(1-($O$6+$P$6))+(1-($K$6+$L$6))*$N$6*(1-($O$6+$P$6))+(1-($K$6+$L$6))*(1-($M$6+$N$6))*$P$6</f>
        <v>0.1215</v>
      </c>
      <c r="H65">
        <f t="shared" si="28"/>
        <v>0.1215</v>
      </c>
      <c r="I65">
        <f t="shared" si="29"/>
        <v>10</v>
      </c>
      <c r="J65">
        <f t="shared" si="30"/>
        <v>10</v>
      </c>
      <c r="K65">
        <f t="shared" si="31"/>
        <v>0.0030375</v>
      </c>
      <c r="L65">
        <f t="shared" si="32"/>
        <v>0.030375</v>
      </c>
      <c r="M65">
        <f t="shared" si="33"/>
        <v>0.243</v>
      </c>
    </row>
    <row r="66" customFormat="1" spans="5:13">
      <c r="E66">
        <v>3</v>
      </c>
      <c r="F66" t="s">
        <v>77</v>
      </c>
      <c r="G66">
        <f>$K$6*(1-($M$6+$N$6))*(1-($O$6+$P$6))+(1-($K$6+$L$6))*$M$6*(1-($O$6+$P$6))+(1-($K$6+$L$6))*(1-($M$6+$N$6))*$O$6</f>
        <v>0.1215</v>
      </c>
      <c r="H66">
        <f t="shared" si="28"/>
        <v>0.1215</v>
      </c>
      <c r="I66">
        <f t="shared" si="29"/>
        <v>15</v>
      </c>
      <c r="J66">
        <f t="shared" si="30"/>
        <v>15</v>
      </c>
      <c r="K66">
        <f t="shared" si="31"/>
        <v>0.0030375</v>
      </c>
      <c r="L66">
        <f t="shared" si="32"/>
        <v>0.0455625</v>
      </c>
      <c r="M66">
        <f t="shared" si="33"/>
        <v>0.3645</v>
      </c>
    </row>
    <row r="67" customFormat="1" spans="5:13">
      <c r="E67">
        <v>4</v>
      </c>
      <c r="F67" t="s">
        <v>78</v>
      </c>
      <c r="G67">
        <f>$L$6*$N$6*(1-($O$6+$P$6))+$L$6*(1-($M$6+$N$6))*$P$6+(1-($K$6+$L$6))*$N$6*$P$6</f>
        <v>0.00675</v>
      </c>
      <c r="H67">
        <f>G67+$L$6*$N$6*$P$6</f>
        <v>0.006875</v>
      </c>
      <c r="I67">
        <f t="shared" si="29"/>
        <v>20</v>
      </c>
      <c r="J67">
        <f t="shared" si="30"/>
        <v>20</v>
      </c>
      <c r="K67">
        <f t="shared" si="31"/>
        <v>0.000171875</v>
      </c>
      <c r="L67">
        <f t="shared" si="32"/>
        <v>0.0034375</v>
      </c>
      <c r="M67">
        <f t="shared" si="33"/>
        <v>0.0275</v>
      </c>
    </row>
    <row r="68" customFormat="1" ht="27" spans="5:13">
      <c r="E68">
        <v>6</v>
      </c>
      <c r="F68" s="22" t="s">
        <v>79</v>
      </c>
      <c r="G68">
        <f>$K$6*$N$6*(1-($O$6+$P$6))+$L$6*$M$6*(1-($O$6+$P$6))+$K$6*(1-($M$6+$N$6))*$P$6+$L$6*(1-($M$6+$N$6))*$O$6+(1-($K$6+$L$6))*$N$6*$O$6+(1-($K$6+$L$6))*$M$6*$P$6</f>
        <v>0.0135</v>
      </c>
      <c r="H68">
        <f>G68+($G$46-$K$6*$M$6*$O$6-$L$6*$N$6*$P$6)</f>
        <v>0.01425</v>
      </c>
      <c r="I68">
        <f t="shared" si="29"/>
        <v>30</v>
      </c>
      <c r="J68">
        <f t="shared" si="30"/>
        <v>30</v>
      </c>
      <c r="K68">
        <f t="shared" si="31"/>
        <v>0.00035625</v>
      </c>
      <c r="L68">
        <f t="shared" si="32"/>
        <v>0.0106875</v>
      </c>
      <c r="M68">
        <f t="shared" si="33"/>
        <v>0.0855</v>
      </c>
    </row>
    <row r="69" customFormat="1" spans="5:13">
      <c r="E69">
        <v>9</v>
      </c>
      <c r="F69" t="s">
        <v>80</v>
      </c>
      <c r="G69">
        <f>$K$6*$M$6*(1-($O$6+$P$6))+(1-($K$6+$L$6))*$M$6*$O$6+$K$6*(1-($M$6+$N$6))*$O$6</f>
        <v>0.00675</v>
      </c>
      <c r="H69">
        <f>G69+$K$6*$M$6*$O$6</f>
        <v>0.006875</v>
      </c>
      <c r="I69">
        <f t="shared" si="29"/>
        <v>45</v>
      </c>
      <c r="J69">
        <f t="shared" si="30"/>
        <v>45</v>
      </c>
      <c r="K69">
        <f t="shared" si="31"/>
        <v>0.000171875</v>
      </c>
      <c r="L69">
        <f t="shared" si="32"/>
        <v>0.007734375</v>
      </c>
      <c r="M69">
        <f t="shared" si="33"/>
        <v>0.061875</v>
      </c>
    </row>
    <row r="70" customFormat="1" spans="5:13">
      <c r="E70">
        <v>0</v>
      </c>
      <c r="F70" t="s">
        <v>62</v>
      </c>
      <c r="G70">
        <f>($K$6+$L$6)*($M$6+$N$6)*($O$6+$P$6)</f>
        <v>0.001</v>
      </c>
      <c r="H70">
        <v>0</v>
      </c>
      <c r="I70">
        <f t="shared" si="29"/>
        <v>0</v>
      </c>
      <c r="J70">
        <f t="shared" si="30"/>
        <v>0</v>
      </c>
      <c r="K70">
        <f t="shared" si="31"/>
        <v>0</v>
      </c>
      <c r="L70">
        <f t="shared" si="32"/>
        <v>0</v>
      </c>
      <c r="M70">
        <f t="shared" si="33"/>
        <v>0</v>
      </c>
    </row>
    <row r="71" customFormat="1" ht="14.25" spans="6:13">
      <c r="F71" s="21" t="s">
        <v>41</v>
      </c>
      <c r="G71" s="18">
        <f t="shared" ref="G71:M71" si="34">SUM(G64:G70)</f>
        <v>1</v>
      </c>
      <c r="H71" s="18">
        <f t="shared" si="34"/>
        <v>1</v>
      </c>
      <c r="I71" s="18"/>
      <c r="J71" s="18"/>
      <c r="K71" s="18">
        <f t="shared" si="34"/>
        <v>0.025</v>
      </c>
      <c r="L71" s="18">
        <f t="shared" si="34"/>
        <v>0.188921875</v>
      </c>
      <c r="M71" s="18">
        <f t="shared" si="34"/>
        <v>1.511375</v>
      </c>
    </row>
    <row r="72" customFormat="1" ht="14.25" spans="2:13">
      <c r="B72" s="6" t="s">
        <v>28</v>
      </c>
      <c r="C72" s="1" t="s">
        <v>23</v>
      </c>
      <c r="D72" s="6">
        <v>3</v>
      </c>
      <c r="E72" s="16">
        <v>1</v>
      </c>
      <c r="F72" t="s">
        <v>81</v>
      </c>
      <c r="G72">
        <f>(1-($K$6+$L$6))*(1-($M$6+$N$6))*(1-($O$6+$P$6))</f>
        <v>0.729</v>
      </c>
      <c r="H72">
        <f t="shared" ref="H72:H74" si="35">G72</f>
        <v>0.729</v>
      </c>
      <c r="I72">
        <f t="shared" ref="I72:I78" si="36">$E$10*E72</f>
        <v>3</v>
      </c>
      <c r="J72">
        <f t="shared" ref="J72:J78" si="37">I72</f>
        <v>3</v>
      </c>
      <c r="K72">
        <f t="shared" ref="K72:K78" si="38">$H$10*H72</f>
        <v>0.025515</v>
      </c>
      <c r="L72">
        <f t="shared" ref="L72:L78" si="39">J72*K72</f>
        <v>0.076545</v>
      </c>
      <c r="M72">
        <f t="shared" ref="M72:M78" si="40">E72*H72</f>
        <v>0.729</v>
      </c>
    </row>
    <row r="73" customFormat="1" spans="5:13">
      <c r="E73">
        <v>2</v>
      </c>
      <c r="F73" t="s">
        <v>82</v>
      </c>
      <c r="G73">
        <f>$L$6*(1-($M$6+$N$6))*(1-($O$6+$P$6))+(1-($K$6+$L$6))*$N$6*(1-($O$6+$P$6))+(1-($K$6+$L$6))*(1-($M$6+$N$6))*$P$6</f>
        <v>0.1215</v>
      </c>
      <c r="H73">
        <f t="shared" si="35"/>
        <v>0.1215</v>
      </c>
      <c r="I73">
        <f t="shared" si="36"/>
        <v>6</v>
      </c>
      <c r="J73">
        <f t="shared" si="37"/>
        <v>6</v>
      </c>
      <c r="K73">
        <f t="shared" si="38"/>
        <v>0.0042525</v>
      </c>
      <c r="L73">
        <f t="shared" si="39"/>
        <v>0.025515</v>
      </c>
      <c r="M73">
        <f t="shared" si="40"/>
        <v>0.243</v>
      </c>
    </row>
    <row r="74" customFormat="1" spans="5:13">
      <c r="E74">
        <v>3</v>
      </c>
      <c r="F74" t="s">
        <v>83</v>
      </c>
      <c r="G74">
        <f>$K$6*(1-($M$6+$N$6))*(1-($O$6+$P$6))+(1-($K$6+$L$6))*$M$6*(1-($O$6+$P$6))+(1-($K$6+$L$6))*(1-($M$6+$N$6))*$O$6</f>
        <v>0.1215</v>
      </c>
      <c r="H74">
        <f t="shared" si="35"/>
        <v>0.1215</v>
      </c>
      <c r="I74">
        <f t="shared" si="36"/>
        <v>9</v>
      </c>
      <c r="J74">
        <f t="shared" si="37"/>
        <v>9</v>
      </c>
      <c r="K74">
        <f t="shared" si="38"/>
        <v>0.0042525</v>
      </c>
      <c r="L74">
        <f t="shared" si="39"/>
        <v>0.0382725</v>
      </c>
      <c r="M74">
        <f t="shared" si="40"/>
        <v>0.3645</v>
      </c>
    </row>
    <row r="75" customFormat="1" spans="5:13">
      <c r="E75">
        <v>4</v>
      </c>
      <c r="F75" t="s">
        <v>84</v>
      </c>
      <c r="G75">
        <f>$L$6*$N$6*(1-($O$6+$P$6))+$L$6*(1-($M$6+$N$6))*$P$6+(1-($K$6+$L$6))*$N$6*$P$6</f>
        <v>0.00675</v>
      </c>
      <c r="H75">
        <f>G75+$L$6*$N$6*$P$6</f>
        <v>0.006875</v>
      </c>
      <c r="I75">
        <f t="shared" si="36"/>
        <v>12</v>
      </c>
      <c r="J75">
        <f t="shared" si="37"/>
        <v>12</v>
      </c>
      <c r="K75">
        <f t="shared" si="38"/>
        <v>0.000240625</v>
      </c>
      <c r="L75">
        <f t="shared" si="39"/>
        <v>0.0028875</v>
      </c>
      <c r="M75">
        <f t="shared" si="40"/>
        <v>0.0275</v>
      </c>
    </row>
    <row r="76" customFormat="1" ht="27" spans="5:13">
      <c r="E76">
        <v>6</v>
      </c>
      <c r="F76" s="22" t="s">
        <v>85</v>
      </c>
      <c r="G76">
        <f>$K$6*$N$6*(1-($O$6+$P$6))+$L$6*$M$6*(1-($O$6+$P$6))+$K$6*(1-($M$6+$N$6))*$P$6+$L$6*(1-($M$6+$N$6))*$O$6+(1-($K$6+$L$6))*$N$6*$O$6+(1-($K$6+$L$6))*$M$6*$P$6</f>
        <v>0.0135</v>
      </c>
      <c r="H76">
        <f>G76+($G$46-$K$6*$M$6*$O$6-$L$6*$N$6*$P$6)</f>
        <v>0.01425</v>
      </c>
      <c r="I76">
        <f t="shared" si="36"/>
        <v>18</v>
      </c>
      <c r="J76">
        <f t="shared" si="37"/>
        <v>18</v>
      </c>
      <c r="K76">
        <f t="shared" si="38"/>
        <v>0.00049875</v>
      </c>
      <c r="L76">
        <f t="shared" si="39"/>
        <v>0.0089775</v>
      </c>
      <c r="M76">
        <f t="shared" si="40"/>
        <v>0.0855</v>
      </c>
    </row>
    <row r="77" customFormat="1" spans="5:13">
      <c r="E77">
        <v>9</v>
      </c>
      <c r="F77" t="s">
        <v>86</v>
      </c>
      <c r="G77">
        <f>$K$6*$M$6*(1-($O$6+$P$6))+(1-($K$6+$L$6))*$M$6*$O$6+$K$6*(1-($M$6+$N$6))*$O$6</f>
        <v>0.00675</v>
      </c>
      <c r="H77">
        <f>G77+$K$6*$M$6*$O$6</f>
        <v>0.006875</v>
      </c>
      <c r="I77">
        <f t="shared" si="36"/>
        <v>27</v>
      </c>
      <c r="J77">
        <f t="shared" si="37"/>
        <v>27</v>
      </c>
      <c r="K77">
        <f t="shared" si="38"/>
        <v>0.000240625</v>
      </c>
      <c r="L77">
        <f t="shared" si="39"/>
        <v>0.006496875</v>
      </c>
      <c r="M77">
        <f t="shared" si="40"/>
        <v>0.061875</v>
      </c>
    </row>
    <row r="78" customFormat="1" spans="5:13">
      <c r="E78">
        <v>0</v>
      </c>
      <c r="F78" t="s">
        <v>62</v>
      </c>
      <c r="G78">
        <f>($K$6+$L$6)*($M$6+$N$6)*($O$6+$P$6)</f>
        <v>0.001</v>
      </c>
      <c r="H78">
        <v>0</v>
      </c>
      <c r="I78">
        <f t="shared" si="36"/>
        <v>0</v>
      </c>
      <c r="J78">
        <f t="shared" si="37"/>
        <v>0</v>
      </c>
      <c r="K78">
        <f t="shared" si="38"/>
        <v>0</v>
      </c>
      <c r="L78">
        <f t="shared" si="39"/>
        <v>0</v>
      </c>
      <c r="M78">
        <f t="shared" si="40"/>
        <v>0</v>
      </c>
    </row>
    <row r="79" customFormat="1" ht="14.25" spans="6:13">
      <c r="F79" s="21" t="s">
        <v>41</v>
      </c>
      <c r="G79" s="18">
        <f t="shared" ref="G79:M79" si="41">SUM(G72:G78)</f>
        <v>1</v>
      </c>
      <c r="H79" s="18">
        <f t="shared" si="41"/>
        <v>1</v>
      </c>
      <c r="I79" s="18"/>
      <c r="J79" s="18"/>
      <c r="K79" s="18">
        <f t="shared" si="41"/>
        <v>0.035</v>
      </c>
      <c r="L79" s="18">
        <f t="shared" si="41"/>
        <v>0.158694375</v>
      </c>
      <c r="M79" s="18">
        <f t="shared" si="41"/>
        <v>1.511375</v>
      </c>
    </row>
    <row r="80" customFormat="1" ht="14.25" spans="2:13">
      <c r="B80" s="3" t="s">
        <v>43</v>
      </c>
      <c r="C80" s="3" t="s">
        <v>44</v>
      </c>
      <c r="D80" s="15" t="s">
        <v>4</v>
      </c>
      <c r="E80" s="1" t="s">
        <v>45</v>
      </c>
      <c r="F80" s="1" t="s">
        <v>46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51</v>
      </c>
      <c r="L80" s="3" t="s">
        <v>52</v>
      </c>
      <c r="M80" t="s">
        <v>53</v>
      </c>
    </row>
    <row r="81" customFormat="1" ht="14.25" spans="2:13">
      <c r="B81" s="6" t="s">
        <v>29</v>
      </c>
      <c r="C81" s="1" t="s">
        <v>21</v>
      </c>
      <c r="D81" s="6">
        <v>3</v>
      </c>
      <c r="E81">
        <v>1</v>
      </c>
      <c r="F81" t="s">
        <v>87</v>
      </c>
      <c r="G81">
        <f t="shared" ref="G81:G83" si="42">G91</f>
        <v>0.81</v>
      </c>
      <c r="H81">
        <f t="shared" ref="H81:H83" si="43">G81</f>
        <v>0.81</v>
      </c>
      <c r="I81">
        <f t="shared" ref="I81:I83" si="44">$E$11*E81</f>
        <v>5</v>
      </c>
      <c r="J81">
        <f t="shared" ref="J81:J83" si="45">I81</f>
        <v>5</v>
      </c>
      <c r="K81">
        <f t="shared" ref="K81:K83" si="46">$H$11*H81</f>
        <v>0.02835</v>
      </c>
      <c r="L81">
        <f t="shared" ref="L81:L83" si="47">J81*K81</f>
        <v>0.14175</v>
      </c>
      <c r="M81">
        <f t="shared" ref="M81:M83" si="48">E81*H81</f>
        <v>0.81</v>
      </c>
    </row>
    <row r="82" customFormat="1" spans="5:13">
      <c r="E82">
        <v>2</v>
      </c>
      <c r="F82" t="s">
        <v>88</v>
      </c>
      <c r="G82">
        <f t="shared" si="42"/>
        <v>0.133</v>
      </c>
      <c r="H82">
        <f t="shared" si="43"/>
        <v>0.133</v>
      </c>
      <c r="I82">
        <f t="shared" si="44"/>
        <v>10</v>
      </c>
      <c r="J82">
        <f t="shared" si="45"/>
        <v>10</v>
      </c>
      <c r="K82">
        <f t="shared" si="46"/>
        <v>0.004655</v>
      </c>
      <c r="L82">
        <f t="shared" si="47"/>
        <v>0.04655</v>
      </c>
      <c r="M82">
        <f t="shared" si="48"/>
        <v>0.266</v>
      </c>
    </row>
    <row r="83" customFormat="1" spans="5:13">
      <c r="E83">
        <v>3</v>
      </c>
      <c r="F83" t="s">
        <v>89</v>
      </c>
      <c r="G83">
        <f t="shared" si="42"/>
        <v>0.057</v>
      </c>
      <c r="H83">
        <f t="shared" si="43"/>
        <v>0.057</v>
      </c>
      <c r="I83">
        <f t="shared" si="44"/>
        <v>15</v>
      </c>
      <c r="J83">
        <f t="shared" si="45"/>
        <v>15</v>
      </c>
      <c r="K83">
        <f t="shared" si="46"/>
        <v>0.001995</v>
      </c>
      <c r="L83">
        <f t="shared" si="47"/>
        <v>0.029925</v>
      </c>
      <c r="M83">
        <f t="shared" si="48"/>
        <v>0.171</v>
      </c>
    </row>
    <row r="84" customFormat="1" spans="6:13">
      <c r="F84" s="18" t="s">
        <v>41</v>
      </c>
      <c r="G84" s="18">
        <f t="shared" ref="G84:M84" si="49">SUM(G81:G83)</f>
        <v>1</v>
      </c>
      <c r="H84" s="18">
        <f t="shared" si="49"/>
        <v>1</v>
      </c>
      <c r="I84" s="18"/>
      <c r="J84" s="18"/>
      <c r="K84" s="18">
        <f t="shared" si="49"/>
        <v>0.035</v>
      </c>
      <c r="L84" s="18">
        <f t="shared" si="49"/>
        <v>0.218225</v>
      </c>
      <c r="M84" s="18">
        <f t="shared" si="49"/>
        <v>1.247</v>
      </c>
    </row>
    <row r="85" s="1" customFormat="1" ht="14.25" spans="3:16384">
      <c r="C85" s="25" t="s">
        <v>90</v>
      </c>
      <c r="D85" s="26" t="s">
        <v>91</v>
      </c>
      <c r="E85" s="27" t="s">
        <v>45</v>
      </c>
      <c r="F85" s="27" t="s">
        <v>46</v>
      </c>
      <c r="G85" s="27" t="s">
        <v>47</v>
      </c>
      <c r="H85" s="26" t="s">
        <v>48</v>
      </c>
      <c r="I85" s="26" t="s">
        <v>49</v>
      </c>
      <c r="J85" s="26" t="s">
        <v>50</v>
      </c>
      <c r="K85" s="26" t="s">
        <v>51</v>
      </c>
      <c r="L85" s="26" t="s">
        <v>52</v>
      </c>
      <c r="M85" s="36" t="s">
        <v>92</v>
      </c>
      <c r="XFD85" s="3"/>
    </row>
    <row r="86" s="1" customFormat="1" ht="14.25" spans="3:16384">
      <c r="C86" s="28" t="s">
        <v>93</v>
      </c>
      <c r="D86" s="29">
        <v>0</v>
      </c>
      <c r="E86" s="30">
        <v>1</v>
      </c>
      <c r="F86" s="31" t="s">
        <v>87</v>
      </c>
      <c r="G86" s="29"/>
      <c r="H86" s="29"/>
      <c r="I86" s="29"/>
      <c r="J86" s="29"/>
      <c r="K86" s="29"/>
      <c r="L86" s="29"/>
      <c r="M86" s="37"/>
      <c r="XFD86" s="3"/>
    </row>
    <row r="87" s="1" customFormat="1" ht="14.25" spans="3:16384">
      <c r="C87" s="28"/>
      <c r="D87" s="29"/>
      <c r="E87" s="30">
        <v>2</v>
      </c>
      <c r="F87" s="31" t="s">
        <v>88</v>
      </c>
      <c r="G87" s="29"/>
      <c r="H87" s="29"/>
      <c r="I87" s="29"/>
      <c r="J87" s="29"/>
      <c r="K87" s="29"/>
      <c r="L87" s="29"/>
      <c r="M87" s="37"/>
      <c r="XFD87" s="3"/>
    </row>
    <row r="88" s="1" customFormat="1" ht="14.25" spans="3:16384">
      <c r="C88" s="28"/>
      <c r="D88" s="29"/>
      <c r="E88" s="29">
        <v>3</v>
      </c>
      <c r="F88" s="29" t="s">
        <v>89</v>
      </c>
      <c r="G88" s="29"/>
      <c r="H88" s="29"/>
      <c r="I88" s="29"/>
      <c r="J88" s="29"/>
      <c r="K88" s="29"/>
      <c r="L88" s="29"/>
      <c r="M88" s="37"/>
      <c r="XFD88" s="3"/>
    </row>
    <row r="89" s="1" customFormat="1" ht="14.25" spans="3:16384">
      <c r="C89" s="28"/>
      <c r="D89" s="29"/>
      <c r="E89" s="32" t="s">
        <v>41</v>
      </c>
      <c r="F89" s="32"/>
      <c r="G89" s="32"/>
      <c r="H89" s="29"/>
      <c r="I89" s="32"/>
      <c r="J89" s="32"/>
      <c r="K89" s="32"/>
      <c r="L89" s="32"/>
      <c r="M89" s="38"/>
      <c r="XFD89" s="3"/>
    </row>
    <row r="90" s="1" customFormat="1" ht="14.25" spans="3:16384">
      <c r="C90" s="28"/>
      <c r="D90" s="29"/>
      <c r="E90" s="32" t="s">
        <v>45</v>
      </c>
      <c r="F90" s="32" t="s">
        <v>46</v>
      </c>
      <c r="G90" s="32" t="s">
        <v>47</v>
      </c>
      <c r="H90" s="29" t="s">
        <v>48</v>
      </c>
      <c r="I90" s="29" t="s">
        <v>49</v>
      </c>
      <c r="J90" s="29" t="s">
        <v>50</v>
      </c>
      <c r="K90" s="29" t="s">
        <v>51</v>
      </c>
      <c r="L90" s="29" t="s">
        <v>52</v>
      </c>
      <c r="M90" s="37" t="s">
        <v>92</v>
      </c>
      <c r="XFD90" s="3"/>
    </row>
    <row r="91" s="1" customFormat="1" ht="14.25" spans="3:16384">
      <c r="C91" s="28" t="s">
        <v>94</v>
      </c>
      <c r="D91" s="29">
        <f>1/3</f>
        <v>0.333333333333333</v>
      </c>
      <c r="E91" s="30">
        <v>1</v>
      </c>
      <c r="F91" s="31" t="s">
        <v>87</v>
      </c>
      <c r="G91" s="29">
        <v>0.81</v>
      </c>
      <c r="H91" s="29"/>
      <c r="I91" s="29"/>
      <c r="J91" s="29"/>
      <c r="K91" s="29"/>
      <c r="L91" s="29"/>
      <c r="M91" s="37"/>
      <c r="XFD91" s="3"/>
    </row>
    <row r="92" s="1" customFormat="1" ht="14.25" spans="3:16384">
      <c r="C92" s="28"/>
      <c r="D92" s="29"/>
      <c r="E92" s="30">
        <v>2</v>
      </c>
      <c r="F92" s="31" t="s">
        <v>95</v>
      </c>
      <c r="G92" s="29">
        <f>0.19*7/10</f>
        <v>0.133</v>
      </c>
      <c r="H92" s="29"/>
      <c r="I92" s="29"/>
      <c r="J92" s="29"/>
      <c r="K92" s="29"/>
      <c r="L92" s="29"/>
      <c r="M92" s="37"/>
      <c r="XFD92" s="3"/>
    </row>
    <row r="93" s="1" customFormat="1" ht="14.25" spans="3:16384">
      <c r="C93" s="28"/>
      <c r="D93" s="29"/>
      <c r="E93" s="29">
        <v>3</v>
      </c>
      <c r="F93" s="29" t="s">
        <v>96</v>
      </c>
      <c r="G93" s="29">
        <f>0.19*3/10</f>
        <v>0.057</v>
      </c>
      <c r="H93" s="29"/>
      <c r="I93" s="29"/>
      <c r="J93" s="29"/>
      <c r="K93" s="29"/>
      <c r="L93" s="29"/>
      <c r="M93" s="37"/>
      <c r="XFD93" s="3"/>
    </row>
    <row r="94" s="1" customFormat="1" ht="14.25" spans="3:16384">
      <c r="C94" s="28"/>
      <c r="D94" s="29"/>
      <c r="E94" s="32" t="s">
        <v>41</v>
      </c>
      <c r="F94" s="32"/>
      <c r="G94" s="32">
        <f>SUM(G91:G93)</f>
        <v>1</v>
      </c>
      <c r="H94" s="29"/>
      <c r="I94" s="32"/>
      <c r="J94" s="32"/>
      <c r="K94" s="32"/>
      <c r="L94" s="32"/>
      <c r="M94" s="38"/>
      <c r="XFD94" s="3"/>
    </row>
    <row r="95" s="1" customFormat="1" ht="14.25" spans="3:16384">
      <c r="C95" s="28" t="s">
        <v>97</v>
      </c>
      <c r="D95" s="29">
        <f>1/3</f>
        <v>0.333333333333333</v>
      </c>
      <c r="E95" s="32" t="s">
        <v>45</v>
      </c>
      <c r="F95" s="32" t="s">
        <v>46</v>
      </c>
      <c r="G95" s="32" t="s">
        <v>47</v>
      </c>
      <c r="H95" s="29" t="s">
        <v>48</v>
      </c>
      <c r="I95" s="29" t="s">
        <v>49</v>
      </c>
      <c r="J95" s="29" t="s">
        <v>50</v>
      </c>
      <c r="K95" s="29" t="s">
        <v>51</v>
      </c>
      <c r="L95" s="29" t="s">
        <v>52</v>
      </c>
      <c r="M95" s="37" t="s">
        <v>92</v>
      </c>
      <c r="XFD95" s="3"/>
    </row>
    <row r="96" s="1" customFormat="1" ht="14.25" spans="3:16384">
      <c r="C96" s="28"/>
      <c r="D96" s="29"/>
      <c r="E96" s="30">
        <v>1</v>
      </c>
      <c r="F96" s="31" t="s">
        <v>87</v>
      </c>
      <c r="G96" s="29">
        <v>0.81</v>
      </c>
      <c r="H96" s="29"/>
      <c r="I96" s="29"/>
      <c r="J96" s="29"/>
      <c r="K96" s="29"/>
      <c r="L96" s="29"/>
      <c r="M96" s="37"/>
      <c r="XFD96" s="3"/>
    </row>
    <row r="97" s="1" customFormat="1" ht="14.25" spans="3:16384">
      <c r="C97" s="33"/>
      <c r="D97" s="29"/>
      <c r="E97" s="29">
        <v>2</v>
      </c>
      <c r="F97" s="29" t="s">
        <v>98</v>
      </c>
      <c r="G97" s="29">
        <f>0.19*7/10</f>
        <v>0.133</v>
      </c>
      <c r="H97" s="29"/>
      <c r="I97" s="29"/>
      <c r="J97" s="29"/>
      <c r="K97" s="29"/>
      <c r="L97" s="29"/>
      <c r="M97" s="37"/>
      <c r="XFD97" s="3"/>
    </row>
    <row r="98" s="1" customFormat="1" ht="14.25" spans="3:16384">
      <c r="C98" s="33"/>
      <c r="D98" s="29"/>
      <c r="E98" s="29">
        <v>3</v>
      </c>
      <c r="F98" s="29" t="s">
        <v>99</v>
      </c>
      <c r="G98" s="29">
        <f>0.19*3/10</f>
        <v>0.057</v>
      </c>
      <c r="H98" s="29"/>
      <c r="I98" s="29"/>
      <c r="J98" s="29"/>
      <c r="K98" s="29"/>
      <c r="L98" s="29"/>
      <c r="M98" s="37"/>
      <c r="XFD98" s="3"/>
    </row>
    <row r="99" s="1" customFormat="1" ht="14.25" spans="3:16384">
      <c r="C99" s="33"/>
      <c r="D99" s="29"/>
      <c r="E99" s="29" t="s">
        <v>41</v>
      </c>
      <c r="F99" s="29"/>
      <c r="G99" s="29">
        <f>SUM(G96:G98)</f>
        <v>1</v>
      </c>
      <c r="H99" s="29"/>
      <c r="I99" s="29"/>
      <c r="J99" s="29"/>
      <c r="K99" s="29"/>
      <c r="L99" s="29"/>
      <c r="M99" s="37"/>
      <c r="XFD99" s="3"/>
    </row>
    <row r="100" s="1" customFormat="1" ht="14.25" spans="3:16384">
      <c r="C100" s="28" t="s">
        <v>100</v>
      </c>
      <c r="D100" s="29">
        <f>1/3</f>
        <v>0.333333333333333</v>
      </c>
      <c r="E100" s="32" t="s">
        <v>45</v>
      </c>
      <c r="F100" s="32" t="s">
        <v>46</v>
      </c>
      <c r="G100" s="32" t="s">
        <v>47</v>
      </c>
      <c r="H100" s="29" t="s">
        <v>48</v>
      </c>
      <c r="I100" s="29" t="s">
        <v>49</v>
      </c>
      <c r="J100" s="29" t="s">
        <v>50</v>
      </c>
      <c r="K100" s="29" t="s">
        <v>51</v>
      </c>
      <c r="L100" s="29" t="s">
        <v>52</v>
      </c>
      <c r="M100" s="37" t="s">
        <v>92</v>
      </c>
      <c r="XFD100" s="3"/>
    </row>
    <row r="101" s="1" customFormat="1" ht="14.25" spans="3:16384">
      <c r="C101" s="33"/>
      <c r="D101" s="29"/>
      <c r="E101" s="30">
        <v>1</v>
      </c>
      <c r="F101" s="31" t="s">
        <v>87</v>
      </c>
      <c r="G101" s="29">
        <v>0.81</v>
      </c>
      <c r="H101" s="29"/>
      <c r="I101" s="29"/>
      <c r="J101" s="29"/>
      <c r="K101" s="29"/>
      <c r="L101" s="29"/>
      <c r="M101" s="37"/>
      <c r="XFD101" s="3"/>
    </row>
    <row r="102" s="1" customFormat="1" ht="14.25" spans="3:16384">
      <c r="C102" s="33"/>
      <c r="D102" s="29"/>
      <c r="E102" s="30">
        <v>2</v>
      </c>
      <c r="F102" s="31" t="s">
        <v>101</v>
      </c>
      <c r="G102" s="29">
        <f>0.19*7/10</f>
        <v>0.133</v>
      </c>
      <c r="H102" s="29"/>
      <c r="I102" s="29"/>
      <c r="J102" s="29"/>
      <c r="K102" s="29"/>
      <c r="L102" s="29"/>
      <c r="M102" s="37"/>
      <c r="XFD102" s="3"/>
    </row>
    <row r="103" s="1" customFormat="1" ht="14.25" spans="3:16384">
      <c r="C103" s="33"/>
      <c r="D103" s="29"/>
      <c r="E103" s="29">
        <v>3</v>
      </c>
      <c r="F103" s="29" t="s">
        <v>102</v>
      </c>
      <c r="G103" s="29">
        <f>0.19*3/10</f>
        <v>0.057</v>
      </c>
      <c r="H103" s="29"/>
      <c r="I103" s="29"/>
      <c r="J103" s="29"/>
      <c r="K103" s="29"/>
      <c r="L103" s="29"/>
      <c r="M103" s="37"/>
      <c r="XFD103" s="3"/>
    </row>
    <row r="104" s="1" customFormat="1" ht="14.25" spans="3:16384">
      <c r="C104" s="34"/>
      <c r="D104" s="35"/>
      <c r="E104" s="35" t="s">
        <v>41</v>
      </c>
      <c r="F104" s="35"/>
      <c r="G104" s="35">
        <f>SUM(G101:G103)</f>
        <v>1</v>
      </c>
      <c r="H104" s="35"/>
      <c r="I104" s="35"/>
      <c r="J104" s="35"/>
      <c r="K104" s="35"/>
      <c r="L104" s="35"/>
      <c r="M104" s="39"/>
      <c r="XFD104" s="3"/>
    </row>
    <row r="105" customFormat="1" ht="14.25" spans="2:13">
      <c r="B105" s="3" t="s">
        <v>43</v>
      </c>
      <c r="C105" s="3" t="s">
        <v>44</v>
      </c>
      <c r="D105" s="15" t="s">
        <v>4</v>
      </c>
      <c r="E105" s="1" t="s">
        <v>45</v>
      </c>
      <c r="F105" s="1" t="s">
        <v>46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51</v>
      </c>
      <c r="L105" s="3" t="s">
        <v>52</v>
      </c>
      <c r="M105" t="s">
        <v>53</v>
      </c>
    </row>
    <row r="106" customFormat="1" ht="14.25" spans="2:13">
      <c r="B106" s="6" t="s">
        <v>30</v>
      </c>
      <c r="C106" s="1" t="s">
        <v>21</v>
      </c>
      <c r="D106" s="6">
        <v>3</v>
      </c>
      <c r="E106">
        <v>1</v>
      </c>
      <c r="F106" t="s">
        <v>87</v>
      </c>
      <c r="G106">
        <f t="shared" ref="G106:G108" si="50">G116</f>
        <v>0.81</v>
      </c>
      <c r="H106">
        <f t="shared" ref="H106:H108" si="51">G106</f>
        <v>0.81</v>
      </c>
      <c r="I106">
        <f t="shared" ref="I106:I108" si="52">$E$12*E106</f>
        <v>2</v>
      </c>
      <c r="J106">
        <f t="shared" ref="J106:J108" si="53">I106</f>
        <v>2</v>
      </c>
      <c r="K106">
        <f t="shared" ref="K106:K108" si="54">$H$12*H106</f>
        <v>0.0405</v>
      </c>
      <c r="L106">
        <f t="shared" ref="L106:L108" si="55">J106*K106</f>
        <v>0.081</v>
      </c>
      <c r="M106">
        <f t="shared" ref="M106:M108" si="56">E106*H106</f>
        <v>0.81</v>
      </c>
    </row>
    <row r="107" customFormat="1" spans="5:13">
      <c r="E107">
        <v>2</v>
      </c>
      <c r="F107" t="s">
        <v>88</v>
      </c>
      <c r="G107">
        <f t="shared" si="50"/>
        <v>0.133</v>
      </c>
      <c r="H107">
        <f t="shared" si="51"/>
        <v>0.133</v>
      </c>
      <c r="I107">
        <f t="shared" si="52"/>
        <v>4</v>
      </c>
      <c r="J107">
        <f t="shared" si="53"/>
        <v>4</v>
      </c>
      <c r="K107">
        <f t="shared" si="54"/>
        <v>0.00665</v>
      </c>
      <c r="L107">
        <f t="shared" si="55"/>
        <v>0.0266</v>
      </c>
      <c r="M107">
        <f t="shared" si="56"/>
        <v>0.266</v>
      </c>
    </row>
    <row r="108" customFormat="1" spans="5:13">
      <c r="E108">
        <v>3</v>
      </c>
      <c r="F108" t="s">
        <v>89</v>
      </c>
      <c r="G108">
        <f t="shared" si="50"/>
        <v>0.057</v>
      </c>
      <c r="H108">
        <f t="shared" si="51"/>
        <v>0.057</v>
      </c>
      <c r="I108">
        <f t="shared" si="52"/>
        <v>6</v>
      </c>
      <c r="J108">
        <f t="shared" si="53"/>
        <v>6</v>
      </c>
      <c r="K108">
        <f t="shared" si="54"/>
        <v>0.00285</v>
      </c>
      <c r="L108">
        <f t="shared" si="55"/>
        <v>0.0171</v>
      </c>
      <c r="M108">
        <f t="shared" si="56"/>
        <v>0.171</v>
      </c>
    </row>
    <row r="109" customFormat="1" spans="6:13">
      <c r="F109" s="18" t="s">
        <v>41</v>
      </c>
      <c r="G109" s="18">
        <f t="shared" ref="G109:M109" si="57">SUM(G106:G108)</f>
        <v>1</v>
      </c>
      <c r="H109" s="18">
        <f t="shared" si="57"/>
        <v>1</v>
      </c>
      <c r="I109" s="18"/>
      <c r="J109" s="18"/>
      <c r="K109" s="18">
        <f t="shared" si="57"/>
        <v>0.05</v>
      </c>
      <c r="L109" s="18">
        <f t="shared" si="57"/>
        <v>0.1247</v>
      </c>
      <c r="M109" s="18">
        <f t="shared" si="57"/>
        <v>1.247</v>
      </c>
    </row>
    <row r="110" customFormat="1" ht="14.25" spans="3:13">
      <c r="C110" s="25" t="s">
        <v>90</v>
      </c>
      <c r="D110" s="26" t="s">
        <v>91</v>
      </c>
      <c r="E110" s="27" t="s">
        <v>45</v>
      </c>
      <c r="F110" s="27" t="s">
        <v>46</v>
      </c>
      <c r="G110" s="27" t="s">
        <v>47</v>
      </c>
      <c r="H110" s="26" t="s">
        <v>48</v>
      </c>
      <c r="I110" s="26" t="s">
        <v>49</v>
      </c>
      <c r="J110" s="26" t="s">
        <v>50</v>
      </c>
      <c r="K110" s="26" t="s">
        <v>51</v>
      </c>
      <c r="L110" s="26" t="s">
        <v>52</v>
      </c>
      <c r="M110" s="36" t="s">
        <v>92</v>
      </c>
    </row>
    <row r="111" customFormat="1" ht="14.25" spans="3:13">
      <c r="C111" s="28" t="s">
        <v>93</v>
      </c>
      <c r="D111" s="29">
        <v>0</v>
      </c>
      <c r="E111" s="30">
        <v>1</v>
      </c>
      <c r="F111" s="31" t="s">
        <v>87</v>
      </c>
      <c r="G111" s="29"/>
      <c r="H111" s="29"/>
      <c r="I111" s="29"/>
      <c r="J111" s="29"/>
      <c r="K111" s="29"/>
      <c r="L111" s="29"/>
      <c r="M111" s="37"/>
    </row>
    <row r="112" customFormat="1" ht="14.25" spans="3:13">
      <c r="C112" s="28"/>
      <c r="D112" s="29"/>
      <c r="E112" s="30">
        <v>2</v>
      </c>
      <c r="F112" s="31" t="s">
        <v>88</v>
      </c>
      <c r="G112" s="29"/>
      <c r="H112" s="29"/>
      <c r="I112" s="29"/>
      <c r="J112" s="29"/>
      <c r="K112" s="29"/>
      <c r="L112" s="29"/>
      <c r="M112" s="37"/>
    </row>
    <row r="113" customFormat="1" ht="14.25" spans="3:13">
      <c r="C113" s="28"/>
      <c r="D113" s="29"/>
      <c r="E113" s="29">
        <v>3</v>
      </c>
      <c r="F113" s="29" t="s">
        <v>89</v>
      </c>
      <c r="G113" s="29"/>
      <c r="H113" s="29"/>
      <c r="I113" s="29"/>
      <c r="J113" s="29"/>
      <c r="K113" s="29"/>
      <c r="L113" s="29"/>
      <c r="M113" s="37"/>
    </row>
    <row r="114" customFormat="1" ht="14.25" spans="3:13">
      <c r="C114" s="28"/>
      <c r="D114" s="29"/>
      <c r="E114" s="32" t="s">
        <v>41</v>
      </c>
      <c r="F114" s="32"/>
      <c r="G114" s="32"/>
      <c r="H114" s="29"/>
      <c r="I114" s="32"/>
      <c r="J114" s="32"/>
      <c r="K114" s="32"/>
      <c r="L114" s="32"/>
      <c r="M114" s="38"/>
    </row>
    <row r="115" customFormat="1" ht="14.25" spans="3:13">
      <c r="C115" s="28"/>
      <c r="D115" s="29"/>
      <c r="E115" s="32" t="s">
        <v>45</v>
      </c>
      <c r="F115" s="32" t="s">
        <v>46</v>
      </c>
      <c r="G115" s="32" t="s">
        <v>47</v>
      </c>
      <c r="H115" s="29" t="s">
        <v>48</v>
      </c>
      <c r="I115" s="29" t="s">
        <v>49</v>
      </c>
      <c r="J115" s="29" t="s">
        <v>50</v>
      </c>
      <c r="K115" s="29" t="s">
        <v>51</v>
      </c>
      <c r="L115" s="29" t="s">
        <v>52</v>
      </c>
      <c r="M115" s="37" t="s">
        <v>92</v>
      </c>
    </row>
    <row r="116" customFormat="1" ht="14.25" spans="3:13">
      <c r="C116" s="28" t="s">
        <v>94</v>
      </c>
      <c r="D116" s="29">
        <f>1/3</f>
        <v>0.333333333333333</v>
      </c>
      <c r="E116" s="30">
        <v>1</v>
      </c>
      <c r="F116" s="31" t="s">
        <v>87</v>
      </c>
      <c r="G116" s="29">
        <v>0.81</v>
      </c>
      <c r="H116" s="29"/>
      <c r="I116" s="29"/>
      <c r="J116" s="29"/>
      <c r="K116" s="29"/>
      <c r="L116" s="29"/>
      <c r="M116" s="37"/>
    </row>
    <row r="117" customFormat="1" ht="14.25" spans="3:13">
      <c r="C117" s="28"/>
      <c r="D117" s="29"/>
      <c r="E117" s="30">
        <v>2</v>
      </c>
      <c r="F117" s="31" t="s">
        <v>95</v>
      </c>
      <c r="G117" s="29">
        <f>0.19*7/10</f>
        <v>0.133</v>
      </c>
      <c r="H117" s="29"/>
      <c r="I117" s="29"/>
      <c r="J117" s="29"/>
      <c r="K117" s="29"/>
      <c r="L117" s="29"/>
      <c r="M117" s="37"/>
    </row>
    <row r="118" customFormat="1" ht="14.25" spans="3:13">
      <c r="C118" s="28"/>
      <c r="D118" s="29"/>
      <c r="E118" s="29">
        <v>3</v>
      </c>
      <c r="F118" s="29" t="s">
        <v>96</v>
      </c>
      <c r="G118" s="29">
        <f>0.19*3/10</f>
        <v>0.057</v>
      </c>
      <c r="H118" s="29"/>
      <c r="I118" s="29"/>
      <c r="J118" s="29"/>
      <c r="K118" s="29"/>
      <c r="L118" s="29"/>
      <c r="M118" s="37"/>
    </row>
    <row r="119" customFormat="1" ht="14.25" spans="3:13">
      <c r="C119" s="28"/>
      <c r="D119" s="29"/>
      <c r="E119" s="32" t="s">
        <v>41</v>
      </c>
      <c r="F119" s="32"/>
      <c r="G119" s="32">
        <f>SUM(G116:G118)</f>
        <v>1</v>
      </c>
      <c r="H119" s="29"/>
      <c r="I119" s="32"/>
      <c r="J119" s="32"/>
      <c r="K119" s="32"/>
      <c r="L119" s="32"/>
      <c r="M119" s="38"/>
    </row>
    <row r="120" customFormat="1" ht="14.25" spans="3:13">
      <c r="C120" s="28" t="s">
        <v>97</v>
      </c>
      <c r="D120" s="29">
        <f>1/3</f>
        <v>0.333333333333333</v>
      </c>
      <c r="E120" s="32" t="s">
        <v>45</v>
      </c>
      <c r="F120" s="32" t="s">
        <v>46</v>
      </c>
      <c r="G120" s="32" t="s">
        <v>47</v>
      </c>
      <c r="H120" s="29" t="s">
        <v>48</v>
      </c>
      <c r="I120" s="29" t="s">
        <v>49</v>
      </c>
      <c r="J120" s="29" t="s">
        <v>50</v>
      </c>
      <c r="K120" s="29" t="s">
        <v>51</v>
      </c>
      <c r="L120" s="29" t="s">
        <v>52</v>
      </c>
      <c r="M120" s="37" t="s">
        <v>92</v>
      </c>
    </row>
    <row r="121" customFormat="1" ht="14.25" spans="3:13">
      <c r="C121" s="28"/>
      <c r="D121" s="29"/>
      <c r="E121" s="30">
        <v>1</v>
      </c>
      <c r="F121" s="31" t="s">
        <v>87</v>
      </c>
      <c r="G121" s="29">
        <v>0.81</v>
      </c>
      <c r="H121" s="29"/>
      <c r="I121" s="29"/>
      <c r="J121" s="29"/>
      <c r="K121" s="29"/>
      <c r="L121" s="29"/>
      <c r="M121" s="37"/>
    </row>
    <row r="122" customFormat="1" ht="14.25" spans="3:13">
      <c r="C122" s="33"/>
      <c r="D122" s="29"/>
      <c r="E122" s="29">
        <v>2</v>
      </c>
      <c r="F122" s="29" t="s">
        <v>98</v>
      </c>
      <c r="G122" s="29">
        <f>0.19*7/10</f>
        <v>0.133</v>
      </c>
      <c r="H122" s="29"/>
      <c r="I122" s="29"/>
      <c r="J122" s="29"/>
      <c r="K122" s="29"/>
      <c r="L122" s="29"/>
      <c r="M122" s="37"/>
    </row>
    <row r="123" customFormat="1" ht="14.25" spans="3:13">
      <c r="C123" s="33"/>
      <c r="D123" s="29"/>
      <c r="E123" s="29">
        <v>3</v>
      </c>
      <c r="F123" s="29" t="s">
        <v>99</v>
      </c>
      <c r="G123" s="29">
        <f>0.19*3/10</f>
        <v>0.057</v>
      </c>
      <c r="H123" s="29"/>
      <c r="I123" s="29"/>
      <c r="J123" s="29"/>
      <c r="K123" s="29"/>
      <c r="L123" s="29"/>
      <c r="M123" s="37"/>
    </row>
    <row r="124" customFormat="1" ht="14.25" spans="3:13">
      <c r="C124" s="33"/>
      <c r="D124" s="29"/>
      <c r="E124" s="29" t="s">
        <v>41</v>
      </c>
      <c r="F124" s="29"/>
      <c r="G124" s="29">
        <f>SUM(G121:G123)</f>
        <v>1</v>
      </c>
      <c r="H124" s="29"/>
      <c r="I124" s="29"/>
      <c r="J124" s="29"/>
      <c r="K124" s="29"/>
      <c r="L124" s="29"/>
      <c r="M124" s="37"/>
    </row>
    <row r="125" customFormat="1" ht="14.25" spans="3:13">
      <c r="C125" s="28" t="s">
        <v>100</v>
      </c>
      <c r="D125" s="29">
        <f>1/3</f>
        <v>0.333333333333333</v>
      </c>
      <c r="E125" s="32" t="s">
        <v>45</v>
      </c>
      <c r="F125" s="32" t="s">
        <v>46</v>
      </c>
      <c r="G125" s="32" t="s">
        <v>47</v>
      </c>
      <c r="H125" s="29" t="s">
        <v>48</v>
      </c>
      <c r="I125" s="29" t="s">
        <v>49</v>
      </c>
      <c r="J125" s="29" t="s">
        <v>50</v>
      </c>
      <c r="K125" s="29" t="s">
        <v>51</v>
      </c>
      <c r="L125" s="29" t="s">
        <v>52</v>
      </c>
      <c r="M125" s="37" t="s">
        <v>92</v>
      </c>
    </row>
    <row r="126" customFormat="1" ht="14.25" spans="3:13">
      <c r="C126" s="33"/>
      <c r="D126" s="29"/>
      <c r="E126" s="30">
        <v>1</v>
      </c>
      <c r="F126" s="31" t="s">
        <v>87</v>
      </c>
      <c r="G126" s="29">
        <v>0.81</v>
      </c>
      <c r="H126" s="29"/>
      <c r="I126" s="29"/>
      <c r="J126" s="29"/>
      <c r="K126" s="29"/>
      <c r="L126" s="29"/>
      <c r="M126" s="37"/>
    </row>
    <row r="127" customFormat="1" ht="14.25" spans="3:13">
      <c r="C127" s="33"/>
      <c r="D127" s="29"/>
      <c r="E127" s="30">
        <v>2</v>
      </c>
      <c r="F127" s="31" t="s">
        <v>101</v>
      </c>
      <c r="G127" s="29">
        <f>0.19*7/10</f>
        <v>0.133</v>
      </c>
      <c r="H127" s="29"/>
      <c r="I127" s="29"/>
      <c r="J127" s="29"/>
      <c r="K127" s="29"/>
      <c r="L127" s="29"/>
      <c r="M127" s="37"/>
    </row>
    <row r="128" customFormat="1" ht="14.25" spans="3:13">
      <c r="C128" s="33"/>
      <c r="D128" s="29"/>
      <c r="E128" s="29">
        <v>3</v>
      </c>
      <c r="F128" s="29" t="s">
        <v>102</v>
      </c>
      <c r="G128" s="29">
        <f>0.19*3/10</f>
        <v>0.057</v>
      </c>
      <c r="H128" s="29"/>
      <c r="I128" s="29"/>
      <c r="J128" s="29"/>
      <c r="K128" s="29"/>
      <c r="L128" s="29"/>
      <c r="M128" s="37"/>
    </row>
    <row r="129" customFormat="1" ht="14.25" spans="3:13">
      <c r="C129" s="34"/>
      <c r="D129" s="35"/>
      <c r="E129" s="35" t="s">
        <v>41</v>
      </c>
      <c r="F129" s="35"/>
      <c r="G129" s="35">
        <f>SUM(G126:G128)</f>
        <v>1</v>
      </c>
      <c r="H129" s="35"/>
      <c r="I129" s="35"/>
      <c r="J129" s="35"/>
      <c r="K129" s="35"/>
      <c r="L129" s="35"/>
      <c r="M129" s="39"/>
    </row>
    <row r="130" customFormat="1" ht="14.25" spans="2:13">
      <c r="B130" s="3" t="s">
        <v>43</v>
      </c>
      <c r="C130" s="3" t="s">
        <v>44</v>
      </c>
      <c r="D130" s="15" t="s">
        <v>4</v>
      </c>
      <c r="E130" s="1" t="s">
        <v>45</v>
      </c>
      <c r="F130" s="1" t="s">
        <v>46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51</v>
      </c>
      <c r="L130" s="3" t="s">
        <v>52</v>
      </c>
      <c r="M130" t="s">
        <v>53</v>
      </c>
    </row>
    <row r="131" customFormat="1" ht="14.25" spans="2:13">
      <c r="B131" s="6" t="s">
        <v>32</v>
      </c>
      <c r="C131" s="1" t="s">
        <v>21</v>
      </c>
      <c r="D131" s="6">
        <v>3</v>
      </c>
      <c r="E131">
        <v>1</v>
      </c>
      <c r="F131" t="s">
        <v>87</v>
      </c>
      <c r="G131">
        <f>G136*D136+G141*D141*3</f>
        <v>0.779625</v>
      </c>
      <c r="H131">
        <f t="shared" ref="H131:H133" si="58">G131</f>
        <v>0.779625</v>
      </c>
      <c r="I131">
        <f t="shared" ref="I131:I133" si="59">$E$13*E131</f>
        <v>1</v>
      </c>
      <c r="J131">
        <f t="shared" ref="J131:J133" si="60">I131</f>
        <v>1</v>
      </c>
      <c r="K131">
        <f t="shared" ref="K131:K133" si="61">$H$13*H131</f>
        <v>0.031185</v>
      </c>
      <c r="L131">
        <f t="shared" ref="L131:L133" si="62">J131*K131</f>
        <v>0.031185</v>
      </c>
      <c r="M131">
        <f t="shared" ref="M131:M133" si="63">E131*H131</f>
        <v>0.779625</v>
      </c>
    </row>
    <row r="132" customFormat="1" ht="14.25" spans="2:13">
      <c r="B132" s="8"/>
      <c r="C132" s="1"/>
      <c r="D132" s="8"/>
      <c r="E132">
        <v>2</v>
      </c>
      <c r="F132" t="s">
        <v>88</v>
      </c>
      <c r="G132">
        <f>G137*D136+G142*D141*3</f>
        <v>0.1542625</v>
      </c>
      <c r="H132">
        <f t="shared" si="58"/>
        <v>0.1542625</v>
      </c>
      <c r="I132">
        <f t="shared" si="59"/>
        <v>2</v>
      </c>
      <c r="J132">
        <f t="shared" si="60"/>
        <v>2</v>
      </c>
      <c r="K132">
        <f t="shared" si="61"/>
        <v>0.0061705</v>
      </c>
      <c r="L132">
        <f t="shared" si="62"/>
        <v>0.012341</v>
      </c>
      <c r="M132">
        <f t="shared" si="63"/>
        <v>0.308525</v>
      </c>
    </row>
    <row r="133" customFormat="1" ht="14.25" spans="2:13">
      <c r="B133" s="8"/>
      <c r="C133" s="1"/>
      <c r="D133" s="8"/>
      <c r="E133">
        <v>3</v>
      </c>
      <c r="F133" t="s">
        <v>89</v>
      </c>
      <c r="G133">
        <f>G138*D136+G143*D141*3</f>
        <v>0.0661125</v>
      </c>
      <c r="H133">
        <f t="shared" si="58"/>
        <v>0.0661125</v>
      </c>
      <c r="I133">
        <f t="shared" si="59"/>
        <v>3</v>
      </c>
      <c r="J133">
        <f t="shared" si="60"/>
        <v>3</v>
      </c>
      <c r="K133">
        <f t="shared" si="61"/>
        <v>0.0026445</v>
      </c>
      <c r="L133">
        <f t="shared" si="62"/>
        <v>0.0079335</v>
      </c>
      <c r="M133">
        <f t="shared" si="63"/>
        <v>0.1983375</v>
      </c>
    </row>
    <row r="134" customFormat="1" ht="14.25" spans="2:13">
      <c r="B134" s="8"/>
      <c r="C134" s="1"/>
      <c r="D134" s="8"/>
      <c r="F134" s="18" t="s">
        <v>41</v>
      </c>
      <c r="G134" s="18">
        <f t="shared" ref="G134:M134" si="64">SUM(G131:G133)</f>
        <v>1</v>
      </c>
      <c r="H134" s="18">
        <f t="shared" si="64"/>
        <v>1</v>
      </c>
      <c r="I134" s="18"/>
      <c r="J134" s="18"/>
      <c r="K134" s="18">
        <f t="shared" si="64"/>
        <v>0.04</v>
      </c>
      <c r="L134" s="18">
        <f t="shared" si="64"/>
        <v>0.0514595</v>
      </c>
      <c r="M134" s="18">
        <f t="shared" si="64"/>
        <v>1.2864875</v>
      </c>
    </row>
    <row r="135" customFormat="1" ht="14.25" spans="3:13">
      <c r="C135" s="25" t="s">
        <v>90</v>
      </c>
      <c r="D135" s="26" t="s">
        <v>91</v>
      </c>
      <c r="E135" s="27" t="s">
        <v>45</v>
      </c>
      <c r="F135" s="27" t="s">
        <v>46</v>
      </c>
      <c r="G135" s="27" t="s">
        <v>47</v>
      </c>
      <c r="H135" s="26" t="s">
        <v>48</v>
      </c>
      <c r="I135" s="26" t="s">
        <v>49</v>
      </c>
      <c r="J135" s="26" t="s">
        <v>50</v>
      </c>
      <c r="K135" s="26" t="s">
        <v>51</v>
      </c>
      <c r="L135" s="26" t="s">
        <v>52</v>
      </c>
      <c r="M135" s="36" t="s">
        <v>92</v>
      </c>
    </row>
    <row r="136" customFormat="1" ht="14.25" spans="3:13">
      <c r="C136" s="28" t="s">
        <v>93</v>
      </c>
      <c r="D136" s="29">
        <f>3/8</f>
        <v>0.375</v>
      </c>
      <c r="E136" s="30">
        <v>1</v>
      </c>
      <c r="F136" s="31" t="s">
        <v>87</v>
      </c>
      <c r="G136" s="29">
        <f>0.9*0.9*0.9</f>
        <v>0.729</v>
      </c>
      <c r="H136" s="29"/>
      <c r="I136" s="29"/>
      <c r="J136" s="29"/>
      <c r="K136" s="29"/>
      <c r="L136" s="29"/>
      <c r="M136" s="37"/>
    </row>
    <row r="137" customFormat="1" ht="14.25" spans="3:13">
      <c r="C137" s="28"/>
      <c r="D137" s="29"/>
      <c r="E137" s="30">
        <v>2</v>
      </c>
      <c r="F137" s="31" t="s">
        <v>88</v>
      </c>
      <c r="G137" s="29">
        <f>(1-0.729)*0.7</f>
        <v>0.1897</v>
      </c>
      <c r="H137" s="29"/>
      <c r="I137" s="29"/>
      <c r="J137" s="29"/>
      <c r="K137" s="29"/>
      <c r="L137" s="29"/>
      <c r="M137" s="37"/>
    </row>
    <row r="138" customFormat="1" ht="14.25" spans="3:13">
      <c r="C138" s="28"/>
      <c r="D138" s="29"/>
      <c r="E138" s="29">
        <v>3</v>
      </c>
      <c r="F138" s="29" t="s">
        <v>89</v>
      </c>
      <c r="G138" s="29">
        <f>(1-0.729)*0.3</f>
        <v>0.0813</v>
      </c>
      <c r="H138" s="29"/>
      <c r="I138" s="29"/>
      <c r="J138" s="29"/>
      <c r="K138" s="29"/>
      <c r="L138" s="29"/>
      <c r="M138" s="37"/>
    </row>
    <row r="139" customFormat="1" ht="14.25" spans="3:13">
      <c r="C139" s="28"/>
      <c r="D139" s="29"/>
      <c r="E139" s="32" t="s">
        <v>41</v>
      </c>
      <c r="F139" s="32"/>
      <c r="G139" s="35">
        <f>SUM(G136:G138)</f>
        <v>1</v>
      </c>
      <c r="H139" s="29"/>
      <c r="I139" s="32"/>
      <c r="J139" s="32"/>
      <c r="K139" s="32"/>
      <c r="L139" s="32"/>
      <c r="M139" s="38"/>
    </row>
    <row r="140" customFormat="1" ht="14.25" spans="3:13">
      <c r="C140" s="28"/>
      <c r="D140" s="29"/>
      <c r="E140" s="32" t="s">
        <v>45</v>
      </c>
      <c r="F140" s="32" t="s">
        <v>46</v>
      </c>
      <c r="G140" s="32" t="s">
        <v>47</v>
      </c>
      <c r="H140" s="29" t="s">
        <v>48</v>
      </c>
      <c r="I140" s="29" t="s">
        <v>49</v>
      </c>
      <c r="J140" s="29" t="s">
        <v>50</v>
      </c>
      <c r="K140" s="29" t="s">
        <v>51</v>
      </c>
      <c r="L140" s="29" t="s">
        <v>52</v>
      </c>
      <c r="M140" s="37" t="s">
        <v>92</v>
      </c>
    </row>
    <row r="141" customFormat="1" ht="14.25" spans="3:13">
      <c r="C141" s="28" t="s">
        <v>94</v>
      </c>
      <c r="D141" s="29">
        <f>5/24</f>
        <v>0.208333333333333</v>
      </c>
      <c r="E141" s="30">
        <v>1</v>
      </c>
      <c r="F141" s="31" t="s">
        <v>87</v>
      </c>
      <c r="G141" s="29">
        <v>0.81</v>
      </c>
      <c r="H141" s="29"/>
      <c r="I141" s="29"/>
      <c r="J141" s="29"/>
      <c r="K141" s="29"/>
      <c r="L141" s="29"/>
      <c r="M141" s="37"/>
    </row>
    <row r="142" customFormat="1" ht="14.25" spans="3:13">
      <c r="C142" s="28"/>
      <c r="D142" s="29"/>
      <c r="E142" s="30">
        <v>2</v>
      </c>
      <c r="F142" s="31" t="s">
        <v>95</v>
      </c>
      <c r="G142" s="29">
        <f>0.19*7/10</f>
        <v>0.133</v>
      </c>
      <c r="H142" s="29"/>
      <c r="I142" s="29"/>
      <c r="J142" s="29"/>
      <c r="K142" s="29"/>
      <c r="L142" s="29"/>
      <c r="M142" s="37"/>
    </row>
    <row r="143" customFormat="1" ht="14.25" spans="3:13">
      <c r="C143" s="28"/>
      <c r="D143" s="29"/>
      <c r="E143" s="29">
        <v>3</v>
      </c>
      <c r="F143" s="29" t="s">
        <v>96</v>
      </c>
      <c r="G143" s="29">
        <f>0.19*3/10</f>
        <v>0.057</v>
      </c>
      <c r="H143" s="29"/>
      <c r="I143" s="29"/>
      <c r="J143" s="29"/>
      <c r="K143" s="29"/>
      <c r="L143" s="29"/>
      <c r="M143" s="37"/>
    </row>
    <row r="144" customFormat="1" ht="14.25" spans="3:13">
      <c r="C144" s="28"/>
      <c r="D144" s="29"/>
      <c r="E144" s="32" t="s">
        <v>41</v>
      </c>
      <c r="F144" s="32"/>
      <c r="G144" s="32">
        <f>SUM(G141:G143)</f>
        <v>1</v>
      </c>
      <c r="H144" s="29"/>
      <c r="I144" s="32"/>
      <c r="J144" s="32"/>
      <c r="K144" s="32"/>
      <c r="L144" s="32"/>
      <c r="M144" s="38"/>
    </row>
    <row r="145" customFormat="1" ht="14.25" spans="3:13">
      <c r="C145" s="28" t="s">
        <v>97</v>
      </c>
      <c r="D145" s="29">
        <f>5/24</f>
        <v>0.208333333333333</v>
      </c>
      <c r="E145" s="32" t="s">
        <v>45</v>
      </c>
      <c r="F145" s="32" t="s">
        <v>46</v>
      </c>
      <c r="G145" s="32" t="s">
        <v>47</v>
      </c>
      <c r="H145" s="29" t="s">
        <v>48</v>
      </c>
      <c r="I145" s="29" t="s">
        <v>49</v>
      </c>
      <c r="J145" s="29" t="s">
        <v>50</v>
      </c>
      <c r="K145" s="29" t="s">
        <v>51</v>
      </c>
      <c r="L145" s="29" t="s">
        <v>52</v>
      </c>
      <c r="M145" s="37" t="s">
        <v>92</v>
      </c>
    </row>
    <row r="146" customFormat="1" ht="14.25" spans="3:13">
      <c r="C146" s="28"/>
      <c r="D146" s="29"/>
      <c r="E146" s="30">
        <v>1</v>
      </c>
      <c r="F146" s="31" t="s">
        <v>87</v>
      </c>
      <c r="G146" s="29">
        <v>0.81</v>
      </c>
      <c r="H146" s="29"/>
      <c r="I146" s="29"/>
      <c r="J146" s="29"/>
      <c r="K146" s="29"/>
      <c r="L146" s="29"/>
      <c r="M146" s="37"/>
    </row>
    <row r="147" customFormat="1" ht="14.25" spans="3:13">
      <c r="C147" s="33"/>
      <c r="D147" s="29"/>
      <c r="E147" s="29">
        <v>2</v>
      </c>
      <c r="F147" s="29" t="s">
        <v>98</v>
      </c>
      <c r="G147" s="29">
        <f>0.19*7/10</f>
        <v>0.133</v>
      </c>
      <c r="H147" s="29"/>
      <c r="I147" s="29"/>
      <c r="J147" s="29"/>
      <c r="K147" s="29"/>
      <c r="L147" s="29"/>
      <c r="M147" s="37"/>
    </row>
    <row r="148" customFormat="1" ht="14.25" spans="3:13">
      <c r="C148" s="33"/>
      <c r="D148" s="29"/>
      <c r="E148" s="29">
        <v>3</v>
      </c>
      <c r="F148" s="29" t="s">
        <v>99</v>
      </c>
      <c r="G148" s="29">
        <f>0.19*3/10</f>
        <v>0.057</v>
      </c>
      <c r="H148" s="29"/>
      <c r="I148" s="29"/>
      <c r="J148" s="29"/>
      <c r="K148" s="29"/>
      <c r="L148" s="29"/>
      <c r="M148" s="37"/>
    </row>
    <row r="149" customFormat="1" ht="14.25" spans="3:13">
      <c r="C149" s="33"/>
      <c r="D149" s="29"/>
      <c r="E149" s="29" t="s">
        <v>41</v>
      </c>
      <c r="F149" s="29"/>
      <c r="G149" s="29">
        <f>SUM(G146:G148)</f>
        <v>1</v>
      </c>
      <c r="H149" s="29"/>
      <c r="I149" s="29"/>
      <c r="J149" s="29"/>
      <c r="K149" s="29"/>
      <c r="L149" s="29"/>
      <c r="M149" s="37"/>
    </row>
    <row r="150" customFormat="1" ht="14.25" spans="3:13">
      <c r="C150" s="28" t="s">
        <v>100</v>
      </c>
      <c r="D150" s="29">
        <f>5/24</f>
        <v>0.208333333333333</v>
      </c>
      <c r="E150" s="32" t="s">
        <v>45</v>
      </c>
      <c r="F150" s="32" t="s">
        <v>46</v>
      </c>
      <c r="G150" s="32" t="s">
        <v>47</v>
      </c>
      <c r="H150" s="29" t="s">
        <v>48</v>
      </c>
      <c r="I150" s="29" t="s">
        <v>49</v>
      </c>
      <c r="J150" s="29" t="s">
        <v>50</v>
      </c>
      <c r="K150" s="29" t="s">
        <v>51</v>
      </c>
      <c r="L150" s="29" t="s">
        <v>52</v>
      </c>
      <c r="M150" s="37" t="s">
        <v>92</v>
      </c>
    </row>
    <row r="151" customFormat="1" ht="14.25" spans="3:13">
      <c r="C151" s="33"/>
      <c r="D151" s="29"/>
      <c r="E151" s="30">
        <v>1</v>
      </c>
      <c r="F151" s="31" t="s">
        <v>87</v>
      </c>
      <c r="G151" s="29">
        <v>0.81</v>
      </c>
      <c r="H151" s="29"/>
      <c r="I151" s="29"/>
      <c r="J151" s="29"/>
      <c r="K151" s="29"/>
      <c r="L151" s="29"/>
      <c r="M151" s="37"/>
    </row>
    <row r="152" customFormat="1" ht="14.25" spans="3:13">
      <c r="C152" s="33"/>
      <c r="D152" s="29"/>
      <c r="E152" s="30">
        <v>2</v>
      </c>
      <c r="F152" s="31" t="s">
        <v>101</v>
      </c>
      <c r="G152" s="29">
        <f>0.19*7/10</f>
        <v>0.133</v>
      </c>
      <c r="H152" s="29"/>
      <c r="I152" s="29"/>
      <c r="J152" s="29"/>
      <c r="K152" s="29"/>
      <c r="L152" s="29"/>
      <c r="M152" s="37"/>
    </row>
    <row r="153" customFormat="1" ht="14.25" spans="3:13">
      <c r="C153" s="33"/>
      <c r="D153" s="29"/>
      <c r="E153" s="29">
        <v>3</v>
      </c>
      <c r="F153" s="29" t="s">
        <v>102</v>
      </c>
      <c r="G153" s="29">
        <f>0.19*3/10</f>
        <v>0.057</v>
      </c>
      <c r="H153" s="29"/>
      <c r="I153" s="29"/>
      <c r="J153" s="29"/>
      <c r="K153" s="29"/>
      <c r="L153" s="29"/>
      <c r="M153" s="37"/>
    </row>
    <row r="154" customFormat="1" ht="14.25" spans="3:13">
      <c r="C154" s="34"/>
      <c r="D154" s="35"/>
      <c r="E154" s="35" t="s">
        <v>41</v>
      </c>
      <c r="F154" s="35"/>
      <c r="G154" s="35">
        <f>SUM(G151:G153)</f>
        <v>1</v>
      </c>
      <c r="H154" s="35"/>
      <c r="I154" s="35"/>
      <c r="J154" s="35"/>
      <c r="K154" s="35"/>
      <c r="L154" s="35"/>
      <c r="M154" s="39"/>
    </row>
    <row r="155" customFormat="1" ht="22.5" spans="1:14">
      <c r="A155" s="40" t="s">
        <v>103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customFormat="1" ht="14.25" spans="2:14">
      <c r="B156" t="s">
        <v>43</v>
      </c>
      <c r="C156" t="s">
        <v>104</v>
      </c>
      <c r="D156" s="41" t="s">
        <v>105</v>
      </c>
      <c r="E156" s="1" t="s">
        <v>38</v>
      </c>
      <c r="F156" s="1"/>
      <c r="G156" s="1"/>
      <c r="H156" s="1"/>
      <c r="I156" s="1"/>
      <c r="J156" s="1"/>
      <c r="K156" s="1"/>
      <c r="L156" s="1"/>
      <c r="M156" s="1"/>
      <c r="N156" s="1"/>
    </row>
    <row r="157" customFormat="1" ht="14.25" spans="2:5">
      <c r="B157" s="6" t="s">
        <v>17</v>
      </c>
      <c r="C157">
        <f>J33</f>
        <v>3000</v>
      </c>
      <c r="D157">
        <f>K33</f>
        <v>1e-5</v>
      </c>
      <c r="E157">
        <f t="shared" ref="E157:E200" si="65">(C157-$E$30)^2*D157</f>
        <v>89.8803938801193</v>
      </c>
    </row>
    <row r="158" customFormat="1" ht="14.25" spans="2:5">
      <c r="B158" s="6" t="s">
        <v>19</v>
      </c>
      <c r="C158">
        <f>J34</f>
        <v>1000</v>
      </c>
      <c r="D158">
        <f>K34</f>
        <v>2e-5</v>
      </c>
      <c r="E158">
        <f t="shared" si="65"/>
        <v>19.9203156057743</v>
      </c>
    </row>
    <row r="159" customFormat="1" ht="14.25" spans="2:5">
      <c r="B159" s="6" t="s">
        <v>20</v>
      </c>
      <c r="C159">
        <f>J36</f>
        <v>240</v>
      </c>
      <c r="D159">
        <f>K36</f>
        <v>3.92e-5</v>
      </c>
      <c r="E159">
        <f t="shared" si="65"/>
        <v>2.2205549266727</v>
      </c>
    </row>
    <row r="160" customFormat="1" spans="3:5">
      <c r="C160">
        <f>J37</f>
        <v>360</v>
      </c>
      <c r="D160">
        <f>K37</f>
        <v>1.08e-5</v>
      </c>
      <c r="E160">
        <f t="shared" si="65"/>
        <v>1.38421683882671</v>
      </c>
    </row>
    <row r="161" customFormat="1" ht="14.25" spans="2:5">
      <c r="B161" s="6" t="s">
        <v>22</v>
      </c>
      <c r="C161">
        <f t="shared" ref="C161:C166" si="66">J40</f>
        <v>25</v>
      </c>
      <c r="D161">
        <f t="shared" ref="D161:D166" si="67">K40</f>
        <v>0.003645</v>
      </c>
      <c r="E161">
        <f t="shared" si="65"/>
        <v>1.92919470370334</v>
      </c>
    </row>
    <row r="162" customFormat="1" spans="3:5">
      <c r="C162">
        <f t="shared" si="66"/>
        <v>50</v>
      </c>
      <c r="D162">
        <f t="shared" si="67"/>
        <v>0.0006075</v>
      </c>
      <c r="E162">
        <f t="shared" si="65"/>
        <v>1.40002422176538</v>
      </c>
    </row>
    <row r="163" customFormat="1" spans="3:5">
      <c r="C163">
        <f t="shared" si="66"/>
        <v>75</v>
      </c>
      <c r="D163">
        <f t="shared" si="67"/>
        <v>0.0006075</v>
      </c>
      <c r="E163">
        <f t="shared" si="65"/>
        <v>3.23789099291354</v>
      </c>
    </row>
    <row r="164" customFormat="1" spans="3:5">
      <c r="C164">
        <f t="shared" si="66"/>
        <v>100</v>
      </c>
      <c r="D164">
        <f t="shared" si="67"/>
        <v>3.4375e-5</v>
      </c>
      <c r="E164">
        <f t="shared" si="65"/>
        <v>0.330177265456166</v>
      </c>
    </row>
    <row r="165" customFormat="1" spans="3:5">
      <c r="C165">
        <f t="shared" si="66"/>
        <v>150</v>
      </c>
      <c r="D165">
        <f t="shared" si="67"/>
        <v>7.125e-5</v>
      </c>
      <c r="E165">
        <f t="shared" si="65"/>
        <v>1.56078447420248</v>
      </c>
    </row>
    <row r="166" customFormat="1" spans="3:5">
      <c r="C166">
        <f t="shared" si="66"/>
        <v>225</v>
      </c>
      <c r="D166">
        <f t="shared" si="67"/>
        <v>3.4375e-5</v>
      </c>
      <c r="E166">
        <f t="shared" si="65"/>
        <v>1.70952486017401</v>
      </c>
    </row>
    <row r="167" customFormat="1" spans="2:5">
      <c r="B167" t="s">
        <v>25</v>
      </c>
      <c r="C167">
        <f t="shared" ref="C167:C172" si="68">J48</f>
        <v>10</v>
      </c>
      <c r="D167">
        <f t="shared" ref="D167:D172" si="69">K48</f>
        <v>0.010935</v>
      </c>
      <c r="E167">
        <f t="shared" si="65"/>
        <v>0.700872982709921</v>
      </c>
    </row>
    <row r="168" customFormat="1" spans="3:5">
      <c r="C168">
        <f t="shared" si="68"/>
        <v>20</v>
      </c>
      <c r="D168">
        <f t="shared" si="69"/>
        <v>0.0018225</v>
      </c>
      <c r="E168">
        <f t="shared" si="65"/>
        <v>0.590877289162777</v>
      </c>
    </row>
    <row r="169" customFormat="1" spans="3:5">
      <c r="C169">
        <f t="shared" si="68"/>
        <v>30</v>
      </c>
      <c r="D169">
        <f t="shared" si="69"/>
        <v>0.0018225</v>
      </c>
      <c r="E169">
        <f t="shared" si="65"/>
        <v>1.42944241454057</v>
      </c>
    </row>
    <row r="170" customFormat="1" spans="3:5">
      <c r="C170">
        <f t="shared" si="68"/>
        <v>40</v>
      </c>
      <c r="D170">
        <f t="shared" si="69"/>
        <v>0.000103125</v>
      </c>
      <c r="E170">
        <f t="shared" si="65"/>
        <v>0.148958759974804</v>
      </c>
    </row>
    <row r="171" customFormat="1" spans="3:5">
      <c r="C171">
        <f t="shared" si="68"/>
        <v>60</v>
      </c>
      <c r="D171">
        <f t="shared" si="69"/>
        <v>0.00021375</v>
      </c>
      <c r="E171">
        <f t="shared" si="65"/>
        <v>0.719201345819783</v>
      </c>
    </row>
    <row r="172" customFormat="1" spans="3:5">
      <c r="C172">
        <f t="shared" si="68"/>
        <v>90</v>
      </c>
      <c r="D172">
        <f t="shared" si="69"/>
        <v>0.000103125</v>
      </c>
      <c r="E172">
        <f t="shared" si="65"/>
        <v>0.798707123636216</v>
      </c>
    </row>
    <row r="173" customFormat="1" spans="2:5">
      <c r="B173" t="s">
        <v>26</v>
      </c>
      <c r="C173">
        <f t="shared" ref="C173:C178" si="70">J56</f>
        <v>7</v>
      </c>
      <c r="D173">
        <f t="shared" ref="D173:D178" si="71">K56</f>
        <v>0.010935</v>
      </c>
      <c r="E173">
        <f t="shared" si="65"/>
        <v>0.274020757029899</v>
      </c>
    </row>
    <row r="174" customFormat="1" spans="3:5">
      <c r="C174">
        <f t="shared" si="70"/>
        <v>14</v>
      </c>
      <c r="D174">
        <f t="shared" si="71"/>
        <v>0.0018225</v>
      </c>
      <c r="E174">
        <f t="shared" si="65"/>
        <v>0.262698213936103</v>
      </c>
    </row>
    <row r="175" customFormat="1" spans="3:5">
      <c r="C175">
        <f t="shared" si="70"/>
        <v>21</v>
      </c>
      <c r="D175">
        <f t="shared" si="71"/>
        <v>0.0018225</v>
      </c>
      <c r="E175">
        <f t="shared" si="65"/>
        <v>0.658331301700556</v>
      </c>
    </row>
    <row r="176" customFormat="1" spans="3:5">
      <c r="C176">
        <f t="shared" si="70"/>
        <v>28</v>
      </c>
      <c r="D176">
        <f t="shared" si="71"/>
        <v>0.000103125</v>
      </c>
      <c r="E176">
        <f t="shared" si="65"/>
        <v>0.0697441526960653</v>
      </c>
    </row>
    <row r="177" customFormat="1" spans="3:5">
      <c r="C177">
        <f t="shared" si="70"/>
        <v>42</v>
      </c>
      <c r="D177">
        <f t="shared" si="71"/>
        <v>0.00021375</v>
      </c>
      <c r="E177">
        <f t="shared" si="65"/>
        <v>0.342100930462249</v>
      </c>
    </row>
    <row r="178" customFormat="1" spans="3:5">
      <c r="C178">
        <f t="shared" si="70"/>
        <v>63</v>
      </c>
      <c r="D178">
        <f t="shared" si="71"/>
        <v>0.000103125</v>
      </c>
      <c r="E178">
        <f t="shared" si="65"/>
        <v>0.383802382259054</v>
      </c>
    </row>
    <row r="179" customFormat="1" spans="2:5">
      <c r="B179" t="s">
        <v>27</v>
      </c>
      <c r="C179">
        <f t="shared" ref="C179:C184" si="72">J64</f>
        <v>5</v>
      </c>
      <c r="D179">
        <f t="shared" ref="D179:D184" si="73">K64</f>
        <v>0.018225</v>
      </c>
      <c r="E179">
        <f t="shared" si="65"/>
        <v>0.164671010960917</v>
      </c>
    </row>
    <row r="180" customFormat="1" spans="3:5">
      <c r="C180">
        <f t="shared" si="72"/>
        <v>10</v>
      </c>
      <c r="D180">
        <f t="shared" si="73"/>
        <v>0.0030375</v>
      </c>
      <c r="E180">
        <f t="shared" si="65"/>
        <v>0.194686939641645</v>
      </c>
    </row>
    <row r="181" customFormat="1" spans="3:5">
      <c r="C181">
        <f t="shared" si="72"/>
        <v>15</v>
      </c>
      <c r="D181">
        <f t="shared" si="73"/>
        <v>0.0030375</v>
      </c>
      <c r="E181">
        <f t="shared" si="65"/>
        <v>0.513803710789803</v>
      </c>
    </row>
    <row r="182" customFormat="1" spans="3:5">
      <c r="C182">
        <f t="shared" si="72"/>
        <v>20</v>
      </c>
      <c r="D182">
        <f t="shared" si="73"/>
        <v>0.000171875</v>
      </c>
      <c r="E182">
        <f t="shared" si="65"/>
        <v>0.0557240241837324</v>
      </c>
    </row>
    <row r="183" customFormat="1" spans="3:5">
      <c r="C183">
        <f t="shared" si="72"/>
        <v>30</v>
      </c>
      <c r="D183">
        <f t="shared" si="73"/>
        <v>0.00035625</v>
      </c>
      <c r="E183">
        <f t="shared" si="65"/>
        <v>0.279417755928712</v>
      </c>
    </row>
    <row r="184" customFormat="1" spans="3:5">
      <c r="C184">
        <f t="shared" si="72"/>
        <v>45</v>
      </c>
      <c r="D184">
        <f t="shared" si="73"/>
        <v>0.000171875</v>
      </c>
      <c r="E184">
        <f t="shared" si="65"/>
        <v>0.317884118901576</v>
      </c>
    </row>
    <row r="185" customFormat="1" spans="2:5">
      <c r="B185" t="s">
        <v>28</v>
      </c>
      <c r="C185">
        <f t="shared" ref="C185:C190" si="74">J72</f>
        <v>3</v>
      </c>
      <c r="D185">
        <f t="shared" ref="D185:D190" si="75">K72</f>
        <v>0.025515</v>
      </c>
      <c r="E185">
        <f t="shared" si="65"/>
        <v>0.0258170642874719</v>
      </c>
    </row>
    <row r="186" customFormat="1" spans="3:5">
      <c r="C186">
        <f t="shared" si="74"/>
        <v>6</v>
      </c>
      <c r="D186">
        <f t="shared" si="75"/>
        <v>0.0042525</v>
      </c>
      <c r="E186">
        <f t="shared" si="65"/>
        <v>0.0682409318123651</v>
      </c>
    </row>
    <row r="187" customFormat="1" spans="3:5">
      <c r="C187">
        <f t="shared" si="74"/>
        <v>9</v>
      </c>
      <c r="D187">
        <f t="shared" si="75"/>
        <v>0.0042525</v>
      </c>
      <c r="E187">
        <f t="shared" si="65"/>
        <v>0.208724019576818</v>
      </c>
    </row>
    <row r="188" customFormat="1" spans="3:5">
      <c r="C188">
        <f t="shared" si="74"/>
        <v>12</v>
      </c>
      <c r="D188">
        <f t="shared" si="75"/>
        <v>0.000240625</v>
      </c>
      <c r="E188">
        <f t="shared" si="65"/>
        <v>0.0240909114236316</v>
      </c>
    </row>
    <row r="189" customFormat="1" spans="3:5">
      <c r="C189">
        <f t="shared" si="74"/>
        <v>18</v>
      </c>
      <c r="D189">
        <f t="shared" si="75"/>
        <v>0.00049875</v>
      </c>
      <c r="E189">
        <f t="shared" si="65"/>
        <v>0.127774212188478</v>
      </c>
    </row>
    <row r="190" customFormat="1" spans="3:5">
      <c r="C190">
        <f t="shared" si="74"/>
        <v>27</v>
      </c>
      <c r="D190">
        <f t="shared" si="75"/>
        <v>0.000240625</v>
      </c>
      <c r="E190">
        <f t="shared" si="65"/>
        <v>0.15046164098662</v>
      </c>
    </row>
    <row r="191" customFormat="1" spans="2:5">
      <c r="B191" t="s">
        <v>29</v>
      </c>
      <c r="C191">
        <f t="shared" ref="C191:C193" si="76">J81</f>
        <v>5</v>
      </c>
      <c r="D191">
        <f t="shared" ref="D191:D193" si="77">K81</f>
        <v>0.02835</v>
      </c>
      <c r="E191">
        <f t="shared" si="65"/>
        <v>0.256154905939205</v>
      </c>
    </row>
    <row r="192" customFormat="1" spans="3:5">
      <c r="C192">
        <f t="shared" si="76"/>
        <v>10</v>
      </c>
      <c r="D192">
        <f t="shared" si="77"/>
        <v>0.004655</v>
      </c>
      <c r="E192">
        <f t="shared" si="65"/>
        <v>0.298359737952874</v>
      </c>
    </row>
    <row r="193" customFormat="1" spans="3:5">
      <c r="C193">
        <f t="shared" si="76"/>
        <v>15</v>
      </c>
      <c r="D193">
        <f t="shared" si="77"/>
        <v>0.001995</v>
      </c>
      <c r="E193">
        <f t="shared" si="65"/>
        <v>0.337461202642192</v>
      </c>
    </row>
    <row r="194" customFormat="1" spans="2:5">
      <c r="B194" t="s">
        <v>30</v>
      </c>
      <c r="C194">
        <f t="shared" ref="C194:C196" si="78">J106</f>
        <v>2</v>
      </c>
      <c r="D194">
        <f t="shared" ref="D194:D196" si="79">K106</f>
        <v>0.0405</v>
      </c>
      <c r="E194">
        <f t="shared" si="65"/>
        <v>1.41072788201059e-6</v>
      </c>
    </row>
    <row r="195" customFormat="1" spans="3:5">
      <c r="C195">
        <f t="shared" si="78"/>
        <v>4</v>
      </c>
      <c r="D195">
        <f t="shared" si="79"/>
        <v>0.00665</v>
      </c>
      <c r="E195">
        <f t="shared" si="65"/>
        <v>0.0267572229974099</v>
      </c>
    </row>
    <row r="196" customFormat="1" spans="3:5">
      <c r="C196">
        <f t="shared" si="78"/>
        <v>6</v>
      </c>
      <c r="D196">
        <f t="shared" si="79"/>
        <v>0.00285</v>
      </c>
      <c r="E196">
        <f t="shared" si="65"/>
        <v>0.045734663295765</v>
      </c>
    </row>
    <row r="197" customFormat="1" spans="2:5">
      <c r="B197" t="s">
        <v>32</v>
      </c>
      <c r="C197">
        <f t="shared" ref="C197:C199" si="80">J131</f>
        <v>1</v>
      </c>
      <c r="D197">
        <f t="shared" ref="D197:D199" si="81">K131</f>
        <v>0.031185</v>
      </c>
      <c r="E197">
        <f t="shared" si="65"/>
        <v>0.0308179828362504</v>
      </c>
    </row>
    <row r="198" customFormat="1" spans="3:5">
      <c r="C198">
        <f t="shared" si="80"/>
        <v>2</v>
      </c>
      <c r="D198">
        <f t="shared" si="81"/>
        <v>0.0061705</v>
      </c>
      <c r="E198">
        <f t="shared" si="65"/>
        <v>2.14935713480157e-7</v>
      </c>
    </row>
    <row r="199" customFormat="1" spans="3:5">
      <c r="C199">
        <f t="shared" si="80"/>
        <v>3</v>
      </c>
      <c r="D199">
        <f t="shared" si="81"/>
        <v>0.0026445</v>
      </c>
      <c r="E199">
        <f t="shared" si="65"/>
        <v>0.00267580742732586</v>
      </c>
    </row>
    <row r="200" customFormat="1" spans="2:5">
      <c r="B200" t="s">
        <v>106</v>
      </c>
      <c r="C200">
        <v>0</v>
      </c>
      <c r="D200">
        <f>1-C30</f>
        <v>0.77992</v>
      </c>
      <c r="E200">
        <f t="shared" si="65"/>
        <v>3.10129503129812</v>
      </c>
    </row>
    <row r="201" customFormat="1" spans="2:5">
      <c r="B201" t="s">
        <v>41</v>
      </c>
      <c r="D201">
        <f>SUM(D157:D200)</f>
        <v>1</v>
      </c>
      <c r="E201">
        <f>SUM(E157:E200)</f>
        <v>136.182389944271</v>
      </c>
    </row>
  </sheetData>
  <dataValidations count="1">
    <dataValidation type="list" allowBlank="1" showInputMessage="1" showErrorMessage="1" sqref="C17 C31 C36 C40 C48 C56 C64 C72 C81 C97 C98 C99 C104 C106 C122 C123 C124 C129 C131 C147 C148 C149 C154 C155 C2:C13 C14:C16 C33:C34 C37:C38 C101:C103 C126:C128 C132:C134 C151:C153">
      <formula1>"PayoutType,Ordered,All,Any"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Lucky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2017-06-23T05:42:00Z</dcterms:created>
  <dcterms:modified xsi:type="dcterms:W3CDTF">2017-08-21T07:30:38Z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